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05" yWindow="-105" windowWidth="23250" windowHeight="12570" tabRatio="859" firstSheet="12" activeTab="18"/>
  </bookViews>
  <sheets>
    <sheet name="1. PRODUCCIÓN METÁLICA" sheetId="51" r:id="rId1"/>
    <sheet name="2. PRODUCCIÓN EMPRESAS " sheetId="52" r:id="rId2"/>
    <sheet name="08.5 RECAUDACION TRIB" sheetId="33" state="hidden" r:id="rId3"/>
    <sheet name="SALDO IED por SECTOR" sheetId="32" state="hidden" r:id="rId4"/>
    <sheet name="3. PRODUCCIÓN REGIONES" sheetId="53" r:id="rId5"/>
    <sheet name="4. NO METÁLICA" sheetId="54" r:id="rId6"/>
    <sheet name="4.1 NO METÁLICA REGIONES" sheetId="56" r:id="rId7"/>
    <sheet name="4.2 PRODUCCIÓN CARBONÍFERA" sheetId="57" r:id="rId8"/>
    <sheet name="03.1 EXPORTACIONES MINERAS" sheetId="3" state="hidden" r:id="rId9"/>
    <sheet name="5. MACROECONÓMICAS" sheetId="64" r:id="rId10"/>
    <sheet name="6. EXPORTACIONES" sheetId="65" r:id="rId11"/>
    <sheet name="6.1 EXPORTACIONES PART" sheetId="66" r:id="rId12"/>
    <sheet name="6.2 EXPORT PRODUCTOS" sheetId="67" r:id="rId13"/>
    <sheet name="7. INVERSIONES" sheetId="40" r:id="rId14"/>
    <sheet name="8. INVERSIONES TIPO" sheetId="41" r:id="rId15"/>
    <sheet name="9. INVERSIONES RUBRO" sheetId="42" r:id="rId16"/>
    <sheet name="10. EMPLEO" sheetId="43" r:id="rId17"/>
    <sheet name="11. TRANSFERENCIAS" sheetId="44" r:id="rId18"/>
    <sheet name="12. TRANSFERENCIAS 2" sheetId="45" r:id="rId19"/>
    <sheet name="13. CATASTRO ACTIVIDAD" sheetId="46" r:id="rId20"/>
    <sheet name="13.1 ACTIVIDAD MINERA" sheetId="63" r:id="rId21"/>
    <sheet name="14. RECAUDACION" sheetId="62" r:id="rId22"/>
    <sheet name="14. RECAUDACIÓN" sheetId="48" state="hidden" r:id="rId23"/>
  </sheets>
  <externalReferences>
    <externalReference r:id="rId24"/>
    <externalReference r:id="rId25"/>
    <externalReference r:id="rId26"/>
  </externalReferences>
  <definedNames>
    <definedName name="_xlnm.Print_Area" localSheetId="0">'1. PRODUCCIÓN METÁLICA'!$A$1:$I$45</definedName>
    <definedName name="_xlnm.Print_Area" localSheetId="16">'10. EMPLEO'!$A$1:$O$61</definedName>
    <definedName name="_xlnm.Print_Area" localSheetId="17">'11. TRANSFERENCIAS'!$A$1:$K$33</definedName>
    <definedName name="_xlnm.Print_Area" localSheetId="18">'12. TRANSFERENCIAS 2'!$A$1:$K$87</definedName>
    <definedName name="_xlnm.Print_Area" localSheetId="19">'13. CATASTRO ACTIVIDAD'!#REF!</definedName>
    <definedName name="_xlnm.Print_Area" localSheetId="20">'13.1 ACTIVIDAD MINERA'!$A$1:$E$38</definedName>
    <definedName name="_xlnm.Print_Area" localSheetId="22">'14. RECAUDACIÓN'!$A$1:$F$21</definedName>
    <definedName name="_xlnm.Print_Area" localSheetId="1">'2. PRODUCCIÓN EMPRESAS '!$A$1:$H$78</definedName>
    <definedName name="_xlnm.Print_Area" localSheetId="4">'3. PRODUCCIÓN REGIONES'!#REF!</definedName>
    <definedName name="_xlnm.Print_Area" localSheetId="5">'4. NO METÁLICA'!#REF!</definedName>
    <definedName name="_xlnm.Print_Area" localSheetId="6">'4.1 NO METÁLICA REGIONES'!#REF!</definedName>
    <definedName name="_xlnm.Print_Area" localSheetId="7">'4.2 PRODUCCIÓN CARBONÍFERA'!$A$1:$I$18</definedName>
    <definedName name="_xlnm.Print_Area" localSheetId="9">'5. MACROECONÓMICAS'!$A$1:$I$71</definedName>
    <definedName name="_xlnm.Print_Area" localSheetId="10">'6. EXPORTACIONES'!$A$1:$L$116</definedName>
    <definedName name="_xlnm.Print_Area" localSheetId="11">'6.1 EXPORTACIONES PART'!$A$1:$W$25</definedName>
    <definedName name="_xlnm.Print_Area" localSheetId="12">'6.2 EXPORT PRODUCTOS'!$A$1:$C$42</definedName>
    <definedName name="_xlnm.Print_Area" localSheetId="13">'7. INVERSIONES'!$A$1:$H$56</definedName>
    <definedName name="_xlnm.Print_Area" localSheetId="14">'8. INVERSIONES TIPO'!$A$1:$I$89</definedName>
    <definedName name="_xlnm.Print_Area" localSheetId="15">'9. INVERSIONES RUBRO'!$A$1:$H$82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62" l="1"/>
  <c r="C14" i="62" l="1"/>
  <c r="D14" i="62"/>
  <c r="C10" i="63"/>
  <c r="D10" i="63" s="1"/>
  <c r="A10" i="63"/>
  <c r="D9" i="63"/>
  <c r="D8" i="63"/>
  <c r="D7" i="63"/>
  <c r="D6" i="63"/>
  <c r="D5" i="63"/>
  <c r="D4" i="63"/>
  <c r="N43" i="46" l="1"/>
  <c r="N42" i="46"/>
  <c r="N30" i="46"/>
  <c r="N29" i="46"/>
  <c r="N17" i="46"/>
  <c r="N16" i="46"/>
  <c r="N59" i="43" l="1"/>
  <c r="C33" i="43"/>
  <c r="B33" i="43"/>
  <c r="D32" i="43"/>
  <c r="D33" i="43" s="1"/>
  <c r="C32" i="43"/>
  <c r="B32" i="43"/>
  <c r="G31" i="43"/>
  <c r="H25" i="43" s="1"/>
  <c r="D31" i="43"/>
  <c r="H30" i="43"/>
  <c r="D28" i="43"/>
  <c r="H27" i="43"/>
  <c r="D27" i="43"/>
  <c r="H26" i="43"/>
  <c r="D26" i="43"/>
  <c r="D25" i="43"/>
  <c r="H24" i="43"/>
  <c r="D24" i="43"/>
  <c r="H23" i="43"/>
  <c r="D23" i="43"/>
  <c r="H22" i="43"/>
  <c r="D22" i="43"/>
  <c r="H21" i="43"/>
  <c r="D21" i="43"/>
  <c r="D16" i="43" s="1"/>
  <c r="H20" i="43"/>
  <c r="D20" i="43"/>
  <c r="D19" i="43"/>
  <c r="H18" i="43"/>
  <c r="D18" i="43"/>
  <c r="H17" i="43"/>
  <c r="D17" i="43"/>
  <c r="H16" i="43"/>
  <c r="C16" i="43"/>
  <c r="B16" i="43"/>
  <c r="H15" i="43"/>
  <c r="D15" i="43"/>
  <c r="D14" i="43"/>
  <c r="H13" i="43"/>
  <c r="D13" i="43"/>
  <c r="H12" i="43"/>
  <c r="D12" i="43"/>
  <c r="H11" i="43"/>
  <c r="D11" i="43"/>
  <c r="H10" i="43"/>
  <c r="D10" i="43"/>
  <c r="H9" i="43"/>
  <c r="D9" i="43"/>
  <c r="D8" i="43"/>
  <c r="H7" i="43"/>
  <c r="D7" i="43"/>
  <c r="H6" i="43"/>
  <c r="D6" i="43"/>
  <c r="H28" i="43" l="1"/>
  <c r="H29" i="43"/>
  <c r="H31" i="43"/>
  <c r="H8" i="43"/>
  <c r="H14" i="43"/>
  <c r="H19" i="43"/>
  <c r="H78" i="42" l="1"/>
  <c r="G78" i="42"/>
  <c r="D78" i="42"/>
  <c r="H77" i="42"/>
  <c r="G77" i="42"/>
  <c r="D77" i="42"/>
  <c r="H76" i="42"/>
  <c r="G76" i="42"/>
  <c r="D76" i="42"/>
  <c r="H75" i="42"/>
  <c r="G75" i="42"/>
  <c r="D75" i="42"/>
  <c r="H74" i="42"/>
  <c r="G74" i="42"/>
  <c r="D74" i="42"/>
  <c r="H73" i="42"/>
  <c r="G73" i="42"/>
  <c r="D73" i="42"/>
  <c r="H72" i="42"/>
  <c r="G72" i="42"/>
  <c r="D72" i="42"/>
  <c r="H71" i="42"/>
  <c r="G71" i="42"/>
  <c r="D71" i="42"/>
  <c r="H70" i="42"/>
  <c r="G70" i="42"/>
  <c r="D70" i="42"/>
  <c r="H69" i="42"/>
  <c r="G69" i="42"/>
  <c r="D69" i="42"/>
  <c r="H68" i="42"/>
  <c r="G68" i="42"/>
  <c r="D68" i="42"/>
  <c r="H67" i="42"/>
  <c r="F67" i="42"/>
  <c r="G67" i="42" s="1"/>
  <c r="E67" i="42"/>
  <c r="C67" i="42"/>
  <c r="C79" i="42" s="1"/>
  <c r="B67" i="42"/>
  <c r="B79" i="42" s="1"/>
  <c r="G66" i="42"/>
  <c r="D66" i="42"/>
  <c r="G65" i="42"/>
  <c r="D65" i="42"/>
  <c r="G64" i="42"/>
  <c r="D64" i="42"/>
  <c r="G63" i="42"/>
  <c r="D63" i="42"/>
  <c r="G61" i="42"/>
  <c r="D61" i="42"/>
  <c r="H60" i="42"/>
  <c r="G60" i="42"/>
  <c r="D60" i="42"/>
  <c r="G59" i="42"/>
  <c r="D59" i="42"/>
  <c r="H58" i="42"/>
  <c r="G58" i="42"/>
  <c r="D58" i="42"/>
  <c r="G57" i="42"/>
  <c r="D57" i="42"/>
  <c r="H56" i="42"/>
  <c r="G56" i="42"/>
  <c r="D56" i="42"/>
  <c r="F55" i="42"/>
  <c r="H64" i="42" s="1"/>
  <c r="E55" i="42"/>
  <c r="E79" i="42" s="1"/>
  <c r="D55" i="42"/>
  <c r="C55" i="42"/>
  <c r="B55" i="42"/>
  <c r="H54" i="42"/>
  <c r="G54" i="42"/>
  <c r="D54" i="42"/>
  <c r="H53" i="42"/>
  <c r="G53" i="42"/>
  <c r="D53" i="42"/>
  <c r="H52" i="42"/>
  <c r="G52" i="42"/>
  <c r="D52" i="42"/>
  <c r="H51" i="42"/>
  <c r="G51" i="42"/>
  <c r="D51" i="42"/>
  <c r="H50" i="42"/>
  <c r="G50" i="42"/>
  <c r="D50" i="42"/>
  <c r="H49" i="42"/>
  <c r="G49" i="42"/>
  <c r="H48" i="42"/>
  <c r="G48" i="42"/>
  <c r="D48" i="42"/>
  <c r="H47" i="42"/>
  <c r="G47" i="42"/>
  <c r="D47" i="42"/>
  <c r="H46" i="42"/>
  <c r="G46" i="42"/>
  <c r="D46" i="42"/>
  <c r="H45" i="42"/>
  <c r="G45" i="42"/>
  <c r="D45" i="42"/>
  <c r="H44" i="42"/>
  <c r="G44" i="42"/>
  <c r="D44" i="42"/>
  <c r="H43" i="42"/>
  <c r="G43" i="42"/>
  <c r="F43" i="42"/>
  <c r="E43" i="42"/>
  <c r="C43" i="42"/>
  <c r="D43" i="42" s="1"/>
  <c r="B43" i="42"/>
  <c r="H42" i="42"/>
  <c r="G42" i="42"/>
  <c r="D42" i="42"/>
  <c r="G41" i="42"/>
  <c r="D41" i="42"/>
  <c r="H40" i="42"/>
  <c r="G40" i="42"/>
  <c r="D40" i="42"/>
  <c r="G39" i="42"/>
  <c r="D39" i="42"/>
  <c r="H38" i="42"/>
  <c r="G38" i="42"/>
  <c r="D38" i="42"/>
  <c r="G37" i="42"/>
  <c r="D37" i="42"/>
  <c r="H36" i="42"/>
  <c r="G36" i="42"/>
  <c r="D36" i="42"/>
  <c r="G35" i="42"/>
  <c r="D35" i="42"/>
  <c r="H34" i="42"/>
  <c r="G34" i="42"/>
  <c r="D34" i="42"/>
  <c r="G33" i="42"/>
  <c r="D33" i="42"/>
  <c r="H32" i="42"/>
  <c r="G32" i="42"/>
  <c r="D32" i="42"/>
  <c r="F31" i="42"/>
  <c r="H41" i="42" s="1"/>
  <c r="E31" i="42"/>
  <c r="C31" i="42"/>
  <c r="D31" i="42" s="1"/>
  <c r="B31" i="42"/>
  <c r="G30" i="42"/>
  <c r="D30" i="42"/>
  <c r="G29" i="42"/>
  <c r="D29" i="42"/>
  <c r="G28" i="42"/>
  <c r="D28" i="42"/>
  <c r="G27" i="42"/>
  <c r="D27" i="42"/>
  <c r="G26" i="42"/>
  <c r="D26" i="42"/>
  <c r="G25" i="42"/>
  <c r="D25" i="42"/>
  <c r="G24" i="42"/>
  <c r="D24" i="42"/>
  <c r="G23" i="42"/>
  <c r="G22" i="42"/>
  <c r="D22" i="42"/>
  <c r="G20" i="42"/>
  <c r="D20" i="42"/>
  <c r="F19" i="42"/>
  <c r="H24" i="42" s="1"/>
  <c r="E19" i="42"/>
  <c r="C19" i="42"/>
  <c r="D19" i="42" s="1"/>
  <c r="B19" i="42"/>
  <c r="H18" i="42"/>
  <c r="G18" i="42"/>
  <c r="D18" i="42"/>
  <c r="G17" i="42"/>
  <c r="D17" i="42"/>
  <c r="H16" i="42"/>
  <c r="G16" i="42"/>
  <c r="D16" i="42"/>
  <c r="G15" i="42"/>
  <c r="D15" i="42"/>
  <c r="H14" i="42"/>
  <c r="G14" i="42"/>
  <c r="D14" i="42"/>
  <c r="G13" i="42"/>
  <c r="D13" i="42"/>
  <c r="H12" i="42"/>
  <c r="G12" i="42"/>
  <c r="D12" i="42"/>
  <c r="G11" i="42"/>
  <c r="D11" i="42"/>
  <c r="H10" i="42"/>
  <c r="G10" i="42"/>
  <c r="D10" i="42"/>
  <c r="H8" i="42"/>
  <c r="G8" i="42"/>
  <c r="D8" i="42"/>
  <c r="H7" i="42"/>
  <c r="F7" i="42"/>
  <c r="G7" i="42" s="1"/>
  <c r="E7" i="42"/>
  <c r="C7" i="42"/>
  <c r="D7" i="42" s="1"/>
  <c r="B7" i="42"/>
  <c r="G86" i="41"/>
  <c r="I73" i="41" s="1"/>
  <c r="F86" i="41"/>
  <c r="E86" i="41"/>
  <c r="D86" i="41"/>
  <c r="C86" i="41"/>
  <c r="H85" i="41"/>
  <c r="E85" i="41"/>
  <c r="I84" i="41"/>
  <c r="H84" i="41"/>
  <c r="H83" i="41"/>
  <c r="E83" i="41"/>
  <c r="I82" i="41"/>
  <c r="H82" i="41"/>
  <c r="E82" i="41"/>
  <c r="H81" i="41"/>
  <c r="E81" i="41"/>
  <c r="I80" i="41"/>
  <c r="H80" i="41"/>
  <c r="E80" i="41"/>
  <c r="H79" i="41"/>
  <c r="E79" i="41"/>
  <c r="I78" i="41"/>
  <c r="H78" i="41"/>
  <c r="E78" i="41"/>
  <c r="H77" i="41"/>
  <c r="E77" i="41"/>
  <c r="I76" i="41"/>
  <c r="H76" i="41"/>
  <c r="E76" i="41"/>
  <c r="H75" i="41"/>
  <c r="E75" i="41"/>
  <c r="I74" i="41"/>
  <c r="H74" i="41"/>
  <c r="H73" i="41"/>
  <c r="E73" i="41"/>
  <c r="I72" i="41"/>
  <c r="H72" i="41"/>
  <c r="E72" i="41"/>
  <c r="H71" i="41"/>
  <c r="H70" i="41"/>
  <c r="E70" i="41"/>
  <c r="I69" i="41"/>
  <c r="H69" i="41"/>
  <c r="E69" i="41"/>
  <c r="H68" i="41"/>
  <c r="E68" i="41"/>
  <c r="I67" i="41"/>
  <c r="H67" i="41"/>
  <c r="E67" i="41"/>
  <c r="H66" i="41"/>
  <c r="E66" i="41"/>
  <c r="I65" i="41"/>
  <c r="H65" i="41"/>
  <c r="E65" i="41"/>
  <c r="H64" i="41"/>
  <c r="E64" i="41"/>
  <c r="I63" i="41"/>
  <c r="H63" i="41"/>
  <c r="E63" i="41"/>
  <c r="H62" i="41"/>
  <c r="E62" i="41"/>
  <c r="I61" i="41"/>
  <c r="H61" i="41"/>
  <c r="E61" i="41"/>
  <c r="H60" i="41"/>
  <c r="E60" i="41"/>
  <c r="I59" i="41"/>
  <c r="H59" i="41"/>
  <c r="E59" i="41"/>
  <c r="H58" i="41"/>
  <c r="E58" i="41"/>
  <c r="I57" i="41"/>
  <c r="H57" i="41"/>
  <c r="E57" i="41"/>
  <c r="H56" i="41"/>
  <c r="E56" i="41"/>
  <c r="I55" i="41"/>
  <c r="H55" i="41"/>
  <c r="E55" i="41"/>
  <c r="H54" i="41"/>
  <c r="E54" i="41"/>
  <c r="I53" i="41"/>
  <c r="H53" i="41"/>
  <c r="E53" i="41"/>
  <c r="H52" i="41"/>
  <c r="E52" i="41"/>
  <c r="I51" i="41"/>
  <c r="H51" i="41"/>
  <c r="E51" i="41"/>
  <c r="H50" i="41"/>
  <c r="E50" i="41"/>
  <c r="I49" i="41"/>
  <c r="H49" i="41"/>
  <c r="E49" i="41"/>
  <c r="H48" i="41"/>
  <c r="E48" i="41"/>
  <c r="I47" i="41"/>
  <c r="H47" i="41"/>
  <c r="E47" i="41"/>
  <c r="H46" i="41"/>
  <c r="E46" i="41"/>
  <c r="I45" i="41"/>
  <c r="H45" i="41"/>
  <c r="E45" i="41"/>
  <c r="H44" i="41"/>
  <c r="E44" i="41"/>
  <c r="I43" i="41"/>
  <c r="H43" i="41"/>
  <c r="E43" i="41"/>
  <c r="H42" i="41"/>
  <c r="E42" i="41"/>
  <c r="I41" i="41"/>
  <c r="H41" i="41"/>
  <c r="E41" i="41"/>
  <c r="H40" i="41"/>
  <c r="E40" i="41"/>
  <c r="I39" i="41"/>
  <c r="H39" i="41"/>
  <c r="E39" i="41"/>
  <c r="H38" i="41"/>
  <c r="E38" i="41"/>
  <c r="I37" i="41"/>
  <c r="H37" i="41"/>
  <c r="E37" i="41"/>
  <c r="H36" i="41"/>
  <c r="E36" i="41"/>
  <c r="I35" i="41"/>
  <c r="H35" i="41"/>
  <c r="E35" i="41"/>
  <c r="G30" i="41"/>
  <c r="I24" i="41" s="1"/>
  <c r="F30" i="41"/>
  <c r="D30" i="41"/>
  <c r="E30" i="41" s="1"/>
  <c r="C30" i="41"/>
  <c r="H28" i="41"/>
  <c r="H27" i="41"/>
  <c r="H26" i="41"/>
  <c r="E26" i="41"/>
  <c r="I25" i="41"/>
  <c r="H25" i="41"/>
  <c r="E25" i="41"/>
  <c r="H24" i="41"/>
  <c r="E24" i="41"/>
  <c r="I23" i="41"/>
  <c r="H23" i="41"/>
  <c r="E23" i="41"/>
  <c r="H22" i="41"/>
  <c r="E22" i="41"/>
  <c r="I21" i="41"/>
  <c r="H21" i="41"/>
  <c r="E21" i="41"/>
  <c r="H20" i="41"/>
  <c r="E20" i="41"/>
  <c r="I19" i="41"/>
  <c r="H19" i="41"/>
  <c r="E19" i="41"/>
  <c r="H18" i="41"/>
  <c r="E18" i="41"/>
  <c r="I17" i="41"/>
  <c r="H17" i="41"/>
  <c r="E17" i="41"/>
  <c r="H16" i="41"/>
  <c r="E16" i="41"/>
  <c r="I15" i="41"/>
  <c r="H15" i="41"/>
  <c r="E15" i="41"/>
  <c r="H14" i="41"/>
  <c r="E14" i="41"/>
  <c r="I13" i="41"/>
  <c r="H13" i="41"/>
  <c r="E13" i="41"/>
  <c r="H12" i="41"/>
  <c r="E12" i="41"/>
  <c r="I11" i="41"/>
  <c r="H11" i="41"/>
  <c r="E11" i="41"/>
  <c r="H10" i="41"/>
  <c r="E10" i="41"/>
  <c r="I9" i="41"/>
  <c r="H9" i="41"/>
  <c r="E9" i="41"/>
  <c r="H8" i="41"/>
  <c r="E8" i="41"/>
  <c r="I7" i="41"/>
  <c r="H7" i="41"/>
  <c r="E7" i="41"/>
  <c r="G41" i="40"/>
  <c r="F41" i="40"/>
  <c r="H40" i="40"/>
  <c r="G40" i="40"/>
  <c r="F40" i="40"/>
  <c r="E40" i="40"/>
  <c r="E41" i="40" s="1"/>
  <c r="D40" i="40"/>
  <c r="D41" i="40" s="1"/>
  <c r="C40" i="40"/>
  <c r="C41" i="40" s="1"/>
  <c r="B40" i="40"/>
  <c r="B41" i="40" s="1"/>
  <c r="H39" i="40"/>
  <c r="H41" i="40" s="1"/>
  <c r="G39" i="40"/>
  <c r="F39" i="40"/>
  <c r="E39" i="40"/>
  <c r="D39" i="40"/>
  <c r="C39" i="40"/>
  <c r="B39" i="40"/>
  <c r="G36" i="40"/>
  <c r="F36" i="40"/>
  <c r="E36" i="40"/>
  <c r="D36" i="40"/>
  <c r="C36" i="40"/>
  <c r="G35" i="40"/>
  <c r="F35" i="40"/>
  <c r="E35" i="40"/>
  <c r="D35" i="40"/>
  <c r="C35" i="40"/>
  <c r="B35" i="40"/>
  <c r="B36" i="40" s="1"/>
  <c r="H34" i="40"/>
  <c r="G31" i="40"/>
  <c r="F31" i="40"/>
  <c r="G30" i="40"/>
  <c r="F30" i="40"/>
  <c r="E30" i="40"/>
  <c r="E31" i="40" s="1"/>
  <c r="D30" i="40"/>
  <c r="D31" i="40" s="1"/>
  <c r="C30" i="40"/>
  <c r="C31" i="40" s="1"/>
  <c r="B30" i="40"/>
  <c r="B31" i="40" s="1"/>
  <c r="H29" i="40"/>
  <c r="H27" i="40"/>
  <c r="H26" i="40"/>
  <c r="H25" i="40"/>
  <c r="H24" i="40"/>
  <c r="H23" i="40"/>
  <c r="H22" i="40"/>
  <c r="H21" i="40"/>
  <c r="H20" i="40"/>
  <c r="H19" i="40"/>
  <c r="H18" i="40"/>
  <c r="H17" i="40"/>
  <c r="H16" i="40"/>
  <c r="H15" i="40" s="1"/>
  <c r="I15" i="40" s="1"/>
  <c r="G15" i="40"/>
  <c r="F15" i="40"/>
  <c r="E15" i="40"/>
  <c r="D15" i="40"/>
  <c r="C15" i="40"/>
  <c r="B15" i="40"/>
  <c r="I14" i="40"/>
  <c r="I13" i="40"/>
  <c r="I12" i="40"/>
  <c r="I11" i="40"/>
  <c r="I10" i="40"/>
  <c r="I9" i="40"/>
  <c r="I8" i="40"/>
  <c r="I7" i="40"/>
  <c r="I6" i="40"/>
  <c r="I5" i="40"/>
  <c r="D79" i="42" l="1"/>
  <c r="G19" i="42"/>
  <c r="H19" i="42"/>
  <c r="H28" i="42"/>
  <c r="G31" i="42"/>
  <c r="H65" i="42"/>
  <c r="F79" i="42"/>
  <c r="H31" i="42"/>
  <c r="H35" i="42"/>
  <c r="H39" i="42"/>
  <c r="H9" i="42"/>
  <c r="H13" i="42"/>
  <c r="H17" i="42"/>
  <c r="H57" i="42"/>
  <c r="H61" i="42"/>
  <c r="H20" i="42"/>
  <c r="H25" i="42"/>
  <c r="H29" i="42"/>
  <c r="H62" i="42"/>
  <c r="H66" i="42"/>
  <c r="D67" i="42"/>
  <c r="H21" i="42"/>
  <c r="H26" i="42"/>
  <c r="H30" i="42"/>
  <c r="H63" i="42"/>
  <c r="H22" i="42"/>
  <c r="H33" i="42"/>
  <c r="H37" i="42"/>
  <c r="G55" i="42"/>
  <c r="H11" i="42"/>
  <c r="H15" i="42"/>
  <c r="H55" i="42"/>
  <c r="H59" i="42"/>
  <c r="H23" i="42"/>
  <c r="H27" i="42"/>
  <c r="H30" i="41"/>
  <c r="I10" i="41"/>
  <c r="I14" i="41"/>
  <c r="I18" i="41"/>
  <c r="I22" i="41"/>
  <c r="I26" i="41"/>
  <c r="I30" i="41"/>
  <c r="I38" i="41"/>
  <c r="I42" i="41"/>
  <c r="I46" i="41"/>
  <c r="I50" i="41"/>
  <c r="I54" i="41"/>
  <c r="I58" i="41"/>
  <c r="I62" i="41"/>
  <c r="I66" i="41"/>
  <c r="I70" i="41"/>
  <c r="H86" i="41"/>
  <c r="I75" i="41"/>
  <c r="I79" i="41"/>
  <c r="I83" i="41"/>
  <c r="I86" i="41"/>
  <c r="I27" i="41"/>
  <c r="I71" i="41"/>
  <c r="I28" i="41"/>
  <c r="I29" i="41"/>
  <c r="I8" i="41"/>
  <c r="I12" i="41"/>
  <c r="I16" i="41"/>
  <c r="I20" i="41"/>
  <c r="I36" i="41"/>
  <c r="I40" i="41"/>
  <c r="I44" i="41"/>
  <c r="I48" i="41"/>
  <c r="I52" i="41"/>
  <c r="I56" i="41"/>
  <c r="I60" i="41"/>
  <c r="I64" i="41"/>
  <c r="I68" i="41"/>
  <c r="I85" i="41"/>
  <c r="I77" i="41"/>
  <c r="I81" i="41"/>
  <c r="H30" i="40"/>
  <c r="H31" i="40" s="1"/>
  <c r="H35" i="40"/>
  <c r="H36" i="40" s="1"/>
  <c r="H79" i="42" l="1"/>
  <c r="G79" i="42"/>
  <c r="B37" i="67" l="1"/>
  <c r="B35" i="67"/>
  <c r="B34" i="67"/>
  <c r="B33" i="67"/>
  <c r="C33" i="67" s="1"/>
  <c r="B32" i="67"/>
  <c r="C32" i="67" s="1"/>
  <c r="B31" i="67"/>
  <c r="C31" i="67" s="1"/>
  <c r="B30" i="67"/>
  <c r="C30" i="67" s="1"/>
  <c r="B29" i="67"/>
  <c r="C29" i="67" s="1"/>
  <c r="B28" i="67"/>
  <c r="B25" i="67" s="1"/>
  <c r="C25" i="67" s="1"/>
  <c r="B27" i="67"/>
  <c r="C27" i="67" s="1"/>
  <c r="B26" i="67"/>
  <c r="C26" i="67" s="1"/>
  <c r="B21" i="67"/>
  <c r="C12" i="67" s="1"/>
  <c r="C19" i="67"/>
  <c r="C16" i="67"/>
  <c r="C15" i="67"/>
  <c r="C14" i="67"/>
  <c r="C13" i="67"/>
  <c r="C8" i="67"/>
  <c r="C6" i="67"/>
  <c r="B6" i="67"/>
  <c r="U23" i="66"/>
  <c r="T23" i="66"/>
  <c r="S23" i="66"/>
  <c r="R23" i="66"/>
  <c r="Q23" i="66"/>
  <c r="P23" i="66"/>
  <c r="O23" i="66"/>
  <c r="N23" i="66"/>
  <c r="M23" i="66"/>
  <c r="L23" i="66"/>
  <c r="K23" i="66"/>
  <c r="J23" i="66"/>
  <c r="I23" i="66"/>
  <c r="H23" i="66"/>
  <c r="G23" i="66"/>
  <c r="F23" i="66"/>
  <c r="E23" i="66"/>
  <c r="D23" i="66"/>
  <c r="C23" i="66"/>
  <c r="B23" i="66"/>
  <c r="U21" i="66"/>
  <c r="T21" i="66"/>
  <c r="S21" i="66"/>
  <c r="R21" i="66"/>
  <c r="Q21" i="66"/>
  <c r="P21" i="66"/>
  <c r="O21" i="66"/>
  <c r="N21" i="66"/>
  <c r="M21" i="66"/>
  <c r="L21" i="66"/>
  <c r="K21" i="66"/>
  <c r="J21" i="66"/>
  <c r="I21" i="66"/>
  <c r="H21" i="66"/>
  <c r="G21" i="66"/>
  <c r="F21" i="66"/>
  <c r="E21" i="66"/>
  <c r="D21" i="66"/>
  <c r="C21" i="66"/>
  <c r="B21" i="66"/>
  <c r="V18" i="66"/>
  <c r="W18" i="66" s="1"/>
  <c r="V17" i="66"/>
  <c r="W17" i="66" s="1"/>
  <c r="V16" i="66"/>
  <c r="W16" i="66" s="1"/>
  <c r="V15" i="66"/>
  <c r="W15" i="66" s="1"/>
  <c r="V14" i="66"/>
  <c r="W14" i="66" s="1"/>
  <c r="V13" i="66"/>
  <c r="W13" i="66" s="1"/>
  <c r="V12" i="66"/>
  <c r="V11" i="66"/>
  <c r="V10" i="66"/>
  <c r="V9" i="66"/>
  <c r="V8" i="66"/>
  <c r="V21" i="66" s="1"/>
  <c r="V7" i="66"/>
  <c r="V6" i="66"/>
  <c r="W6" i="66" s="1"/>
  <c r="F99" i="65"/>
  <c r="E99" i="65"/>
  <c r="I98" i="65"/>
  <c r="I99" i="65" s="1"/>
  <c r="H98" i="65"/>
  <c r="H99" i="65" s="1"/>
  <c r="G98" i="65"/>
  <c r="G99" i="65" s="1"/>
  <c r="F98" i="65"/>
  <c r="E98" i="65"/>
  <c r="D98" i="65"/>
  <c r="D99" i="65" s="1"/>
  <c r="C98" i="65"/>
  <c r="C99" i="65" s="1"/>
  <c r="B98" i="65"/>
  <c r="B99" i="65" s="1"/>
  <c r="I97" i="65"/>
  <c r="H97" i="65"/>
  <c r="G97" i="65"/>
  <c r="F97" i="65"/>
  <c r="E97" i="65"/>
  <c r="D97" i="65"/>
  <c r="C97" i="65"/>
  <c r="B97" i="65"/>
  <c r="I89" i="65"/>
  <c r="D89" i="65"/>
  <c r="C89" i="65"/>
  <c r="I88" i="65"/>
  <c r="H88" i="65"/>
  <c r="H89" i="65" s="1"/>
  <c r="G88" i="65"/>
  <c r="G89" i="65" s="1"/>
  <c r="F88" i="65"/>
  <c r="F89" i="65" s="1"/>
  <c r="E88" i="65"/>
  <c r="E89" i="65" s="1"/>
  <c r="D88" i="65"/>
  <c r="C88" i="65"/>
  <c r="B88" i="65"/>
  <c r="B89" i="65" s="1"/>
  <c r="I73" i="65"/>
  <c r="I93" i="65" s="1"/>
  <c r="I94" i="65" s="1"/>
  <c r="H73" i="65"/>
  <c r="H93" i="65" s="1"/>
  <c r="H94" i="65" s="1"/>
  <c r="G73" i="65"/>
  <c r="G93" i="65" s="1"/>
  <c r="G94" i="65" s="1"/>
  <c r="F73" i="65"/>
  <c r="F93" i="65" s="1"/>
  <c r="F94" i="65" s="1"/>
  <c r="E73" i="65"/>
  <c r="E93" i="65" s="1"/>
  <c r="E94" i="65" s="1"/>
  <c r="D73" i="65"/>
  <c r="D93" i="65" s="1"/>
  <c r="D94" i="65" s="1"/>
  <c r="C73" i="65"/>
  <c r="C93" i="65" s="1"/>
  <c r="C94" i="65" s="1"/>
  <c r="B73" i="65"/>
  <c r="B93" i="65" s="1"/>
  <c r="B94" i="65" s="1"/>
  <c r="F41" i="65"/>
  <c r="E41" i="65"/>
  <c r="J40" i="65"/>
  <c r="J41" i="65" s="1"/>
  <c r="I40" i="65"/>
  <c r="I41" i="65" s="1"/>
  <c r="H40" i="65"/>
  <c r="G40" i="65"/>
  <c r="F40" i="65"/>
  <c r="E40" i="65"/>
  <c r="D40" i="65"/>
  <c r="D41" i="65" s="1"/>
  <c r="C40" i="65"/>
  <c r="C41" i="65" s="1"/>
  <c r="B40" i="65"/>
  <c r="J39" i="65"/>
  <c r="I39" i="65"/>
  <c r="H39" i="65"/>
  <c r="H41" i="65" s="1"/>
  <c r="G39" i="65"/>
  <c r="G41" i="65" s="1"/>
  <c r="F39" i="65"/>
  <c r="E39" i="65"/>
  <c r="D39" i="65"/>
  <c r="C39" i="65"/>
  <c r="B39" i="65"/>
  <c r="K39" i="65" s="1"/>
  <c r="I35" i="65"/>
  <c r="I36" i="65" s="1"/>
  <c r="C35" i="65"/>
  <c r="C36" i="65" s="1"/>
  <c r="K34" i="65"/>
  <c r="J31" i="65"/>
  <c r="I31" i="65"/>
  <c r="H31" i="65"/>
  <c r="E31" i="65"/>
  <c r="D31" i="65"/>
  <c r="C31" i="65"/>
  <c r="B31" i="65"/>
  <c r="J30" i="65"/>
  <c r="I30" i="65"/>
  <c r="H30" i="65"/>
  <c r="G30" i="65"/>
  <c r="G31" i="65" s="1"/>
  <c r="F30" i="65"/>
  <c r="F31" i="65" s="1"/>
  <c r="E30" i="65"/>
  <c r="D30" i="65"/>
  <c r="C30" i="65"/>
  <c r="B30" i="65"/>
  <c r="K30" i="65" s="1"/>
  <c r="K31" i="65" s="1"/>
  <c r="K29" i="65"/>
  <c r="K26" i="65"/>
  <c r="K25" i="65"/>
  <c r="K24" i="65"/>
  <c r="K23" i="65"/>
  <c r="K22" i="65"/>
  <c r="K21" i="65"/>
  <c r="K20" i="65"/>
  <c r="K15" i="65" s="1"/>
  <c r="K19" i="65"/>
  <c r="K18" i="65"/>
  <c r="K17" i="65"/>
  <c r="K16" i="65"/>
  <c r="J15" i="65"/>
  <c r="J35" i="65" s="1"/>
  <c r="J36" i="65" s="1"/>
  <c r="I15" i="65"/>
  <c r="H15" i="65"/>
  <c r="H35" i="65" s="1"/>
  <c r="H36" i="65" s="1"/>
  <c r="G15" i="65"/>
  <c r="G35" i="65" s="1"/>
  <c r="G36" i="65" s="1"/>
  <c r="F15" i="65"/>
  <c r="F35" i="65" s="1"/>
  <c r="F36" i="65" s="1"/>
  <c r="E15" i="65"/>
  <c r="E35" i="65" s="1"/>
  <c r="E36" i="65" s="1"/>
  <c r="D15" i="65"/>
  <c r="D35" i="65" s="1"/>
  <c r="D36" i="65" s="1"/>
  <c r="C15" i="65"/>
  <c r="B15" i="65"/>
  <c r="B35" i="65" s="1"/>
  <c r="K14" i="65"/>
  <c r="K13" i="65"/>
  <c r="K12" i="65"/>
  <c r="K11" i="65"/>
  <c r="K10" i="65"/>
  <c r="K9" i="65"/>
  <c r="K8" i="65"/>
  <c r="K7" i="65"/>
  <c r="K6" i="65"/>
  <c r="C34" i="67" l="1"/>
  <c r="C35" i="67"/>
  <c r="C28" i="67"/>
  <c r="C9" i="67"/>
  <c r="C10" i="67"/>
  <c r="C11" i="67"/>
  <c r="W7" i="66"/>
  <c r="W9" i="66"/>
  <c r="W11" i="66"/>
  <c r="W10" i="66"/>
  <c r="W12" i="66"/>
  <c r="W8" i="66"/>
  <c r="V23" i="66"/>
  <c r="W23" i="66" s="1"/>
  <c r="B36" i="65"/>
  <c r="K35" i="65"/>
  <c r="K36" i="65" s="1"/>
  <c r="K40" i="65"/>
  <c r="K41" i="65" s="1"/>
  <c r="B41" i="65"/>
  <c r="H14" i="57" l="1"/>
  <c r="G13" i="57"/>
  <c r="H13" i="57" s="1"/>
  <c r="F13" i="57"/>
  <c r="C13" i="57"/>
  <c r="B13" i="57"/>
  <c r="I12" i="57"/>
  <c r="H12" i="57"/>
  <c r="D12" i="57"/>
  <c r="I11" i="57"/>
  <c r="H11" i="57"/>
  <c r="G11" i="57"/>
  <c r="F11" i="57"/>
  <c r="C11" i="57"/>
  <c r="D11" i="57" s="1"/>
  <c r="B11" i="57"/>
  <c r="I10" i="57"/>
  <c r="H10" i="57"/>
  <c r="D10" i="57"/>
  <c r="I9" i="57"/>
  <c r="H9" i="57"/>
  <c r="D9" i="57"/>
  <c r="I8" i="57"/>
  <c r="I6" i="57" s="1"/>
  <c r="H8" i="57"/>
  <c r="D8" i="57"/>
  <c r="I7" i="57"/>
  <c r="H7" i="57"/>
  <c r="D7" i="57"/>
  <c r="G6" i="57"/>
  <c r="H6" i="57" s="1"/>
  <c r="F6" i="57"/>
  <c r="C6" i="57"/>
  <c r="D6" i="57" s="1"/>
  <c r="B6" i="57"/>
  <c r="H126" i="56"/>
  <c r="H125" i="56"/>
  <c r="D125" i="56"/>
  <c r="H124" i="56"/>
  <c r="D124" i="56"/>
  <c r="G123" i="56"/>
  <c r="I124" i="56" s="1"/>
  <c r="F123" i="56"/>
  <c r="C123" i="56"/>
  <c r="D123" i="56" s="1"/>
  <c r="B123" i="56"/>
  <c r="I122" i="56"/>
  <c r="I121" i="56"/>
  <c r="I120" i="56" s="1"/>
  <c r="H121" i="56"/>
  <c r="D121" i="56"/>
  <c r="G120" i="56"/>
  <c r="H120" i="56" s="1"/>
  <c r="F120" i="56"/>
  <c r="C120" i="56"/>
  <c r="D120" i="56" s="1"/>
  <c r="B120" i="56"/>
  <c r="H119" i="56"/>
  <c r="D119" i="56"/>
  <c r="I118" i="56"/>
  <c r="G118" i="56"/>
  <c r="H118" i="56" s="1"/>
  <c r="F118" i="56"/>
  <c r="C118" i="56"/>
  <c r="D118" i="56" s="1"/>
  <c r="B118" i="56"/>
  <c r="H117" i="56"/>
  <c r="D117" i="56"/>
  <c r="I116" i="56"/>
  <c r="G116" i="56"/>
  <c r="H116" i="56" s="1"/>
  <c r="F116" i="56"/>
  <c r="C116" i="56"/>
  <c r="D116" i="56" s="1"/>
  <c r="B116" i="56"/>
  <c r="I115" i="56"/>
  <c r="H115" i="56"/>
  <c r="D115" i="56"/>
  <c r="H114" i="56"/>
  <c r="D114" i="56"/>
  <c r="I113" i="56"/>
  <c r="H113" i="56"/>
  <c r="D113" i="56"/>
  <c r="G112" i="56"/>
  <c r="H112" i="56" s="1"/>
  <c r="F112" i="56"/>
  <c r="C112" i="56"/>
  <c r="D112" i="56" s="1"/>
  <c r="B112" i="56"/>
  <c r="H111" i="56"/>
  <c r="I110" i="56"/>
  <c r="H110" i="56"/>
  <c r="I109" i="56"/>
  <c r="H109" i="56"/>
  <c r="G108" i="56"/>
  <c r="H108" i="56" s="1"/>
  <c r="F108" i="56"/>
  <c r="D108" i="56"/>
  <c r="C108" i="56"/>
  <c r="B108" i="56"/>
  <c r="I106" i="56"/>
  <c r="H106" i="56"/>
  <c r="I105" i="56"/>
  <c r="H105" i="56"/>
  <c r="G104" i="56"/>
  <c r="H104" i="56" s="1"/>
  <c r="F104" i="56"/>
  <c r="D104" i="56"/>
  <c r="C104" i="56"/>
  <c r="B104" i="56"/>
  <c r="I103" i="56"/>
  <c r="I102" i="56"/>
  <c r="H102" i="56"/>
  <c r="I101" i="56"/>
  <c r="H100" i="56"/>
  <c r="D100" i="56"/>
  <c r="I99" i="56"/>
  <c r="I98" i="56"/>
  <c r="H98" i="56"/>
  <c r="H97" i="56"/>
  <c r="I96" i="56"/>
  <c r="H96" i="56"/>
  <c r="D96" i="56"/>
  <c r="G95" i="56"/>
  <c r="I100" i="56" s="1"/>
  <c r="F95" i="56"/>
  <c r="C95" i="56"/>
  <c r="D95" i="56" s="1"/>
  <c r="B95" i="56"/>
  <c r="H94" i="56"/>
  <c r="D94" i="56"/>
  <c r="H93" i="56"/>
  <c r="D93" i="56"/>
  <c r="H92" i="56"/>
  <c r="G91" i="56"/>
  <c r="I92" i="56" s="1"/>
  <c r="F91" i="56"/>
  <c r="C91" i="56"/>
  <c r="D91" i="56" s="1"/>
  <c r="B91" i="56"/>
  <c r="I90" i="56"/>
  <c r="H90" i="56"/>
  <c r="I89" i="56"/>
  <c r="H89" i="56"/>
  <c r="G87" i="56"/>
  <c r="I88" i="56" s="1"/>
  <c r="I87" i="56" s="1"/>
  <c r="F87" i="56"/>
  <c r="C87" i="56"/>
  <c r="B87" i="56"/>
  <c r="H86" i="56"/>
  <c r="D86" i="56"/>
  <c r="H85" i="56"/>
  <c r="D85" i="56"/>
  <c r="H84" i="56"/>
  <c r="G83" i="56"/>
  <c r="I85" i="56" s="1"/>
  <c r="F83" i="56"/>
  <c r="C83" i="56"/>
  <c r="D83" i="56" s="1"/>
  <c r="B83" i="56"/>
  <c r="I82" i="56"/>
  <c r="I81" i="56" s="1"/>
  <c r="H82" i="56"/>
  <c r="G81" i="56"/>
  <c r="H81" i="56" s="1"/>
  <c r="F81" i="56"/>
  <c r="C81" i="56"/>
  <c r="B81" i="56"/>
  <c r="H80" i="56"/>
  <c r="D80" i="56"/>
  <c r="I79" i="56"/>
  <c r="I78" i="56"/>
  <c r="H78" i="56"/>
  <c r="D78" i="56"/>
  <c r="G77" i="56"/>
  <c r="H77" i="56" s="1"/>
  <c r="F77" i="56"/>
  <c r="D77" i="56"/>
  <c r="C77" i="56"/>
  <c r="B77" i="56"/>
  <c r="I76" i="56"/>
  <c r="H76" i="56"/>
  <c r="D76" i="56"/>
  <c r="I75" i="56"/>
  <c r="H75" i="56"/>
  <c r="D75" i="56"/>
  <c r="I74" i="56"/>
  <c r="H74" i="56"/>
  <c r="D74" i="56"/>
  <c r="I73" i="56"/>
  <c r="H73" i="56"/>
  <c r="D73" i="56"/>
  <c r="I72" i="56"/>
  <c r="H72" i="56"/>
  <c r="D72" i="56"/>
  <c r="I71" i="56"/>
  <c r="G71" i="56"/>
  <c r="H71" i="56" s="1"/>
  <c r="F71" i="56"/>
  <c r="C71" i="56"/>
  <c r="D71" i="56" s="1"/>
  <c r="B71" i="56"/>
  <c r="H70" i="56"/>
  <c r="D70" i="56"/>
  <c r="H69" i="56"/>
  <c r="D69" i="56"/>
  <c r="H68" i="56"/>
  <c r="D68" i="56"/>
  <c r="G67" i="56"/>
  <c r="I68" i="56" s="1"/>
  <c r="F67" i="56"/>
  <c r="C67" i="56"/>
  <c r="D67" i="56" s="1"/>
  <c r="B67" i="56"/>
  <c r="I66" i="56"/>
  <c r="I65" i="56" s="1"/>
  <c r="H66" i="56"/>
  <c r="D66" i="56"/>
  <c r="G65" i="56"/>
  <c r="H65" i="56" s="1"/>
  <c r="F65" i="56"/>
  <c r="D65" i="56"/>
  <c r="C65" i="56"/>
  <c r="B65" i="56"/>
  <c r="H64" i="56"/>
  <c r="I63" i="56"/>
  <c r="H63" i="56"/>
  <c r="H62" i="56"/>
  <c r="D62" i="56"/>
  <c r="I61" i="56"/>
  <c r="H61" i="56"/>
  <c r="D61" i="56"/>
  <c r="G60" i="56"/>
  <c r="I62" i="56" s="1"/>
  <c r="F60" i="56"/>
  <c r="C60" i="56"/>
  <c r="D60" i="56" s="1"/>
  <c r="B60" i="56"/>
  <c r="H58" i="56"/>
  <c r="I57" i="56"/>
  <c r="I56" i="56"/>
  <c r="H56" i="56"/>
  <c r="H55" i="56"/>
  <c r="D55" i="56"/>
  <c r="I54" i="56"/>
  <c r="H54" i="56"/>
  <c r="D54" i="56"/>
  <c r="G53" i="56"/>
  <c r="I59" i="56" s="1"/>
  <c r="F53" i="56"/>
  <c r="D53" i="56"/>
  <c r="C53" i="56"/>
  <c r="B53" i="56"/>
  <c r="H52" i="56"/>
  <c r="D52" i="56"/>
  <c r="H50" i="56"/>
  <c r="D50" i="56"/>
  <c r="H49" i="56"/>
  <c r="D49" i="56"/>
  <c r="H48" i="56"/>
  <c r="D48" i="56"/>
  <c r="H47" i="56"/>
  <c r="D47" i="56"/>
  <c r="H46" i="56"/>
  <c r="D46" i="56"/>
  <c r="G45" i="56"/>
  <c r="I51" i="56" s="1"/>
  <c r="F45" i="56"/>
  <c r="C45" i="56"/>
  <c r="D45" i="56" s="1"/>
  <c r="B45" i="56"/>
  <c r="I44" i="56"/>
  <c r="H44" i="56"/>
  <c r="D44" i="56"/>
  <c r="H43" i="56"/>
  <c r="D43" i="56"/>
  <c r="I42" i="56"/>
  <c r="H42" i="56"/>
  <c r="D42" i="56"/>
  <c r="H41" i="56"/>
  <c r="D41" i="56"/>
  <c r="I40" i="56"/>
  <c r="H40" i="56"/>
  <c r="D40" i="56"/>
  <c r="H39" i="56"/>
  <c r="D39" i="56"/>
  <c r="I38" i="56"/>
  <c r="H38" i="56"/>
  <c r="D38" i="56"/>
  <c r="G37" i="56"/>
  <c r="I43" i="56" s="1"/>
  <c r="F37" i="56"/>
  <c r="D37" i="56"/>
  <c r="C37" i="56"/>
  <c r="B37" i="56"/>
  <c r="H36" i="56"/>
  <c r="D36" i="56"/>
  <c r="I35" i="56"/>
  <c r="H35" i="56"/>
  <c r="D35" i="56"/>
  <c r="G34" i="56"/>
  <c r="I36" i="56" s="1"/>
  <c r="F34" i="56"/>
  <c r="C34" i="56"/>
  <c r="D34" i="56" s="1"/>
  <c r="B34" i="56"/>
  <c r="I33" i="56"/>
  <c r="H33" i="56"/>
  <c r="D33" i="56"/>
  <c r="H32" i="56"/>
  <c r="I31" i="56"/>
  <c r="H31" i="56"/>
  <c r="D31" i="56"/>
  <c r="I30" i="56"/>
  <c r="H30" i="56"/>
  <c r="D30" i="56"/>
  <c r="I29" i="56"/>
  <c r="H29" i="56"/>
  <c r="D29" i="56"/>
  <c r="I28" i="56"/>
  <c r="H28" i="56"/>
  <c r="D28" i="56"/>
  <c r="I27" i="56"/>
  <c r="H27" i="56"/>
  <c r="D27" i="56"/>
  <c r="G26" i="56"/>
  <c r="H26" i="56" s="1"/>
  <c r="F26" i="56"/>
  <c r="C26" i="56"/>
  <c r="D26" i="56" s="1"/>
  <c r="B26" i="56"/>
  <c r="H24" i="56"/>
  <c r="D24" i="56"/>
  <c r="I23" i="56"/>
  <c r="H23" i="56"/>
  <c r="D23" i="56"/>
  <c r="I22" i="56"/>
  <c r="I21" i="56"/>
  <c r="H21" i="56"/>
  <c r="D21" i="56"/>
  <c r="G20" i="56"/>
  <c r="I25" i="56" s="1"/>
  <c r="F20" i="56"/>
  <c r="C20" i="56"/>
  <c r="D20" i="56" s="1"/>
  <c r="B20" i="56"/>
  <c r="H19" i="56"/>
  <c r="D19" i="56"/>
  <c r="H18" i="56"/>
  <c r="D18" i="56"/>
  <c r="H17" i="56"/>
  <c r="D17" i="56"/>
  <c r="H16" i="56"/>
  <c r="D16" i="56"/>
  <c r="H15" i="56"/>
  <c r="D15" i="56"/>
  <c r="G14" i="56"/>
  <c r="I19" i="56" s="1"/>
  <c r="F14" i="56"/>
  <c r="C14" i="56"/>
  <c r="D14" i="56" s="1"/>
  <c r="B14" i="56"/>
  <c r="I13" i="56"/>
  <c r="I12" i="56" s="1"/>
  <c r="H13" i="56"/>
  <c r="D13" i="56"/>
  <c r="G12" i="56"/>
  <c r="H12" i="56" s="1"/>
  <c r="F12" i="56"/>
  <c r="D12" i="56"/>
  <c r="C12" i="56"/>
  <c r="B12" i="56"/>
  <c r="I11" i="56"/>
  <c r="H11" i="56"/>
  <c r="D11" i="56"/>
  <c r="I10" i="56"/>
  <c r="H10" i="56"/>
  <c r="D10" i="56"/>
  <c r="I9" i="56"/>
  <c r="H9" i="56"/>
  <c r="D9" i="56"/>
  <c r="I8" i="56"/>
  <c r="H8" i="56"/>
  <c r="D8" i="56"/>
  <c r="I7" i="56"/>
  <c r="H7" i="56"/>
  <c r="D7" i="56"/>
  <c r="I6" i="56"/>
  <c r="G6" i="56"/>
  <c r="H6" i="56" s="1"/>
  <c r="F6" i="56"/>
  <c r="C6" i="56"/>
  <c r="D6" i="56" s="1"/>
  <c r="B6" i="56"/>
  <c r="H45" i="54"/>
  <c r="H44" i="54"/>
  <c r="D44" i="54"/>
  <c r="H43" i="54"/>
  <c r="D43" i="54"/>
  <c r="G42" i="54"/>
  <c r="I43" i="54" s="1"/>
  <c r="F42" i="54"/>
  <c r="C42" i="54"/>
  <c r="D42" i="54" s="1"/>
  <c r="B42" i="54"/>
  <c r="I40" i="54"/>
  <c r="H40" i="54"/>
  <c r="H39" i="54"/>
  <c r="D39" i="54"/>
  <c r="H38" i="54"/>
  <c r="H37" i="54"/>
  <c r="H36" i="54"/>
  <c r="H35" i="54"/>
  <c r="D35" i="54"/>
  <c r="H34" i="54"/>
  <c r="D34" i="54"/>
  <c r="I32" i="54"/>
  <c r="H32" i="54"/>
  <c r="D32" i="54"/>
  <c r="H31" i="54"/>
  <c r="D31" i="54"/>
  <c r="I30" i="54"/>
  <c r="H30" i="54"/>
  <c r="D30" i="54"/>
  <c r="H29" i="54"/>
  <c r="D29" i="54"/>
  <c r="I28" i="54"/>
  <c r="H28" i="54"/>
  <c r="D28" i="54"/>
  <c r="H27" i="54"/>
  <c r="D27" i="54"/>
  <c r="I26" i="54"/>
  <c r="H26" i="54"/>
  <c r="D26" i="54"/>
  <c r="H25" i="54"/>
  <c r="D25" i="54"/>
  <c r="I24" i="54"/>
  <c r="H24" i="54"/>
  <c r="D24" i="54"/>
  <c r="H22" i="54"/>
  <c r="D22" i="54"/>
  <c r="H21" i="54"/>
  <c r="H20" i="54"/>
  <c r="D20" i="54"/>
  <c r="I19" i="54"/>
  <c r="H19" i="54"/>
  <c r="D19" i="54"/>
  <c r="H18" i="54"/>
  <c r="D18" i="54"/>
  <c r="I17" i="54"/>
  <c r="H17" i="54"/>
  <c r="D17" i="54"/>
  <c r="H16" i="54"/>
  <c r="D16" i="54"/>
  <c r="I15" i="54"/>
  <c r="H15" i="54"/>
  <c r="D15" i="54"/>
  <c r="H14" i="54"/>
  <c r="D14" i="54"/>
  <c r="I13" i="54"/>
  <c r="H13" i="54"/>
  <c r="D13" i="54"/>
  <c r="H12" i="54"/>
  <c r="D12" i="54"/>
  <c r="I11" i="54"/>
  <c r="H11" i="54"/>
  <c r="D11" i="54"/>
  <c r="H10" i="54"/>
  <c r="D10" i="54"/>
  <c r="I9" i="54"/>
  <c r="H9" i="54"/>
  <c r="D9" i="54"/>
  <c r="H8" i="54"/>
  <c r="D8" i="54"/>
  <c r="I7" i="54"/>
  <c r="H7" i="54"/>
  <c r="D7" i="54"/>
  <c r="G6" i="54"/>
  <c r="I21" i="54" s="1"/>
  <c r="F6" i="54"/>
  <c r="C6" i="54"/>
  <c r="D6" i="54" s="1"/>
  <c r="B6" i="54"/>
  <c r="H92" i="53"/>
  <c r="G92" i="53"/>
  <c r="D92" i="53"/>
  <c r="H91" i="53"/>
  <c r="G91" i="53"/>
  <c r="D91" i="53"/>
  <c r="H90" i="53"/>
  <c r="G90" i="53"/>
  <c r="D90" i="53"/>
  <c r="H89" i="53"/>
  <c r="G89" i="53"/>
  <c r="D89" i="53"/>
  <c r="H88" i="53"/>
  <c r="G88" i="53"/>
  <c r="D88" i="53"/>
  <c r="H87" i="53"/>
  <c r="H85" i="53" s="1"/>
  <c r="G87" i="53"/>
  <c r="D87" i="53"/>
  <c r="H86" i="53"/>
  <c r="G86" i="53"/>
  <c r="D86" i="53"/>
  <c r="G85" i="53"/>
  <c r="F85" i="53"/>
  <c r="E85" i="53"/>
  <c r="C85" i="53"/>
  <c r="D85" i="53" s="1"/>
  <c r="B85" i="53"/>
  <c r="H84" i="53"/>
  <c r="H83" i="53" s="1"/>
  <c r="G84" i="53"/>
  <c r="D84" i="53"/>
  <c r="F83" i="53"/>
  <c r="G83" i="53" s="1"/>
  <c r="E83" i="53"/>
  <c r="C83" i="53"/>
  <c r="D83" i="53" s="1"/>
  <c r="B83" i="53"/>
  <c r="H82" i="53"/>
  <c r="H81" i="53" s="1"/>
  <c r="G82" i="53"/>
  <c r="D82" i="53"/>
  <c r="F81" i="53"/>
  <c r="G81" i="53" s="1"/>
  <c r="E81" i="53"/>
  <c r="C81" i="53"/>
  <c r="D81" i="53" s="1"/>
  <c r="B81" i="53"/>
  <c r="G80" i="53"/>
  <c r="D80" i="53"/>
  <c r="H79" i="53"/>
  <c r="G79" i="53"/>
  <c r="D79" i="53"/>
  <c r="G78" i="53"/>
  <c r="D78" i="53"/>
  <c r="H77" i="53"/>
  <c r="G77" i="53"/>
  <c r="D77" i="53"/>
  <c r="G76" i="53"/>
  <c r="D76" i="53"/>
  <c r="H75" i="53"/>
  <c r="G75" i="53"/>
  <c r="D75" i="53"/>
  <c r="G74" i="53"/>
  <c r="D74" i="53"/>
  <c r="H73" i="53"/>
  <c r="G73" i="53"/>
  <c r="D73" i="53"/>
  <c r="G72" i="53"/>
  <c r="D72" i="53"/>
  <c r="H71" i="53"/>
  <c r="G71" i="53"/>
  <c r="D71" i="53"/>
  <c r="G70" i="53"/>
  <c r="D70" i="53"/>
  <c r="H69" i="53"/>
  <c r="G69" i="53"/>
  <c r="D69" i="53"/>
  <c r="G68" i="53"/>
  <c r="D68" i="53"/>
  <c r="H67" i="53"/>
  <c r="G67" i="53"/>
  <c r="D67" i="53"/>
  <c r="G66" i="53"/>
  <c r="D66" i="53"/>
  <c r="H65" i="53"/>
  <c r="G65" i="53"/>
  <c r="D65" i="53"/>
  <c r="F64" i="53"/>
  <c r="H78" i="53" s="1"/>
  <c r="E64" i="53"/>
  <c r="D64" i="53"/>
  <c r="C64" i="53"/>
  <c r="B64" i="53"/>
  <c r="H63" i="53"/>
  <c r="G63" i="53"/>
  <c r="D63" i="53"/>
  <c r="H62" i="53"/>
  <c r="G62" i="53"/>
  <c r="D62" i="53"/>
  <c r="H61" i="53"/>
  <c r="G61" i="53"/>
  <c r="D61" i="53"/>
  <c r="H60" i="53"/>
  <c r="G60" i="53"/>
  <c r="D60" i="53"/>
  <c r="H59" i="53"/>
  <c r="G59" i="53"/>
  <c r="D59" i="53"/>
  <c r="H58" i="53"/>
  <c r="G58" i="53"/>
  <c r="D58" i="53"/>
  <c r="H57" i="53"/>
  <c r="G57" i="53"/>
  <c r="D57" i="53"/>
  <c r="H56" i="53"/>
  <c r="G56" i="53"/>
  <c r="D56" i="53"/>
  <c r="H55" i="53"/>
  <c r="G55" i="53"/>
  <c r="D55" i="53"/>
  <c r="H54" i="53"/>
  <c r="G54" i="53"/>
  <c r="D54" i="53"/>
  <c r="H53" i="53"/>
  <c r="G53" i="53"/>
  <c r="D53" i="53"/>
  <c r="H52" i="53"/>
  <c r="F52" i="53"/>
  <c r="G52" i="53" s="1"/>
  <c r="E52" i="53"/>
  <c r="C52" i="53"/>
  <c r="D52" i="53" s="1"/>
  <c r="B52" i="53"/>
  <c r="G51" i="53"/>
  <c r="D51" i="53"/>
  <c r="G50" i="53"/>
  <c r="D50" i="53"/>
  <c r="G49" i="53"/>
  <c r="D49" i="53"/>
  <c r="G48" i="53"/>
  <c r="D48" i="53"/>
  <c r="G47" i="53"/>
  <c r="D47" i="53"/>
  <c r="G46" i="53"/>
  <c r="H45" i="53"/>
  <c r="G45" i="53"/>
  <c r="D45" i="53"/>
  <c r="G44" i="53"/>
  <c r="D44" i="53"/>
  <c r="H43" i="53"/>
  <c r="G43" i="53"/>
  <c r="D43" i="53"/>
  <c r="G42" i="53"/>
  <c r="D42" i="53"/>
  <c r="H41" i="53"/>
  <c r="G41" i="53"/>
  <c r="D41" i="53"/>
  <c r="F40" i="53"/>
  <c r="H49" i="53" s="1"/>
  <c r="E40" i="53"/>
  <c r="C40" i="53"/>
  <c r="D40" i="53" s="1"/>
  <c r="B40" i="53"/>
  <c r="H39" i="53"/>
  <c r="G39" i="53"/>
  <c r="H38" i="53"/>
  <c r="G38" i="53"/>
  <c r="D38" i="53"/>
  <c r="H37" i="53"/>
  <c r="G37" i="53"/>
  <c r="D37" i="53"/>
  <c r="H36" i="53"/>
  <c r="G36" i="53"/>
  <c r="D36" i="53"/>
  <c r="H35" i="53"/>
  <c r="G35" i="53"/>
  <c r="D35" i="53"/>
  <c r="H34" i="53"/>
  <c r="G34" i="53"/>
  <c r="D34" i="53"/>
  <c r="H33" i="53"/>
  <c r="G33" i="53"/>
  <c r="D33" i="53"/>
  <c r="H32" i="53"/>
  <c r="G32" i="53"/>
  <c r="D32" i="53"/>
  <c r="H31" i="53"/>
  <c r="G31" i="53"/>
  <c r="D31" i="53"/>
  <c r="H30" i="53"/>
  <c r="G30" i="53"/>
  <c r="D30" i="53"/>
  <c r="H29" i="53"/>
  <c r="G29" i="53"/>
  <c r="D29" i="53"/>
  <c r="H28" i="53"/>
  <c r="G28" i="53"/>
  <c r="D28" i="53"/>
  <c r="H27" i="53"/>
  <c r="G27" i="53"/>
  <c r="D27" i="53"/>
  <c r="H26" i="53"/>
  <c r="G26" i="53"/>
  <c r="D26" i="53"/>
  <c r="H25" i="53"/>
  <c r="G25" i="53"/>
  <c r="D25" i="53"/>
  <c r="H24" i="53"/>
  <c r="G24" i="53"/>
  <c r="D24" i="53"/>
  <c r="H23" i="53"/>
  <c r="G23" i="53"/>
  <c r="D23" i="53"/>
  <c r="H22" i="53"/>
  <c r="F22" i="53"/>
  <c r="G22" i="53" s="1"/>
  <c r="E22" i="53"/>
  <c r="C22" i="53"/>
  <c r="D22" i="53" s="1"/>
  <c r="B22" i="53"/>
  <c r="G21" i="53"/>
  <c r="D21" i="53"/>
  <c r="G20" i="53"/>
  <c r="D20" i="53"/>
  <c r="G19" i="53"/>
  <c r="D19" i="53"/>
  <c r="G18" i="53"/>
  <c r="D18" i="53"/>
  <c r="G17" i="53"/>
  <c r="D17" i="53"/>
  <c r="G16" i="53"/>
  <c r="D16" i="53"/>
  <c r="G15" i="53"/>
  <c r="D15" i="53"/>
  <c r="G14" i="53"/>
  <c r="D14" i="53"/>
  <c r="G13" i="53"/>
  <c r="D13" i="53"/>
  <c r="G12" i="53"/>
  <c r="D12" i="53"/>
  <c r="G11" i="53"/>
  <c r="D11" i="53"/>
  <c r="G10" i="53"/>
  <c r="D10" i="53"/>
  <c r="G9" i="53"/>
  <c r="D9" i="53"/>
  <c r="G8" i="53"/>
  <c r="D8" i="53"/>
  <c r="G7" i="53"/>
  <c r="D7" i="53"/>
  <c r="F6" i="53"/>
  <c r="H20" i="53" s="1"/>
  <c r="E6" i="53"/>
  <c r="C6" i="53"/>
  <c r="D6" i="53" s="1"/>
  <c r="B6" i="53"/>
  <c r="G77" i="52"/>
  <c r="D77" i="52"/>
  <c r="H76" i="52"/>
  <c r="G76" i="52"/>
  <c r="D76" i="52"/>
  <c r="G75" i="52"/>
  <c r="D75" i="52"/>
  <c r="H74" i="52"/>
  <c r="G74" i="52"/>
  <c r="D74" i="52"/>
  <c r="G73" i="52"/>
  <c r="D73" i="52"/>
  <c r="H72" i="52"/>
  <c r="G72" i="52"/>
  <c r="D72" i="52"/>
  <c r="F71" i="52"/>
  <c r="H75" i="52" s="1"/>
  <c r="E71" i="52"/>
  <c r="D71" i="52"/>
  <c r="C71" i="52"/>
  <c r="B71" i="52"/>
  <c r="H70" i="52"/>
  <c r="G70" i="52"/>
  <c r="D70" i="52"/>
  <c r="H69" i="52"/>
  <c r="F69" i="52"/>
  <c r="G69" i="52" s="1"/>
  <c r="E69" i="52"/>
  <c r="C69" i="52"/>
  <c r="D69" i="52" s="1"/>
  <c r="B69" i="52"/>
  <c r="G68" i="52"/>
  <c r="D68" i="52"/>
  <c r="H67" i="52"/>
  <c r="G67" i="52"/>
  <c r="D67" i="52"/>
  <c r="F66" i="52"/>
  <c r="G66" i="52" s="1"/>
  <c r="E66" i="52"/>
  <c r="C66" i="52"/>
  <c r="D66" i="52" s="1"/>
  <c r="B66" i="52"/>
  <c r="H65" i="52"/>
  <c r="G65" i="52"/>
  <c r="D65" i="52"/>
  <c r="H64" i="52"/>
  <c r="G64" i="52"/>
  <c r="D64" i="52"/>
  <c r="H63" i="52"/>
  <c r="G63" i="52"/>
  <c r="D63" i="52"/>
  <c r="H62" i="52"/>
  <c r="G62" i="52"/>
  <c r="D62" i="52"/>
  <c r="H61" i="52"/>
  <c r="G61" i="52"/>
  <c r="D61" i="52"/>
  <c r="H60" i="52"/>
  <c r="G60" i="52"/>
  <c r="D60" i="52"/>
  <c r="H59" i="52"/>
  <c r="G59" i="52"/>
  <c r="D59" i="52"/>
  <c r="H58" i="52"/>
  <c r="G58" i="52"/>
  <c r="D58" i="52"/>
  <c r="H57" i="52"/>
  <c r="G57" i="52"/>
  <c r="D57" i="52"/>
  <c r="H56" i="52"/>
  <c r="H54" i="52" s="1"/>
  <c r="G56" i="52"/>
  <c r="D56" i="52"/>
  <c r="H55" i="52"/>
  <c r="G55" i="52"/>
  <c r="D55" i="52"/>
  <c r="G54" i="52"/>
  <c r="F54" i="52"/>
  <c r="E54" i="52"/>
  <c r="C54" i="52"/>
  <c r="D54" i="52" s="1"/>
  <c r="B54" i="52"/>
  <c r="H53" i="52"/>
  <c r="G53" i="52"/>
  <c r="D53" i="52"/>
  <c r="G52" i="52"/>
  <c r="D52" i="52"/>
  <c r="H51" i="52"/>
  <c r="G51" i="52"/>
  <c r="D51" i="52"/>
  <c r="G50" i="52"/>
  <c r="D50" i="52"/>
  <c r="H49" i="52"/>
  <c r="G49" i="52"/>
  <c r="D49" i="52"/>
  <c r="G48" i="52"/>
  <c r="D48" i="52"/>
  <c r="H47" i="52"/>
  <c r="G47" i="52"/>
  <c r="D47" i="52"/>
  <c r="G46" i="52"/>
  <c r="D46" i="52"/>
  <c r="H45" i="52"/>
  <c r="G45" i="52"/>
  <c r="D45" i="52"/>
  <c r="G44" i="52"/>
  <c r="D44" i="52"/>
  <c r="H43" i="52"/>
  <c r="G43" i="52"/>
  <c r="D43" i="52"/>
  <c r="F42" i="52"/>
  <c r="H52" i="52" s="1"/>
  <c r="E42" i="52"/>
  <c r="C42" i="52"/>
  <c r="D42" i="52" s="1"/>
  <c r="B42" i="52"/>
  <c r="H41" i="52"/>
  <c r="G41" i="52"/>
  <c r="D41" i="52"/>
  <c r="G40" i="52"/>
  <c r="D40" i="52"/>
  <c r="H39" i="52"/>
  <c r="G39" i="52"/>
  <c r="D39" i="52"/>
  <c r="G38" i="52"/>
  <c r="D38" i="52"/>
  <c r="H37" i="52"/>
  <c r="G37" i="52"/>
  <c r="H36" i="52"/>
  <c r="G36" i="52"/>
  <c r="D36" i="52"/>
  <c r="H35" i="52"/>
  <c r="G35" i="52"/>
  <c r="D35" i="52"/>
  <c r="H34" i="52"/>
  <c r="G34" i="52"/>
  <c r="D34" i="52"/>
  <c r="H33" i="52"/>
  <c r="G33" i="52"/>
  <c r="D33" i="52"/>
  <c r="H32" i="52"/>
  <c r="G32" i="52"/>
  <c r="D32" i="52"/>
  <c r="H31" i="52"/>
  <c r="G31" i="52"/>
  <c r="D31" i="52"/>
  <c r="F30" i="52"/>
  <c r="H38" i="52" s="1"/>
  <c r="E30" i="52"/>
  <c r="C30" i="52"/>
  <c r="D30" i="52" s="1"/>
  <c r="B30" i="52"/>
  <c r="G29" i="52"/>
  <c r="D29" i="52"/>
  <c r="G28" i="52"/>
  <c r="D28" i="52"/>
  <c r="G27" i="52"/>
  <c r="D27" i="52"/>
  <c r="G26" i="52"/>
  <c r="D26" i="52"/>
  <c r="G25" i="52"/>
  <c r="D25" i="52"/>
  <c r="G24" i="52"/>
  <c r="D24" i="52"/>
  <c r="G23" i="52"/>
  <c r="D23" i="52"/>
  <c r="G22" i="52"/>
  <c r="D22" i="52"/>
  <c r="G21" i="52"/>
  <c r="D21" i="52"/>
  <c r="G20" i="52"/>
  <c r="D20" i="52"/>
  <c r="G19" i="52"/>
  <c r="D19" i="52"/>
  <c r="F18" i="52"/>
  <c r="H27" i="52" s="1"/>
  <c r="E18" i="52"/>
  <c r="C18" i="52"/>
  <c r="D18" i="52" s="1"/>
  <c r="B18" i="52"/>
  <c r="H17" i="52"/>
  <c r="G17" i="52"/>
  <c r="D17" i="52"/>
  <c r="G16" i="52"/>
  <c r="D16" i="52"/>
  <c r="H15" i="52"/>
  <c r="G15" i="52"/>
  <c r="D15" i="52"/>
  <c r="G14" i="52"/>
  <c r="D14" i="52"/>
  <c r="H13" i="52"/>
  <c r="G13" i="52"/>
  <c r="D13" i="52"/>
  <c r="G12" i="52"/>
  <c r="D12" i="52"/>
  <c r="H11" i="52"/>
  <c r="G11" i="52"/>
  <c r="D11" i="52"/>
  <c r="G10" i="52"/>
  <c r="D10" i="52"/>
  <c r="H9" i="52"/>
  <c r="G9" i="52"/>
  <c r="D9" i="52"/>
  <c r="G8" i="52"/>
  <c r="D8" i="52"/>
  <c r="H7" i="52"/>
  <c r="G7" i="52"/>
  <c r="D7" i="52"/>
  <c r="F6" i="52"/>
  <c r="H16" i="52" s="1"/>
  <c r="E6" i="52"/>
  <c r="D6" i="52"/>
  <c r="C6" i="52"/>
  <c r="B6" i="52"/>
  <c r="I43" i="51"/>
  <c r="H43" i="51"/>
  <c r="G43" i="51"/>
  <c r="I42" i="51"/>
  <c r="H42" i="51"/>
  <c r="G42" i="51"/>
  <c r="F42" i="51"/>
  <c r="F43" i="51" s="1"/>
  <c r="E42" i="51"/>
  <c r="E43" i="51" s="1"/>
  <c r="D42" i="51"/>
  <c r="D43" i="51" s="1"/>
  <c r="C42" i="51"/>
  <c r="C43" i="51" s="1"/>
  <c r="B42" i="51"/>
  <c r="A42" i="51"/>
  <c r="I41" i="51"/>
  <c r="H41" i="51"/>
  <c r="G41" i="51"/>
  <c r="F41" i="51"/>
  <c r="E41" i="51"/>
  <c r="D41" i="51"/>
  <c r="C41" i="51"/>
  <c r="B41" i="51"/>
  <c r="B43" i="51" s="1"/>
  <c r="I38" i="51"/>
  <c r="H38" i="51"/>
  <c r="G38" i="51"/>
  <c r="F38" i="51"/>
  <c r="E38" i="51"/>
  <c r="D38" i="51"/>
  <c r="C38" i="51"/>
  <c r="B38" i="51"/>
  <c r="I33" i="51"/>
  <c r="H33" i="51"/>
  <c r="G33" i="51"/>
  <c r="F33" i="51"/>
  <c r="E33" i="51"/>
  <c r="D33" i="51"/>
  <c r="C33" i="51"/>
  <c r="B33" i="51"/>
  <c r="I16" i="51"/>
  <c r="H16" i="51"/>
  <c r="G16" i="51"/>
  <c r="F16" i="51"/>
  <c r="E16" i="51"/>
  <c r="D16" i="51"/>
  <c r="C16" i="51"/>
  <c r="B16" i="51"/>
  <c r="I37" i="56" l="1"/>
  <c r="I112" i="56"/>
  <c r="I34" i="56"/>
  <c r="I16" i="56"/>
  <c r="H34" i="56"/>
  <c r="I47" i="56"/>
  <c r="I69" i="56"/>
  <c r="I67" i="56" s="1"/>
  <c r="I93" i="56"/>
  <c r="I91" i="56" s="1"/>
  <c r="I125" i="56"/>
  <c r="I123" i="56" s="1"/>
  <c r="H37" i="56"/>
  <c r="I52" i="56"/>
  <c r="I64" i="56"/>
  <c r="I60" i="56" s="1"/>
  <c r="I107" i="56"/>
  <c r="I104" i="56" s="1"/>
  <c r="I24" i="56"/>
  <c r="I20" i="56" s="1"/>
  <c r="I41" i="56"/>
  <c r="I55" i="56"/>
  <c r="I53" i="56" s="1"/>
  <c r="H60" i="56"/>
  <c r="I86" i="56"/>
  <c r="I111" i="56"/>
  <c r="I108" i="56" s="1"/>
  <c r="I126" i="56"/>
  <c r="I17" i="56"/>
  <c r="H20" i="56"/>
  <c r="I32" i="56"/>
  <c r="I26" i="56" s="1"/>
  <c r="I48" i="56"/>
  <c r="I70" i="56"/>
  <c r="I80" i="56"/>
  <c r="I77" i="56" s="1"/>
  <c r="I94" i="56"/>
  <c r="I97" i="56"/>
  <c r="I95" i="56" s="1"/>
  <c r="I114" i="56"/>
  <c r="H67" i="56"/>
  <c r="H14" i="56"/>
  <c r="H45" i="56"/>
  <c r="H83" i="56"/>
  <c r="H123" i="56"/>
  <c r="I18" i="56"/>
  <c r="I49" i="56"/>
  <c r="H91" i="56"/>
  <c r="H53" i="56"/>
  <c r="I58" i="56"/>
  <c r="I39" i="56"/>
  <c r="I84" i="56"/>
  <c r="I15" i="56"/>
  <c r="I46" i="56"/>
  <c r="I50" i="56"/>
  <c r="H95" i="56"/>
  <c r="I35" i="54"/>
  <c r="I41" i="54"/>
  <c r="H6" i="54"/>
  <c r="I22" i="54"/>
  <c r="I44" i="54"/>
  <c r="I42" i="54" s="1"/>
  <c r="I10" i="54"/>
  <c r="I14" i="54"/>
  <c r="I18" i="54"/>
  <c r="I23" i="54"/>
  <c r="I27" i="54"/>
  <c r="I31" i="54"/>
  <c r="I36" i="54"/>
  <c r="I45" i="54"/>
  <c r="I37" i="54"/>
  <c r="I33" i="54"/>
  <c r="I38" i="54"/>
  <c r="H42" i="54"/>
  <c r="I8" i="54"/>
  <c r="I6" i="54" s="1"/>
  <c r="I12" i="54"/>
  <c r="I16" i="54"/>
  <c r="I20" i="54"/>
  <c r="I25" i="54"/>
  <c r="I29" i="54"/>
  <c r="I34" i="54"/>
  <c r="I39" i="54"/>
  <c r="H8" i="53"/>
  <c r="H16" i="53"/>
  <c r="H46" i="53"/>
  <c r="H50" i="53"/>
  <c r="H42" i="53"/>
  <c r="H40" i="53" s="1"/>
  <c r="G64" i="53"/>
  <c r="H68" i="53"/>
  <c r="H72" i="53"/>
  <c r="H76" i="53"/>
  <c r="H80" i="53"/>
  <c r="H9" i="53"/>
  <c r="H13" i="53"/>
  <c r="H17" i="53"/>
  <c r="H21" i="53"/>
  <c r="H47" i="53"/>
  <c r="H51" i="53"/>
  <c r="G6" i="53"/>
  <c r="H18" i="53"/>
  <c r="H44" i="53"/>
  <c r="H10" i="53"/>
  <c r="H14" i="53"/>
  <c r="G40" i="53"/>
  <c r="H48" i="53"/>
  <c r="H66" i="53"/>
  <c r="H64" i="53" s="1"/>
  <c r="H70" i="53"/>
  <c r="H74" i="53"/>
  <c r="H7" i="53"/>
  <c r="H11" i="53"/>
  <c r="H15" i="53"/>
  <c r="H19" i="53"/>
  <c r="H12" i="53"/>
  <c r="H71" i="52"/>
  <c r="H20" i="52"/>
  <c r="H24" i="52"/>
  <c r="H28" i="52"/>
  <c r="G42" i="52"/>
  <c r="G6" i="52"/>
  <c r="H46" i="52"/>
  <c r="H50" i="52"/>
  <c r="H10" i="52"/>
  <c r="H6" i="52" s="1"/>
  <c r="H14" i="52"/>
  <c r="H73" i="52"/>
  <c r="H77" i="52"/>
  <c r="H21" i="52"/>
  <c r="H25" i="52"/>
  <c r="H29" i="52"/>
  <c r="H40" i="52"/>
  <c r="H30" i="52" s="1"/>
  <c r="H68" i="52"/>
  <c r="H66" i="52" s="1"/>
  <c r="G18" i="52"/>
  <c r="H22" i="52"/>
  <c r="H26" i="52"/>
  <c r="H44" i="52"/>
  <c r="H42" i="52" s="1"/>
  <c r="H48" i="52"/>
  <c r="G71" i="52"/>
  <c r="H8" i="52"/>
  <c r="H12" i="52"/>
  <c r="H19" i="52"/>
  <c r="H23" i="52"/>
  <c r="G30" i="52"/>
  <c r="K31" i="45"/>
  <c r="I45" i="56" l="1"/>
  <c r="I14" i="56"/>
  <c r="I83" i="56"/>
  <c r="H6" i="53"/>
  <c r="H18" i="52"/>
  <c r="B27" i="62" l="1"/>
  <c r="F13" i="62" l="1"/>
  <c r="K57" i="45" l="1"/>
  <c r="C27" i="62" l="1"/>
  <c r="D27" i="62"/>
  <c r="K6" i="44" l="1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5" i="44"/>
  <c r="K31" i="44" l="1"/>
  <c r="L12" i="44" s="1"/>
  <c r="J57" i="45"/>
  <c r="I57" i="45"/>
  <c r="H57" i="45"/>
  <c r="G57" i="45"/>
  <c r="F57" i="45"/>
  <c r="E57" i="45"/>
  <c r="D57" i="45"/>
  <c r="C57" i="45"/>
  <c r="B57" i="45"/>
  <c r="J31" i="45"/>
  <c r="I31" i="45"/>
  <c r="H31" i="45"/>
  <c r="G31" i="45"/>
  <c r="F31" i="45"/>
  <c r="E31" i="45"/>
  <c r="D31" i="45"/>
  <c r="C31" i="45"/>
  <c r="B31" i="45"/>
  <c r="K5" i="45"/>
  <c r="J5" i="45"/>
  <c r="I5" i="45"/>
  <c r="H5" i="45"/>
  <c r="G5" i="45"/>
  <c r="F5" i="45"/>
  <c r="E5" i="45"/>
  <c r="D5" i="45"/>
  <c r="C5" i="45"/>
  <c r="B5" i="45"/>
  <c r="J31" i="44"/>
  <c r="I31" i="44"/>
  <c r="H31" i="44"/>
  <c r="G31" i="44"/>
  <c r="F31" i="44"/>
  <c r="E31" i="44"/>
  <c r="D31" i="44"/>
  <c r="C31" i="44"/>
  <c r="B31" i="44"/>
  <c r="L10" i="44" l="1"/>
  <c r="L5" i="44"/>
  <c r="L8" i="44"/>
  <c r="L23" i="44"/>
  <c r="L17" i="44"/>
  <c r="L7" i="44"/>
  <c r="L15" i="44"/>
  <c r="L22" i="44"/>
  <c r="L24" i="44"/>
  <c r="L27" i="44"/>
  <c r="L9" i="44"/>
  <c r="L6" i="44"/>
  <c r="L18" i="44"/>
  <c r="L21" i="44"/>
  <c r="L11" i="44"/>
  <c r="L25" i="44"/>
  <c r="L16" i="44"/>
  <c r="L28" i="44"/>
  <c r="L19" i="44"/>
  <c r="L20" i="44"/>
  <c r="L14" i="44"/>
  <c r="L31" i="44"/>
  <c r="L29" i="44"/>
  <c r="L30" i="44"/>
  <c r="L13" i="44"/>
  <c r="L26" i="44"/>
  <c r="C14" i="48"/>
  <c r="D14" i="48"/>
  <c r="E14" i="48"/>
  <c r="B14" i="48"/>
  <c r="F16" i="48"/>
  <c r="F15" i="48"/>
  <c r="F14" i="48" s="1"/>
  <c r="B18" i="48" l="1"/>
  <c r="F13" i="48"/>
  <c r="E18" i="48" l="1"/>
  <c r="C18" i="48" l="1"/>
  <c r="D18" i="48"/>
  <c r="F18" i="48" l="1"/>
  <c r="AC9" i="3" l="1"/>
  <c r="AC8" i="3"/>
  <c r="N69" i="3" l="1"/>
  <c r="N68" i="3"/>
  <c r="N67" i="3"/>
  <c r="N66" i="3"/>
  <c r="N65" i="3"/>
  <c r="N64" i="3"/>
  <c r="N63" i="3"/>
  <c r="N62" i="3"/>
  <c r="N58" i="3"/>
  <c r="N57" i="3"/>
  <c r="N56" i="3"/>
  <c r="N55" i="3"/>
  <c r="N54" i="3"/>
  <c r="N53" i="3"/>
  <c r="N52" i="3"/>
  <c r="N51" i="3"/>
  <c r="N50" i="3"/>
  <c r="N42" i="3"/>
  <c r="N59" i="3" l="1"/>
  <c r="AB69" i="3" l="1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M69" i="3"/>
  <c r="L69" i="3"/>
  <c r="K69" i="3"/>
  <c r="J69" i="3"/>
  <c r="I69" i="3"/>
  <c r="H69" i="3"/>
  <c r="G69" i="3"/>
  <c r="F69" i="3"/>
  <c r="E69" i="3"/>
  <c r="D69" i="3"/>
  <c r="C69" i="3"/>
  <c r="B69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M68" i="3"/>
  <c r="L68" i="3"/>
  <c r="K68" i="3"/>
  <c r="J68" i="3"/>
  <c r="I68" i="3"/>
  <c r="H68" i="3"/>
  <c r="G68" i="3"/>
  <c r="F68" i="3"/>
  <c r="E68" i="3"/>
  <c r="D68" i="3"/>
  <c r="C68" i="3"/>
  <c r="B68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M67" i="3"/>
  <c r="L67" i="3"/>
  <c r="K67" i="3"/>
  <c r="J67" i="3"/>
  <c r="I67" i="3"/>
  <c r="H67" i="3"/>
  <c r="G67" i="3"/>
  <c r="F67" i="3"/>
  <c r="E67" i="3"/>
  <c r="D67" i="3"/>
  <c r="C67" i="3"/>
  <c r="B67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M66" i="3"/>
  <c r="L66" i="3"/>
  <c r="K66" i="3"/>
  <c r="J66" i="3"/>
  <c r="I66" i="3"/>
  <c r="H66" i="3"/>
  <c r="G66" i="3"/>
  <c r="F66" i="3"/>
  <c r="E66" i="3"/>
  <c r="D66" i="3"/>
  <c r="C66" i="3"/>
  <c r="B66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M65" i="3"/>
  <c r="L65" i="3"/>
  <c r="K65" i="3"/>
  <c r="J65" i="3"/>
  <c r="I65" i="3"/>
  <c r="H65" i="3"/>
  <c r="G65" i="3"/>
  <c r="F65" i="3"/>
  <c r="E65" i="3"/>
  <c r="D65" i="3"/>
  <c r="C65" i="3"/>
  <c r="B65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M64" i="3"/>
  <c r="L64" i="3"/>
  <c r="K64" i="3"/>
  <c r="J64" i="3"/>
  <c r="I64" i="3"/>
  <c r="H64" i="3"/>
  <c r="G64" i="3"/>
  <c r="F64" i="3"/>
  <c r="E64" i="3"/>
  <c r="D64" i="3"/>
  <c r="C64" i="3"/>
  <c r="B64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M63" i="3"/>
  <c r="L63" i="3"/>
  <c r="K63" i="3"/>
  <c r="J63" i="3"/>
  <c r="I63" i="3"/>
  <c r="H63" i="3"/>
  <c r="G63" i="3"/>
  <c r="F63" i="3"/>
  <c r="E63" i="3"/>
  <c r="D63" i="3"/>
  <c r="C63" i="3"/>
  <c r="B63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M62" i="3"/>
  <c r="L62" i="3"/>
  <c r="K62" i="3"/>
  <c r="J62" i="3"/>
  <c r="I62" i="3"/>
  <c r="H62" i="3"/>
  <c r="G62" i="3"/>
  <c r="F62" i="3"/>
  <c r="E62" i="3"/>
  <c r="D62" i="3"/>
  <c r="C62" i="3"/>
  <c r="B62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M42" i="3"/>
  <c r="L42" i="3"/>
  <c r="K42" i="3"/>
  <c r="J42" i="3"/>
  <c r="I42" i="3"/>
  <c r="H42" i="3"/>
  <c r="G42" i="3"/>
  <c r="F42" i="3"/>
  <c r="E42" i="3"/>
  <c r="D42" i="3"/>
  <c r="AC40" i="3"/>
  <c r="AC38" i="3"/>
  <c r="AC37" i="3"/>
  <c r="AC36" i="3"/>
  <c r="AC34" i="3"/>
  <c r="AC33" i="3"/>
  <c r="AC32" i="3"/>
  <c r="AC30" i="3"/>
  <c r="AC29" i="3"/>
  <c r="AC28" i="3"/>
  <c r="AC26" i="3"/>
  <c r="AC25" i="3"/>
  <c r="AC24" i="3"/>
  <c r="AC22" i="3"/>
  <c r="AC21" i="3"/>
  <c r="AC20" i="3"/>
  <c r="AC18" i="3"/>
  <c r="AC17" i="3"/>
  <c r="AC16" i="3"/>
  <c r="AC14" i="3"/>
  <c r="AC13" i="3"/>
  <c r="AC12" i="3"/>
  <c r="AC10" i="3"/>
  <c r="L32" i="32"/>
  <c r="K32" i="32"/>
  <c r="J32" i="32"/>
  <c r="I32" i="32"/>
  <c r="H32" i="32"/>
  <c r="G32" i="32"/>
  <c r="F32" i="32"/>
  <c r="E32" i="32"/>
  <c r="D32" i="32"/>
  <c r="C32" i="32"/>
  <c r="B32" i="32"/>
  <c r="G89" i="33"/>
  <c r="F89" i="33"/>
  <c r="E89" i="33"/>
  <c r="D89" i="33"/>
  <c r="H84" i="33"/>
  <c r="H83" i="33"/>
  <c r="H82" i="33"/>
  <c r="H81" i="33"/>
  <c r="H80" i="33"/>
  <c r="H79" i="33"/>
  <c r="H78" i="33"/>
  <c r="H77" i="33"/>
  <c r="G76" i="33"/>
  <c r="F76" i="33"/>
  <c r="E76" i="33"/>
  <c r="D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G63" i="33"/>
  <c r="F63" i="33"/>
  <c r="E63" i="33"/>
  <c r="D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G50" i="33"/>
  <c r="F50" i="33"/>
  <c r="E50" i="33"/>
  <c r="D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G37" i="33"/>
  <c r="F37" i="33"/>
  <c r="E37" i="33"/>
  <c r="D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G24" i="33"/>
  <c r="F24" i="33"/>
  <c r="E24" i="33"/>
  <c r="D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G11" i="33"/>
  <c r="F11" i="33"/>
  <c r="E11" i="33"/>
  <c r="D11" i="33"/>
  <c r="H10" i="33"/>
  <c r="H9" i="33"/>
  <c r="H8" i="33"/>
  <c r="G91" i="33" l="1"/>
  <c r="J59" i="3"/>
  <c r="H59" i="3"/>
  <c r="D91" i="33"/>
  <c r="H50" i="33"/>
  <c r="H89" i="33"/>
  <c r="H37" i="33"/>
  <c r="H76" i="33"/>
  <c r="K59" i="3"/>
  <c r="X59" i="3"/>
  <c r="I59" i="3"/>
  <c r="Y59" i="3"/>
  <c r="M59" i="3"/>
  <c r="Z59" i="3"/>
  <c r="L59" i="3"/>
  <c r="E91" i="33"/>
  <c r="D59" i="3"/>
  <c r="Q59" i="3"/>
  <c r="E59" i="3"/>
  <c r="F91" i="33"/>
  <c r="F59" i="3"/>
  <c r="H24" i="33"/>
  <c r="H63" i="33"/>
  <c r="G59" i="3"/>
  <c r="T59" i="3"/>
  <c r="AC63" i="3"/>
  <c r="AC65" i="3"/>
  <c r="AC66" i="3"/>
  <c r="P59" i="3"/>
  <c r="H11" i="33"/>
  <c r="AC52" i="3"/>
  <c r="AC68" i="3"/>
  <c r="AC53" i="3"/>
  <c r="AC55" i="3"/>
  <c r="AC64" i="3"/>
  <c r="AC67" i="3"/>
  <c r="AC42" i="3"/>
  <c r="AC57" i="3"/>
  <c r="AC69" i="3"/>
  <c r="AC58" i="3"/>
  <c r="AC56" i="3"/>
  <c r="AC54" i="3"/>
  <c r="AC62" i="3"/>
  <c r="AB59" i="3"/>
  <c r="AC50" i="3"/>
  <c r="O59" i="3"/>
  <c r="R59" i="3"/>
  <c r="S59" i="3"/>
  <c r="U59" i="3"/>
  <c r="V59" i="3"/>
  <c r="W59" i="3"/>
  <c r="AC51" i="3"/>
  <c r="AA59" i="3"/>
  <c r="H91" i="33" l="1"/>
  <c r="AC59" i="3"/>
  <c r="E14" i="62"/>
  <c r="E27" i="62" s="1"/>
  <c r="F14" i="62"/>
  <c r="F27" i="62" s="1"/>
</calcChain>
</file>

<file path=xl/sharedStrings.xml><?xml version="1.0" encoding="utf-8"?>
<sst xmlns="http://schemas.openxmlformats.org/spreadsheetml/2006/main" count="1499" uniqueCount="592">
  <si>
    <t>Cobre</t>
  </si>
  <si>
    <t>Valor</t>
  </si>
  <si>
    <t>(US$MM)</t>
  </si>
  <si>
    <t>Cantidad</t>
  </si>
  <si>
    <t>Precio*</t>
  </si>
  <si>
    <t xml:space="preserve"> (Ctvs US$/Lb.)</t>
  </si>
  <si>
    <t>Oro</t>
  </si>
  <si>
    <t>(Miles Oz. Tr.)</t>
  </si>
  <si>
    <t>(US$/Oz Tr.)</t>
  </si>
  <si>
    <t>Zinc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</si>
  <si>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</si>
  <si>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</si>
  <si>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</si>
  <si>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</si>
  <si>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</si>
  <si>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</si>
  <si>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</si>
  <si>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</si>
  <si>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</si>
  <si>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</si>
  <si>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</si>
  <si>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</si>
  <si>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</si>
  <si>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</si>
  <si>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YANACOCHA S.R.L.</t>
  </si>
  <si>
    <t>GOLD FIELDS LA CIMA S.A.</t>
  </si>
  <si>
    <t>OTROS</t>
  </si>
  <si>
    <t>MINERA BARRICK MISQUICHILCA S.A.</t>
  </si>
  <si>
    <t>MADRE DE DIOS</t>
  </si>
  <si>
    <t>CONSORCIO MINERO HORIZONTE S.A.</t>
  </si>
  <si>
    <t>LA ARENA S.A.</t>
  </si>
  <si>
    <t>VOLCAN COMPAÑÍA MINERA S.A.A.</t>
  </si>
  <si>
    <t>SOCIEDAD MINERA CORONA S.A.</t>
  </si>
  <si>
    <t>CATALINA HUANCA SOCIEDAD MINERA S.A.C.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</si>
  <si>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</si>
  <si>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</si>
  <si>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</si>
  <si>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</si>
  <si>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</si>
  <si>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</si>
  <si>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</si>
  <si>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</si>
  <si>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HUANCAVELICA</t>
  </si>
  <si>
    <t>PUNO</t>
  </si>
  <si>
    <t>LA LIBERTAD</t>
  </si>
  <si>
    <t>AYACUCHO</t>
  </si>
  <si>
    <t>PRODUCTO / EMPRESA</t>
  </si>
  <si>
    <t>CHINA</t>
  </si>
  <si>
    <t>JAPON</t>
  </si>
  <si>
    <t>ALEMANIA</t>
  </si>
  <si>
    <t>ITALIA</t>
  </si>
  <si>
    <t>BRASIL</t>
  </si>
  <si>
    <t>ESPAÑA</t>
  </si>
  <si>
    <t>Acum. Anual US$ Millones</t>
  </si>
  <si>
    <t>-</t>
  </si>
  <si>
    <t>TOTAL</t>
  </si>
  <si>
    <t>SUIZA</t>
  </si>
  <si>
    <t>CANADA</t>
  </si>
  <si>
    <t>REINO UNIDO</t>
  </si>
  <si>
    <t>CHILE</t>
  </si>
  <si>
    <t>COLOMBIA</t>
  </si>
  <si>
    <t xml:space="preserve">EXPORTACIONES MINERAS POR PRINCIPALES PRODUCTOS </t>
  </si>
  <si>
    <r>
      <t xml:space="preserve">Tabla 14 / </t>
    </r>
    <r>
      <rPr>
        <b/>
        <i/>
        <sz val="11"/>
        <color indexed="23"/>
        <rFont val="Calibri"/>
        <family val="2"/>
      </rPr>
      <t>Table 14</t>
    </r>
  </si>
  <si>
    <t>Registered taxpayers according to economic activity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</si>
  <si>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</si>
  <si>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</si>
  <si>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</si>
  <si>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</si>
  <si>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</si>
  <si>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</si>
  <si>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</si>
  <si>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</si>
  <si>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</si>
  <si>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</si>
  <si>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</si>
  <si>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</si>
  <si>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</si>
  <si>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</si>
  <si>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</si>
  <si>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</si>
  <si>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</si>
  <si>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</si>
  <si>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</si>
  <si>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</si>
  <si>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</si>
  <si>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</si>
  <si>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</si>
  <si>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</si>
  <si>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</si>
  <si>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</si>
  <si>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</si>
  <si>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</si>
  <si>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</si>
  <si>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</si>
  <si>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</si>
  <si>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</si>
  <si>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</si>
  <si>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</si>
  <si>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</si>
  <si>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</si>
  <si>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</si>
  <si>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</si>
  <si>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</si>
  <si>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</si>
  <si>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</si>
  <si>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</si>
  <si>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</si>
  <si>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</si>
  <si>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</si>
  <si>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</si>
  <si>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</si>
  <si>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</si>
  <si>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</si>
  <si>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</si>
  <si>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</si>
  <si>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</si>
  <si>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</si>
  <si>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ENE</t>
  </si>
  <si>
    <t>FEB</t>
  </si>
  <si>
    <t>Var(%)</t>
  </si>
  <si>
    <t>Abr</t>
  </si>
  <si>
    <t>EXPORTACIONES</t>
  </si>
  <si>
    <t>UNIDAD</t>
  </si>
  <si>
    <t>Tabla 03</t>
  </si>
  <si>
    <t>MAR</t>
  </si>
  <si>
    <t>COMPAÑÍA DE MINAS BUENAVENTURA S.A.A.</t>
  </si>
  <si>
    <t>ABR</t>
  </si>
  <si>
    <t>MAY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</si>
  <si>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</si>
  <si>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</si>
  <si>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</si>
  <si>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</si>
  <si>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</si>
  <si>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</si>
  <si>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</si>
  <si>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</si>
  <si>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</si>
  <si>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</si>
  <si>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</si>
  <si>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</si>
  <si>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</si>
  <si>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</si>
  <si>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</si>
  <si>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</si>
  <si>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</si>
  <si>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</si>
  <si>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</si>
  <si>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</si>
  <si>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</si>
  <si>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</si>
  <si>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</si>
  <si>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</si>
  <si>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</si>
  <si>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JUL</t>
  </si>
  <si>
    <t>Set.</t>
  </si>
  <si>
    <t>AGO</t>
  </si>
  <si>
    <t>SET</t>
  </si>
  <si>
    <t>OCT</t>
  </si>
  <si>
    <t>NOV</t>
  </si>
  <si>
    <t>DIC</t>
  </si>
  <si>
    <t>MINERA LAS BAMBAS S.A.</t>
  </si>
  <si>
    <t>MINSUR S.A.</t>
  </si>
  <si>
    <t>PIURA</t>
  </si>
  <si>
    <t>Set</t>
  </si>
  <si>
    <t xml:space="preserve">Feb. </t>
  </si>
  <si>
    <t>Las exportaciones de cobre del país en términos de valor se vienen incrementando en 33% en lo que va del año, debido a un incremento acumulado de 24.04% en el precio del metal, así como un mayor de volumen de exportación (7.53%).</t>
  </si>
  <si>
    <t>La cotización del rojo metal alcanzó un promedio mensual de Ctvs.US$/lb 293.68 en el mes de agosto; sin embargo alcanzó su mayor precio del año el día 5 de setiembre al cotizar en Ctvs.US$/lb 313.16.</t>
  </si>
  <si>
    <t>Las ventas nacionales de oro crecieron en 3.69% en el periodo enero-julio debido a mayores envios (4.03%), respecto al mismo periodo en el año anterior.</t>
  </si>
  <si>
    <t>EVOLUCIÓN ANUAL</t>
  </si>
  <si>
    <t>(Miles TM.)</t>
  </si>
  <si>
    <t>(Miles TM)</t>
  </si>
  <si>
    <t>Ingresos del Gobierno Central (Millones de Soles)</t>
  </si>
  <si>
    <t>RECAUDACIÓN POR RÉGIMEN TRIBUTARIO DE LA MINERÍA</t>
  </si>
  <si>
    <t>En los resultados acumulados al mes de julio, las exportaciones de productos metálicos se incrementaron en 22.9% en valor; explicado por los incrementos registrados en el cobre y el oro que juntos representan el 73% de la oferta minera del Perú y el 47.3% del total de las exportaciones nacionales.</t>
  </si>
  <si>
    <t>CALIZA / DOLOMITA</t>
  </si>
  <si>
    <t>FOSFATOS</t>
  </si>
  <si>
    <t>CALCITA</t>
  </si>
  <si>
    <t>ARENA (GRUESA/FINA)</t>
  </si>
  <si>
    <t>SAL</t>
  </si>
  <si>
    <t>ARCILLAS</t>
  </si>
  <si>
    <t>PUZOLANA</t>
  </si>
  <si>
    <t>CONCHUELAS</t>
  </si>
  <si>
    <t>ANDALUCITA</t>
  </si>
  <si>
    <t>YESO</t>
  </si>
  <si>
    <t>TRAVERTINO</t>
  </si>
  <si>
    <t>ARENISCA / CUARCITA</t>
  </si>
  <si>
    <t>PIZARRA</t>
  </si>
  <si>
    <t>PIROFILITA</t>
  </si>
  <si>
    <t>ANDESITA</t>
  </si>
  <si>
    <t>TALCO</t>
  </si>
  <si>
    <t>DIATOMITAS</t>
  </si>
  <si>
    <t>FELDESPATOS</t>
  </si>
  <si>
    <t>BARITINA</t>
  </si>
  <si>
    <t>PIEDRA LAJA</t>
  </si>
  <si>
    <t>BENTONITA</t>
  </si>
  <si>
    <t>MICA</t>
  </si>
  <si>
    <t>SULFATOS</t>
  </si>
  <si>
    <t>GRANODIORITA ORNAMENTAL</t>
  </si>
  <si>
    <t>COBRE</t>
  </si>
  <si>
    <t>ORO</t>
  </si>
  <si>
    <t>ZINC</t>
  </si>
  <si>
    <t>PLATA</t>
  </si>
  <si>
    <t>PLOMO</t>
  </si>
  <si>
    <t>HIERRO</t>
  </si>
  <si>
    <t>ESTAÑO</t>
  </si>
  <si>
    <t>MOLIBDENO</t>
  </si>
  <si>
    <t>TMF</t>
  </si>
  <si>
    <t>g finos</t>
  </si>
  <si>
    <t>kg finos</t>
  </si>
  <si>
    <t>Enero</t>
  </si>
  <si>
    <t>Variación respecto al mes anterior</t>
  </si>
  <si>
    <t>Var. %</t>
  </si>
  <si>
    <t>Part. %</t>
  </si>
  <si>
    <t>PRODUCTO / REGIÓN</t>
  </si>
  <si>
    <t>PRODUCTO</t>
  </si>
  <si>
    <t>NO METÁLICO (TM)</t>
  </si>
  <si>
    <t>VOLUMEN DE LA PRODUCCIÓN MINERA METÁLICA*</t>
  </si>
  <si>
    <t>PRODUCCIÓN MINERA METÁLICA SEGÚN EMPRESA*</t>
  </si>
  <si>
    <t>Tabla 2</t>
  </si>
  <si>
    <t>Tabla 3</t>
  </si>
  <si>
    <t>PRODUCCIÓN MINERA METÁLICA SEGÚN REGIÓN*</t>
  </si>
  <si>
    <t>Tabla 4</t>
  </si>
  <si>
    <t>PRINCIPALES INDICADORES MACROECONÓMICOS*</t>
  </si>
  <si>
    <t xml:space="preserve">PBI   </t>
  </si>
  <si>
    <t>PBI MINERO</t>
  </si>
  <si>
    <t>INFLACIÓN</t>
  </si>
  <si>
    <t>TIPO DE CAMBIO *</t>
  </si>
  <si>
    <t>IMPORTACIONES</t>
  </si>
  <si>
    <t>BALANZA COMERCIAL</t>
  </si>
  <si>
    <t>Millones US$</t>
  </si>
  <si>
    <t>Feb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</si>
  <si>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</si>
  <si>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</si>
  <si>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</si>
  <si>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</si>
  <si>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</si>
  <si>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</si>
  <si>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</si>
  <si>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</si>
  <si>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 tr</t>
  </si>
  <si>
    <t>US$/TM</t>
  </si>
  <si>
    <t>US$/lb</t>
  </si>
  <si>
    <t>LME</t>
  </si>
  <si>
    <t>LMB</t>
  </si>
  <si>
    <t>London Fix</t>
  </si>
  <si>
    <t>TSI</t>
  </si>
  <si>
    <t>US Market</t>
  </si>
  <si>
    <t>Tabla 05</t>
  </si>
  <si>
    <t>PERIODO</t>
  </si>
  <si>
    <t>Var%</t>
  </si>
  <si>
    <t>EVOLUCIÓN DE LAS EXPORTACIONES MINERAS METÁLICAS / US$ MILLONES</t>
  </si>
  <si>
    <t>Tabla 6</t>
  </si>
  <si>
    <t>EXPORTACIONES METÁLICAS</t>
  </si>
  <si>
    <t>(Miles toneladas)</t>
  </si>
  <si>
    <t>(Millones oz tr)</t>
  </si>
  <si>
    <t>VARIACIÓN % DE LAS EXPORTACIONES MINERAS METÁLICAS (VOLUMEN (*)) / VAR%</t>
  </si>
  <si>
    <t>VOLUMEN DE LAS EXPORTACIONES METÁLICAS</t>
  </si>
  <si>
    <t>(Miles oz tr)</t>
  </si>
  <si>
    <t>Año</t>
  </si>
  <si>
    <t>Total</t>
  </si>
  <si>
    <t>Tabla 7</t>
  </si>
  <si>
    <t>INVERSIONES MINERAS (US$)</t>
  </si>
  <si>
    <t>Tabla 8</t>
  </si>
  <si>
    <t>LAMBAYEQUE</t>
  </si>
  <si>
    <t>CALLAO</t>
  </si>
  <si>
    <t>AMAZONAS</t>
  </si>
  <si>
    <t>LORETO</t>
  </si>
  <si>
    <t>TUMBES</t>
  </si>
  <si>
    <t>SEGÚN REGIÓN</t>
  </si>
  <si>
    <t>SHAHUINDO S.A.C.</t>
  </si>
  <si>
    <t>ANGLO AMERICAN QUELLAVECO S.A.</t>
  </si>
  <si>
    <t>MARCOBRE S.A.C.</t>
  </si>
  <si>
    <t>EMPRESA MINERA LOS QUENUALES S.A.</t>
  </si>
  <si>
    <t>MINERA BATEAS S.A.C.</t>
  </si>
  <si>
    <t>PAN AMERICAN SILVER HUARON S.A.</t>
  </si>
  <si>
    <t>SEGÚN EMPRESA</t>
  </si>
  <si>
    <t>PART%</t>
  </si>
  <si>
    <t>EQUIPAMIENTO MINERO</t>
  </si>
  <si>
    <t>EXPLORACIÓN</t>
  </si>
  <si>
    <t>EXPLOTACIÓN</t>
  </si>
  <si>
    <t>INFRAESTRUCTURA</t>
  </si>
  <si>
    <t>SEGÚN RUBRO DE INVERSIÓN</t>
  </si>
  <si>
    <t>RUBRO / EMPRESA</t>
  </si>
  <si>
    <t>REGIÓN</t>
  </si>
  <si>
    <t>PERSONAS</t>
  </si>
  <si>
    <t>Tabla 9</t>
  </si>
  <si>
    <t>EMPLEO DIRECTO EN MINERÍA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</si>
  <si>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</si>
  <si>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</si>
  <si>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</si>
  <si>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</si>
  <si>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</si>
  <si>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</si>
  <si>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</si>
  <si>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</si>
  <si>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</si>
  <si>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 xml:space="preserve">ACCIDENTES MORTALES EN EL SECTOR MINERO
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</si>
  <si>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</si>
  <si>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</si>
  <si>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</si>
  <si>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</si>
  <si>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</si>
  <si>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</si>
  <si>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</si>
  <si>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</si>
  <si>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</si>
  <si>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</si>
  <si>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</si>
  <si>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</si>
  <si>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</si>
  <si>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</si>
  <si>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</si>
  <si>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</si>
  <si>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</si>
  <si>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</si>
  <si>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</si>
  <si>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</si>
  <si>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</si>
  <si>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</si>
  <si>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</si>
  <si>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</si>
  <si>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</si>
  <si>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</si>
  <si>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 xml:space="preserve">  TOTAL</t>
  </si>
  <si>
    <t>Tabla 11</t>
  </si>
  <si>
    <t>TRANSFERENCIA DE RECURSOS (CANON, REGALÍAS Y DERECHO DE VIGENCIA) 
GENERADOS POR LA MINERÍA HACIA LAS REGIONES (Soles)</t>
  </si>
  <si>
    <t>CANON MINERO**</t>
  </si>
  <si>
    <t>DERECHO VIGENCIA</t>
  </si>
  <si>
    <t>CANTIDAD DE SOLICITUDES DE PETITORIOS MINEROS A NIVEL NACIONAL*</t>
  </si>
  <si>
    <t>Tabla 13</t>
  </si>
  <si>
    <t>PETITORIOS, CATASTRO Y ACTIVIDAD MINERA</t>
  </si>
  <si>
    <t>UNIDADES</t>
  </si>
  <si>
    <t>SITUACIÓN</t>
  </si>
  <si>
    <t>% DEL PERÚ</t>
  </si>
  <si>
    <t>CATEO Y PROSPECCIÓN</t>
  </si>
  <si>
    <t>CONSTRUCCIÓN</t>
  </si>
  <si>
    <t>BENEFICIO</t>
  </si>
  <si>
    <t>UNIDADES MINERAS EN ACTIVIDAD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</si>
  <si>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</si>
  <si>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</si>
  <si>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</si>
  <si>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</si>
  <si>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</si>
  <si>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</si>
  <si>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29789</t>
  </si>
  <si>
    <t>RECAUDADO</t>
  </si>
  <si>
    <t>Tabla 14</t>
  </si>
  <si>
    <t>RECAUDACIÓN DEL RÉGIMEN TRIBUTARIO MINERO* (Millones de soles)</t>
  </si>
  <si>
    <t>HECTÁREAS</t>
  </si>
  <si>
    <t>VALOR DE LAS EXPORTACIONES METÁLICAS (US$ MILLONES)</t>
  </si>
  <si>
    <t>Tabla 10</t>
  </si>
  <si>
    <t>Tabla 12</t>
  </si>
  <si>
    <t>Var.% anual</t>
  </si>
  <si>
    <t>Soles por U.S.$</t>
  </si>
  <si>
    <t>COTIZACIONES DE LOS PRINCIPALES METALES</t>
  </si>
  <si>
    <t>Ene</t>
  </si>
  <si>
    <t>SEGÚN TIPO DE EMPLEADOR (PROMEDIO)</t>
  </si>
  <si>
    <t>EXPORT. MIN.**</t>
  </si>
  <si>
    <t>PLANTA BENEFICIO</t>
  </si>
  <si>
    <t>MINERA AURIFERA RETAMAS S.A.</t>
  </si>
  <si>
    <t>REGALIAS MINERAS***</t>
  </si>
  <si>
    <t>*** Incluye Regalías Contractuales Mineras.</t>
  </si>
  <si>
    <t>TÍTULOS DE CONCESIONES OTORGADAS POR INGEMMET *</t>
  </si>
  <si>
    <t>ZINC / TMF</t>
  </si>
  <si>
    <t>Acum. Ene-Mar</t>
  </si>
  <si>
    <t>COBRE / TMF</t>
  </si>
  <si>
    <t>ORO / G FINOS</t>
  </si>
  <si>
    <t>PLOMO / TMF</t>
  </si>
  <si>
    <t>PLATA / KG FINOS</t>
  </si>
  <si>
    <t>HIERRO / TMF</t>
  </si>
  <si>
    <t>ESTAÑO / TMF</t>
  </si>
  <si>
    <t>MOLIBDENO / TMF</t>
  </si>
  <si>
    <t>DESARROLLO Y PREPARACIÓN</t>
  </si>
  <si>
    <t>DOLOMITA</t>
  </si>
  <si>
    <t>n.d</t>
  </si>
  <si>
    <t>EMPRESA</t>
  </si>
  <si>
    <t>UNION ANDINA DE CEMENTOS S.A.A.</t>
  </si>
  <si>
    <t>COMPAÑÍA</t>
  </si>
  <si>
    <t>CONTRATISTAS</t>
  </si>
  <si>
    <t>ÁNCASH</t>
  </si>
  <si>
    <t>APURÍMAC</t>
  </si>
  <si>
    <t>JUNÍN</t>
  </si>
  <si>
    <t>HUÁNUCO</t>
  </si>
  <si>
    <t>PRODUCCIÓN MINERA NO METÁLICA Y CARBONÍFERA*</t>
  </si>
  <si>
    <t>SAN MARTÍN</t>
  </si>
  <si>
    <t>SOLICITUDES DE PETITORIOS MINEROS A NIVEL NACIONAL *</t>
  </si>
  <si>
    <t xml:space="preserve">PRODUCTO / REGIÓN </t>
  </si>
  <si>
    <t>CALIZA / DOLOMITA (TM)</t>
  </si>
  <si>
    <t>FOSFATOS (TM)</t>
  </si>
  <si>
    <t>HORMIGÓN (TM)</t>
  </si>
  <si>
    <t>CALCITA (TM)</t>
  </si>
  <si>
    <t>SAL (TM)</t>
  </si>
  <si>
    <t>CONCHUELAS (TM)</t>
  </si>
  <si>
    <t>ARENA (GRUESA/FINA) (TM)</t>
  </si>
  <si>
    <t>PIEDRA (CONSTRUCCIÓN) (TM)</t>
  </si>
  <si>
    <t>ARCILLAS (TM)</t>
  </si>
  <si>
    <t>PUZOLANA (TM)</t>
  </si>
  <si>
    <t>ANDALUCITA (TM)</t>
  </si>
  <si>
    <t>SÍLICE (TM)</t>
  </si>
  <si>
    <t>YESO (TM)</t>
  </si>
  <si>
    <t>TRAVERTINO (TM)</t>
  </si>
  <si>
    <t>ARENISCA / CUARCITA (TM)</t>
  </si>
  <si>
    <t>PIZARRA (TM)</t>
  </si>
  <si>
    <t>PIROFILITA (TM)</t>
  </si>
  <si>
    <t>FELDESPATOS (TM)</t>
  </si>
  <si>
    <t>CAOLÍN (TM)</t>
  </si>
  <si>
    <t>TALCO (TM)</t>
  </si>
  <si>
    <t>CARBÓN ANTRACITA</t>
  </si>
  <si>
    <t>CARBÓN BITUMINOSO</t>
  </si>
  <si>
    <t>CARBÓN GRAFITO</t>
  </si>
  <si>
    <t>Tabla 4.1</t>
  </si>
  <si>
    <t>Tabla 4.2</t>
  </si>
  <si>
    <t>MINERA CHINALCO PERU S.A.</t>
  </si>
  <si>
    <t>HUDBAY PERU S.A.C.</t>
  </si>
  <si>
    <t>COMPAÑIA MINERA ARES S.A.C.</t>
  </si>
  <si>
    <t>COMPAÑIA MINERA ANTAMINA S.A.</t>
  </si>
  <si>
    <t>SOUTHERN PERU COPPER CORPORATION SUCURSAL DEL PERU</t>
  </si>
  <si>
    <t>COMPAÑIA MINERA ANTAPACCAY S.A.</t>
  </si>
  <si>
    <t>COMPAÑIA MINERA PODEROSA S.A.</t>
  </si>
  <si>
    <t>COMPAÑIA MINERA CHUNGAR S.A.C.</t>
  </si>
  <si>
    <t>COMPAÑIA MINERA RAURA S.A.</t>
  </si>
  <si>
    <t>SHOUGANG HIERRO PERU S.A.A.</t>
  </si>
  <si>
    <t>COMPAÑIA MINERA KOLPA S.A.</t>
  </si>
  <si>
    <t>TREVALI PERU S.A.C.</t>
  </si>
  <si>
    <t>COMPAÑIA MINERA CONDESTABLE S.A.</t>
  </si>
  <si>
    <t>COMPAÑIA MINERA ZAFRANAL S.A.C.</t>
  </si>
  <si>
    <t>COMPAÑIA MINERA MISKI MAYO S.R.L.</t>
  </si>
  <si>
    <t>ONIX</t>
  </si>
  <si>
    <t>CARBONÍFERA  (TM)</t>
  </si>
  <si>
    <t>TÍTULOS DE CONCESIONES OTORGADAS POR INGEMMET (HECTÁREAS)*</t>
  </si>
  <si>
    <t>COMPAÑIA MINERA COIMOLACHE S.A.</t>
  </si>
  <si>
    <t>MINERA SHOUXIN PERU S.A.</t>
  </si>
  <si>
    <t>ANDESITA (TM)</t>
  </si>
  <si>
    <t>NEXA RESOURCES PERU S.A.A.</t>
  </si>
  <si>
    <t>NEXA RESOURCES ATACOCHA S.A.A.</t>
  </si>
  <si>
    <t>NEXA RESOURCES EL PORVENIR S.A.C.</t>
  </si>
  <si>
    <t>PARDO VILLAORDUÑA ENRIQUE EDWIN</t>
  </si>
  <si>
    <t>VARIACIÓN RESPECTO AL MES ANTERIOR</t>
  </si>
  <si>
    <t>CIERRE POST-CIERRE (DEFINITIVO)</t>
  </si>
  <si>
    <t>PIEDRA (CONSTRUCCION)</t>
  </si>
  <si>
    <t>DOLOMITA (TM)</t>
  </si>
  <si>
    <t>BARITINA (TM)</t>
  </si>
  <si>
    <t>2019 (Ene)</t>
  </si>
  <si>
    <t>YURA S.A.</t>
  </si>
  <si>
    <t>COMPAÑIA MINERA LINCUNA S.A.</t>
  </si>
  <si>
    <t>EL MOLLE VERDE S.A.C.</t>
  </si>
  <si>
    <t>2019*</t>
  </si>
  <si>
    <t>(*) Información disponible a la fecha de elaboración de este boletín. N.d: Información no disponible en la fecha de elaboración del presente boletín.</t>
  </si>
  <si>
    <t>VAR. %</t>
  </si>
  <si>
    <t>PART. %</t>
  </si>
  <si>
    <t>(*) Información preliminar</t>
  </si>
  <si>
    <t>VAR %</t>
  </si>
  <si>
    <t xml:space="preserve">Tabla 1  </t>
  </si>
  <si>
    <t>Febrero</t>
  </si>
  <si>
    <t>COBRE (TMF)</t>
  </si>
  <si>
    <t>ORO (g finos)</t>
  </si>
  <si>
    <t>ZINC (TMF)</t>
  </si>
  <si>
    <t>PLOMO (TMF)</t>
  </si>
  <si>
    <t>PLATA (kg finos)</t>
  </si>
  <si>
    <t>COMPAÑIA MINERA ARGENTUM S.A.</t>
  </si>
  <si>
    <t>HIERRO (TMF)</t>
  </si>
  <si>
    <t>ESTAÑO (TMF)</t>
  </si>
  <si>
    <t>MOLIBDENO (TMF)</t>
  </si>
  <si>
    <t>SILICATOS</t>
  </si>
  <si>
    <t>MARMOL</t>
  </si>
  <si>
    <t>CARBON ANTRACITA</t>
  </si>
  <si>
    <t>CARBON BITUMINOSO</t>
  </si>
  <si>
    <t>CARBON GRAFITO</t>
  </si>
  <si>
    <t xml:space="preserve">Fuente: SUNAT, Nota Tributaria. Elaborado por Ministerio de Energía y Minas.
Fecha de consulta:  28 de marzo del 2019
</t>
  </si>
  <si>
    <t>Mar</t>
  </si>
  <si>
    <t xml:space="preserve">VARIACIÓN RESPECTO AL MES ANTERIOR* EN MILLONES DE US$ </t>
  </si>
  <si>
    <t>(Millones toneladas)</t>
  </si>
  <si>
    <t xml:space="preserve">VARIACIÓN RESPECTO AL MES ANTERIOR- VOLUMEN* </t>
  </si>
  <si>
    <t>Marzo</t>
  </si>
  <si>
    <t>ANABI S.A.C.</t>
  </si>
  <si>
    <t>S.M.R.L. SANTA BARBARA DE TRUJILLO</t>
  </si>
  <si>
    <t>BEAR CREEK MINING S.A.C.</t>
  </si>
  <si>
    <t>Abril</t>
  </si>
  <si>
    <t>EVOLUCIÓN ANUAL DE LAS INVERSIONES MINERAS
(US$ MILLONES)</t>
  </si>
  <si>
    <t>Mayo</t>
  </si>
  <si>
    <t>May</t>
  </si>
  <si>
    <t>Junio</t>
  </si>
  <si>
    <t>CORI PUNO S.A.C.</t>
  </si>
  <si>
    <t>Jun</t>
  </si>
  <si>
    <t>GRANITO</t>
  </si>
  <si>
    <t>Julio</t>
  </si>
  <si>
    <t>Jul</t>
  </si>
  <si>
    <t xml:space="preserve">* Promedio del cambio interbancario. 
** Incluye valor de exportaciones metálicas y no metálicas.
Nd: No disponible a la fecha.
Fuente: BCRP, Cuadros Estadísticos Mensuales. Elaborado por el Ministerio de Energía y Minas. 
Información disponible a la fecha de elaboración de este boletín.
</t>
  </si>
  <si>
    <t xml:space="preserve"> </t>
  </si>
  <si>
    <t>PRODUCCIÓN MINERA NO METÁLICA SEGÚN REGIÓN*</t>
  </si>
  <si>
    <t>PRODUCCIÓN MINERA CARBON SEGÚN REGIÓN*</t>
  </si>
  <si>
    <t>Tabla 06.1</t>
  </si>
  <si>
    <t>ESTRUCTURA DEL VALOR DE LAS EXPORTACIONES PERUANAS</t>
  </si>
  <si>
    <t>RUBRO</t>
  </si>
  <si>
    <t>Part%</t>
  </si>
  <si>
    <t>Mineros Metálicos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</si>
  <si>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</si>
  <si>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</si>
  <si>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</si>
  <si>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</si>
  <si>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</si>
  <si>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</si>
  <si>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</si>
  <si>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</si>
  <si>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Minerales no metálicos</t>
  </si>
  <si>
    <t>Sidero-metalúrgicos y joyería</t>
  </si>
  <si>
    <t>Metal-mecánicos</t>
  </si>
  <si>
    <t>TOTAL EXPORTACIONES</t>
  </si>
  <si>
    <t>TOTAL EXPORTACIONES MINERAS</t>
  </si>
  <si>
    <t>Tabla 6.2</t>
  </si>
  <si>
    <t>VALOR DE EXPORTACIONES DE PRINCIPALES PRODUCTOS MINEROS (Millones de US$)</t>
  </si>
  <si>
    <t>Productos Metálicos</t>
  </si>
  <si>
    <t>PARTICIPACIÓN DE PRODUCTOS MINEROS EN EL VALOR DE EXPORTACIONES NACIONALES (Millones de US$)</t>
  </si>
  <si>
    <t>TOTAL PROD. MINEROS</t>
  </si>
  <si>
    <t>Minerales No Metálicos</t>
  </si>
  <si>
    <t>TOTAL EXPORTACIONES NACIONALES</t>
  </si>
  <si>
    <t>Agosto</t>
  </si>
  <si>
    <t>BORATOS / ULEXITA</t>
  </si>
  <si>
    <t>BORATOS / ULEXITA  (TM)</t>
  </si>
  <si>
    <t>SEP</t>
  </si>
  <si>
    <t>Setiembre</t>
  </si>
  <si>
    <t xml:space="preserve">** Incluye Canon Minero y Canon Regional. Mediante DS N°033-2019-EF de fecha 30 de enero del 2019, se aprobó el adelanto de Canon Minero a las regiones. </t>
  </si>
  <si>
    <t>HUANUCO</t>
  </si>
  <si>
    <t>JUNIN</t>
  </si>
  <si>
    <t>ANCASH</t>
  </si>
  <si>
    <t>HORMIGÓN</t>
  </si>
  <si>
    <t>SÍLICE</t>
  </si>
  <si>
    <t>SAN MARTIN</t>
  </si>
  <si>
    <t>BENTONITA (TM)</t>
  </si>
  <si>
    <t>Septiembre</t>
  </si>
  <si>
    <t>APURIMAC</t>
  </si>
  <si>
    <t>Octubre</t>
  </si>
  <si>
    <t>Oct. 2019</t>
  </si>
  <si>
    <t>CAOLÍN</t>
  </si>
  <si>
    <t>DIATOMITAS (TM)</t>
  </si>
  <si>
    <t>Nov</t>
  </si>
  <si>
    <t>Noviembre</t>
  </si>
  <si>
    <t>Nov. 2018</t>
  </si>
  <si>
    <t>Nov. 2019</t>
  </si>
  <si>
    <t>ALPAYANA S.A.</t>
  </si>
  <si>
    <t>MINERA COLQUISIRI S.A.</t>
  </si>
  <si>
    <t>Fuente: MEF, Portal de Transparencia Económica; INGEMMET. Elaborado por Ministerio de Energía y Minas. 
Fecha de consulta:  17 de enero de 2020
   Canon y Regalías  - Datos a diciembre del 2019
   Derecho de Vigencia - Datos a noviembre del 2019</t>
  </si>
  <si>
    <t>2019 (Ene-Dic)</t>
  </si>
  <si>
    <t>Diciembre</t>
  </si>
  <si>
    <t>Variación interanual / diciembre</t>
  </si>
  <si>
    <t>Dic. 2018</t>
  </si>
  <si>
    <t>Dic. 2019</t>
  </si>
  <si>
    <t>Variación acumulada / enero - diciembre</t>
  </si>
  <si>
    <t>Ene-Dic 2018</t>
  </si>
  <si>
    <t>Ene-Dic 2019</t>
  </si>
  <si>
    <t>Fuente:  Dirección de Gestión Minera, DGM/  Fecha de consulta: 22 de enero de 2020.
Elaboración: Dirección de Promoción Minera, DGPSM.
(*) Información preliminar. Incluye producción aurífera estimada de mineros artesanales de Madre de Dios, Puno, Piura y Arequipa.</t>
  </si>
  <si>
    <t>DICIEMBRE</t>
  </si>
  <si>
    <t>ENERO-DICIEMBRE</t>
  </si>
  <si>
    <t>ENERO - DICIEMBRE</t>
  </si>
  <si>
    <t>ASBESTO</t>
  </si>
  <si>
    <t>Fuente:  Dirección de Gestión Minera, DGM /    Fecha de consulta: 22 de enero del 2020.
Elaboración: Dirección de Promoción Minera, DGPSM.</t>
  </si>
  <si>
    <t>Fuente:  Dirección de Gestión Minera, DGM /    Fecha de consulta: 22 de enero del 2020.
Elaboración: Dirección de Promoción Minera, DGPSM.                                                                                                                                                                                                 (*) Información preliminar</t>
  </si>
  <si>
    <t>2019 (Ene. - Nov.)</t>
  </si>
  <si>
    <t>VARIACIÓN INTERANUAL * EN MILLONES DE US$ /NOVIEMBRE</t>
  </si>
  <si>
    <t>VARIACIÓN INTERANUAL ACUMULADA* EN MILLONES DE US$ / ENERO-NOVIEMBRE</t>
  </si>
  <si>
    <t>Ene.- Nov.  2018</t>
  </si>
  <si>
    <t>Ene.- Nov. 2019</t>
  </si>
  <si>
    <t>VARIACIÓN INTERANUAL VOLUMEN * /NOVIEMBRE</t>
  </si>
  <si>
    <t>Nov.2018</t>
  </si>
  <si>
    <t>VARIACIÓN INTERANUAL ACUMULADA - VOLUMEN* / ENERO-NOVIEMBRE</t>
  </si>
  <si>
    <t xml:space="preserve">Fuente: BCRP, Cuadros Estadísticos Mensuales. Elaborado por el Ministerio de Energía y Minas
Fecha de consulta: 10 de enero de 2020
* El cuadro contiene datos publicados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</si>
  <si>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>Fuente: BCRP, Cuadros Estadísticos Mensuales. Elaborado por el Ministerio de Energía y Minas
Fecha de consulta: 10 de enero de 2020</t>
  </si>
  <si>
    <t>Ene.-Nov. 2019</t>
  </si>
  <si>
    <t>VARIACIÓN ACUMULADA / ENERO - DICIEMBRE</t>
  </si>
  <si>
    <t>VARIACIÓN INTERANUAL / DICIEMBRE</t>
  </si>
  <si>
    <t>Enero-Diciembre</t>
  </si>
  <si>
    <t>COMPAÑIA MINERA SAN IGNACIO DE MOROCOCHA S.A.A.</t>
  </si>
  <si>
    <t>OTROS (2018: 478 titulares mineros, 2019: 348 titulares mineros)</t>
  </si>
  <si>
    <t>OTROS (2018: 127 titulares mineros, 2019: 102 titulares mineros)</t>
  </si>
  <si>
    <t>OTROS (2018: 234 titulares mineros, 2019: 164 titulares mineros)</t>
  </si>
  <si>
    <t>OTROS (2018: 319 titulares mineros, 2019: 234 titulares mineros)</t>
  </si>
  <si>
    <t>OTROS (2018: 264 titulares mineros, 2019: 209 titulares mineros)</t>
  </si>
  <si>
    <t>OTROS (2018: 237 titulares mineros, 2019: 168 titulares mineros)</t>
  </si>
  <si>
    <t>OTROS (2018: 300 titulares mineros, 2019: 169 titulares mineros)</t>
  </si>
  <si>
    <t>SEGÚN REGIÓN - DICIEMBRE 2019</t>
  </si>
  <si>
    <t>Variación Interanual - Diciembre</t>
  </si>
  <si>
    <t>UCAYALI</t>
  </si>
  <si>
    <t>Fuente: Dirección de Promoción Minera - Ministerio de Energía y Minas.
- 2009-2018:  Información proporcionada por los Titulares Mineros a través de la Declaración Anual Consolidada (DAC).
- 2019:  Información proporcionada por los Titulares Mineros a través del Declaración Estadística Mensual (ESTAMIN).
- Las cifras han sido ajustadas a lo reportado por los Titulares Mineros al 22 de enero de 2020.</t>
  </si>
  <si>
    <t>Fuente: Declaración Estadística Mensual - Ministerio de Energía y Minas.
- Las cifras han sido ajustadas a lo reportado por los Titulares Mineros al 31 de diciembre de 2019.</t>
  </si>
  <si>
    <t>Fuente: INGEMMET y Ministerio de Energía y Minas.   /    Fecha de consulta: 6 de enero de 2020</t>
  </si>
  <si>
    <r>
      <t>UNIDADES MINERAS EN ACTIVIDAD - DICIEMBRE</t>
    </r>
    <r>
      <rPr>
        <b/>
        <sz val="12"/>
        <rFont val="Calibri"/>
        <family val="2"/>
        <scheme val="minor"/>
      </rPr>
      <t xml:space="preserve"> 20</t>
    </r>
    <r>
      <rPr>
        <b/>
        <sz val="12"/>
        <color theme="1"/>
        <rFont val="Calibri"/>
        <family val="2"/>
        <scheme val="minor"/>
      </rPr>
      <t>19</t>
    </r>
  </si>
  <si>
    <t>Fuente:  Ministerio de Energía y Minas.   /    Fecha de consulta: 16 de enero de 2020.</t>
  </si>
  <si>
    <t xml:space="preserve">Fuente: SUNAT, Nota Tributaria. Elaborado por Ministerio de Energía y Minas.
Fecha de consulta: 24 de enero de 2020
</t>
  </si>
  <si>
    <t xml:space="preserve">Fuente: MEF, Portal de Transparencia Económica. Elaborado por Ministerio de Energía y Minas. 
Instituto Geológico Minero y Metalúrgico (INGEMMET)
Fecha de consulta:  17 de enero de 2020
   Canon y Regalías  - Datos a diciembre del 2019
    Derecho de Vigencia - Datos a noviembre del 2019
</t>
  </si>
  <si>
    <t>Fuente: Dirección de Promoción Minera - Ministerio de Energía y Minas.
- Información proporcionada por los Titulares Mineros a través del ESTAMIN.
- Las cifras han sido ajustadas a lo reportado por los Titulares Mineros al 22 de enero de 2020.</t>
  </si>
  <si>
    <t>Fuente: Dirección de Promoción Minera - Ministerio de Energía y Minas.
- Información proporcionada por los Titulares Mineros a través del ESTAMIN.
- Las cifras han sido ajustadas a lo reportado por los Titulares Mineros al  22 de enero de 2020.</t>
  </si>
  <si>
    <t xml:space="preserve">(*) Información disponible a la fecha de elaboración de este boletín.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</si>
</sst>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.0"/>
    <numFmt numFmtId="167" formatCode="_(* #,##0.00_);_(* \(#,##0.00\);_(* &quot;-&quot;??_);_(@_)"/>
    <numFmt numFmtId="168" formatCode="_([$€]\ * #,##0.00_);_([$€]\ * \(#,##0.00\);_([$€]\ * &quot;-&quot;??_);_(@_)"/>
    <numFmt numFmtId="169" formatCode="_-* #,##0.00\ _P_t_s_-;\-* #,##0.00\ _P_t_s_-;_-* &quot;-&quot;??\ _P_t_s_-;_-@_-"/>
    <numFmt numFmtId="170" formatCode="_-* #,##0.00\ [$€]_-;\-* #,##0.00\ [$€]_-;_-* &quot;-&quot;??\ [$€]_-;_-@_-"/>
    <numFmt numFmtId="171" formatCode="_ * #,##0.0_ ;_ * \-#,##0.0_ ;_ * &quot;-&quot;??_ ;_ @_ "/>
    <numFmt numFmtId="172" formatCode="0.0%"/>
    <numFmt numFmtId="173" formatCode="General_)"/>
    <numFmt numFmtId="174" formatCode="#,##0.00_ ;\-#,##0.00\ "/>
    <numFmt numFmtId="175" formatCode="#,##0_ ;\-#,##0\ "/>
    <numFmt numFmtId="176" formatCode="0.000%"/>
    <numFmt numFmtId="177" formatCode="#,##0;[Red]#,##0"/>
    <numFmt numFmtId="178" formatCode="[$-1010409]###,##0"/>
    <numFmt numFmtId="179" formatCode="_-* #,##0_-;\-* #,##0_-;_-* &quot;-&quot;??_-;_-@_-"/>
    <numFmt numFmtId="180" formatCode="0.0"/>
    <numFmt numFmtId="181" formatCode="_(* #,##0_);_(* \(#,##0\);_(* &quot;-&quot;??_);_(@_)"/>
    <numFmt numFmtId="182" formatCode="#,##0.0,,"/>
    <numFmt numFmtId="183" formatCode="#,###"/>
    <numFmt numFmtId="184" formatCode="0.0000%"/>
    <numFmt numFmtId="185" formatCode="_-* #,##0.00\ _€_-;\-* #,##0.00\ _€_-;_-* &quot;-&quot;??\ _€_-;_-@_-"/>
    <numFmt numFmtId="186" formatCode="#,##0.0000"/>
  </numFmts>
  <fonts count="9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23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Arial"/>
      <family val="2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sz val="7"/>
      <color theme="1"/>
      <name val="Arial"/>
      <family val="2"/>
    </font>
    <font>
      <sz val="8"/>
      <name val="Arial"/>
      <family val="2"/>
    </font>
    <font>
      <b/>
      <u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" fontId="8" fillId="0" borderId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18" borderId="4">
      <alignment wrapText="1"/>
    </xf>
    <xf numFmtId="167" fontId="14" fillId="0" borderId="0" applyFont="0" applyFill="0" applyBorder="0" applyAlignment="0" applyProtection="0"/>
    <xf numFmtId="173" fontId="30" fillId="0" borderId="0"/>
    <xf numFmtId="173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7" borderId="1" applyNumberFormat="0" applyAlignment="0" applyProtection="0"/>
    <xf numFmtId="168" fontId="14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7" fillId="3" borderId="0" applyNumberFormat="0" applyBorder="0" applyAlignment="0" applyProtection="0"/>
    <xf numFmtId="164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23" borderId="0" applyNumberFormat="0" applyBorder="0" applyAlignment="0" applyProtection="0"/>
    <xf numFmtId="0" fontId="5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4" fillId="0" borderId="0"/>
    <xf numFmtId="0" fontId="6" fillId="0" borderId="0"/>
    <xf numFmtId="0" fontId="27" fillId="0" borderId="0"/>
    <xf numFmtId="0" fontId="35" fillId="0" borderId="0"/>
    <xf numFmtId="173" fontId="32" fillId="0" borderId="0"/>
    <xf numFmtId="0" fontId="14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1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3" fillId="25" borderId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26" borderId="0">
      <alignment horizontal="left"/>
    </xf>
    <xf numFmtId="173" fontId="34" fillId="0" borderId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68" fillId="0" borderId="0"/>
    <xf numFmtId="0" fontId="68" fillId="0" borderId="0"/>
    <xf numFmtId="0" fontId="74" fillId="0" borderId="0" applyNumberFormat="0" applyFill="0" applyBorder="0" applyAlignment="0" applyProtection="0"/>
    <xf numFmtId="0" fontId="75" fillId="0" borderId="59" applyNumberFormat="0" applyFill="0" applyAlignment="0" applyProtection="0"/>
    <xf numFmtId="0" fontId="76" fillId="0" borderId="60" applyNumberFormat="0" applyFill="0" applyAlignment="0" applyProtection="0"/>
    <xf numFmtId="0" fontId="77" fillId="0" borderId="61" applyNumberFormat="0" applyFill="0" applyAlignment="0" applyProtection="0"/>
    <xf numFmtId="0" fontId="77" fillId="0" borderId="0" applyNumberFormat="0" applyFill="0" applyBorder="0" applyAlignment="0" applyProtection="0"/>
    <xf numFmtId="0" fontId="78" fillId="37" borderId="0" applyNumberFormat="0" applyBorder="0" applyAlignment="0" applyProtection="0"/>
    <xf numFmtId="0" fontId="79" fillId="38" borderId="0" applyNumberFormat="0" applyBorder="0" applyAlignment="0" applyProtection="0"/>
    <xf numFmtId="0" fontId="80" fillId="39" borderId="0" applyNumberFormat="0" applyBorder="0" applyAlignment="0" applyProtection="0"/>
    <xf numFmtId="0" fontId="81" fillId="40" borderId="62" applyNumberFormat="0" applyAlignment="0" applyProtection="0"/>
    <xf numFmtId="0" fontId="82" fillId="41" borderId="63" applyNumberFormat="0" applyAlignment="0" applyProtection="0"/>
    <xf numFmtId="0" fontId="83" fillId="41" borderId="62" applyNumberFormat="0" applyAlignment="0" applyProtection="0"/>
    <xf numFmtId="0" fontId="84" fillId="0" borderId="64" applyNumberFormat="0" applyFill="0" applyAlignment="0" applyProtection="0"/>
    <xf numFmtId="0" fontId="56" fillId="42" borderId="65" applyNumberFormat="0" applyAlignment="0" applyProtection="0"/>
    <xf numFmtId="0" fontId="69" fillId="0" borderId="0" applyNumberFormat="0" applyFill="0" applyBorder="0" applyAlignment="0" applyProtection="0"/>
    <xf numFmtId="0" fontId="36" fillId="43" borderId="66" applyNumberFormat="0" applyFont="0" applyAlignment="0" applyProtection="0"/>
    <xf numFmtId="0" fontId="85" fillId="0" borderId="0" applyNumberFormat="0" applyFill="0" applyBorder="0" applyAlignment="0" applyProtection="0"/>
    <xf numFmtId="0" fontId="38" fillId="0" borderId="67" applyNumberFormat="0" applyFill="0" applyAlignment="0" applyProtection="0"/>
    <xf numFmtId="0" fontId="55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55" fillId="59" borderId="0" applyNumberFormat="0" applyBorder="0" applyAlignment="0" applyProtection="0"/>
    <xf numFmtId="0" fontId="55" fillId="60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55" fillId="67" borderId="0" applyNumberFormat="0" applyBorder="0" applyAlignment="0" applyProtection="0"/>
    <xf numFmtId="0" fontId="86" fillId="0" borderId="0"/>
    <xf numFmtId="43" fontId="86" fillId="0" borderId="0" applyFont="0" applyFill="0" applyBorder="0" applyAlignment="0" applyProtection="0"/>
    <xf numFmtId="0" fontId="68" fillId="0" borderId="0"/>
    <xf numFmtId="167" fontId="36" fillId="0" borderId="0" applyFont="0" applyFill="0" applyBorder="0" applyAlignment="0" applyProtection="0"/>
    <xf numFmtId="0" fontId="68" fillId="0" borderId="0"/>
    <xf numFmtId="0" fontId="89" fillId="0" borderId="0"/>
    <xf numFmtId="164" fontId="36" fillId="0" borderId="0" applyFont="0" applyFill="0" applyBorder="0" applyAlignment="0" applyProtection="0"/>
    <xf numFmtId="0" fontId="68" fillId="0" borderId="0"/>
  </cellStyleXfs>
  <cellXfs count="840">
    <xf numFmtId="0" fontId="0" fillId="0" borderId="0" xfId="0"/>
    <xf numFmtId="0" fontId="38" fillId="26" borderId="0" xfId="0" applyFont="1" applyFill="1"/>
    <xf numFmtId="0" fontId="37" fillId="26" borderId="11" xfId="0" applyFont="1" applyFill="1" applyBorder="1" applyAlignment="1">
      <alignment horizontal="left"/>
    </xf>
    <xf numFmtId="0" fontId="37" fillId="26" borderId="11" xfId="0" applyFont="1" applyFill="1" applyBorder="1" applyAlignment="1">
      <alignment horizontal="center"/>
    </xf>
    <xf numFmtId="0" fontId="37" fillId="26" borderId="0" xfId="107">
      <alignment horizontal="left"/>
    </xf>
    <xf numFmtId="0" fontId="39" fillId="26" borderId="0" xfId="107" applyFont="1">
      <alignment horizontal="left"/>
    </xf>
    <xf numFmtId="0" fontId="37" fillId="26" borderId="0" xfId="107" applyAlignment="1">
      <alignment horizontal="center"/>
    </xf>
    <xf numFmtId="0" fontId="39" fillId="26" borderId="0" xfId="107" applyFont="1" applyAlignment="1">
      <alignment horizontal="center"/>
    </xf>
    <xf numFmtId="0" fontId="38" fillId="26" borderId="0" xfId="0" applyFont="1" applyFill="1" applyAlignment="1">
      <alignment horizontal="left"/>
    </xf>
    <xf numFmtId="0" fontId="39" fillId="26" borderId="11" xfId="107" applyFont="1" applyBorder="1" applyAlignment="1">
      <alignment horizontal="center"/>
    </xf>
    <xf numFmtId="4" fontId="37" fillId="26" borderId="0" xfId="107" applyNumberFormat="1" applyAlignment="1">
      <alignment horizontal="center"/>
    </xf>
    <xf numFmtId="0" fontId="40" fillId="27" borderId="0" xfId="107" applyFont="1" applyFill="1" applyAlignment="1">
      <alignment horizontal="center"/>
    </xf>
    <xf numFmtId="10" fontId="37" fillId="26" borderId="0" xfId="94" applyNumberFormat="1" applyFont="1" applyFill="1" applyAlignment="1">
      <alignment horizontal="center"/>
    </xf>
    <xf numFmtId="3" fontId="37" fillId="26" borderId="0" xfId="47" applyNumberFormat="1" applyFont="1" applyFill="1" applyAlignment="1">
      <alignment horizontal="center"/>
    </xf>
    <xf numFmtId="3" fontId="37" fillId="26" borderId="0" xfId="107" applyNumberFormat="1" applyBorder="1" applyAlignment="1">
      <alignment horizontal="center"/>
    </xf>
    <xf numFmtId="0" fontId="39" fillId="26" borderId="12" xfId="107" applyFont="1" applyBorder="1" applyAlignment="1">
      <alignment horizontal="center"/>
    </xf>
    <xf numFmtId="0" fontId="37" fillId="26" borderId="0" xfId="107" applyBorder="1" applyAlignment="1">
      <alignment horizontal="center"/>
    </xf>
    <xf numFmtId="0" fontId="37" fillId="26" borderId="0" xfId="107" applyFill="1">
      <alignment horizontal="left"/>
    </xf>
    <xf numFmtId="0" fontId="37" fillId="26" borderId="0" xfId="107" applyAlignment="1"/>
    <xf numFmtId="0" fontId="38" fillId="26" borderId="0" xfId="0" applyFont="1" applyFill="1" applyAlignment="1"/>
    <xf numFmtId="0" fontId="41" fillId="28" borderId="0" xfId="0" applyFont="1" applyFill="1"/>
    <xf numFmtId="0" fontId="42" fillId="28" borderId="0" xfId="0" applyFont="1" applyFill="1" applyAlignment="1">
      <alignment horizontal="center"/>
    </xf>
    <xf numFmtId="0" fontId="43" fillId="26" borderId="0" xfId="107" applyFont="1" applyAlignment="1">
      <alignment horizontal="center"/>
    </xf>
    <xf numFmtId="0" fontId="43" fillId="26" borderId="0" xfId="0" applyFont="1" applyFill="1" applyBorder="1" applyAlignment="1">
      <alignment horizontal="left"/>
    </xf>
    <xf numFmtId="4" fontId="42" fillId="28" borderId="0" xfId="0" applyNumberFormat="1" applyFont="1" applyFill="1" applyAlignment="1">
      <alignment horizontal="center"/>
    </xf>
    <xf numFmtId="0" fontId="43" fillId="26" borderId="0" xfId="107" applyFont="1">
      <alignment horizontal="left"/>
    </xf>
    <xf numFmtId="0" fontId="44" fillId="26" borderId="0" xfId="107" applyFont="1">
      <alignment horizontal="left"/>
    </xf>
    <xf numFmtId="0" fontId="45" fillId="26" borderId="0" xfId="107" applyFont="1">
      <alignment horizontal="left"/>
    </xf>
    <xf numFmtId="0" fontId="43" fillId="26" borderId="0" xfId="0" applyFont="1" applyFill="1" applyBorder="1" applyAlignment="1">
      <alignment horizontal="center"/>
    </xf>
    <xf numFmtId="0" fontId="43" fillId="26" borderId="0" xfId="107" applyFont="1" applyAlignment="1"/>
    <xf numFmtId="4" fontId="43" fillId="26" borderId="0" xfId="107" applyNumberFormat="1" applyFont="1" applyAlignment="1">
      <alignment horizontal="center"/>
    </xf>
    <xf numFmtId="0" fontId="45" fillId="26" borderId="0" xfId="107" applyFont="1" applyAlignment="1">
      <alignment horizontal="center"/>
    </xf>
    <xf numFmtId="0" fontId="46" fillId="26" borderId="0" xfId="107" applyFont="1" applyAlignment="1">
      <alignment horizontal="left"/>
    </xf>
    <xf numFmtId="0" fontId="46" fillId="26" borderId="0" xfId="107" applyFont="1" applyAlignment="1">
      <alignment horizontal="center"/>
    </xf>
    <xf numFmtId="0" fontId="46" fillId="26" borderId="0" xfId="107" applyFont="1">
      <alignment horizontal="left"/>
    </xf>
    <xf numFmtId="4" fontId="45" fillId="26" borderId="0" xfId="107" applyNumberFormat="1" applyFont="1" applyAlignment="1">
      <alignment horizontal="center"/>
    </xf>
    <xf numFmtId="0" fontId="47" fillId="26" borderId="0" xfId="107" applyFont="1">
      <alignment horizontal="left"/>
    </xf>
    <xf numFmtId="166" fontId="37" fillId="26" borderId="0" xfId="107" applyNumberFormat="1" applyAlignment="1">
      <alignment horizontal="center"/>
    </xf>
    <xf numFmtId="0" fontId="46" fillId="26" borderId="0" xfId="0" applyFont="1" applyFill="1" applyAlignment="1"/>
    <xf numFmtId="166" fontId="37" fillId="26" borderId="14" xfId="107" applyNumberFormat="1" applyBorder="1" applyAlignment="1">
      <alignment horizontal="center"/>
    </xf>
    <xf numFmtId="166" fontId="37" fillId="26" borderId="15" xfId="107" applyNumberFormat="1" applyBorder="1" applyAlignment="1">
      <alignment horizontal="center"/>
    </xf>
    <xf numFmtId="166" fontId="37" fillId="26" borderId="16" xfId="107" applyNumberFormat="1" applyBorder="1" applyAlignment="1">
      <alignment horizontal="center"/>
    </xf>
    <xf numFmtId="0" fontId="40" fillId="29" borderId="17" xfId="107" applyFont="1" applyFill="1" applyBorder="1" applyAlignment="1">
      <alignment horizontal="center"/>
    </xf>
    <xf numFmtId="3" fontId="37" fillId="26" borderId="18" xfId="47" applyNumberFormat="1" applyFont="1" applyFill="1" applyBorder="1" applyAlignment="1">
      <alignment horizontal="center"/>
    </xf>
    <xf numFmtId="3" fontId="37" fillId="26" borderId="19" xfId="47" applyNumberFormat="1" applyFont="1" applyFill="1" applyBorder="1" applyAlignment="1">
      <alignment horizontal="center"/>
    </xf>
    <xf numFmtId="166" fontId="37" fillId="26" borderId="0" xfId="107" applyNumberFormat="1" applyAlignment="1">
      <alignment horizontal="left"/>
    </xf>
    <xf numFmtId="3" fontId="37" fillId="26" borderId="20" xfId="47" applyNumberFormat="1" applyFont="1" applyFill="1" applyBorder="1" applyAlignment="1">
      <alignment horizontal="center"/>
    </xf>
    <xf numFmtId="3" fontId="37" fillId="26" borderId="21" xfId="47" applyNumberFormat="1" applyFont="1" applyFill="1" applyBorder="1" applyAlignment="1">
      <alignment horizontal="center"/>
    </xf>
    <xf numFmtId="3" fontId="37" fillId="26" borderId="22" xfId="47" applyNumberFormat="1" applyFont="1" applyFill="1" applyBorder="1" applyAlignment="1">
      <alignment horizontal="center"/>
    </xf>
    <xf numFmtId="3" fontId="37" fillId="26" borderId="23" xfId="47" applyNumberFormat="1" applyFont="1" applyFill="1" applyBorder="1" applyAlignment="1">
      <alignment horizontal="center"/>
    </xf>
    <xf numFmtId="0" fontId="39" fillId="26" borderId="24" xfId="107" applyFont="1" applyBorder="1" applyAlignment="1">
      <alignment horizontal="center"/>
    </xf>
    <xf numFmtId="3" fontId="37" fillId="26" borderId="25" xfId="107" applyNumberFormat="1" applyBorder="1" applyAlignment="1">
      <alignment horizontal="center"/>
    </xf>
    <xf numFmtId="3" fontId="39" fillId="26" borderId="26" xfId="107" applyNumberFormat="1" applyFont="1" applyBorder="1" applyAlignment="1">
      <alignment horizontal="center"/>
    </xf>
    <xf numFmtId="3" fontId="39" fillId="26" borderId="27" xfId="107" applyNumberFormat="1" applyFont="1" applyBorder="1" applyAlignment="1">
      <alignment horizontal="center"/>
    </xf>
    <xf numFmtId="0" fontId="40" fillId="26" borderId="0" xfId="107" applyFont="1" applyFill="1" applyAlignment="1"/>
    <xf numFmtId="1" fontId="37" fillId="26" borderId="13" xfId="107" applyNumberFormat="1" applyFill="1" applyBorder="1" applyAlignment="1">
      <alignment horizontal="center"/>
    </xf>
    <xf numFmtId="0" fontId="4" fillId="0" borderId="0" xfId="58"/>
    <xf numFmtId="0" fontId="4" fillId="26" borderId="18" xfId="58" applyFill="1" applyBorder="1" applyAlignment="1">
      <alignment horizontal="center" vertical="center"/>
    </xf>
    <xf numFmtId="0" fontId="4" fillId="26" borderId="19" xfId="58" applyFill="1" applyBorder="1" applyAlignment="1">
      <alignment vertical="center"/>
    </xf>
    <xf numFmtId="169" fontId="4" fillId="26" borderId="19" xfId="52" applyNumberFormat="1" applyFont="1" applyFill="1" applyBorder="1" applyAlignment="1">
      <alignment horizontal="center" vertical="center"/>
    </xf>
    <xf numFmtId="169" fontId="4" fillId="26" borderId="16" xfId="52" applyNumberFormat="1" applyFont="1" applyFill="1" applyBorder="1" applyAlignment="1">
      <alignment horizontal="center" vertical="center"/>
    </xf>
    <xf numFmtId="0" fontId="4" fillId="26" borderId="29" xfId="58" applyFill="1" applyBorder="1" applyAlignment="1">
      <alignment horizontal="center" vertical="center"/>
    </xf>
    <xf numFmtId="0" fontId="4" fillId="26" borderId="0" xfId="58" applyFill="1" applyBorder="1" applyAlignment="1">
      <alignment vertical="center"/>
    </xf>
    <xf numFmtId="169" fontId="4" fillId="26" borderId="0" xfId="52" applyNumberFormat="1" applyFont="1" applyFill="1" applyBorder="1" applyAlignment="1">
      <alignment horizontal="center" vertical="center"/>
    </xf>
    <xf numFmtId="169" fontId="4" fillId="26" borderId="14" xfId="52" applyNumberFormat="1" applyFont="1" applyFill="1" applyBorder="1" applyAlignment="1">
      <alignment horizontal="center" vertical="center"/>
    </xf>
    <xf numFmtId="0" fontId="4" fillId="26" borderId="30" xfId="58" applyFill="1" applyBorder="1" applyAlignment="1">
      <alignment horizontal="center" vertical="center"/>
    </xf>
    <xf numFmtId="0" fontId="4" fillId="26" borderId="31" xfId="58" applyFill="1" applyBorder="1" applyAlignment="1">
      <alignment vertical="center"/>
    </xf>
    <xf numFmtId="169" fontId="4" fillId="26" borderId="31" xfId="52" applyNumberFormat="1" applyFont="1" applyFill="1" applyBorder="1" applyAlignment="1">
      <alignment horizontal="center" vertical="center"/>
    </xf>
    <xf numFmtId="169" fontId="4" fillId="26" borderId="15" xfId="52" applyNumberFormat="1" applyFont="1" applyFill="1" applyBorder="1" applyAlignment="1">
      <alignment horizontal="center" vertical="center"/>
    </xf>
    <xf numFmtId="0" fontId="4" fillId="26" borderId="11" xfId="58" applyFill="1" applyBorder="1" applyAlignment="1">
      <alignment horizontal="center" vertical="center"/>
    </xf>
    <xf numFmtId="0" fontId="4" fillId="26" borderId="11" xfId="58" applyFill="1" applyBorder="1" applyAlignment="1">
      <alignment vertical="center"/>
    </xf>
    <xf numFmtId="0" fontId="4" fillId="26" borderId="11" xfId="58" applyFont="1" applyFill="1" applyBorder="1" applyAlignment="1">
      <alignment horizontal="left" vertical="center"/>
    </xf>
    <xf numFmtId="9" fontId="37" fillId="26" borderId="0" xfId="94" applyFont="1" applyFill="1" applyAlignment="1">
      <alignment horizontal="left"/>
    </xf>
    <xf numFmtId="9" fontId="46" fillId="26" borderId="0" xfId="94" applyFont="1" applyFill="1" applyAlignment="1">
      <alignment horizontal="left"/>
    </xf>
    <xf numFmtId="9" fontId="37" fillId="26" borderId="11" xfId="94" applyFont="1" applyFill="1" applyBorder="1" applyAlignment="1">
      <alignment horizontal="center"/>
    </xf>
    <xf numFmtId="9" fontId="43" fillId="26" borderId="0" xfId="94" applyFont="1" applyFill="1" applyAlignment="1">
      <alignment horizontal="left"/>
    </xf>
    <xf numFmtId="3" fontId="37" fillId="30" borderId="0" xfId="107" applyNumberFormat="1" applyFill="1" applyBorder="1" applyAlignment="1">
      <alignment horizontal="center"/>
    </xf>
    <xf numFmtId="1" fontId="37" fillId="30" borderId="25" xfId="107" applyNumberFormat="1" applyFill="1" applyBorder="1" applyAlignment="1">
      <alignment horizontal="center"/>
    </xf>
    <xf numFmtId="3" fontId="37" fillId="30" borderId="13" xfId="107" applyNumberFormat="1" applyFill="1" applyBorder="1" applyAlignment="1">
      <alignment horizontal="center"/>
    </xf>
    <xf numFmtId="0" fontId="40" fillId="29" borderId="32" xfId="107" applyFont="1" applyFill="1" applyBorder="1" applyAlignment="1">
      <alignment horizontal="left"/>
    </xf>
    <xf numFmtId="0" fontId="50" fillId="29" borderId="32" xfId="107" applyFont="1" applyFill="1" applyBorder="1" applyAlignment="1">
      <alignment horizontal="left"/>
    </xf>
    <xf numFmtId="0" fontId="40" fillId="29" borderId="32" xfId="107" applyFont="1" applyFill="1" applyBorder="1" applyAlignment="1">
      <alignment horizontal="center"/>
    </xf>
    <xf numFmtId="9" fontId="40" fillId="29" borderId="32" xfId="94" applyFont="1" applyFill="1" applyBorder="1" applyAlignment="1">
      <alignment horizontal="center"/>
    </xf>
    <xf numFmtId="0" fontId="51" fillId="31" borderId="0" xfId="58" applyFont="1" applyFill="1" applyAlignment="1">
      <alignment horizontal="center" vertical="center"/>
    </xf>
    <xf numFmtId="0" fontId="51" fillId="31" borderId="0" xfId="58" applyFont="1" applyFill="1" applyAlignment="1">
      <alignment vertical="center"/>
    </xf>
    <xf numFmtId="0" fontId="51" fillId="31" borderId="0" xfId="58" applyFont="1" applyFill="1" applyAlignment="1">
      <alignment horizontal="center" vertical="center" wrapText="1"/>
    </xf>
    <xf numFmtId="171" fontId="37" fillId="30" borderId="25" xfId="47" applyNumberFormat="1" applyFont="1" applyFill="1" applyBorder="1" applyAlignment="1">
      <alignment horizontal="center"/>
    </xf>
    <xf numFmtId="171" fontId="37" fillId="30" borderId="13" xfId="47" applyNumberFormat="1" applyFont="1" applyFill="1" applyBorder="1" applyAlignment="1">
      <alignment horizontal="center"/>
    </xf>
    <xf numFmtId="171" fontId="37" fillId="30" borderId="0" xfId="47" applyNumberFormat="1" applyFont="1" applyFill="1" applyBorder="1" applyAlignment="1">
      <alignment horizontal="center"/>
    </xf>
    <xf numFmtId="171" fontId="37" fillId="26" borderId="13" xfId="47" applyNumberFormat="1" applyFont="1" applyFill="1" applyBorder="1" applyAlignment="1">
      <alignment horizontal="center"/>
    </xf>
    <xf numFmtId="165" fontId="37" fillId="30" borderId="25" xfId="47" applyNumberFormat="1" applyFont="1" applyFill="1" applyBorder="1" applyAlignment="1">
      <alignment horizontal="center"/>
    </xf>
    <xf numFmtId="165" fontId="37" fillId="30" borderId="13" xfId="47" applyNumberFormat="1" applyFont="1" applyFill="1" applyBorder="1" applyAlignment="1">
      <alignment horizontal="center"/>
    </xf>
    <xf numFmtId="165" fontId="37" fillId="30" borderId="0" xfId="47" applyNumberFormat="1" applyFont="1" applyFill="1" applyBorder="1" applyAlignment="1">
      <alignment horizontal="center"/>
    </xf>
    <xf numFmtId="165" fontId="37" fillId="26" borderId="13" xfId="47" applyNumberFormat="1" applyFont="1" applyFill="1" applyBorder="1" applyAlignment="1">
      <alignment horizontal="center"/>
    </xf>
    <xf numFmtId="165" fontId="37" fillId="26" borderId="0" xfId="47" applyNumberFormat="1" applyFont="1" applyFill="1" applyAlignment="1">
      <alignment horizontal="left"/>
    </xf>
    <xf numFmtId="165" fontId="39" fillId="26" borderId="28" xfId="47" applyNumberFormat="1" applyFont="1" applyFill="1" applyBorder="1" applyAlignment="1">
      <alignment horizontal="center"/>
    </xf>
    <xf numFmtId="165" fontId="37" fillId="26" borderId="0" xfId="47" applyNumberFormat="1" applyFont="1" applyFill="1" applyAlignment="1">
      <alignment horizontal="center"/>
    </xf>
    <xf numFmtId="171" fontId="37" fillId="26" borderId="0" xfId="47" applyNumberFormat="1" applyFont="1" applyFill="1" applyBorder="1" applyAlignment="1">
      <alignment horizontal="center"/>
    </xf>
    <xf numFmtId="165" fontId="37" fillId="26" borderId="0" xfId="47" applyNumberFormat="1" applyFont="1" applyFill="1" applyBorder="1" applyAlignment="1">
      <alignment horizontal="center"/>
    </xf>
    <xf numFmtId="9" fontId="37" fillId="32" borderId="33" xfId="94" applyFont="1" applyFill="1" applyBorder="1" applyAlignment="1">
      <alignment horizontal="center"/>
    </xf>
    <xf numFmtId="10" fontId="37" fillId="32" borderId="33" xfId="94" applyNumberFormat="1" applyFont="1" applyFill="1" applyBorder="1" applyAlignment="1">
      <alignment horizontal="center"/>
    </xf>
    <xf numFmtId="10" fontId="37" fillId="32" borderId="34" xfId="94" applyNumberFormat="1" applyFont="1" applyFill="1" applyBorder="1" applyAlignment="1">
      <alignment horizontal="center"/>
    </xf>
    <xf numFmtId="0" fontId="37" fillId="26" borderId="23" xfId="107" applyBorder="1" applyAlignment="1">
      <alignment horizontal="center"/>
    </xf>
    <xf numFmtId="3" fontId="37" fillId="26" borderId="23" xfId="107" applyNumberFormat="1" applyBorder="1" applyAlignment="1">
      <alignment horizontal="center"/>
    </xf>
    <xf numFmtId="165" fontId="37" fillId="30" borderId="23" xfId="47" applyNumberFormat="1" applyFont="1" applyFill="1" applyBorder="1" applyAlignment="1">
      <alignment horizontal="center"/>
    </xf>
    <xf numFmtId="165" fontId="37" fillId="26" borderId="23" xfId="47" applyNumberFormat="1" applyFont="1" applyFill="1" applyBorder="1" applyAlignment="1">
      <alignment horizontal="center"/>
    </xf>
    <xf numFmtId="3" fontId="39" fillId="26" borderId="23" xfId="107" applyNumberFormat="1" applyFont="1" applyBorder="1" applyAlignment="1">
      <alignment horizontal="center"/>
    </xf>
    <xf numFmtId="3" fontId="39" fillId="26" borderId="23" xfId="107" applyNumberFormat="1" applyFont="1" applyBorder="1" applyAlignment="1">
      <alignment horizontal="right"/>
    </xf>
    <xf numFmtId="10" fontId="37" fillId="26" borderId="23" xfId="94" applyNumberFormat="1" applyFont="1" applyFill="1" applyBorder="1" applyAlignment="1">
      <alignment horizontal="center"/>
    </xf>
    <xf numFmtId="0" fontId="38" fillId="0" borderId="35" xfId="0" applyFont="1" applyBorder="1"/>
    <xf numFmtId="0" fontId="29" fillId="26" borderId="36" xfId="58" applyFont="1" applyFill="1" applyBorder="1" applyAlignment="1">
      <alignment vertical="center"/>
    </xf>
    <xf numFmtId="169" fontId="29" fillId="26" borderId="36" xfId="52" applyNumberFormat="1" applyFont="1" applyFill="1" applyBorder="1" applyAlignment="1">
      <alignment horizontal="center" vertical="center"/>
    </xf>
    <xf numFmtId="0" fontId="38" fillId="30" borderId="11" xfId="0" applyFont="1" applyFill="1" applyBorder="1"/>
    <xf numFmtId="0" fontId="29" fillId="30" borderId="11" xfId="58" applyFont="1" applyFill="1" applyBorder="1" applyAlignment="1">
      <alignment vertical="center"/>
    </xf>
    <xf numFmtId="169" fontId="29" fillId="30" borderId="11" xfId="52" applyNumberFormat="1" applyFont="1" applyFill="1" applyBorder="1" applyAlignment="1">
      <alignment horizontal="center" vertical="center"/>
    </xf>
    <xf numFmtId="0" fontId="38" fillId="30" borderId="0" xfId="0" applyFont="1" applyFill="1"/>
    <xf numFmtId="0" fontId="29" fillId="30" borderId="0" xfId="58" applyFont="1" applyFill="1" applyBorder="1" applyAlignment="1">
      <alignment vertical="center"/>
    </xf>
    <xf numFmtId="169" fontId="29" fillId="30" borderId="31" xfId="52" applyNumberFormat="1" applyFont="1" applyFill="1" applyBorder="1" applyAlignment="1">
      <alignment horizontal="center" vertical="center"/>
    </xf>
    <xf numFmtId="0" fontId="29" fillId="30" borderId="29" xfId="58" applyFont="1" applyFill="1" applyBorder="1" applyAlignment="1">
      <alignment horizontal="center" vertical="center"/>
    </xf>
    <xf numFmtId="169" fontId="29" fillId="30" borderId="0" xfId="52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1" fontId="37" fillId="26" borderId="0" xfId="47" applyNumberFormat="1" applyFont="1" applyFill="1" applyAlignment="1">
      <alignment horizontal="left"/>
    </xf>
    <xf numFmtId="0" fontId="37" fillId="26" borderId="37" xfId="107" applyBorder="1" applyAlignment="1">
      <alignment horizontal="center"/>
    </xf>
    <xf numFmtId="0" fontId="37" fillId="26" borderId="31" xfId="107" applyBorder="1" applyAlignment="1">
      <alignment horizontal="center"/>
    </xf>
    <xf numFmtId="0" fontId="40" fillId="31" borderId="0" xfId="107" applyFont="1" applyFill="1" applyAlignment="1">
      <alignment horizontal="center"/>
    </xf>
    <xf numFmtId="172" fontId="37" fillId="26" borderId="0" xfId="94" applyNumberFormat="1" applyFont="1" applyFill="1" applyAlignment="1">
      <alignment horizontal="center"/>
    </xf>
    <xf numFmtId="165" fontId="52" fillId="26" borderId="0" xfId="47" applyNumberFormat="1" applyFont="1" applyFill="1" applyAlignment="1">
      <alignment horizontal="center"/>
    </xf>
    <xf numFmtId="165" fontId="52" fillId="26" borderId="0" xfId="47" applyNumberFormat="1" applyFont="1" applyFill="1" applyAlignment="1">
      <alignment horizontal="left"/>
    </xf>
    <xf numFmtId="171" fontId="52" fillId="26" borderId="0" xfId="47" applyNumberFormat="1" applyFont="1" applyFill="1" applyAlignment="1">
      <alignment horizontal="left"/>
    </xf>
    <xf numFmtId="10" fontId="39" fillId="26" borderId="23" xfId="94" applyNumberFormat="1" applyFont="1" applyFill="1" applyBorder="1" applyAlignment="1">
      <alignment horizontal="center"/>
    </xf>
    <xf numFmtId="43" fontId="37" fillId="26" borderId="0" xfId="107" applyNumberFormat="1">
      <alignment horizontal="left"/>
    </xf>
    <xf numFmtId="164" fontId="37" fillId="26" borderId="0" xfId="47" applyFont="1" applyFill="1" applyAlignment="1">
      <alignment horizontal="left"/>
    </xf>
    <xf numFmtId="171" fontId="37" fillId="26" borderId="0" xfId="47" applyNumberFormat="1" applyFont="1" applyFill="1" applyAlignment="1">
      <alignment horizontal="center"/>
    </xf>
    <xf numFmtId="172" fontId="37" fillId="26" borderId="0" xfId="94" applyNumberFormat="1" applyFont="1" applyFill="1" applyAlignment="1">
      <alignment horizontal="left"/>
    </xf>
    <xf numFmtId="0" fontId="53" fillId="26" borderId="0" xfId="0" applyFont="1" applyFill="1" applyAlignment="1">
      <alignment horizontal="left"/>
    </xf>
    <xf numFmtId="165" fontId="48" fillId="26" borderId="0" xfId="47" applyNumberFormat="1" applyFont="1" applyFill="1" applyAlignment="1">
      <alignment horizontal="center"/>
    </xf>
    <xf numFmtId="10" fontId="48" fillId="26" borderId="0" xfId="94" applyNumberFormat="1" applyFont="1" applyFill="1" applyAlignment="1">
      <alignment horizontal="right"/>
    </xf>
    <xf numFmtId="0" fontId="37" fillId="26" borderId="0" xfId="107" applyFont="1" applyAlignment="1">
      <alignment horizontal="center"/>
    </xf>
    <xf numFmtId="0" fontId="37" fillId="26" borderId="0" xfId="107" applyFont="1">
      <alignment horizontal="left"/>
    </xf>
    <xf numFmtId="4" fontId="37" fillId="26" borderId="0" xfId="107" applyNumberFormat="1" applyFont="1" applyAlignment="1">
      <alignment horizontal="center"/>
    </xf>
    <xf numFmtId="0" fontId="0" fillId="26" borderId="0" xfId="0" applyFont="1" applyFill="1" applyAlignment="1">
      <alignment horizontal="center"/>
    </xf>
    <xf numFmtId="0" fontId="0" fillId="26" borderId="0" xfId="0" applyFont="1" applyFill="1"/>
    <xf numFmtId="0" fontId="55" fillId="29" borderId="0" xfId="0" applyFont="1" applyFill="1" applyAlignment="1">
      <alignment horizontal="left"/>
    </xf>
    <xf numFmtId="0" fontId="55" fillId="29" borderId="0" xfId="0" applyFont="1" applyFill="1" applyAlignment="1">
      <alignment horizontal="center"/>
    </xf>
    <xf numFmtId="0" fontId="0" fillId="26" borderId="0" xfId="0" applyFont="1" applyFill="1" applyAlignment="1">
      <alignment horizontal="left"/>
    </xf>
    <xf numFmtId="0" fontId="53" fillId="0" borderId="0" xfId="0" applyFont="1" applyAlignment="1">
      <alignment vertical="center"/>
    </xf>
    <xf numFmtId="0" fontId="38" fillId="26" borderId="11" xfId="0" applyFont="1" applyFill="1" applyBorder="1" applyAlignment="1">
      <alignment horizontal="left"/>
    </xf>
    <xf numFmtId="3" fontId="56" fillId="29" borderId="0" xfId="0" applyNumberFormat="1" applyFont="1" applyFill="1" applyAlignment="1">
      <alignment horizontal="center"/>
    </xf>
    <xf numFmtId="0" fontId="56" fillId="29" borderId="0" xfId="0" applyFont="1" applyFill="1" applyAlignment="1">
      <alignment horizontal="left"/>
    </xf>
    <xf numFmtId="165" fontId="48" fillId="26" borderId="25" xfId="47" applyNumberFormat="1" applyFont="1" applyFill="1" applyBorder="1" applyAlignment="1">
      <alignment horizontal="center" vertical="center"/>
    </xf>
    <xf numFmtId="165" fontId="48" fillId="26" borderId="25" xfId="47" applyNumberFormat="1" applyFont="1" applyFill="1" applyBorder="1" applyAlignment="1">
      <alignment horizontal="left" vertical="center"/>
    </xf>
    <xf numFmtId="0" fontId="0" fillId="26" borderId="0" xfId="0" applyFill="1"/>
    <xf numFmtId="0" fontId="48" fillId="26" borderId="0" xfId="0" applyFont="1" applyFill="1"/>
    <xf numFmtId="0" fontId="57" fillId="26" borderId="0" xfId="0" applyFont="1" applyFill="1" applyAlignment="1">
      <alignment horizontal="left"/>
    </xf>
    <xf numFmtId="0" fontId="57" fillId="26" borderId="0" xfId="0" applyFont="1" applyFill="1"/>
    <xf numFmtId="0" fontId="48" fillId="26" borderId="0" xfId="0" applyFont="1" applyFill="1" applyAlignment="1">
      <alignment vertical="center"/>
    </xf>
    <xf numFmtId="0" fontId="57" fillId="26" borderId="0" xfId="0" applyFont="1" applyFill="1" applyAlignment="1">
      <alignment horizontal="left" vertical="center"/>
    </xf>
    <xf numFmtId="0" fontId="57" fillId="26" borderId="0" xfId="0" applyFont="1" applyFill="1" applyAlignment="1">
      <alignment vertical="center"/>
    </xf>
    <xf numFmtId="0" fontId="59" fillId="29" borderId="0" xfId="0" applyFont="1" applyFill="1" applyAlignment="1">
      <alignment horizontal="left"/>
    </xf>
    <xf numFmtId="0" fontId="48" fillId="26" borderId="0" xfId="0" applyFont="1" applyFill="1" applyAlignment="1">
      <alignment horizontal="left"/>
    </xf>
    <xf numFmtId="3" fontId="48" fillId="26" borderId="0" xfId="0" applyNumberFormat="1" applyFont="1" applyFill="1"/>
    <xf numFmtId="3" fontId="48" fillId="26" borderId="0" xfId="0" applyNumberFormat="1" applyFont="1" applyFill="1" applyAlignment="1">
      <alignment horizontal="right"/>
    </xf>
    <xf numFmtId="0" fontId="57" fillId="26" borderId="11" xfId="0" applyFont="1" applyFill="1" applyBorder="1" applyAlignment="1">
      <alignment horizontal="left"/>
    </xf>
    <xf numFmtId="0" fontId="48" fillId="26" borderId="11" xfId="0" applyFont="1" applyFill="1" applyBorder="1"/>
    <xf numFmtId="0" fontId="57" fillId="30" borderId="0" xfId="0" applyFont="1" applyFill="1" applyAlignment="1">
      <alignment horizontal="left"/>
    </xf>
    <xf numFmtId="0" fontId="57" fillId="30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61" fillId="26" borderId="0" xfId="0" applyFont="1" applyFill="1"/>
    <xf numFmtId="10" fontId="62" fillId="26" borderId="0" xfId="94" applyNumberFormat="1" applyFont="1" applyFill="1" applyAlignment="1">
      <alignment horizontal="right"/>
    </xf>
    <xf numFmtId="0" fontId="63" fillId="26" borderId="0" xfId="0" applyFont="1" applyFill="1" applyAlignment="1">
      <alignment horizontal="left"/>
    </xf>
    <xf numFmtId="165" fontId="62" fillId="26" borderId="0" xfId="47" applyNumberFormat="1" applyFont="1" applyFill="1" applyAlignment="1">
      <alignment horizontal="center"/>
    </xf>
    <xf numFmtId="0" fontId="58" fillId="26" borderId="0" xfId="0" applyFont="1" applyFill="1" applyAlignment="1">
      <alignment horizontal="left"/>
    </xf>
    <xf numFmtId="0" fontId="61" fillId="26" borderId="0" xfId="0" applyFont="1" applyFill="1" applyAlignment="1">
      <alignment horizontal="left"/>
    </xf>
    <xf numFmtId="0" fontId="48" fillId="26" borderId="0" xfId="0" applyFont="1" applyFill="1" applyAlignment="1">
      <alignment horizontal="center"/>
    </xf>
    <xf numFmtId="0" fontId="54" fillId="29" borderId="0" xfId="0" applyFont="1" applyFill="1" applyAlignment="1">
      <alignment horizontal="left"/>
    </xf>
    <xf numFmtId="0" fontId="54" fillId="29" borderId="0" xfId="0" applyFont="1" applyFill="1" applyAlignment="1">
      <alignment horizontal="center"/>
    </xf>
    <xf numFmtId="0" fontId="49" fillId="26" borderId="32" xfId="0" applyFont="1" applyFill="1" applyBorder="1" applyAlignment="1">
      <alignment horizontal="left"/>
    </xf>
    <xf numFmtId="0" fontId="49" fillId="26" borderId="32" xfId="0" applyFont="1" applyFill="1" applyBorder="1" applyAlignment="1">
      <alignment horizontal="center"/>
    </xf>
    <xf numFmtId="10" fontId="48" fillId="26" borderId="0" xfId="94" applyNumberFormat="1" applyFont="1" applyFill="1" applyAlignment="1">
      <alignment horizontal="center"/>
    </xf>
    <xf numFmtId="10" fontId="48" fillId="26" borderId="0" xfId="0" applyNumberFormat="1" applyFont="1" applyFill="1" applyAlignment="1">
      <alignment horizontal="center"/>
    </xf>
    <xf numFmtId="3" fontId="48" fillId="26" borderId="0" xfId="0" applyNumberFormat="1" applyFont="1" applyFill="1" applyAlignment="1">
      <alignment horizontal="center"/>
    </xf>
    <xf numFmtId="0" fontId="65" fillId="26" borderId="0" xfId="0" applyFont="1" applyFill="1" applyAlignment="1">
      <alignment horizontal="left"/>
    </xf>
    <xf numFmtId="3" fontId="65" fillId="26" borderId="0" xfId="0" applyNumberFormat="1" applyFont="1" applyFill="1" applyAlignment="1">
      <alignment horizontal="center"/>
    </xf>
    <xf numFmtId="10" fontId="65" fillId="26" borderId="0" xfId="0" applyNumberFormat="1" applyFont="1" applyFill="1" applyAlignment="1">
      <alignment horizontal="center"/>
    </xf>
    <xf numFmtId="3" fontId="65" fillId="26" borderId="0" xfId="94" applyNumberFormat="1" applyFont="1" applyFill="1" applyAlignment="1">
      <alignment horizontal="center"/>
    </xf>
    <xf numFmtId="4" fontId="48" fillId="26" borderId="0" xfId="0" applyNumberFormat="1" applyFont="1" applyFill="1" applyAlignment="1">
      <alignment horizontal="center"/>
    </xf>
    <xf numFmtId="0" fontId="59" fillId="29" borderId="0" xfId="0" applyFont="1" applyFill="1" applyAlignment="1">
      <alignment horizontal="center"/>
    </xf>
    <xf numFmtId="4" fontId="57" fillId="30" borderId="11" xfId="0" applyNumberFormat="1" applyFont="1" applyFill="1" applyBorder="1" applyAlignment="1">
      <alignment horizontal="center"/>
    </xf>
    <xf numFmtId="176" fontId="48" fillId="26" borderId="0" xfId="94" applyNumberFormat="1" applyFont="1" applyFill="1"/>
    <xf numFmtId="3" fontId="57" fillId="26" borderId="11" xfId="0" applyNumberFormat="1" applyFont="1" applyFill="1" applyBorder="1"/>
    <xf numFmtId="0" fontId="54" fillId="29" borderId="0" xfId="0" applyFont="1" applyFill="1" applyAlignment="1">
      <alignment horizontal="right"/>
    </xf>
    <xf numFmtId="0" fontId="62" fillId="26" borderId="0" xfId="0" applyFont="1" applyFill="1" applyAlignment="1">
      <alignment horizontal="right"/>
    </xf>
    <xf numFmtId="0" fontId="62" fillId="26" borderId="0" xfId="0" applyFont="1" applyFill="1"/>
    <xf numFmtId="0" fontId="61" fillId="30" borderId="35" xfId="0" applyFont="1" applyFill="1" applyBorder="1" applyAlignment="1">
      <alignment horizontal="left"/>
    </xf>
    <xf numFmtId="0" fontId="61" fillId="30" borderId="36" xfId="0" applyFont="1" applyFill="1" applyBorder="1" applyAlignment="1">
      <alignment horizontal="right"/>
    </xf>
    <xf numFmtId="0" fontId="61" fillId="30" borderId="47" xfId="0" applyFont="1" applyFill="1" applyBorder="1" applyAlignment="1">
      <alignment horizontal="right"/>
    </xf>
    <xf numFmtId="0" fontId="62" fillId="26" borderId="0" xfId="0" applyFont="1" applyFill="1" applyAlignment="1">
      <alignment horizontal="left"/>
    </xf>
    <xf numFmtId="0" fontId="61" fillId="30" borderId="35" xfId="0" applyFont="1" applyFill="1" applyBorder="1"/>
    <xf numFmtId="0" fontId="62" fillId="30" borderId="36" xfId="0" applyFont="1" applyFill="1" applyBorder="1" applyAlignment="1">
      <alignment horizontal="right"/>
    </xf>
    <xf numFmtId="0" fontId="62" fillId="30" borderId="47" xfId="0" applyFont="1" applyFill="1" applyBorder="1" applyAlignment="1">
      <alignment horizontal="right"/>
    </xf>
    <xf numFmtId="0" fontId="63" fillId="26" borderId="0" xfId="0" applyFont="1" applyFill="1"/>
    <xf numFmtId="4" fontId="48" fillId="26" borderId="0" xfId="107" applyNumberFormat="1" applyFont="1" applyAlignment="1">
      <alignment horizontal="right"/>
    </xf>
    <xf numFmtId="0" fontId="48" fillId="26" borderId="0" xfId="107" applyFont="1" applyAlignment="1">
      <alignment horizontal="right"/>
    </xf>
    <xf numFmtId="0" fontId="48" fillId="26" borderId="0" xfId="107" applyFont="1">
      <alignment horizontal="left"/>
    </xf>
    <xf numFmtId="0" fontId="54" fillId="29" borderId="0" xfId="107" applyFont="1" applyFill="1" applyAlignment="1"/>
    <xf numFmtId="0" fontId="48" fillId="26" borderId="0" xfId="107" applyFont="1" applyAlignment="1"/>
    <xf numFmtId="3" fontId="48" fillId="26" borderId="0" xfId="107" applyNumberFormat="1" applyFont="1" applyAlignment="1">
      <alignment horizontal="right"/>
    </xf>
    <xf numFmtId="0" fontId="48" fillId="26" borderId="0" xfId="107" applyFont="1" applyBorder="1" applyAlignment="1"/>
    <xf numFmtId="3" fontId="48" fillId="26" borderId="0" xfId="107" applyNumberFormat="1" applyFont="1" applyBorder="1" applyAlignment="1">
      <alignment horizontal="right"/>
    </xf>
    <xf numFmtId="0" fontId="57" fillId="30" borderId="35" xfId="107" applyFont="1" applyFill="1" applyBorder="1" applyAlignment="1"/>
    <xf numFmtId="3" fontId="57" fillId="30" borderId="36" xfId="107" applyNumberFormat="1" applyFont="1" applyFill="1" applyBorder="1" applyAlignment="1">
      <alignment horizontal="right"/>
    </xf>
    <xf numFmtId="3" fontId="57" fillId="30" borderId="47" xfId="107" applyNumberFormat="1" applyFont="1" applyFill="1" applyBorder="1" applyAlignment="1">
      <alignment horizontal="right"/>
    </xf>
    <xf numFmtId="0" fontId="57" fillId="30" borderId="35" xfId="107" applyFont="1" applyFill="1" applyBorder="1">
      <alignment horizontal="left"/>
    </xf>
    <xf numFmtId="0" fontId="61" fillId="26" borderId="0" xfId="0" applyFont="1" applyFill="1" applyAlignment="1"/>
    <xf numFmtId="0" fontId="54" fillId="29" borderId="0" xfId="107" applyNumberFormat="1" applyFont="1" applyFill="1" applyAlignment="1">
      <alignment horizontal="center"/>
    </xf>
    <xf numFmtId="0" fontId="57" fillId="26" borderId="11" xfId="107" applyFont="1" applyBorder="1" applyAlignment="1"/>
    <xf numFmtId="3" fontId="57" fillId="26" borderId="11" xfId="107" applyNumberFormat="1" applyFont="1" applyBorder="1" applyAlignment="1">
      <alignment horizontal="right"/>
    </xf>
    <xf numFmtId="0" fontId="48" fillId="26" borderId="0" xfId="107" applyFont="1" applyAlignment="1">
      <alignment horizontal="center"/>
    </xf>
    <xf numFmtId="0" fontId="65" fillId="26" borderId="0" xfId="0" applyFont="1" applyFill="1"/>
    <xf numFmtId="0" fontId="57" fillId="26" borderId="11" xfId="0" applyFont="1" applyFill="1" applyBorder="1" applyAlignment="1">
      <alignment horizontal="center" vertical="center"/>
    </xf>
    <xf numFmtId="177" fontId="48" fillId="26" borderId="11" xfId="0" applyNumberFormat="1" applyFont="1" applyFill="1" applyBorder="1"/>
    <xf numFmtId="0" fontId="61" fillId="26" borderId="11" xfId="0" applyFont="1" applyFill="1" applyBorder="1" applyAlignment="1">
      <alignment horizontal="center" vertical="top" wrapText="1"/>
    </xf>
    <xf numFmtId="178" fontId="61" fillId="26" borderId="11" xfId="0" applyNumberFormat="1" applyFont="1" applyFill="1" applyBorder="1" applyAlignment="1">
      <alignment horizontal="center" vertical="top" wrapText="1"/>
    </xf>
    <xf numFmtId="0" fontId="54" fillId="29" borderId="12" xfId="107" applyFont="1" applyFill="1" applyBorder="1" applyAlignment="1">
      <alignment horizontal="center"/>
    </xf>
    <xf numFmtId="0" fontId="48" fillId="26" borderId="32" xfId="107" applyFont="1" applyBorder="1" applyAlignment="1">
      <alignment horizontal="center"/>
    </xf>
    <xf numFmtId="3" fontId="48" fillId="26" borderId="0" xfId="107" applyNumberFormat="1" applyFont="1" applyAlignment="1">
      <alignment horizontal="center"/>
    </xf>
    <xf numFmtId="0" fontId="57" fillId="26" borderId="0" xfId="107" applyFont="1" applyAlignment="1">
      <alignment horizontal="left"/>
    </xf>
    <xf numFmtId="0" fontId="48" fillId="0" borderId="0" xfId="107" applyFont="1" applyFill="1" applyAlignment="1">
      <alignment horizontal="left" vertical="center"/>
    </xf>
    <xf numFmtId="3" fontId="57" fillId="30" borderId="11" xfId="0" applyNumberFormat="1" applyFont="1" applyFill="1" applyBorder="1" applyAlignment="1">
      <alignment vertical="center" wrapText="1"/>
    </xf>
    <xf numFmtId="0" fontId="0" fillId="26" borderId="0" xfId="0" applyFill="1" applyAlignment="1">
      <alignment horizontal="right"/>
    </xf>
    <xf numFmtId="0" fontId="0" fillId="26" borderId="11" xfId="0" applyFill="1" applyBorder="1" applyAlignment="1">
      <alignment horizontal="right"/>
    </xf>
    <xf numFmtId="0" fontId="62" fillId="0" borderId="0" xfId="0" applyFont="1" applyAlignment="1">
      <alignment horizontal="left" vertical="center"/>
    </xf>
    <xf numFmtId="0" fontId="53" fillId="26" borderId="0" xfId="0" applyFont="1" applyFill="1" applyAlignment="1">
      <alignment horizontal="left" vertical="center"/>
    </xf>
    <xf numFmtId="0" fontId="62" fillId="26" borderId="0" xfId="0" applyFont="1" applyFill="1" applyAlignment="1">
      <alignment horizontal="left" vertical="center"/>
    </xf>
    <xf numFmtId="3" fontId="48" fillId="26" borderId="0" xfId="47" applyNumberFormat="1" applyFont="1" applyFill="1" applyAlignment="1">
      <alignment horizontal="right"/>
    </xf>
    <xf numFmtId="3" fontId="48" fillId="26" borderId="31" xfId="107" applyNumberFormat="1" applyFont="1" applyBorder="1" applyAlignment="1">
      <alignment horizontal="right"/>
    </xf>
    <xf numFmtId="3" fontId="37" fillId="26" borderId="0" xfId="107" applyNumberFormat="1" applyFont="1" applyAlignment="1">
      <alignment horizontal="right"/>
    </xf>
    <xf numFmtId="0" fontId="64" fillId="26" borderId="0" xfId="0" applyFont="1" applyFill="1" applyAlignment="1">
      <alignment horizontal="left" indent="1"/>
    </xf>
    <xf numFmtId="0" fontId="48" fillId="26" borderId="0" xfId="107" applyFont="1" applyAlignment="1">
      <alignment horizontal="left" indent="1"/>
    </xf>
    <xf numFmtId="3" fontId="48" fillId="26" borderId="25" xfId="0" applyNumberFormat="1" applyFont="1" applyFill="1" applyBorder="1" applyAlignment="1">
      <alignment horizontal="right" vertical="center"/>
    </xf>
    <xf numFmtId="0" fontId="48" fillId="26" borderId="13" xfId="0" applyFont="1" applyFill="1" applyBorder="1" applyAlignment="1">
      <alignment horizontal="left" vertical="center"/>
    </xf>
    <xf numFmtId="0" fontId="62" fillId="26" borderId="13" xfId="0" applyFont="1" applyFill="1" applyBorder="1" applyAlignment="1">
      <alignment horizontal="left" vertical="center"/>
    </xf>
    <xf numFmtId="0" fontId="62" fillId="26" borderId="48" xfId="0" applyFont="1" applyFill="1" applyBorder="1" applyAlignment="1">
      <alignment vertical="center" wrapText="1"/>
    </xf>
    <xf numFmtId="0" fontId="54" fillId="29" borderId="35" xfId="47" applyNumberFormat="1" applyFont="1" applyFill="1" applyBorder="1" applyAlignment="1">
      <alignment horizontal="center" vertical="center"/>
    </xf>
    <xf numFmtId="0" fontId="54" fillId="29" borderId="36" xfId="47" applyNumberFormat="1" applyFont="1" applyFill="1" applyBorder="1" applyAlignment="1">
      <alignment horizontal="center" vertical="center"/>
    </xf>
    <xf numFmtId="0" fontId="57" fillId="30" borderId="26" xfId="47" applyNumberFormat="1" applyFont="1" applyFill="1" applyBorder="1" applyAlignment="1">
      <alignment vertical="center"/>
    </xf>
    <xf numFmtId="164" fontId="37" fillId="26" borderId="0" xfId="47" applyNumberFormat="1" applyFont="1" applyFill="1" applyAlignment="1">
      <alignment horizontal="center"/>
    </xf>
    <xf numFmtId="0" fontId="56" fillId="29" borderId="0" xfId="0" applyFont="1" applyFill="1" applyAlignment="1">
      <alignment horizontal="center"/>
    </xf>
    <xf numFmtId="9" fontId="37" fillId="26" borderId="0" xfId="94" applyNumberFormat="1" applyFont="1" applyFill="1" applyAlignment="1">
      <alignment horizontal="left"/>
    </xf>
    <xf numFmtId="164" fontId="37" fillId="26" borderId="23" xfId="47" applyNumberFormat="1" applyFont="1" applyFill="1" applyBorder="1" applyAlignment="1">
      <alignment horizontal="center"/>
    </xf>
    <xf numFmtId="164" fontId="37" fillId="30" borderId="23" xfId="47" applyNumberFormat="1" applyFont="1" applyFill="1" applyBorder="1" applyAlignment="1">
      <alignment horizontal="center"/>
    </xf>
    <xf numFmtId="0" fontId="59" fillId="29" borderId="0" xfId="0" applyFont="1" applyFill="1" applyAlignment="1">
      <alignment horizontal="center" vertical="center" wrapText="1"/>
    </xf>
    <xf numFmtId="0" fontId="60" fillId="29" borderId="0" xfId="0" applyFont="1" applyFill="1" applyAlignment="1">
      <alignment horizontal="center" vertical="center" wrapText="1"/>
    </xf>
    <xf numFmtId="164" fontId="0" fillId="26" borderId="0" xfId="47" applyNumberFormat="1" applyFont="1" applyFill="1" applyAlignment="1">
      <alignment horizontal="center"/>
    </xf>
    <xf numFmtId="2" fontId="48" fillId="26" borderId="0" xfId="47" applyNumberFormat="1" applyFont="1" applyFill="1" applyAlignment="1">
      <alignment horizontal="center" vertical="center"/>
    </xf>
    <xf numFmtId="164" fontId="0" fillId="26" borderId="0" xfId="47" applyFont="1" applyFill="1"/>
    <xf numFmtId="4" fontId="0" fillId="26" borderId="0" xfId="0" applyNumberFormat="1" applyFont="1" applyFill="1"/>
    <xf numFmtId="0" fontId="54" fillId="29" borderId="0" xfId="107" applyNumberFormat="1" applyFont="1" applyFill="1" applyAlignment="1">
      <alignment horizontal="right"/>
    </xf>
    <xf numFmtId="1" fontId="48" fillId="26" borderId="0" xfId="107" applyNumberFormat="1" applyFont="1">
      <alignment horizontal="left"/>
    </xf>
    <xf numFmtId="0" fontId="54" fillId="29" borderId="0" xfId="107" applyNumberFormat="1" applyFont="1" applyFill="1" applyAlignment="1">
      <alignment horizontal="center" wrapText="1"/>
    </xf>
    <xf numFmtId="0" fontId="40" fillId="31" borderId="0" xfId="107" applyFont="1" applyFill="1" applyAlignment="1">
      <alignment horizontal="center"/>
    </xf>
    <xf numFmtId="165" fontId="49" fillId="26" borderId="0" xfId="47" applyNumberFormat="1" applyFont="1" applyFill="1" applyAlignment="1">
      <alignment horizontal="center"/>
    </xf>
    <xf numFmtId="10" fontId="49" fillId="26" borderId="0" xfId="94" applyNumberFormat="1" applyFont="1" applyFill="1" applyAlignment="1">
      <alignment horizontal="right"/>
    </xf>
    <xf numFmtId="0" fontId="54" fillId="29" borderId="51" xfId="47" applyNumberFormat="1" applyFont="1" applyFill="1" applyBorder="1" applyAlignment="1">
      <alignment horizontal="right" vertical="center"/>
    </xf>
    <xf numFmtId="0" fontId="54" fillId="29" borderId="19" xfId="47" applyNumberFormat="1" applyFont="1" applyFill="1" applyBorder="1" applyAlignment="1">
      <alignment horizontal="right" vertical="center"/>
    </xf>
    <xf numFmtId="10" fontId="54" fillId="29" borderId="52" xfId="94" applyNumberFormat="1" applyFont="1" applyFill="1" applyBorder="1" applyAlignment="1">
      <alignment horizontal="right" vertical="center"/>
    </xf>
    <xf numFmtId="10" fontId="54" fillId="31" borderId="53" xfId="94" applyNumberFormat="1" applyFont="1" applyFill="1" applyBorder="1" applyAlignment="1">
      <alignment horizontal="right" vertical="center"/>
    </xf>
    <xf numFmtId="165" fontId="57" fillId="30" borderId="54" xfId="47" applyNumberFormat="1" applyFont="1" applyFill="1" applyBorder="1" applyAlignment="1">
      <alignment horizontal="center" vertical="center"/>
    </xf>
    <xf numFmtId="165" fontId="57" fillId="30" borderId="11" xfId="47" applyNumberFormat="1" applyFont="1" applyFill="1" applyBorder="1" applyAlignment="1">
      <alignment horizontal="center" vertical="center"/>
    </xf>
    <xf numFmtId="0" fontId="48" fillId="26" borderId="25" xfId="47" applyNumberFormat="1" applyFont="1" applyFill="1" applyBorder="1" applyAlignment="1">
      <alignment horizontal="left" vertical="center" indent="1"/>
    </xf>
    <xf numFmtId="0" fontId="48" fillId="0" borderId="25" xfId="107" applyFont="1" applyFill="1" applyBorder="1" applyAlignment="1">
      <alignment horizontal="left" vertical="center" indent="1"/>
    </xf>
    <xf numFmtId="0" fontId="54" fillId="29" borderId="24" xfId="47" applyNumberFormat="1" applyFont="1" applyFill="1" applyBorder="1" applyAlignment="1">
      <alignment horizontal="right"/>
    </xf>
    <xf numFmtId="0" fontId="54" fillId="29" borderId="12" xfId="47" applyNumberFormat="1" applyFont="1" applyFill="1" applyBorder="1" applyAlignment="1">
      <alignment horizontal="right"/>
    </xf>
    <xf numFmtId="10" fontId="54" fillId="29" borderId="38" xfId="94" applyNumberFormat="1" applyFont="1" applyFill="1" applyBorder="1" applyAlignment="1">
      <alignment horizontal="right"/>
    </xf>
    <xf numFmtId="10" fontId="54" fillId="31" borderId="39" xfId="94" applyNumberFormat="1" applyFont="1" applyFill="1" applyBorder="1" applyAlignment="1">
      <alignment horizontal="right"/>
    </xf>
    <xf numFmtId="165" fontId="61" fillId="30" borderId="43" xfId="47" applyNumberFormat="1" applyFont="1" applyFill="1" applyBorder="1" applyAlignment="1">
      <alignment horizontal="center"/>
    </xf>
    <xf numFmtId="165" fontId="61" fillId="30" borderId="44" xfId="47" applyNumberFormat="1" applyFont="1" applyFill="1" applyBorder="1" applyAlignment="1">
      <alignment horizontal="center"/>
    </xf>
    <xf numFmtId="165" fontId="62" fillId="26" borderId="25" xfId="47" applyNumberFormat="1" applyFont="1" applyFill="1" applyBorder="1" applyAlignment="1">
      <alignment horizontal="center"/>
    </xf>
    <xf numFmtId="165" fontId="62" fillId="26" borderId="25" xfId="47" applyNumberFormat="1" applyFont="1" applyFill="1" applyBorder="1" applyAlignment="1">
      <alignment horizontal="left"/>
    </xf>
    <xf numFmtId="165" fontId="61" fillId="30" borderId="43" xfId="47" applyNumberFormat="1" applyFont="1" applyFill="1" applyBorder="1" applyAlignment="1">
      <alignment horizontal="left"/>
    </xf>
    <xf numFmtId="165" fontId="61" fillId="30" borderId="44" xfId="47" applyNumberFormat="1" applyFont="1" applyFill="1" applyBorder="1" applyAlignment="1">
      <alignment horizontal="left"/>
    </xf>
    <xf numFmtId="165" fontId="62" fillId="26" borderId="40" xfId="47" applyNumberFormat="1" applyFont="1" applyFill="1" applyBorder="1" applyAlignment="1">
      <alignment horizontal="left"/>
    </xf>
    <xf numFmtId="165" fontId="62" fillId="26" borderId="32" xfId="47" applyNumberFormat="1" applyFont="1" applyFill="1" applyBorder="1" applyAlignment="1">
      <alignment horizontal="left"/>
    </xf>
    <xf numFmtId="0" fontId="61" fillId="26" borderId="0" xfId="0" applyFont="1" applyFill="1" applyAlignment="1">
      <alignment horizontal="right"/>
    </xf>
    <xf numFmtId="0" fontId="39" fillId="26" borderId="42" xfId="107" applyFont="1" applyBorder="1" applyAlignment="1">
      <alignment horizontal="center"/>
    </xf>
    <xf numFmtId="3" fontId="37" fillId="26" borderId="33" xfId="107" applyNumberFormat="1" applyBorder="1" applyAlignment="1">
      <alignment horizontal="center"/>
    </xf>
    <xf numFmtId="0" fontId="37" fillId="26" borderId="33" xfId="107" applyBorder="1" applyAlignment="1">
      <alignment horizontal="center"/>
    </xf>
    <xf numFmtId="0" fontId="67" fillId="26" borderId="0" xfId="107" applyFont="1">
      <alignment horizontal="left"/>
    </xf>
    <xf numFmtId="165" fontId="48" fillId="26" borderId="0" xfId="47" applyNumberFormat="1" applyFont="1" applyFill="1"/>
    <xf numFmtId="3" fontId="57" fillId="35" borderId="27" xfId="0" applyNumberFormat="1" applyFont="1" applyFill="1" applyBorder="1" applyAlignment="1">
      <alignment horizontal="right" vertical="center"/>
    </xf>
    <xf numFmtId="165" fontId="62" fillId="26" borderId="25" xfId="47" applyNumberFormat="1" applyFont="1" applyFill="1" applyBorder="1" applyAlignment="1">
      <alignment horizontal="center" vertical="center"/>
    </xf>
    <xf numFmtId="165" fontId="57" fillId="30" borderId="26" xfId="47" applyNumberFormat="1" applyFont="1" applyFill="1" applyBorder="1" applyAlignment="1">
      <alignment horizontal="center" vertical="center"/>
    </xf>
    <xf numFmtId="2" fontId="62" fillId="26" borderId="0" xfId="0" applyNumberFormat="1" applyFont="1" applyFill="1" applyAlignment="1">
      <alignment horizontal="center"/>
    </xf>
    <xf numFmtId="10" fontId="62" fillId="26" borderId="0" xfId="94" applyNumberFormat="1" applyFont="1" applyFill="1" applyAlignment="1">
      <alignment horizontal="center"/>
    </xf>
    <xf numFmtId="3" fontId="62" fillId="26" borderId="0" xfId="0" applyNumberFormat="1" applyFont="1" applyFill="1" applyAlignment="1">
      <alignment horizontal="center"/>
    </xf>
    <xf numFmtId="0" fontId="48" fillId="26" borderId="25" xfId="0" applyFont="1" applyFill="1" applyBorder="1" applyAlignment="1">
      <alignment horizontal="center" vertical="center"/>
    </xf>
    <xf numFmtId="0" fontId="48" fillId="26" borderId="37" xfId="0" applyFont="1" applyFill="1" applyBorder="1" applyAlignment="1">
      <alignment horizontal="center" vertical="center"/>
    </xf>
    <xf numFmtId="0" fontId="57" fillId="35" borderId="26" xfId="0" applyFont="1" applyFill="1" applyBorder="1" applyAlignment="1">
      <alignment vertical="center"/>
    </xf>
    <xf numFmtId="0" fontId="70" fillId="26" borderId="0" xfId="107" applyFont="1">
      <alignment horizontal="left"/>
    </xf>
    <xf numFmtId="165" fontId="57" fillId="30" borderId="11" xfId="47" applyNumberFormat="1" applyFont="1" applyFill="1" applyBorder="1" applyAlignment="1">
      <alignment horizontal="left"/>
    </xf>
    <xf numFmtId="165" fontId="57" fillId="30" borderId="11" xfId="47" applyNumberFormat="1" applyFont="1" applyFill="1" applyBorder="1" applyAlignment="1">
      <alignment horizontal="right"/>
    </xf>
    <xf numFmtId="165" fontId="48" fillId="26" borderId="25" xfId="47" applyNumberFormat="1" applyFont="1" applyFill="1" applyBorder="1" applyAlignment="1">
      <alignment horizontal="left" indent="1"/>
    </xf>
    <xf numFmtId="165" fontId="48" fillId="26" borderId="25" xfId="47" applyNumberFormat="1" applyFont="1" applyFill="1" applyBorder="1" applyAlignment="1">
      <alignment horizontal="right"/>
    </xf>
    <xf numFmtId="0" fontId="54" fillId="29" borderId="0" xfId="0" applyFont="1" applyFill="1" applyAlignment="1">
      <alignment horizontal="center" wrapText="1"/>
    </xf>
    <xf numFmtId="3" fontId="54" fillId="29" borderId="0" xfId="0" applyNumberFormat="1" applyFont="1" applyFill="1" applyAlignment="1">
      <alignment horizontal="center" wrapText="1"/>
    </xf>
    <xf numFmtId="0" fontId="57" fillId="30" borderId="0" xfId="0" applyFont="1" applyFill="1" applyAlignment="1">
      <alignment horizontal="center" wrapText="1"/>
    </xf>
    <xf numFmtId="3" fontId="57" fillId="30" borderId="0" xfId="0" applyNumberFormat="1" applyFont="1" applyFill="1" applyAlignment="1">
      <alignment horizontal="center" wrapText="1"/>
    </xf>
    <xf numFmtId="10" fontId="57" fillId="30" borderId="0" xfId="94" applyNumberFormat="1" applyFont="1" applyFill="1" applyAlignment="1">
      <alignment horizontal="center" wrapText="1"/>
    </xf>
    <xf numFmtId="0" fontId="48" fillId="26" borderId="0" xfId="0" applyFont="1" applyFill="1" applyAlignment="1">
      <alignment horizontal="center" wrapText="1"/>
    </xf>
    <xf numFmtId="3" fontId="48" fillId="26" borderId="0" xfId="0" applyNumberFormat="1" applyFont="1" applyFill="1" applyAlignment="1">
      <alignment horizontal="center" wrapText="1"/>
    </xf>
    <xf numFmtId="3" fontId="57" fillId="26" borderId="11" xfId="0" applyNumberFormat="1" applyFont="1" applyFill="1" applyBorder="1" applyAlignment="1">
      <alignment horizontal="center" wrapText="1"/>
    </xf>
    <xf numFmtId="0" fontId="57" fillId="26" borderId="11" xfId="0" applyFont="1" applyFill="1" applyBorder="1" applyAlignment="1">
      <alignment horizontal="center" wrapText="1"/>
    </xf>
    <xf numFmtId="10" fontId="57" fillId="26" borderId="11" xfId="94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4" fillId="36" borderId="29" xfId="0" applyFont="1" applyFill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 wrapText="1"/>
    </xf>
    <xf numFmtId="165" fontId="57" fillId="35" borderId="29" xfId="0" applyNumberFormat="1" applyFont="1" applyFill="1" applyBorder="1" applyAlignment="1">
      <alignment horizontal="center" vertical="center" wrapText="1"/>
    </xf>
    <xf numFmtId="0" fontId="54" fillId="29" borderId="29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1" fillId="26" borderId="0" xfId="0" applyFont="1" applyFill="1"/>
    <xf numFmtId="9" fontId="48" fillId="26" borderId="0" xfId="94" applyFont="1" applyFill="1" applyAlignment="1">
      <alignment horizontal="left"/>
    </xf>
    <xf numFmtId="10" fontId="54" fillId="29" borderId="14" xfId="94" applyNumberFormat="1" applyFont="1" applyFill="1" applyBorder="1" applyAlignment="1">
      <alignment horizontal="center"/>
    </xf>
    <xf numFmtId="165" fontId="61" fillId="35" borderId="29" xfId="0" applyNumberFormat="1" applyFont="1" applyFill="1" applyBorder="1" applyAlignment="1">
      <alignment horizontal="center" vertical="center" wrapText="1"/>
    </xf>
    <xf numFmtId="0" fontId="73" fillId="26" borderId="0" xfId="0" applyFont="1" applyFill="1"/>
    <xf numFmtId="10" fontId="48" fillId="26" borderId="0" xfId="94" applyNumberFormat="1" applyFont="1" applyFill="1" applyAlignment="1">
      <alignment horizontal="center" wrapText="1"/>
    </xf>
    <xf numFmtId="166" fontId="48" fillId="26" borderId="0" xfId="0" applyNumberFormat="1" applyFont="1" applyFill="1" applyAlignment="1">
      <alignment horizontal="center"/>
    </xf>
    <xf numFmtId="166" fontId="57" fillId="33" borderId="11" xfId="107" applyNumberFormat="1" applyFont="1" applyFill="1" applyBorder="1" applyAlignment="1">
      <alignment horizontal="center"/>
    </xf>
    <xf numFmtId="164" fontId="67" fillId="26" borderId="0" xfId="107" applyNumberFormat="1" applyFont="1">
      <alignment horizontal="left"/>
    </xf>
    <xf numFmtId="172" fontId="48" fillId="26" borderId="13" xfId="94" applyNumberFormat="1" applyFont="1" applyFill="1" applyBorder="1" applyAlignment="1">
      <alignment horizontal="right" vertical="center"/>
    </xf>
    <xf numFmtId="165" fontId="48" fillId="26" borderId="29" xfId="0" applyNumberFormat="1" applyFont="1" applyFill="1" applyBorder="1" applyAlignment="1">
      <alignment horizontal="center" vertical="center" wrapText="1"/>
    </xf>
    <xf numFmtId="0" fontId="62" fillId="26" borderId="19" xfId="0" applyFont="1" applyFill="1" applyBorder="1" applyAlignment="1">
      <alignment horizontal="right"/>
    </xf>
    <xf numFmtId="0" fontId="62" fillId="26" borderId="31" xfId="0" applyFont="1" applyFill="1" applyBorder="1" applyAlignment="1">
      <alignment horizontal="right"/>
    </xf>
    <xf numFmtId="172" fontId="57" fillId="30" borderId="55" xfId="94" applyNumberFormat="1" applyFont="1" applyFill="1" applyBorder="1" applyAlignment="1">
      <alignment horizontal="right" vertical="center"/>
    </xf>
    <xf numFmtId="172" fontId="62" fillId="26" borderId="46" xfId="94" applyNumberFormat="1" applyFont="1" applyFill="1" applyBorder="1" applyAlignment="1">
      <alignment horizontal="right"/>
    </xf>
    <xf numFmtId="172" fontId="62" fillId="26" borderId="41" xfId="94" applyNumberFormat="1" applyFont="1" applyFill="1" applyBorder="1" applyAlignment="1">
      <alignment horizontal="right"/>
    </xf>
    <xf numFmtId="172" fontId="62" fillId="26" borderId="13" xfId="94" applyNumberFormat="1" applyFont="1" applyFill="1" applyBorder="1" applyAlignment="1">
      <alignment horizontal="right"/>
    </xf>
    <xf numFmtId="172" fontId="48" fillId="26" borderId="46" xfId="94" applyNumberFormat="1" applyFont="1" applyFill="1" applyBorder="1" applyAlignment="1">
      <alignment horizontal="right" vertical="center"/>
    </xf>
    <xf numFmtId="172" fontId="61" fillId="30" borderId="50" xfId="94" applyNumberFormat="1" applyFont="1" applyFill="1" applyBorder="1" applyAlignment="1">
      <alignment horizontal="right"/>
    </xf>
    <xf numFmtId="0" fontId="61" fillId="26" borderId="0" xfId="0" applyFont="1" applyFill="1" applyAlignment="1">
      <alignment horizontal="center"/>
    </xf>
    <xf numFmtId="165" fontId="57" fillId="35" borderId="29" xfId="48" applyNumberFormat="1" applyFont="1" applyFill="1" applyBorder="1" applyAlignment="1">
      <alignment horizontal="center" vertical="center" wrapText="1"/>
    </xf>
    <xf numFmtId="0" fontId="59" fillId="26" borderId="0" xfId="0" applyFont="1" applyFill="1"/>
    <xf numFmtId="3" fontId="54" fillId="26" borderId="0" xfId="0" applyNumberFormat="1" applyFont="1" applyFill="1" applyBorder="1" applyAlignment="1">
      <alignment horizontal="left" vertical="center"/>
    </xf>
    <xf numFmtId="172" fontId="57" fillId="30" borderId="11" xfId="0" applyNumberFormat="1" applyFont="1" applyFill="1" applyBorder="1"/>
    <xf numFmtId="172" fontId="48" fillId="26" borderId="0" xfId="94" applyNumberFormat="1" applyFont="1" applyFill="1" applyAlignment="1">
      <alignment vertical="center"/>
    </xf>
    <xf numFmtId="172" fontId="54" fillId="31" borderId="49" xfId="94" applyNumberFormat="1" applyFont="1" applyFill="1" applyBorder="1" applyAlignment="1">
      <alignment horizontal="center" vertical="center"/>
    </xf>
    <xf numFmtId="172" fontId="57" fillId="30" borderId="58" xfId="94" applyNumberFormat="1" applyFont="1" applyFill="1" applyBorder="1" applyAlignment="1">
      <alignment horizontal="right" vertical="center"/>
    </xf>
    <xf numFmtId="172" fontId="54" fillId="29" borderId="57" xfId="94" applyNumberFormat="1" applyFont="1" applyFill="1" applyBorder="1" applyAlignment="1">
      <alignment horizontal="center" vertical="center"/>
    </xf>
    <xf numFmtId="172" fontId="48" fillId="26" borderId="0" xfId="94" applyNumberFormat="1" applyFont="1" applyFill="1"/>
    <xf numFmtId="165" fontId="61" fillId="35" borderId="29" xfId="48" applyNumberFormat="1" applyFont="1" applyFill="1" applyBorder="1" applyAlignment="1">
      <alignment horizontal="center" vertical="center" wrapText="1"/>
    </xf>
    <xf numFmtId="165" fontId="57" fillId="35" borderId="18" xfId="48" applyNumberFormat="1" applyFont="1" applyFill="1" applyBorder="1" applyAlignment="1">
      <alignment horizontal="center" vertical="center" wrapText="1"/>
    </xf>
    <xf numFmtId="165" fontId="48" fillId="26" borderId="0" xfId="47" applyNumberFormat="1" applyFont="1" applyFill="1" applyAlignment="1">
      <alignment vertical="center"/>
    </xf>
    <xf numFmtId="0" fontId="54" fillId="29" borderId="29" xfId="160" applyNumberFormat="1" applyFont="1" applyFill="1" applyBorder="1" applyAlignment="1">
      <alignment horizontal="center"/>
    </xf>
    <xf numFmtId="165" fontId="61" fillId="30" borderId="29" xfId="160" applyNumberFormat="1" applyFont="1" applyFill="1" applyBorder="1" applyAlignment="1">
      <alignment horizontal="right"/>
    </xf>
    <xf numFmtId="165" fontId="62" fillId="26" borderId="29" xfId="160" applyNumberFormat="1" applyFont="1" applyFill="1" applyBorder="1" applyAlignment="1">
      <alignment horizontal="right"/>
    </xf>
    <xf numFmtId="181" fontId="62" fillId="26" borderId="0" xfId="160" applyNumberFormat="1" applyFont="1" applyFill="1" applyAlignment="1">
      <alignment horizontal="right"/>
    </xf>
    <xf numFmtId="165" fontId="61" fillId="30" borderId="29" xfId="160" applyNumberFormat="1" applyFont="1" applyFill="1" applyBorder="1" applyAlignment="1">
      <alignment horizontal="center"/>
    </xf>
    <xf numFmtId="165" fontId="62" fillId="26" borderId="29" xfId="160" applyNumberFormat="1" applyFont="1" applyFill="1" applyBorder="1" applyAlignment="1">
      <alignment horizontal="center"/>
    </xf>
    <xf numFmtId="165" fontId="62" fillId="26" borderId="0" xfId="160" applyNumberFormat="1" applyFont="1" applyFill="1" applyAlignment="1">
      <alignment horizontal="right"/>
    </xf>
    <xf numFmtId="175" fontId="62" fillId="26" borderId="0" xfId="160" applyNumberFormat="1" applyFont="1" applyFill="1" applyAlignment="1">
      <alignment horizontal="right"/>
    </xf>
    <xf numFmtId="3" fontId="62" fillId="26" borderId="0" xfId="160" applyNumberFormat="1" applyFont="1" applyFill="1" applyAlignment="1">
      <alignment horizontal="right"/>
    </xf>
    <xf numFmtId="0" fontId="57" fillId="33" borderId="31" xfId="0" applyFont="1" applyFill="1" applyBorder="1" applyAlignment="1">
      <alignment horizontal="left"/>
    </xf>
    <xf numFmtId="10" fontId="57" fillId="33" borderId="31" xfId="0" applyNumberFormat="1" applyFont="1" applyFill="1" applyBorder="1" applyAlignment="1">
      <alignment horizontal="center"/>
    </xf>
    <xf numFmtId="180" fontId="68" fillId="0" borderId="0" xfId="161" applyNumberFormat="1" applyAlignment="1">
      <alignment horizontal="center"/>
    </xf>
    <xf numFmtId="3" fontId="48" fillId="26" borderId="31" xfId="107" applyNumberFormat="1" applyFont="1" applyBorder="1" applyAlignment="1">
      <alignment horizontal="left" vertical="top"/>
    </xf>
    <xf numFmtId="10" fontId="68" fillId="0" borderId="0" xfId="94" applyNumberFormat="1" applyFont="1" applyAlignment="1">
      <alignment horizontal="center" vertical="center"/>
    </xf>
    <xf numFmtId="10" fontId="68" fillId="0" borderId="0" xfId="94" applyNumberFormat="1" applyFont="1" applyAlignment="1">
      <alignment horizontal="center"/>
    </xf>
    <xf numFmtId="1" fontId="48" fillId="26" borderId="0" xfId="0" applyNumberFormat="1" applyFont="1" applyFill="1" applyAlignment="1">
      <alignment horizontal="center" vertical="center"/>
    </xf>
    <xf numFmtId="0" fontId="64" fillId="26" borderId="31" xfId="107" applyFont="1" applyBorder="1" applyAlignment="1">
      <alignment horizontal="left" vertical="top"/>
    </xf>
    <xf numFmtId="9" fontId="37" fillId="26" borderId="31" xfId="94" applyFont="1" applyFill="1" applyBorder="1" applyAlignment="1">
      <alignment horizontal="left"/>
    </xf>
    <xf numFmtId="0" fontId="87" fillId="26" borderId="31" xfId="0" applyFont="1" applyFill="1" applyBorder="1"/>
    <xf numFmtId="0" fontId="48" fillId="0" borderId="0" xfId="107" applyFont="1" applyFill="1" applyAlignment="1"/>
    <xf numFmtId="3" fontId="48" fillId="0" borderId="0" xfId="107" applyNumberFormat="1" applyFont="1" applyFill="1" applyAlignment="1">
      <alignment horizontal="right"/>
    </xf>
    <xf numFmtId="0" fontId="54" fillId="29" borderId="0" xfId="0" applyFont="1" applyFill="1" applyAlignment="1">
      <alignment horizontal="left" vertical="center" wrapText="1"/>
    </xf>
    <xf numFmtId="0" fontId="61" fillId="35" borderId="0" xfId="0" applyFont="1" applyFill="1" applyAlignment="1">
      <alignment horizontal="left" vertical="center" wrapText="1"/>
    </xf>
    <xf numFmtId="0" fontId="57" fillId="35" borderId="19" xfId="0" applyFont="1" applyFill="1" applyBorder="1" applyAlignment="1">
      <alignment horizontal="left" vertical="center" wrapText="1"/>
    </xf>
    <xf numFmtId="3" fontId="57" fillId="33" borderId="11" xfId="107" applyNumberFormat="1" applyFont="1" applyFill="1" applyBorder="1" applyAlignment="1">
      <alignment horizontal="center" vertical="center"/>
    </xf>
    <xf numFmtId="10" fontId="54" fillId="29" borderId="19" xfId="94" applyNumberFormat="1" applyFont="1" applyFill="1" applyBorder="1" applyAlignment="1">
      <alignment horizontal="right" vertical="center"/>
    </xf>
    <xf numFmtId="165" fontId="57" fillId="30" borderId="54" xfId="47" applyNumberFormat="1" applyFont="1" applyFill="1" applyBorder="1" applyAlignment="1">
      <alignment horizontal="left" vertical="center"/>
    </xf>
    <xf numFmtId="172" fontId="57" fillId="30" borderId="11" xfId="94" applyNumberFormat="1" applyFont="1" applyFill="1" applyBorder="1" applyAlignment="1">
      <alignment horizontal="right" vertical="center"/>
    </xf>
    <xf numFmtId="9" fontId="62" fillId="26" borderId="13" xfId="94" applyFont="1" applyFill="1" applyBorder="1" applyAlignment="1">
      <alignment horizontal="right"/>
    </xf>
    <xf numFmtId="179" fontId="62" fillId="26" borderId="29" xfId="0" applyNumberFormat="1" applyFont="1" applyFill="1" applyBorder="1"/>
    <xf numFmtId="0" fontId="54" fillId="29" borderId="14" xfId="0" applyFont="1" applyFill="1" applyBorder="1" applyAlignment="1">
      <alignment horizontal="center" vertical="center" wrapText="1"/>
    </xf>
    <xf numFmtId="0" fontId="57" fillId="35" borderId="0" xfId="0" applyFont="1" applyFill="1" applyAlignment="1">
      <alignment horizontal="left" vertical="center" wrapText="1"/>
    </xf>
    <xf numFmtId="0" fontId="0" fillId="0" borderId="31" xfId="0" applyBorder="1"/>
    <xf numFmtId="166" fontId="68" fillId="26" borderId="0" xfId="161" applyNumberFormat="1" applyFill="1" applyAlignment="1">
      <alignment horizontal="center"/>
    </xf>
    <xf numFmtId="0" fontId="0" fillId="0" borderId="0" xfId="0"/>
    <xf numFmtId="182" fontId="88" fillId="0" borderId="0" xfId="47" applyNumberFormat="1" applyFont="1" applyAlignment="1">
      <alignment horizontal="right"/>
    </xf>
    <xf numFmtId="182" fontId="88" fillId="0" borderId="0" xfId="52" applyNumberFormat="1" applyFont="1" applyAlignment="1">
      <alignment horizontal="right"/>
    </xf>
    <xf numFmtId="4" fontId="57" fillId="26" borderId="31" xfId="0" applyNumberFormat="1" applyFont="1" applyFill="1" applyBorder="1" applyAlignment="1">
      <alignment horizontal="center"/>
    </xf>
    <xf numFmtId="171" fontId="0" fillId="26" borderId="0" xfId="47" applyNumberFormat="1" applyFont="1" applyFill="1" applyAlignment="1">
      <alignment horizontal="center"/>
    </xf>
    <xf numFmtId="0" fontId="57" fillId="26" borderId="31" xfId="0" applyFont="1" applyFill="1" applyBorder="1" applyAlignment="1">
      <alignment horizontal="left"/>
    </xf>
    <xf numFmtId="0" fontId="48" fillId="26" borderId="31" xfId="0" applyFont="1" applyFill="1" applyBorder="1" applyAlignment="1">
      <alignment horizontal="left"/>
    </xf>
    <xf numFmtId="2" fontId="0" fillId="26" borderId="0" xfId="0" applyNumberFormat="1" applyFont="1" applyFill="1"/>
    <xf numFmtId="2" fontId="48" fillId="26" borderId="31" xfId="47" applyNumberFormat="1" applyFont="1" applyFill="1" applyBorder="1" applyAlignment="1">
      <alignment horizontal="center" vertical="center"/>
    </xf>
    <xf numFmtId="2" fontId="0" fillId="26" borderId="31" xfId="0" applyNumberFormat="1" applyFont="1" applyFill="1" applyBorder="1"/>
    <xf numFmtId="0" fontId="90" fillId="30" borderId="11" xfId="0" applyFont="1" applyFill="1" applyBorder="1" applyAlignment="1">
      <alignment horizontal="left"/>
    </xf>
    <xf numFmtId="3" fontId="57" fillId="30" borderId="0" xfId="0" applyNumberFormat="1" applyFont="1" applyFill="1"/>
    <xf numFmtId="0" fontId="48" fillId="33" borderId="11" xfId="0" applyFont="1" applyFill="1" applyBorder="1"/>
    <xf numFmtId="172" fontId="57" fillId="26" borderId="11" xfId="0" applyNumberFormat="1" applyFont="1" applyFill="1" applyBorder="1"/>
    <xf numFmtId="172" fontId="54" fillId="29" borderId="47" xfId="94" applyNumberFormat="1" applyFont="1" applyFill="1" applyBorder="1" applyAlignment="1">
      <alignment horizontal="center" vertical="center"/>
    </xf>
    <xf numFmtId="172" fontId="62" fillId="26" borderId="13" xfId="94" applyNumberFormat="1" applyFont="1" applyFill="1" applyBorder="1" applyAlignment="1">
      <alignment horizontal="right" vertical="center"/>
    </xf>
    <xf numFmtId="0" fontId="61" fillId="35" borderId="27" xfId="0" applyFont="1" applyFill="1" applyBorder="1" applyAlignment="1">
      <alignment vertical="center" wrapText="1"/>
    </xf>
    <xf numFmtId="172" fontId="57" fillId="35" borderId="27" xfId="94" applyNumberFormat="1" applyFont="1" applyFill="1" applyBorder="1" applyAlignment="1">
      <alignment horizontal="right" vertical="center"/>
    </xf>
    <xf numFmtId="172" fontId="48" fillId="26" borderId="11" xfId="94" applyNumberFormat="1" applyFont="1" applyFill="1" applyBorder="1"/>
    <xf numFmtId="165" fontId="0" fillId="26" borderId="0" xfId="0" applyNumberFormat="1" applyFill="1" applyAlignment="1">
      <alignment horizontal="right"/>
    </xf>
    <xf numFmtId="2" fontId="57" fillId="33" borderId="31" xfId="0" applyNumberFormat="1" applyFont="1" applyFill="1" applyBorder="1" applyAlignment="1">
      <alignment horizontal="center"/>
    </xf>
    <xf numFmtId="1" fontId="48" fillId="26" borderId="0" xfId="0" applyNumberFormat="1" applyFont="1" applyFill="1" applyAlignment="1">
      <alignment horizontal="center"/>
    </xf>
    <xf numFmtId="172" fontId="38" fillId="26" borderId="11" xfId="0" applyNumberFormat="1" applyFont="1" applyFill="1" applyBorder="1" applyAlignment="1">
      <alignment horizontal="center"/>
    </xf>
    <xf numFmtId="0" fontId="48" fillId="0" borderId="0" xfId="107" applyFont="1" applyFill="1" applyAlignment="1">
      <alignment horizontal="center"/>
    </xf>
    <xf numFmtId="171" fontId="57" fillId="35" borderId="19" xfId="48" applyNumberFormat="1" applyFont="1" applyFill="1" applyBorder="1" applyAlignment="1">
      <alignment horizontal="center" vertical="center" wrapText="1"/>
    </xf>
    <xf numFmtId="165" fontId="57" fillId="26" borderId="11" xfId="47" applyNumberFormat="1" applyFont="1" applyFill="1" applyBorder="1"/>
    <xf numFmtId="165" fontId="48" fillId="26" borderId="11" xfId="47" applyNumberFormat="1" applyFont="1" applyFill="1" applyBorder="1" applyAlignment="1">
      <alignment horizontal="center" vertical="center"/>
    </xf>
    <xf numFmtId="0" fontId="0" fillId="0" borderId="20" xfId="0" applyBorder="1"/>
    <xf numFmtId="172" fontId="61" fillId="35" borderId="14" xfId="94" applyNumberFormat="1" applyFont="1" applyFill="1" applyBorder="1" applyAlignment="1">
      <alignment horizontal="center" vertical="center" wrapText="1"/>
    </xf>
    <xf numFmtId="172" fontId="57" fillId="35" borderId="14" xfId="94" applyNumberFormat="1" applyFont="1" applyFill="1" applyBorder="1" applyAlignment="1">
      <alignment horizontal="center" vertical="center" wrapText="1"/>
    </xf>
    <xf numFmtId="172" fontId="57" fillId="35" borderId="19" xfId="94" applyNumberFormat="1" applyFont="1" applyFill="1" applyBorder="1" applyAlignment="1">
      <alignment horizontal="center" vertical="center" wrapText="1"/>
    </xf>
    <xf numFmtId="172" fontId="48" fillId="26" borderId="14" xfId="94" applyNumberFormat="1" applyFont="1" applyFill="1" applyBorder="1" applyAlignment="1">
      <alignment horizontal="center" vertical="center" wrapText="1"/>
    </xf>
    <xf numFmtId="0" fontId="48" fillId="26" borderId="0" xfId="107" applyFont="1" applyAlignment="1">
      <alignment horizontal="left" vertical="center" indent="1"/>
    </xf>
    <xf numFmtId="172" fontId="57" fillId="30" borderId="28" xfId="94" applyNumberFormat="1" applyFont="1" applyFill="1" applyBorder="1" applyAlignment="1">
      <alignment horizontal="right" vertical="center"/>
    </xf>
    <xf numFmtId="172" fontId="54" fillId="31" borderId="47" xfId="94" applyNumberFormat="1" applyFont="1" applyFill="1" applyBorder="1" applyAlignment="1">
      <alignment horizontal="center" vertical="center"/>
    </xf>
    <xf numFmtId="172" fontId="57" fillId="30" borderId="31" xfId="94" applyNumberFormat="1" applyFont="1" applyFill="1" applyBorder="1" applyAlignment="1">
      <alignment horizontal="right" vertical="center"/>
    </xf>
    <xf numFmtId="165" fontId="57" fillId="30" borderId="31" xfId="47" applyNumberFormat="1" applyFont="1" applyFill="1" applyBorder="1" applyAlignment="1">
      <alignment horizontal="right"/>
    </xf>
    <xf numFmtId="165" fontId="57" fillId="30" borderId="31" xfId="47" applyNumberFormat="1" applyFont="1" applyFill="1" applyBorder="1" applyAlignment="1">
      <alignment horizontal="left"/>
    </xf>
    <xf numFmtId="10" fontId="54" fillId="31" borderId="50" xfId="94" applyNumberFormat="1" applyFont="1" applyFill="1" applyBorder="1" applyAlignment="1">
      <alignment horizontal="center"/>
    </xf>
    <xf numFmtId="10" fontId="54" fillId="29" borderId="50" xfId="94" applyNumberFormat="1" applyFont="1" applyFill="1" applyBorder="1" applyAlignment="1">
      <alignment horizontal="center"/>
    </xf>
    <xf numFmtId="0" fontId="54" fillId="29" borderId="44" xfId="47" applyNumberFormat="1" applyFont="1" applyFill="1" applyBorder="1" applyAlignment="1">
      <alignment horizontal="center"/>
    </xf>
    <xf numFmtId="0" fontId="54" fillId="29" borderId="43" xfId="47" applyNumberFormat="1" applyFont="1" applyFill="1" applyBorder="1" applyAlignment="1">
      <alignment horizontal="center"/>
    </xf>
    <xf numFmtId="172" fontId="48" fillId="26" borderId="11" xfId="94" applyNumberFormat="1" applyFont="1" applyFill="1" applyBorder="1" applyAlignment="1">
      <alignment horizontal="right"/>
    </xf>
    <xf numFmtId="0" fontId="54" fillId="29" borderId="0" xfId="0" applyFont="1" applyFill="1" applyAlignment="1">
      <alignment horizontal="center" vertical="center" wrapText="1"/>
    </xf>
    <xf numFmtId="1" fontId="57" fillId="33" borderId="31" xfId="0" applyNumberFormat="1" applyFont="1" applyFill="1" applyBorder="1" applyAlignment="1">
      <alignment horizontal="center"/>
    </xf>
    <xf numFmtId="165" fontId="62" fillId="0" borderId="0" xfId="160" applyNumberFormat="1" applyFont="1" applyAlignment="1">
      <alignment horizontal="right"/>
    </xf>
    <xf numFmtId="3" fontId="62" fillId="26" borderId="31" xfId="107" applyNumberFormat="1" applyFont="1" applyBorder="1" applyAlignment="1">
      <alignment horizontal="center"/>
    </xf>
    <xf numFmtId="3" fontId="62" fillId="26" borderId="31" xfId="107" applyNumberFormat="1" applyFont="1" applyBorder="1" applyAlignment="1">
      <alignment horizontal="right"/>
    </xf>
    <xf numFmtId="0" fontId="62" fillId="26" borderId="31" xfId="107" applyFont="1" applyBorder="1" applyAlignment="1">
      <alignment horizontal="right"/>
    </xf>
    <xf numFmtId="0" fontId="62" fillId="26" borderId="31" xfId="107" applyFont="1" applyBorder="1" applyAlignment="1">
      <alignment horizontal="center"/>
    </xf>
    <xf numFmtId="0" fontId="62" fillId="26" borderId="31" xfId="107" applyFont="1" applyBorder="1">
      <alignment horizontal="left"/>
    </xf>
    <xf numFmtId="3" fontId="62" fillId="26" borderId="19" xfId="107" applyNumberFormat="1" applyFont="1" applyBorder="1" applyAlignment="1">
      <alignment horizontal="center"/>
    </xf>
    <xf numFmtId="3" fontId="62" fillId="26" borderId="19" xfId="107" applyNumberFormat="1" applyFont="1" applyBorder="1" applyAlignment="1">
      <alignment horizontal="right"/>
    </xf>
    <xf numFmtId="165" fontId="62" fillId="0" borderId="0" xfId="160" applyNumberFormat="1" applyFont="1" applyAlignment="1">
      <alignment horizontal="center"/>
    </xf>
    <xf numFmtId="0" fontId="62" fillId="26" borderId="0" xfId="107" applyFont="1" applyAlignment="1">
      <alignment horizontal="left" indent="1"/>
    </xf>
    <xf numFmtId="172" fontId="62" fillId="26" borderId="15" xfId="94" applyNumberFormat="1" applyFont="1" applyFill="1" applyBorder="1" applyAlignment="1">
      <alignment horizontal="center"/>
    </xf>
    <xf numFmtId="172" fontId="62" fillId="26" borderId="31" xfId="94" applyNumberFormat="1" applyFont="1" applyFill="1" applyBorder="1" applyAlignment="1">
      <alignment horizontal="center"/>
    </xf>
    <xf numFmtId="171" fontId="62" fillId="0" borderId="31" xfId="160" applyNumberFormat="1" applyFont="1" applyBorder="1" applyAlignment="1">
      <alignment horizontal="center"/>
    </xf>
    <xf numFmtId="165" fontId="62" fillId="0" borderId="30" xfId="160" applyNumberFormat="1" applyFont="1" applyBorder="1" applyAlignment="1">
      <alignment horizontal="center"/>
    </xf>
    <xf numFmtId="172" fontId="62" fillId="26" borderId="14" xfId="94" applyNumberFormat="1" applyFont="1" applyFill="1" applyBorder="1" applyAlignment="1">
      <alignment horizontal="center"/>
    </xf>
    <xf numFmtId="172" fontId="62" fillId="26" borderId="0" xfId="94" applyNumberFormat="1" applyFont="1" applyFill="1" applyAlignment="1">
      <alignment horizontal="center"/>
    </xf>
    <xf numFmtId="165" fontId="62" fillId="26" borderId="0" xfId="160" applyNumberFormat="1" applyFont="1" applyFill="1" applyAlignment="1">
      <alignment horizontal="center"/>
    </xf>
    <xf numFmtId="0" fontId="62" fillId="26" borderId="0" xfId="160" applyNumberFormat="1" applyFont="1" applyFill="1" applyAlignment="1">
      <alignment horizontal="left" indent="1"/>
    </xf>
    <xf numFmtId="172" fontId="61" fillId="30" borderId="14" xfId="94" applyNumberFormat="1" applyFont="1" applyFill="1" applyBorder="1" applyAlignment="1">
      <alignment horizontal="center"/>
    </xf>
    <xf numFmtId="172" fontId="61" fillId="30" borderId="0" xfId="94" applyNumberFormat="1" applyFont="1" applyFill="1" applyAlignment="1">
      <alignment horizontal="center"/>
    </xf>
    <xf numFmtId="165" fontId="61" fillId="30" borderId="0" xfId="160" applyNumberFormat="1" applyFont="1" applyFill="1" applyAlignment="1">
      <alignment horizontal="center"/>
    </xf>
    <xf numFmtId="10" fontId="61" fillId="30" borderId="0" xfId="94" applyNumberFormat="1" applyFont="1" applyFill="1" applyAlignment="1">
      <alignment horizontal="center"/>
    </xf>
    <xf numFmtId="0" fontId="61" fillId="30" borderId="0" xfId="160" applyNumberFormat="1" applyFont="1" applyFill="1"/>
    <xf numFmtId="165" fontId="62" fillId="26" borderId="0" xfId="160" applyNumberFormat="1" applyFont="1" applyFill="1" applyAlignment="1">
      <alignment horizontal="right" vertical="center" indent="1"/>
    </xf>
    <xf numFmtId="172" fontId="62" fillId="0" borderId="14" xfId="94" applyNumberFormat="1" applyFont="1" applyBorder="1" applyAlignment="1">
      <alignment horizontal="center"/>
    </xf>
    <xf numFmtId="165" fontId="62" fillId="0" borderId="29" xfId="160" applyNumberFormat="1" applyFont="1" applyBorder="1" applyAlignment="1">
      <alignment horizontal="right"/>
    </xf>
    <xf numFmtId="10" fontId="62" fillId="0" borderId="0" xfId="94" applyNumberFormat="1" applyFont="1" applyAlignment="1">
      <alignment horizontal="right"/>
    </xf>
    <xf numFmtId="0" fontId="62" fillId="0" borderId="0" xfId="107" applyFont="1" applyFill="1" applyAlignment="1">
      <alignment horizontal="left" indent="1"/>
    </xf>
    <xf numFmtId="0" fontId="62" fillId="0" borderId="0" xfId="160" applyNumberFormat="1" applyFont="1" applyAlignment="1">
      <alignment horizontal="left" indent="1"/>
    </xf>
    <xf numFmtId="9" fontId="61" fillId="30" borderId="14" xfId="94" applyFont="1" applyFill="1" applyBorder="1" applyAlignment="1">
      <alignment horizontal="center"/>
    </xf>
    <xf numFmtId="165" fontId="61" fillId="30" borderId="0" xfId="160" applyNumberFormat="1" applyFont="1" applyFill="1" applyAlignment="1">
      <alignment horizontal="right"/>
    </xf>
    <xf numFmtId="10" fontId="61" fillId="30" borderId="0" xfId="94" applyNumberFormat="1" applyFont="1" applyFill="1" applyAlignment="1">
      <alignment horizontal="right"/>
    </xf>
    <xf numFmtId="10" fontId="54" fillId="29" borderId="0" xfId="94" applyNumberFormat="1" applyFont="1" applyFill="1" applyAlignment="1">
      <alignment horizontal="center"/>
    </xf>
    <xf numFmtId="0" fontId="54" fillId="29" borderId="0" xfId="160" applyNumberFormat="1" applyFont="1" applyFill="1" applyAlignment="1">
      <alignment horizontal="center"/>
    </xf>
    <xf numFmtId="0" fontId="54" fillId="29" borderId="0" xfId="107" applyFont="1" applyFill="1">
      <alignment horizontal="left"/>
    </xf>
    <xf numFmtId="3" fontId="61" fillId="0" borderId="0" xfId="107" applyNumberFormat="1" applyFont="1" applyFill="1" applyAlignment="1">
      <alignment horizontal="center" vertical="center"/>
    </xf>
    <xf numFmtId="0" fontId="59" fillId="26" borderId="0" xfId="107" applyFont="1">
      <alignment horizontal="left"/>
    </xf>
    <xf numFmtId="3" fontId="62" fillId="26" borderId="0" xfId="107" applyNumberFormat="1" applyFont="1" applyAlignment="1">
      <alignment horizontal="center"/>
    </xf>
    <xf numFmtId="3" fontId="62" fillId="26" borderId="0" xfId="107" applyNumberFormat="1" applyFont="1" applyAlignment="1">
      <alignment horizontal="right"/>
    </xf>
    <xf numFmtId="0" fontId="62" fillId="26" borderId="0" xfId="107" applyFont="1" applyAlignment="1">
      <alignment horizontal="right"/>
    </xf>
    <xf numFmtId="0" fontId="62" fillId="26" borderId="0" xfId="107" applyFont="1" applyAlignment="1">
      <alignment horizontal="center"/>
    </xf>
    <xf numFmtId="0" fontId="62" fillId="26" borderId="0" xfId="107" applyFont="1">
      <alignment horizontal="left"/>
    </xf>
    <xf numFmtId="172" fontId="57" fillId="35" borderId="0" xfId="94" applyNumberFormat="1" applyFont="1" applyFill="1" applyAlignment="1">
      <alignment horizontal="center" vertical="center" wrapText="1"/>
    </xf>
    <xf numFmtId="165" fontId="57" fillId="35" borderId="0" xfId="0" applyNumberFormat="1" applyFont="1" applyFill="1" applyAlignment="1">
      <alignment horizontal="center" vertical="center" wrapText="1"/>
    </xf>
    <xf numFmtId="10" fontId="57" fillId="35" borderId="0" xfId="94" applyNumberFormat="1" applyFont="1" applyFill="1" applyAlignment="1">
      <alignment horizontal="center" vertical="center" wrapText="1"/>
    </xf>
    <xf numFmtId="0" fontId="57" fillId="35" borderId="0" xfId="0" applyFont="1" applyFill="1" applyAlignment="1">
      <alignment horizontal="left"/>
    </xf>
    <xf numFmtId="172" fontId="48" fillId="0" borderId="14" xfId="94" applyNumberFormat="1" applyFont="1" applyBorder="1" applyAlignment="1">
      <alignment horizontal="center" vertical="center" wrapText="1"/>
    </xf>
    <xf numFmtId="172" fontId="48" fillId="0" borderId="0" xfId="94" applyNumberFormat="1" applyFont="1" applyAlignment="1">
      <alignment horizontal="center" vertical="center" wrapText="1"/>
    </xf>
    <xf numFmtId="165" fontId="48" fillId="0" borderId="0" xfId="0" applyNumberFormat="1" applyFont="1" applyAlignment="1">
      <alignment horizontal="center" vertical="center" wrapText="1"/>
    </xf>
    <xf numFmtId="165" fontId="48" fillId="0" borderId="29" xfId="0" applyNumberFormat="1" applyFont="1" applyBorder="1" applyAlignment="1">
      <alignment horizontal="right" vertical="center" wrapText="1"/>
    </xf>
    <xf numFmtId="10" fontId="48" fillId="0" borderId="0" xfId="94" applyNumberFormat="1" applyFont="1" applyAlignment="1">
      <alignment horizontal="center" vertical="center" wrapText="1"/>
    </xf>
    <xf numFmtId="0" fontId="48" fillId="0" borderId="0" xfId="0" applyFont="1"/>
    <xf numFmtId="165" fontId="48" fillId="0" borderId="29" xfId="0" applyNumberFormat="1" applyFont="1" applyBorder="1" applyAlignment="1">
      <alignment horizontal="center" vertical="center" wrapText="1"/>
    </xf>
    <xf numFmtId="172" fontId="62" fillId="0" borderId="14" xfId="94" applyNumberFormat="1" applyFont="1" applyBorder="1" applyAlignment="1">
      <alignment horizontal="center" vertical="center" wrapText="1"/>
    </xf>
    <xf numFmtId="172" fontId="62" fillId="0" borderId="0" xfId="94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165" fontId="62" fillId="0" borderId="0" xfId="0" applyNumberFormat="1" applyFont="1" applyAlignment="1">
      <alignment horizontal="center" vertical="center" wrapText="1"/>
    </xf>
    <xf numFmtId="165" fontId="62" fillId="0" borderId="29" xfId="0" applyNumberFormat="1" applyFont="1" applyBorder="1" applyAlignment="1">
      <alignment horizontal="center" vertical="center" wrapText="1"/>
    </xf>
    <xf numFmtId="10" fontId="62" fillId="0" borderId="0" xfId="94" applyNumberFormat="1" applyFont="1" applyAlignment="1">
      <alignment horizontal="center" vertical="center" wrapText="1"/>
    </xf>
    <xf numFmtId="0" fontId="62" fillId="0" borderId="0" xfId="0" applyFont="1" applyAlignment="1">
      <alignment vertical="center"/>
    </xf>
    <xf numFmtId="172" fontId="61" fillId="35" borderId="0" xfId="94" applyNumberFormat="1" applyFont="1" applyFill="1" applyAlignment="1">
      <alignment horizontal="center" vertical="center" wrapText="1"/>
    </xf>
    <xf numFmtId="165" fontId="61" fillId="35" borderId="0" xfId="0" applyNumberFormat="1" applyFont="1" applyFill="1" applyAlignment="1">
      <alignment horizontal="center" vertical="center" wrapText="1"/>
    </xf>
    <xf numFmtId="10" fontId="61" fillId="35" borderId="0" xfId="94" applyNumberFormat="1" applyFont="1" applyFill="1" applyAlignment="1">
      <alignment horizontal="center" vertical="center" wrapText="1"/>
    </xf>
    <xf numFmtId="0" fontId="61" fillId="35" borderId="0" xfId="0" applyFont="1" applyFill="1" applyAlignment="1">
      <alignment horizontal="left"/>
    </xf>
    <xf numFmtId="0" fontId="62" fillId="0" borderId="0" xfId="0" applyFont="1"/>
    <xf numFmtId="165" fontId="62" fillId="0" borderId="0" xfId="0" applyNumberFormat="1" applyFont="1" applyAlignment="1">
      <alignment horizontal="right" vertical="center" wrapText="1"/>
    </xf>
    <xf numFmtId="165" fontId="62" fillId="0" borderId="29" xfId="0" applyNumberFormat="1" applyFont="1" applyBorder="1" applyAlignment="1">
      <alignment horizontal="right" vertical="center" wrapText="1"/>
    </xf>
    <xf numFmtId="179" fontId="48" fillId="0" borderId="29" xfId="0" applyNumberFormat="1" applyFont="1" applyBorder="1"/>
    <xf numFmtId="165" fontId="48" fillId="0" borderId="29" xfId="0" applyNumberFormat="1" applyFont="1" applyBorder="1" applyAlignment="1">
      <alignment vertical="center" wrapText="1"/>
    </xf>
    <xf numFmtId="165" fontId="48" fillId="26" borderId="0" xfId="0" applyNumberFormat="1" applyFont="1" applyFill="1" applyAlignment="1">
      <alignment horizontal="center" vertical="center" wrapText="1"/>
    </xf>
    <xf numFmtId="10" fontId="48" fillId="26" borderId="0" xfId="94" applyNumberFormat="1" applyFont="1" applyFill="1" applyAlignment="1">
      <alignment horizontal="center" vertical="center" wrapText="1"/>
    </xf>
    <xf numFmtId="165" fontId="48" fillId="0" borderId="0" xfId="94" applyNumberFormat="1" applyFont="1" applyAlignment="1">
      <alignment horizontal="center" vertical="center" wrapText="1"/>
    </xf>
    <xf numFmtId="0" fontId="54" fillId="36" borderId="0" xfId="0" applyFont="1" applyFill="1" applyAlignment="1">
      <alignment horizontal="center" vertical="center" wrapText="1"/>
    </xf>
    <xf numFmtId="0" fontId="54" fillId="36" borderId="0" xfId="0" applyFont="1" applyFill="1" applyAlignment="1">
      <alignment horizontal="left"/>
    </xf>
    <xf numFmtId="0" fontId="61" fillId="0" borderId="0" xfId="0" applyFont="1" applyAlignment="1">
      <alignment horizontal="center"/>
    </xf>
    <xf numFmtId="3" fontId="62" fillId="26" borderId="31" xfId="107" applyNumberFormat="1" applyFont="1" applyBorder="1" applyAlignment="1">
      <alignment horizontal="left" vertical="top"/>
    </xf>
    <xf numFmtId="0" fontId="62" fillId="26" borderId="31" xfId="107" applyFont="1" applyBorder="1" applyAlignment="1">
      <alignment horizontal="left" vertical="top"/>
    </xf>
    <xf numFmtId="165" fontId="48" fillId="0" borderId="30" xfId="48" applyNumberFormat="1" applyFont="1" applyBorder="1" applyAlignment="1">
      <alignment horizontal="center" vertical="center" wrapText="1"/>
    </xf>
    <xf numFmtId="10" fontId="57" fillId="0" borderId="0" xfId="94" applyNumberFormat="1" applyFont="1" applyAlignment="1">
      <alignment horizontal="center" vertical="center" wrapText="1"/>
    </xf>
    <xf numFmtId="0" fontId="48" fillId="0" borderId="31" xfId="0" applyFont="1" applyBorder="1" applyAlignment="1">
      <alignment horizontal="left" vertical="center" wrapText="1"/>
    </xf>
    <xf numFmtId="9" fontId="57" fillId="35" borderId="16" xfId="94" applyFont="1" applyFill="1" applyBorder="1" applyAlignment="1">
      <alignment horizontal="center" vertical="center" wrapText="1"/>
    </xf>
    <xf numFmtId="9" fontId="48" fillId="0" borderId="14" xfId="94" applyFont="1" applyBorder="1" applyAlignment="1">
      <alignment horizontal="center" vertical="center" wrapText="1"/>
    </xf>
    <xf numFmtId="165" fontId="48" fillId="0" borderId="0" xfId="48" applyNumberFormat="1" applyFont="1" applyAlignment="1">
      <alignment horizontal="center" vertical="center" wrapText="1"/>
    </xf>
    <xf numFmtId="165" fontId="48" fillId="0" borderId="29" xfId="48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9" fontId="57" fillId="35" borderId="14" xfId="94" applyFont="1" applyFill="1" applyBorder="1" applyAlignment="1">
      <alignment horizontal="center" vertical="center" wrapText="1"/>
    </xf>
    <xf numFmtId="165" fontId="57" fillId="35" borderId="0" xfId="48" applyNumberFormat="1" applyFont="1" applyFill="1" applyAlignment="1">
      <alignment horizontal="center" vertical="center" wrapText="1"/>
    </xf>
    <xf numFmtId="165" fontId="62" fillId="0" borderId="0" xfId="48" applyNumberFormat="1" applyFont="1" applyAlignment="1">
      <alignment horizontal="center" vertical="center" wrapText="1"/>
    </xf>
    <xf numFmtId="165" fontId="62" fillId="0" borderId="29" xfId="48" applyNumberFormat="1" applyFont="1" applyBorder="1" applyAlignment="1">
      <alignment horizontal="center" vertical="center" wrapText="1"/>
    </xf>
    <xf numFmtId="10" fontId="61" fillId="0" borderId="0" xfId="94" applyNumberFormat="1" applyFont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9" fontId="61" fillId="35" borderId="14" xfId="94" applyFont="1" applyFill="1" applyBorder="1" applyAlignment="1">
      <alignment horizontal="center" vertical="center" wrapText="1"/>
    </xf>
    <xf numFmtId="165" fontId="61" fillId="35" borderId="0" xfId="48" applyNumberFormat="1" applyFont="1" applyFill="1" applyAlignment="1">
      <alignment horizontal="center" vertical="center" wrapText="1"/>
    </xf>
    <xf numFmtId="0" fontId="57" fillId="0" borderId="0" xfId="0" applyFont="1" applyAlignment="1">
      <alignment horizontal="center"/>
    </xf>
    <xf numFmtId="10" fontId="57" fillId="26" borderId="0" xfId="94" applyNumberFormat="1" applyFont="1" applyFill="1" applyAlignment="1">
      <alignment horizontal="center" vertical="center"/>
    </xf>
    <xf numFmtId="0" fontId="57" fillId="26" borderId="0" xfId="107" applyFont="1" applyAlignment="1">
      <alignment horizontal="left" vertical="center"/>
    </xf>
    <xf numFmtId="3" fontId="48" fillId="26" borderId="19" xfId="107" applyNumberFormat="1" applyFont="1" applyBorder="1" applyAlignment="1">
      <alignment horizontal="center" vertical="center"/>
    </xf>
    <xf numFmtId="0" fontId="48" fillId="26" borderId="19" xfId="107" applyFont="1" applyBorder="1" applyAlignment="1">
      <alignment horizontal="left" vertical="center" indent="1"/>
    </xf>
    <xf numFmtId="10" fontId="57" fillId="26" borderId="0" xfId="94" applyNumberFormat="1" applyFont="1" applyFill="1" applyAlignment="1">
      <alignment horizontal="center"/>
    </xf>
    <xf numFmtId="0" fontId="57" fillId="26" borderId="0" xfId="107" applyFont="1" applyAlignment="1"/>
    <xf numFmtId="3" fontId="62" fillId="26" borderId="0" xfId="107" applyNumberFormat="1" applyFont="1" applyAlignment="1">
      <alignment horizontal="center" vertical="center"/>
    </xf>
    <xf numFmtId="172" fontId="48" fillId="26" borderId="0" xfId="94" applyNumberFormat="1" applyFont="1" applyFill="1" applyAlignment="1">
      <alignment horizontal="right" vertical="center"/>
    </xf>
    <xf numFmtId="165" fontId="48" fillId="0" borderId="0" xfId="47" applyNumberFormat="1" applyFont="1" applyAlignment="1">
      <alignment horizontal="center" vertical="center"/>
    </xf>
    <xf numFmtId="165" fontId="48" fillId="0" borderId="25" xfId="47" applyNumberFormat="1" applyFont="1" applyBorder="1" applyAlignment="1">
      <alignment horizontal="center" vertical="center"/>
    </xf>
    <xf numFmtId="165" fontId="48" fillId="26" borderId="0" xfId="47" applyNumberFormat="1" applyFont="1" applyFill="1" applyAlignment="1">
      <alignment horizontal="center" vertical="center"/>
    </xf>
    <xf numFmtId="0" fontId="48" fillId="26" borderId="25" xfId="107" applyFont="1" applyBorder="1" applyAlignment="1">
      <alignment horizontal="left" vertical="center" indent="1"/>
    </xf>
    <xf numFmtId="9" fontId="57" fillId="30" borderId="56" xfId="94" applyFont="1" applyFill="1" applyBorder="1" applyAlignment="1">
      <alignment horizontal="right" vertical="center"/>
    </xf>
    <xf numFmtId="0" fontId="57" fillId="30" borderId="54" xfId="107" applyFont="1" applyFill="1" applyBorder="1" applyAlignment="1">
      <alignment horizontal="left" vertical="center"/>
    </xf>
    <xf numFmtId="9" fontId="48" fillId="26" borderId="46" xfId="94" applyFont="1" applyFill="1" applyBorder="1" applyAlignment="1">
      <alignment horizontal="right" vertical="center"/>
    </xf>
    <xf numFmtId="0" fontId="61" fillId="30" borderId="43" xfId="107" applyFont="1" applyFill="1" applyBorder="1">
      <alignment horizontal="left"/>
    </xf>
    <xf numFmtId="165" fontId="48" fillId="26" borderId="0" xfId="47" applyNumberFormat="1" applyFont="1" applyFill="1" applyAlignment="1">
      <alignment horizontal="left" vertical="center"/>
    </xf>
    <xf numFmtId="0" fontId="54" fillId="29" borderId="51" xfId="107" applyFont="1" applyFill="1" applyBorder="1" applyAlignment="1">
      <alignment horizontal="left" vertical="center"/>
    </xf>
    <xf numFmtId="0" fontId="48" fillId="26" borderId="0" xfId="107" applyFont="1" applyAlignment="1">
      <alignment horizontal="left" vertical="center"/>
    </xf>
    <xf numFmtId="0" fontId="49" fillId="26" borderId="0" xfId="107" applyFont="1">
      <alignment horizontal="left"/>
    </xf>
    <xf numFmtId="165" fontId="62" fillId="26" borderId="0" xfId="47" applyNumberFormat="1" applyFont="1" applyFill="1" applyAlignment="1">
      <alignment horizontal="left"/>
    </xf>
    <xf numFmtId="0" fontId="62" fillId="26" borderId="25" xfId="107" applyFont="1" applyBorder="1" applyAlignment="1">
      <alignment horizontal="left" indent="1"/>
    </xf>
    <xf numFmtId="165" fontId="62" fillId="26" borderId="0" xfId="47" applyNumberFormat="1" applyFont="1" applyFill="1" applyAlignment="1">
      <alignment horizontal="right"/>
    </xf>
    <xf numFmtId="9" fontId="61" fillId="30" borderId="45" xfId="94" applyFont="1" applyFill="1" applyBorder="1" applyAlignment="1">
      <alignment horizontal="right"/>
    </xf>
    <xf numFmtId="0" fontId="54" fillId="29" borderId="24" xfId="107" applyFont="1" applyFill="1" applyBorder="1">
      <alignment horizontal="left"/>
    </xf>
    <xf numFmtId="0" fontId="64" fillId="26" borderId="0" xfId="107" applyFont="1" applyAlignment="1">
      <alignment horizontal="left" vertical="top"/>
    </xf>
    <xf numFmtId="3" fontId="48" fillId="26" borderId="0" xfId="107" applyNumberFormat="1" applyFont="1" applyAlignment="1">
      <alignment horizontal="left" vertical="top"/>
    </xf>
    <xf numFmtId="165" fontId="62" fillId="0" borderId="0" xfId="47" applyNumberFormat="1" applyFont="1" applyFill="1" applyAlignment="1">
      <alignment horizontal="left"/>
    </xf>
    <xf numFmtId="172" fontId="62" fillId="0" borderId="13" xfId="94" applyNumberFormat="1" applyFont="1" applyFill="1" applyBorder="1" applyAlignment="1">
      <alignment horizontal="right"/>
    </xf>
    <xf numFmtId="172" fontId="62" fillId="0" borderId="46" xfId="94" applyNumberFormat="1" applyFont="1" applyFill="1" applyBorder="1" applyAlignment="1">
      <alignment horizontal="right"/>
    </xf>
    <xf numFmtId="0" fontId="53" fillId="26" borderId="0" xfId="0" applyFont="1" applyFill="1" applyAlignment="1">
      <alignment horizontal="left" wrapText="1"/>
    </xf>
    <xf numFmtId="3" fontId="48" fillId="26" borderId="0" xfId="107" applyNumberFormat="1" applyFont="1" applyBorder="1" applyAlignment="1">
      <alignment horizontal="center" vertical="center"/>
    </xf>
    <xf numFmtId="165" fontId="62" fillId="26" borderId="25" xfId="47" applyNumberFormat="1" applyFont="1" applyFill="1" applyBorder="1" applyAlignment="1">
      <alignment horizontal="right"/>
    </xf>
    <xf numFmtId="2" fontId="48" fillId="26" borderId="0" xfId="107" applyNumberFormat="1" applyFont="1" applyFill="1" applyBorder="1" applyAlignment="1">
      <alignment horizontal="left" indent="1"/>
    </xf>
    <xf numFmtId="3" fontId="48" fillId="26" borderId="0" xfId="0" applyNumberFormat="1" applyFont="1" applyFill="1" applyBorder="1"/>
    <xf numFmtId="3" fontId="62" fillId="26" borderId="0" xfId="107" applyNumberFormat="1" applyFont="1" applyFill="1" applyAlignment="1">
      <alignment horizontal="right" vertical="center"/>
    </xf>
    <xf numFmtId="0" fontId="62" fillId="0" borderId="25" xfId="107" applyNumberFormat="1" applyFont="1" applyFill="1" applyBorder="1" applyAlignment="1">
      <alignment horizontal="left" vertical="center"/>
    </xf>
    <xf numFmtId="165" fontId="62" fillId="26" borderId="0" xfId="47" applyNumberFormat="1" applyFont="1" applyFill="1" applyBorder="1" applyAlignment="1">
      <alignment horizontal="center" vertical="center"/>
    </xf>
    <xf numFmtId="0" fontId="62" fillId="0" borderId="25" xfId="47" applyNumberFormat="1" applyFont="1" applyFill="1" applyBorder="1" applyAlignment="1">
      <alignment horizontal="left" vertical="center"/>
    </xf>
    <xf numFmtId="3" fontId="48" fillId="26" borderId="0" xfId="0" applyNumberFormat="1" applyFont="1" applyFill="1" applyBorder="1" applyAlignment="1">
      <alignment horizontal="right" vertical="center"/>
    </xf>
    <xf numFmtId="3" fontId="62" fillId="26" borderId="0" xfId="0" applyNumberFormat="1" applyFont="1" applyFill="1" applyBorder="1" applyAlignment="1">
      <alignment horizontal="right" vertical="center"/>
    </xf>
    <xf numFmtId="0" fontId="0" fillId="26" borderId="0" xfId="0" applyFill="1" applyBorder="1"/>
    <xf numFmtId="0" fontId="54" fillId="29" borderId="43" xfId="107" applyFont="1" applyFill="1" applyBorder="1" applyAlignment="1">
      <alignment horizontal="left"/>
    </xf>
    <xf numFmtId="9" fontId="57" fillId="30" borderId="48" xfId="94" applyNumberFormat="1" applyFont="1" applyFill="1" applyBorder="1" applyAlignment="1">
      <alignment horizontal="right" vertical="center"/>
    </xf>
    <xf numFmtId="165" fontId="48" fillId="26" borderId="0" xfId="47" applyNumberFormat="1" applyFont="1" applyFill="1" applyBorder="1" applyAlignment="1">
      <alignment horizontal="right"/>
    </xf>
    <xf numFmtId="0" fontId="48" fillId="26" borderId="25" xfId="107" applyFont="1" applyFill="1" applyBorder="1" applyAlignment="1">
      <alignment horizontal="left" indent="1"/>
    </xf>
    <xf numFmtId="9" fontId="57" fillId="30" borderId="55" xfId="94" applyNumberFormat="1" applyFont="1" applyFill="1" applyBorder="1" applyAlignment="1">
      <alignment horizontal="right" vertical="center"/>
    </xf>
    <xf numFmtId="9" fontId="57" fillId="30" borderId="68" xfId="94" applyNumberFormat="1" applyFont="1" applyFill="1" applyBorder="1" applyAlignment="1">
      <alignment horizontal="right" vertical="center"/>
    </xf>
    <xf numFmtId="165" fontId="0" fillId="26" borderId="0" xfId="0" applyNumberFormat="1" applyFill="1"/>
    <xf numFmtId="0" fontId="48" fillId="26" borderId="0" xfId="0" applyFont="1" applyFill="1" applyBorder="1"/>
    <xf numFmtId="178" fontId="62" fillId="26" borderId="0" xfId="0" applyNumberFormat="1" applyFont="1" applyFill="1" applyBorder="1" applyAlignment="1">
      <alignment horizontal="center" vertical="top" wrapText="1"/>
    </xf>
    <xf numFmtId="0" fontId="61" fillId="26" borderId="0" xfId="0" applyFont="1" applyFill="1" applyBorder="1" applyAlignment="1">
      <alignment horizontal="center" vertical="top" wrapText="1"/>
    </xf>
    <xf numFmtId="0" fontId="54" fillId="29" borderId="0" xfId="0" applyFont="1" applyFill="1" applyBorder="1" applyAlignment="1">
      <alignment horizontal="center" vertical="top" wrapText="1"/>
    </xf>
    <xf numFmtId="165" fontId="48" fillId="26" borderId="0" xfId="47" applyNumberFormat="1" applyFont="1" applyFill="1" applyBorder="1"/>
    <xf numFmtId="10" fontId="48" fillId="26" borderId="0" xfId="94" applyNumberFormat="1" applyFont="1" applyFill="1" applyBorder="1"/>
    <xf numFmtId="183" fontId="0" fillId="0" borderId="0" xfId="0" applyNumberFormat="1"/>
    <xf numFmtId="172" fontId="48" fillId="26" borderId="0" xfId="94" applyNumberFormat="1" applyFont="1" applyFill="1" applyBorder="1" applyAlignment="1">
      <alignment horizontal="right"/>
    </xf>
    <xf numFmtId="165" fontId="48" fillId="26" borderId="0" xfId="0" applyNumberFormat="1" applyFont="1" applyFill="1" applyBorder="1"/>
    <xf numFmtId="3" fontId="48" fillId="26" borderId="0" xfId="0" applyNumberFormat="1" applyFont="1" applyFill="1" applyBorder="1" applyAlignment="1">
      <alignment vertical="center" wrapText="1"/>
    </xf>
    <xf numFmtId="0" fontId="48" fillId="26" borderId="0" xfId="0" applyFont="1" applyFill="1" applyBorder="1" applyAlignment="1">
      <alignment horizontal="left" vertical="center"/>
    </xf>
    <xf numFmtId="0" fontId="48" fillId="26" borderId="0" xfId="0" applyFont="1" applyFill="1" applyBorder="1" applyAlignment="1">
      <alignment horizontal="left" vertical="center" indent="1"/>
    </xf>
    <xf numFmtId="172" fontId="48" fillId="26" borderId="0" xfId="94" applyNumberFormat="1" applyFont="1" applyFill="1" applyBorder="1"/>
    <xf numFmtId="165" fontId="48" fillId="26" borderId="0" xfId="47" applyNumberFormat="1" applyFont="1" applyFill="1" applyBorder="1" applyAlignment="1">
      <alignment vertical="center" wrapText="1"/>
    </xf>
    <xf numFmtId="0" fontId="48" fillId="26" borderId="0" xfId="0" applyFont="1" applyFill="1" applyBorder="1" applyAlignment="1">
      <alignment horizontal="left"/>
    </xf>
    <xf numFmtId="0" fontId="54" fillId="29" borderId="0" xfId="0" applyFont="1" applyFill="1" applyBorder="1" applyAlignment="1">
      <alignment horizontal="right" vertical="center"/>
    </xf>
    <xf numFmtId="0" fontId="54" fillId="29" borderId="0" xfId="0" applyFont="1" applyFill="1" applyBorder="1" applyAlignment="1">
      <alignment horizontal="left" vertical="center"/>
    </xf>
    <xf numFmtId="0" fontId="54" fillId="29" borderId="0" xfId="0" applyFont="1" applyFill="1" applyBorder="1" applyAlignment="1">
      <alignment horizontal="center" vertical="center" wrapText="1"/>
    </xf>
    <xf numFmtId="0" fontId="48" fillId="26" borderId="0" xfId="0" applyFont="1" applyFill="1" applyBorder="1" applyAlignment="1">
      <alignment vertical="center"/>
    </xf>
    <xf numFmtId="0" fontId="65" fillId="26" borderId="0" xfId="0" applyFont="1" applyFill="1" applyBorder="1"/>
    <xf numFmtId="0" fontId="61" fillId="26" borderId="0" xfId="0" applyFont="1" applyFill="1" applyBorder="1" applyAlignment="1">
      <alignment vertical="center"/>
    </xf>
    <xf numFmtId="0" fontId="61" fillId="26" borderId="0" xfId="0" applyFont="1" applyFill="1" applyBorder="1" applyAlignment="1">
      <alignment vertical="center" wrapText="1"/>
    </xf>
    <xf numFmtId="3" fontId="37" fillId="26" borderId="0" xfId="107" applyNumberFormat="1" applyFont="1">
      <alignment horizontal="left"/>
    </xf>
    <xf numFmtId="3" fontId="0" fillId="0" borderId="0" xfId="0" applyNumberFormat="1"/>
    <xf numFmtId="10" fontId="62" fillId="0" borderId="14" xfId="94" applyNumberFormat="1" applyFont="1" applyBorder="1" applyAlignment="1">
      <alignment horizontal="center"/>
    </xf>
    <xf numFmtId="10" fontId="62" fillId="26" borderId="14" xfId="94" applyNumberFormat="1" applyFont="1" applyFill="1" applyBorder="1" applyAlignment="1">
      <alignment horizontal="center"/>
    </xf>
    <xf numFmtId="176" fontId="62" fillId="26" borderId="14" xfId="94" applyNumberFormat="1" applyFont="1" applyFill="1" applyBorder="1" applyAlignment="1">
      <alignment horizontal="center"/>
    </xf>
    <xf numFmtId="184" fontId="62" fillId="0" borderId="14" xfId="94" applyNumberFormat="1" applyFont="1" applyBorder="1" applyAlignment="1">
      <alignment horizontal="center"/>
    </xf>
    <xf numFmtId="184" fontId="62" fillId="26" borderId="14" xfId="94" applyNumberFormat="1" applyFont="1" applyFill="1" applyBorder="1" applyAlignment="1">
      <alignment horizontal="center"/>
    </xf>
    <xf numFmtId="176" fontId="62" fillId="26" borderId="15" xfId="94" applyNumberFormat="1" applyFont="1" applyFill="1" applyBorder="1" applyAlignment="1">
      <alignment horizontal="center"/>
    </xf>
    <xf numFmtId="9" fontId="48" fillId="0" borderId="14" xfId="94" applyNumberFormat="1" applyFont="1" applyBorder="1" applyAlignment="1">
      <alignment horizontal="center" vertical="center" wrapText="1"/>
    </xf>
    <xf numFmtId="9" fontId="62" fillId="0" borderId="14" xfId="94" applyNumberFormat="1" applyFont="1" applyBorder="1" applyAlignment="1">
      <alignment horizontal="center" vertical="center" wrapText="1"/>
    </xf>
    <xf numFmtId="0" fontId="62" fillId="0" borderId="14" xfId="0" applyFont="1" applyBorder="1"/>
    <xf numFmtId="165" fontId="62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/>
    <xf numFmtId="165" fontId="48" fillId="0" borderId="0" xfId="0" applyNumberFormat="1" applyFont="1" applyBorder="1" applyAlignment="1">
      <alignment horizontal="center" vertical="center" wrapText="1"/>
    </xf>
    <xf numFmtId="10" fontId="48" fillId="0" borderId="0" xfId="94" applyNumberFormat="1" applyFont="1" applyBorder="1" applyAlignment="1">
      <alignment horizontal="center" vertical="center" wrapText="1"/>
    </xf>
    <xf numFmtId="172" fontId="48" fillId="0" borderId="0" xfId="94" applyNumberFormat="1" applyFont="1" applyBorder="1" applyAlignment="1">
      <alignment horizontal="center" vertical="center" wrapText="1"/>
    </xf>
    <xf numFmtId="165" fontId="0" fillId="26" borderId="0" xfId="47" applyNumberFormat="1" applyFont="1" applyFill="1"/>
    <xf numFmtId="3" fontId="48" fillId="26" borderId="32" xfId="107" applyNumberFormat="1" applyFont="1" applyBorder="1" applyAlignment="1">
      <alignment horizontal="center" vertical="center"/>
    </xf>
    <xf numFmtId="0" fontId="57" fillId="26" borderId="32" xfId="107" applyFont="1" applyBorder="1" applyAlignment="1">
      <alignment horizontal="left" vertical="center"/>
    </xf>
    <xf numFmtId="172" fontId="57" fillId="26" borderId="27" xfId="94" applyNumberFormat="1" applyFont="1" applyFill="1" applyBorder="1" applyAlignment="1">
      <alignment horizontal="center" vertical="center"/>
    </xf>
    <xf numFmtId="0" fontId="57" fillId="26" borderId="0" xfId="107" applyFont="1">
      <alignment horizontal="left"/>
    </xf>
    <xf numFmtId="0" fontId="57" fillId="26" borderId="27" xfId="107" applyFont="1" applyBorder="1" applyAlignment="1"/>
    <xf numFmtId="171" fontId="57" fillId="35" borderId="18" xfId="48" applyNumberFormat="1" applyFont="1" applyFill="1" applyBorder="1" applyAlignment="1">
      <alignment horizontal="center" vertical="center" wrapText="1"/>
    </xf>
    <xf numFmtId="171" fontId="48" fillId="0" borderId="30" xfId="48" applyNumberFormat="1" applyFont="1" applyBorder="1" applyAlignment="1">
      <alignment horizontal="center" vertical="center" wrapText="1"/>
    </xf>
    <xf numFmtId="0" fontId="48" fillId="26" borderId="0" xfId="107" applyNumberFormat="1" applyFont="1" applyFill="1" applyAlignment="1">
      <alignment horizontal="left" vertical="center" indent="1"/>
    </xf>
    <xf numFmtId="2" fontId="62" fillId="26" borderId="0" xfId="107" applyNumberFormat="1" applyFont="1" applyFill="1" applyBorder="1" applyAlignment="1">
      <alignment horizontal="left" indent="1"/>
    </xf>
    <xf numFmtId="165" fontId="48" fillId="26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/>
    </xf>
    <xf numFmtId="174" fontId="48" fillId="26" borderId="0" xfId="163" applyNumberFormat="1" applyFont="1" applyFill="1" applyAlignment="1">
      <alignment horizontal="center"/>
    </xf>
    <xf numFmtId="3" fontId="48" fillId="26" borderId="0" xfId="0" applyNumberFormat="1" applyFont="1" applyFill="1" applyBorder="1" applyAlignment="1">
      <alignment horizontal="center"/>
    </xf>
    <xf numFmtId="174" fontId="48" fillId="26" borderId="0" xfId="163" applyNumberFormat="1" applyFont="1" applyFill="1" applyBorder="1" applyAlignment="1">
      <alignment horizontal="center"/>
    </xf>
    <xf numFmtId="4" fontId="48" fillId="26" borderId="0" xfId="0" applyNumberFormat="1" applyFont="1" applyFill="1" applyBorder="1" applyAlignment="1">
      <alignment horizontal="center"/>
    </xf>
    <xf numFmtId="4" fontId="62" fillId="26" borderId="0" xfId="0" applyNumberFormat="1" applyFont="1" applyFill="1" applyBorder="1" applyAlignment="1">
      <alignment horizontal="center"/>
    </xf>
    <xf numFmtId="0" fontId="57" fillId="33" borderId="11" xfId="107" applyFont="1" applyFill="1" applyBorder="1" applyAlignment="1">
      <alignment horizontal="left"/>
    </xf>
    <xf numFmtId="3" fontId="0" fillId="26" borderId="0" xfId="0" applyNumberFormat="1" applyFont="1" applyFill="1" applyAlignment="1">
      <alignment horizontal="center"/>
    </xf>
    <xf numFmtId="0" fontId="0" fillId="26" borderId="0" xfId="0" applyFont="1" applyFill="1" applyAlignment="1">
      <alignment horizontal="left" indent="1"/>
    </xf>
    <xf numFmtId="1" fontId="0" fillId="26" borderId="0" xfId="0" applyNumberFormat="1" applyFont="1" applyFill="1" applyAlignment="1">
      <alignment horizontal="center"/>
    </xf>
    <xf numFmtId="3" fontId="37" fillId="30" borderId="0" xfId="107" applyNumberFormat="1" applyFont="1" applyFill="1" applyBorder="1" applyAlignment="1">
      <alignment horizontal="center"/>
    </xf>
    <xf numFmtId="166" fontId="0" fillId="26" borderId="0" xfId="0" applyNumberFormat="1" applyFont="1" applyFill="1" applyAlignment="1">
      <alignment horizontal="center"/>
    </xf>
    <xf numFmtId="172" fontId="38" fillId="0" borderId="11" xfId="0" applyNumberFormat="1" applyFont="1" applyFill="1" applyBorder="1" applyAlignment="1">
      <alignment horizontal="center"/>
    </xf>
    <xf numFmtId="0" fontId="38" fillId="26" borderId="0" xfId="0" applyFont="1" applyFill="1" applyBorder="1" applyAlignment="1">
      <alignment horizontal="left"/>
    </xf>
    <xf numFmtId="10" fontId="38" fillId="26" borderId="0" xfId="0" applyNumberFormat="1" applyFont="1" applyFill="1" applyBorder="1" applyAlignment="1">
      <alignment horizontal="center"/>
    </xf>
    <xf numFmtId="166" fontId="56" fillId="29" borderId="0" xfId="0" applyNumberFormat="1" applyFont="1" applyFill="1" applyAlignment="1">
      <alignment horizontal="center"/>
    </xf>
    <xf numFmtId="0" fontId="0" fillId="26" borderId="11" xfId="0" applyFont="1" applyFill="1" applyBorder="1" applyAlignment="1">
      <alignment horizontal="center"/>
    </xf>
    <xf numFmtId="165" fontId="48" fillId="0" borderId="0" xfId="47" applyNumberFormat="1" applyFont="1" applyBorder="1" applyAlignment="1">
      <alignment horizontal="center" vertical="center"/>
    </xf>
    <xf numFmtId="164" fontId="48" fillId="26" borderId="0" xfId="47" applyFont="1" applyFill="1" applyAlignment="1">
      <alignment horizontal="center"/>
    </xf>
    <xf numFmtId="164" fontId="48" fillId="26" borderId="0" xfId="47" applyFont="1" applyFill="1" applyAlignment="1">
      <alignment horizontal="center" vertical="center"/>
    </xf>
    <xf numFmtId="164" fontId="57" fillId="30" borderId="11" xfId="47" applyFont="1" applyFill="1" applyBorder="1" applyAlignment="1">
      <alignment horizontal="center"/>
    </xf>
    <xf numFmtId="0" fontId="58" fillId="26" borderId="0" xfId="0" applyFont="1" applyFill="1"/>
    <xf numFmtId="0" fontId="37" fillId="26" borderId="0" xfId="107" applyFont="1" applyFill="1" applyAlignment="1">
      <alignment horizontal="center"/>
    </xf>
    <xf numFmtId="0" fontId="37" fillId="26" borderId="0" xfId="107" applyFont="1" applyFill="1">
      <alignment horizontal="left"/>
    </xf>
    <xf numFmtId="0" fontId="40" fillId="34" borderId="0" xfId="107" applyFont="1" applyFill="1" applyAlignment="1">
      <alignment horizontal="left"/>
    </xf>
    <xf numFmtId="0" fontId="40" fillId="34" borderId="0" xfId="107" applyFont="1" applyFill="1" applyAlignment="1">
      <alignment horizontal="center"/>
    </xf>
    <xf numFmtId="0" fontId="47" fillId="34" borderId="0" xfId="107" applyFont="1" applyFill="1" applyAlignment="1">
      <alignment horizontal="left"/>
    </xf>
    <xf numFmtId="0" fontId="47" fillId="34" borderId="0" xfId="107" applyFont="1" applyFill="1" applyAlignment="1">
      <alignment horizontal="center"/>
    </xf>
    <xf numFmtId="3" fontId="37" fillId="30" borderId="0" xfId="107" applyNumberFormat="1" applyFont="1" applyFill="1" applyAlignment="1">
      <alignment horizontal="left"/>
    </xf>
    <xf numFmtId="175" fontId="37" fillId="30" borderId="0" xfId="163" applyNumberFormat="1" applyFont="1" applyFill="1" applyBorder="1" applyAlignment="1">
      <alignment horizontal="center"/>
    </xf>
    <xf numFmtId="10" fontId="37" fillId="30" borderId="42" xfId="94" applyNumberFormat="1" applyFont="1" applyFill="1" applyBorder="1" applyAlignment="1">
      <alignment horizontal="center"/>
    </xf>
    <xf numFmtId="3" fontId="37" fillId="26" borderId="0" xfId="107" applyNumberFormat="1" applyFont="1" applyAlignment="1">
      <alignment horizontal="left"/>
    </xf>
    <xf numFmtId="3" fontId="37" fillId="26" borderId="0" xfId="107" applyNumberFormat="1" applyFont="1" applyBorder="1" applyAlignment="1">
      <alignment horizontal="center"/>
    </xf>
    <xf numFmtId="175" fontId="37" fillId="26" borderId="0" xfId="163" applyNumberFormat="1" applyFont="1" applyFill="1" applyBorder="1" applyAlignment="1">
      <alignment horizontal="center"/>
    </xf>
    <xf numFmtId="10" fontId="37" fillId="26" borderId="0" xfId="94" applyNumberFormat="1" applyFont="1" applyFill="1" applyBorder="1" applyAlignment="1">
      <alignment horizontal="center"/>
    </xf>
    <xf numFmtId="0" fontId="1" fillId="0" borderId="0" xfId="57" applyFill="1"/>
    <xf numFmtId="3" fontId="37" fillId="26" borderId="0" xfId="107" applyNumberFormat="1" applyFont="1" applyFill="1" applyAlignment="1">
      <alignment horizontal="left"/>
    </xf>
    <xf numFmtId="3" fontId="37" fillId="26" borderId="0" xfId="107" applyNumberFormat="1" applyFont="1" applyFill="1" applyBorder="1" applyAlignment="1">
      <alignment horizontal="center"/>
    </xf>
    <xf numFmtId="10" fontId="37" fillId="0" borderId="0" xfId="94" applyNumberFormat="1" applyFont="1" applyFill="1" applyBorder="1" applyAlignment="1">
      <alignment horizontal="center"/>
    </xf>
    <xf numFmtId="10" fontId="37" fillId="30" borderId="34" xfId="94" applyNumberFormat="1" applyFont="1" applyFill="1" applyBorder="1" applyAlignment="1">
      <alignment horizontal="center"/>
    </xf>
    <xf numFmtId="10" fontId="37" fillId="30" borderId="0" xfId="94" applyNumberFormat="1" applyFont="1" applyFill="1" applyBorder="1" applyAlignment="1">
      <alignment horizontal="center"/>
    </xf>
    <xf numFmtId="175" fontId="37" fillId="26" borderId="0" xfId="163" applyNumberFormat="1" applyFont="1" applyFill="1" applyAlignment="1">
      <alignment horizontal="center"/>
    </xf>
    <xf numFmtId="3" fontId="37" fillId="26" borderId="69" xfId="107" applyNumberFormat="1" applyFont="1" applyFill="1" applyBorder="1" applyAlignment="1">
      <alignment horizontal="center"/>
    </xf>
    <xf numFmtId="3" fontId="37" fillId="26" borderId="0" xfId="107" applyNumberFormat="1" applyFont="1" applyAlignment="1">
      <alignment horizontal="center"/>
    </xf>
    <xf numFmtId="3" fontId="37" fillId="26" borderId="69" xfId="107" applyNumberFormat="1" applyFont="1" applyBorder="1" applyAlignment="1">
      <alignment horizontal="center"/>
    </xf>
    <xf numFmtId="3" fontId="39" fillId="26" borderId="11" xfId="107" applyNumberFormat="1" applyFont="1" applyBorder="1" applyAlignment="1">
      <alignment horizontal="left"/>
    </xf>
    <xf numFmtId="3" fontId="39" fillId="26" borderId="11" xfId="107" applyNumberFormat="1" applyFont="1" applyBorder="1" applyAlignment="1">
      <alignment horizontal="center"/>
    </xf>
    <xf numFmtId="3" fontId="39" fillId="26" borderId="70" xfId="107" applyNumberFormat="1" applyFont="1" applyBorder="1" applyAlignment="1">
      <alignment horizontal="center"/>
    </xf>
    <xf numFmtId="10" fontId="39" fillId="26" borderId="11" xfId="94" applyNumberFormat="1" applyFont="1" applyFill="1" applyBorder="1" applyAlignment="1">
      <alignment horizontal="center"/>
    </xf>
    <xf numFmtId="3" fontId="43" fillId="26" borderId="0" xfId="107" applyNumberFormat="1" applyFont="1" applyBorder="1" applyAlignment="1">
      <alignment horizontal="left"/>
    </xf>
    <xf numFmtId="3" fontId="39" fillId="26" borderId="0" xfId="107" applyNumberFormat="1" applyFont="1" applyBorder="1" applyAlignment="1">
      <alignment horizontal="center"/>
    </xf>
    <xf numFmtId="10" fontId="39" fillId="26" borderId="69" xfId="94" applyNumberFormat="1" applyFont="1" applyFill="1" applyBorder="1" applyAlignment="1">
      <alignment horizontal="center"/>
    </xf>
    <xf numFmtId="10" fontId="39" fillId="26" borderId="71" xfId="94" applyNumberFormat="1" applyFont="1" applyFill="1" applyBorder="1" applyAlignment="1">
      <alignment horizontal="center"/>
    </xf>
    <xf numFmtId="0" fontId="37" fillId="26" borderId="69" xfId="107" applyFont="1" applyBorder="1" applyAlignment="1">
      <alignment horizontal="center"/>
    </xf>
    <xf numFmtId="0" fontId="1" fillId="68" borderId="0" xfId="57" applyFill="1"/>
    <xf numFmtId="0" fontId="68" fillId="0" borderId="0" xfId="114"/>
    <xf numFmtId="0" fontId="68" fillId="0" borderId="0" xfId="114" applyFill="1"/>
    <xf numFmtId="0" fontId="40" fillId="29" borderId="0" xfId="107" applyFont="1" applyFill="1" applyAlignment="1">
      <alignment horizontal="left"/>
    </xf>
    <xf numFmtId="17" fontId="40" fillId="29" borderId="0" xfId="107" applyNumberFormat="1" applyFont="1" applyFill="1" applyAlignment="1">
      <alignment horizontal="center"/>
    </xf>
    <xf numFmtId="0" fontId="43" fillId="26" borderId="0" xfId="107" applyFont="1" applyFill="1" applyAlignment="1">
      <alignment horizontal="left"/>
    </xf>
    <xf numFmtId="0" fontId="40" fillId="26" borderId="0" xfId="107" applyFont="1" applyFill="1" applyAlignment="1">
      <alignment horizontal="center"/>
    </xf>
    <xf numFmtId="0" fontId="39" fillId="26" borderId="0" xfId="107" applyFont="1" applyFill="1" applyAlignment="1">
      <alignment horizontal="left"/>
    </xf>
    <xf numFmtId="3" fontId="91" fillId="26" borderId="17" xfId="107" applyNumberFormat="1" applyFont="1" applyFill="1" applyBorder="1" applyAlignment="1">
      <alignment horizontal="center"/>
    </xf>
    <xf numFmtId="10" fontId="39" fillId="26" borderId="42" xfId="94" applyNumberFormat="1" applyFont="1" applyFill="1" applyBorder="1" applyAlignment="1">
      <alignment horizontal="center"/>
    </xf>
    <xf numFmtId="0" fontId="37" fillId="26" borderId="42" xfId="107" applyFont="1" applyBorder="1" applyAlignment="1">
      <alignment horizontal="center"/>
    </xf>
    <xf numFmtId="0" fontId="37" fillId="26" borderId="38" xfId="107" applyFont="1" applyBorder="1" applyAlignment="1">
      <alignment horizontal="center"/>
    </xf>
    <xf numFmtId="10" fontId="37" fillId="26" borderId="13" xfId="94" applyNumberFormat="1" applyFont="1" applyFill="1" applyBorder="1" applyAlignment="1">
      <alignment horizontal="center"/>
    </xf>
    <xf numFmtId="10" fontId="0" fillId="0" borderId="0" xfId="0" applyNumberFormat="1"/>
    <xf numFmtId="165" fontId="37" fillId="26" borderId="34" xfId="163" applyNumberFormat="1" applyFont="1" applyFill="1" applyBorder="1" applyAlignment="1">
      <alignment horizontal="center"/>
    </xf>
    <xf numFmtId="10" fontId="37" fillId="26" borderId="41" xfId="94" applyNumberFormat="1" applyFont="1" applyFill="1" applyBorder="1" applyAlignment="1">
      <alignment horizontal="center"/>
    </xf>
    <xf numFmtId="3" fontId="39" fillId="26" borderId="0" xfId="107" applyNumberFormat="1" applyFont="1">
      <alignment horizontal="left"/>
    </xf>
    <xf numFmtId="3" fontId="91" fillId="0" borderId="17" xfId="107" applyNumberFormat="1" applyFont="1" applyFill="1" applyBorder="1" applyAlignment="1">
      <alignment horizontal="center"/>
    </xf>
    <xf numFmtId="10" fontId="39" fillId="26" borderId="17" xfId="94" applyNumberFormat="1" applyFont="1" applyFill="1" applyBorder="1" applyAlignment="1">
      <alignment horizontal="center"/>
    </xf>
    <xf numFmtId="9" fontId="39" fillId="26" borderId="11" xfId="94" applyNumberFormat="1" applyFont="1" applyFill="1" applyBorder="1" applyAlignment="1">
      <alignment horizontal="center"/>
    </xf>
    <xf numFmtId="175" fontId="39" fillId="33" borderId="35" xfId="107" applyNumberFormat="1" applyFont="1" applyFill="1" applyBorder="1" applyAlignment="1">
      <alignment horizontal="center"/>
    </xf>
    <xf numFmtId="10" fontId="39" fillId="33" borderId="47" xfId="94" applyNumberFormat="1" applyFont="1" applyFill="1" applyBorder="1" applyAlignment="1">
      <alignment horizontal="center"/>
    </xf>
    <xf numFmtId="175" fontId="37" fillId="26" borderId="25" xfId="163" applyNumberFormat="1" applyFont="1" applyFill="1" applyBorder="1" applyAlignment="1">
      <alignment horizontal="center"/>
    </xf>
    <xf numFmtId="175" fontId="37" fillId="26" borderId="40" xfId="163" applyNumberFormat="1" applyFont="1" applyFill="1" applyBorder="1" applyAlignment="1">
      <alignment horizontal="center"/>
    </xf>
    <xf numFmtId="0" fontId="0" fillId="0" borderId="0" xfId="0" applyBorder="1"/>
    <xf numFmtId="0" fontId="37" fillId="26" borderId="0" xfId="107" applyFont="1" applyBorder="1">
      <alignment horizontal="left"/>
    </xf>
    <xf numFmtId="0" fontId="64" fillId="0" borderId="0" xfId="0" applyFont="1" applyBorder="1" applyAlignment="1">
      <alignment wrapText="1"/>
    </xf>
    <xf numFmtId="179" fontId="0" fillId="0" borderId="29" xfId="0" applyNumberFormat="1" applyBorder="1"/>
    <xf numFmtId="172" fontId="57" fillId="35" borderId="16" xfId="94" applyNumberFormat="1" applyFont="1" applyFill="1" applyBorder="1" applyAlignment="1">
      <alignment horizontal="center" vertical="center" wrapText="1"/>
    </xf>
    <xf numFmtId="0" fontId="55" fillId="26" borderId="0" xfId="0" applyFont="1" applyFill="1"/>
    <xf numFmtId="0" fontId="48" fillId="26" borderId="0" xfId="0" applyFont="1" applyFill="1" applyAlignment="1">
      <alignment horizontal="center" vertical="center" wrapText="1"/>
    </xf>
    <xf numFmtId="165" fontId="55" fillId="26" borderId="0" xfId="47" applyNumberFormat="1" applyFont="1" applyFill="1"/>
    <xf numFmtId="0" fontId="0" fillId="0" borderId="0" xfId="0" applyAlignment="1">
      <alignment horizontal="left"/>
    </xf>
    <xf numFmtId="165" fontId="0" fillId="0" borderId="0" xfId="47" applyNumberFormat="1" applyFont="1"/>
    <xf numFmtId="165" fontId="92" fillId="0" borderId="0" xfId="47" applyNumberFormat="1" applyFont="1"/>
    <xf numFmtId="165" fontId="92" fillId="26" borderId="0" xfId="47" applyNumberFormat="1" applyFont="1" applyFill="1"/>
    <xf numFmtId="165" fontId="69" fillId="26" borderId="0" xfId="94" applyNumberFormat="1" applyFont="1" applyFill="1"/>
    <xf numFmtId="3" fontId="48" fillId="26" borderId="0" xfId="107" applyNumberFormat="1" applyFont="1" applyFill="1" applyAlignment="1">
      <alignment horizontal="right" vertical="center"/>
    </xf>
    <xf numFmtId="185" fontId="48" fillId="26" borderId="0" xfId="0" applyNumberFormat="1" applyFont="1" applyFill="1"/>
    <xf numFmtId="0" fontId="61" fillId="26" borderId="0" xfId="0" applyNumberFormat="1" applyFont="1" applyFill="1" applyBorder="1" applyAlignment="1">
      <alignment horizontal="center" vertical="top" wrapText="1"/>
    </xf>
    <xf numFmtId="178" fontId="57" fillId="26" borderId="0" xfId="0" applyNumberFormat="1" applyFont="1" applyFill="1" applyBorder="1" applyAlignment="1">
      <alignment horizontal="center"/>
    </xf>
    <xf numFmtId="178" fontId="48" fillId="26" borderId="0" xfId="0" applyNumberFormat="1" applyFont="1" applyFill="1" applyBorder="1"/>
    <xf numFmtId="10" fontId="48" fillId="26" borderId="0" xfId="0" applyNumberFormat="1" applyFont="1" applyFill="1"/>
    <xf numFmtId="10" fontId="48" fillId="26" borderId="0" xfId="94" applyNumberFormat="1" applyFont="1" applyFill="1"/>
    <xf numFmtId="0" fontId="57" fillId="26" borderId="0" xfId="0" applyFont="1" applyFill="1" applyBorder="1" applyAlignment="1">
      <alignment horizontal="center"/>
    </xf>
    <xf numFmtId="0" fontId="57" fillId="26" borderId="0" xfId="0" applyFont="1" applyFill="1" applyBorder="1"/>
    <xf numFmtId="3" fontId="57" fillId="26" borderId="0" xfId="0" applyNumberFormat="1" applyFont="1" applyFill="1" applyBorder="1"/>
    <xf numFmtId="176" fontId="57" fillId="26" borderId="0" xfId="94" applyNumberFormat="1" applyFont="1" applyFill="1" applyBorder="1"/>
    <xf numFmtId="0" fontId="48" fillId="26" borderId="0" xfId="0" applyFont="1" applyFill="1" applyBorder="1" applyAlignment="1">
      <alignment horizontal="center"/>
    </xf>
    <xf numFmtId="176" fontId="48" fillId="26" borderId="0" xfId="94" applyNumberFormat="1" applyFont="1" applyFill="1" applyBorder="1"/>
    <xf numFmtId="0" fontId="64" fillId="0" borderId="0" xfId="0" applyFont="1" applyBorder="1" applyAlignment="1">
      <alignment horizontal="left"/>
    </xf>
    <xf numFmtId="178" fontId="61" fillId="26" borderId="11" xfId="0" applyNumberFormat="1" applyFont="1" applyFill="1" applyBorder="1" applyAlignment="1">
      <alignment horizontal="right" vertical="top" wrapText="1"/>
    </xf>
    <xf numFmtId="0" fontId="48" fillId="26" borderId="24" xfId="107" applyFont="1" applyBorder="1">
      <alignment horizontal="left"/>
    </xf>
    <xf numFmtId="3" fontId="48" fillId="26" borderId="12" xfId="107" applyNumberFormat="1" applyFont="1" applyBorder="1" applyAlignment="1">
      <alignment horizontal="center" vertical="center"/>
    </xf>
    <xf numFmtId="3" fontId="48" fillId="26" borderId="38" xfId="107" applyNumberFormat="1" applyFont="1" applyBorder="1" applyAlignment="1">
      <alignment horizontal="center" vertical="center"/>
    </xf>
    <xf numFmtId="0" fontId="48" fillId="26" borderId="25" xfId="107" applyFont="1" applyBorder="1">
      <alignment horizontal="left"/>
    </xf>
    <xf numFmtId="3" fontId="48" fillId="26" borderId="13" xfId="107" applyNumberFormat="1" applyFont="1" applyBorder="1" applyAlignment="1">
      <alignment horizontal="center" vertical="center"/>
    </xf>
    <xf numFmtId="0" fontId="57" fillId="33" borderId="54" xfId="107" applyFont="1" applyFill="1" applyBorder="1">
      <alignment horizontal="left"/>
    </xf>
    <xf numFmtId="2" fontId="48" fillId="26" borderId="51" xfId="107" applyNumberFormat="1" applyFont="1" applyBorder="1" applyAlignment="1">
      <alignment horizontal="left" indent="1"/>
    </xf>
    <xf numFmtId="3" fontId="48" fillId="26" borderId="52" xfId="107" applyNumberFormat="1" applyFont="1" applyBorder="1" applyAlignment="1">
      <alignment horizontal="center" vertical="center"/>
    </xf>
    <xf numFmtId="2" fontId="48" fillId="26" borderId="25" xfId="107" applyNumberFormat="1" applyFont="1" applyBorder="1" applyAlignment="1">
      <alignment horizontal="left" indent="1"/>
    </xf>
    <xf numFmtId="2" fontId="48" fillId="26" borderId="40" xfId="107" applyNumberFormat="1" applyFont="1" applyBorder="1" applyAlignment="1">
      <alignment horizontal="left" indent="1"/>
    </xf>
    <xf numFmtId="3" fontId="48" fillId="26" borderId="41" xfId="107" applyNumberFormat="1" applyFont="1" applyBorder="1" applyAlignment="1">
      <alignment horizontal="center" vertical="center"/>
    </xf>
    <xf numFmtId="165" fontId="48" fillId="0" borderId="0" xfId="47" applyNumberFormat="1" applyFont="1" applyFill="1" applyAlignment="1">
      <alignment horizontal="center" vertical="center"/>
    </xf>
    <xf numFmtId="165" fontId="61" fillId="35" borderId="0" xfId="0" applyNumberFormat="1" applyFont="1" applyFill="1" applyBorder="1" applyAlignment="1">
      <alignment horizontal="center" vertical="center" wrapText="1"/>
    </xf>
    <xf numFmtId="172" fontId="57" fillId="26" borderId="32" xfId="94" applyNumberFormat="1" applyFont="1" applyFill="1" applyBorder="1" applyAlignment="1">
      <alignment horizontal="center" vertical="center"/>
    </xf>
    <xf numFmtId="0" fontId="48" fillId="26" borderId="31" xfId="107" applyFont="1" applyBorder="1" applyAlignment="1">
      <alignment horizontal="left" vertical="center" indent="1"/>
    </xf>
    <xf numFmtId="3" fontId="48" fillId="26" borderId="31" xfId="107" applyNumberFormat="1" applyFont="1" applyBorder="1" applyAlignment="1">
      <alignment horizontal="center" vertical="center"/>
    </xf>
    <xf numFmtId="172" fontId="50" fillId="26" borderId="0" xfId="94" applyNumberFormat="1" applyFont="1" applyFill="1" applyAlignment="1">
      <alignment horizontal="center"/>
    </xf>
    <xf numFmtId="17" fontId="48" fillId="26" borderId="0" xfId="0" applyNumberFormat="1" applyFont="1" applyFill="1" applyBorder="1" applyAlignment="1">
      <alignment horizontal="left" vertical="center"/>
    </xf>
    <xf numFmtId="172" fontId="57" fillId="26" borderId="11" xfId="0" applyNumberFormat="1" applyFont="1" applyFill="1" applyBorder="1" applyAlignment="1">
      <alignment horizontal="right" vertical="center" wrapText="1"/>
    </xf>
    <xf numFmtId="175" fontId="37" fillId="26" borderId="33" xfId="163" applyNumberFormat="1" applyFont="1" applyFill="1" applyBorder="1" applyAlignment="1">
      <alignment horizontal="center"/>
    </xf>
    <xf numFmtId="185" fontId="92" fillId="0" borderId="0" xfId="47" applyNumberFormat="1" applyFont="1"/>
    <xf numFmtId="9" fontId="48" fillId="26" borderId="0" xfId="94" applyFont="1" applyFill="1"/>
    <xf numFmtId="43" fontId="0" fillId="26" borderId="0" xfId="0" applyNumberFormat="1" applyFont="1" applyFill="1"/>
    <xf numFmtId="164" fontId="0" fillId="26" borderId="0" xfId="47" applyNumberFormat="1" applyFont="1" applyFill="1"/>
    <xf numFmtId="164" fontId="48" fillId="26" borderId="0" xfId="47" applyNumberFormat="1" applyFont="1" applyFill="1" applyAlignment="1">
      <alignment horizontal="center" vertical="center"/>
    </xf>
    <xf numFmtId="164" fontId="57" fillId="26" borderId="11" xfId="47" applyNumberFormat="1" applyFont="1" applyFill="1" applyBorder="1" applyAlignment="1">
      <alignment horizontal="center" vertical="center"/>
    </xf>
    <xf numFmtId="179" fontId="0" fillId="0" borderId="0" xfId="0" applyNumberFormat="1"/>
    <xf numFmtId="2" fontId="48" fillId="26" borderId="0" xfId="0" applyNumberFormat="1" applyFont="1" applyFill="1"/>
    <xf numFmtId="166" fontId="48" fillId="0" borderId="0" xfId="0" applyNumberFormat="1" applyFont="1" applyFill="1" applyAlignment="1">
      <alignment horizontal="center"/>
    </xf>
    <xf numFmtId="165" fontId="48" fillId="26" borderId="0" xfId="47" applyNumberFormat="1" applyFont="1" applyFill="1" applyAlignment="1">
      <alignment horizontal="right"/>
    </xf>
    <xf numFmtId="0" fontId="48" fillId="0" borderId="13" xfId="0" applyFont="1" applyFill="1" applyBorder="1" applyAlignment="1">
      <alignment horizontal="left" vertical="center"/>
    </xf>
    <xf numFmtId="2" fontId="48" fillId="26" borderId="0" xfId="107" applyNumberFormat="1" applyFont="1" applyBorder="1" applyAlignment="1">
      <alignment horizontal="left" indent="1"/>
    </xf>
    <xf numFmtId="3" fontId="48" fillId="26" borderId="14" xfId="107" applyNumberFormat="1" applyFont="1" applyBorder="1" applyAlignment="1">
      <alignment horizontal="center" vertical="center"/>
    </xf>
    <xf numFmtId="10" fontId="61" fillId="30" borderId="50" xfId="94" applyNumberFormat="1" applyFont="1" applyFill="1" applyBorder="1" applyAlignment="1">
      <alignment horizontal="right"/>
    </xf>
    <xf numFmtId="0" fontId="62" fillId="26" borderId="14" xfId="107" applyFont="1" applyBorder="1" applyAlignment="1">
      <alignment horizontal="left" indent="1"/>
    </xf>
    <xf numFmtId="165" fontId="62" fillId="0" borderId="30" xfId="160" applyNumberFormat="1" applyFont="1" applyBorder="1" applyAlignment="1">
      <alignment horizontal="right"/>
    </xf>
    <xf numFmtId="165" fontId="62" fillId="0" borderId="31" xfId="160" applyNumberFormat="1" applyFont="1" applyBorder="1" applyAlignment="1">
      <alignment horizontal="center"/>
    </xf>
    <xf numFmtId="165" fontId="48" fillId="0" borderId="31" xfId="48" applyNumberFormat="1" applyFont="1" applyBorder="1" applyAlignment="1">
      <alignment horizontal="center" vertical="center" wrapText="1"/>
    </xf>
    <xf numFmtId="172" fontId="48" fillId="0" borderId="15" xfId="94" applyNumberFormat="1" applyFont="1" applyBorder="1" applyAlignment="1">
      <alignment horizontal="center" vertical="center" wrapText="1"/>
    </xf>
    <xf numFmtId="172" fontId="48" fillId="0" borderId="31" xfId="94" applyNumberFormat="1" applyFont="1" applyBorder="1" applyAlignment="1">
      <alignment horizontal="center" vertical="center" wrapText="1"/>
    </xf>
    <xf numFmtId="9" fontId="48" fillId="0" borderId="15" xfId="94" applyFont="1" applyBorder="1" applyAlignment="1">
      <alignment horizontal="center" vertical="center" wrapText="1"/>
    </xf>
    <xf numFmtId="0" fontId="40" fillId="29" borderId="0" xfId="107" applyFont="1" applyFill="1" applyAlignment="1">
      <alignment horizontal="center"/>
    </xf>
    <xf numFmtId="0" fontId="64" fillId="0" borderId="0" xfId="0" applyFont="1" applyBorder="1" applyAlignment="1">
      <alignment horizontal="left" wrapText="1"/>
    </xf>
    <xf numFmtId="0" fontId="57" fillId="33" borderId="11" xfId="0" applyFont="1" applyFill="1" applyBorder="1" applyAlignment="1">
      <alignment horizontal="left"/>
    </xf>
    <xf numFmtId="0" fontId="54" fillId="29" borderId="35" xfId="107" applyFont="1" applyFill="1" applyBorder="1" applyAlignment="1">
      <alignment horizontal="left" vertical="center"/>
    </xf>
    <xf numFmtId="0" fontId="57" fillId="26" borderId="0" xfId="0" applyFont="1" applyFill="1" applyBorder="1" applyAlignment="1">
      <alignment horizontal="left" vertical="center" wrapText="1"/>
    </xf>
    <xf numFmtId="172" fontId="0" fillId="0" borderId="0" xfId="94" applyNumberFormat="1" applyFont="1"/>
    <xf numFmtId="0" fontId="48" fillId="69" borderId="25" xfId="0" applyFont="1" applyFill="1" applyBorder="1" applyAlignment="1">
      <alignment horizontal="left" vertical="center" indent="1"/>
    </xf>
    <xf numFmtId="0" fontId="48" fillId="69" borderId="40" xfId="0" applyFont="1" applyFill="1" applyBorder="1" applyAlignment="1">
      <alignment horizontal="left" vertical="center" indent="1"/>
    </xf>
    <xf numFmtId="165" fontId="61" fillId="35" borderId="0" xfId="47" applyNumberFormat="1" applyFont="1" applyFill="1" applyAlignment="1">
      <alignment horizontal="center" vertical="center" wrapText="1"/>
    </xf>
    <xf numFmtId="10" fontId="48" fillId="0" borderId="0" xfId="94" applyNumberFormat="1" applyFont="1" applyFill="1" applyAlignment="1">
      <alignment horizontal="center"/>
    </xf>
    <xf numFmtId="186" fontId="48" fillId="26" borderId="0" xfId="0" applyNumberFormat="1" applyFont="1" applyFill="1"/>
    <xf numFmtId="3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5" fontId="69" fillId="26" borderId="0" xfId="47" applyNumberFormat="1" applyFont="1" applyFill="1"/>
    <xf numFmtId="165" fontId="48" fillId="26" borderId="0" xfId="0" applyNumberFormat="1" applyFont="1" applyFill="1"/>
    <xf numFmtId="3" fontId="48" fillId="0" borderId="0" xfId="0" applyNumberFormat="1" applyFont="1" applyFill="1" applyBorder="1" applyAlignment="1">
      <alignment horizontal="right" vertical="center"/>
    </xf>
    <xf numFmtId="165" fontId="48" fillId="26" borderId="25" xfId="47" applyNumberFormat="1" applyFont="1" applyFill="1" applyBorder="1" applyAlignment="1">
      <alignment horizontal="right" vertical="center"/>
    </xf>
    <xf numFmtId="185" fontId="0" fillId="26" borderId="0" xfId="0" applyNumberFormat="1" applyFill="1" applyAlignment="1">
      <alignment horizontal="right"/>
    </xf>
    <xf numFmtId="165" fontId="48" fillId="0" borderId="0" xfId="47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vertical="center" wrapText="1"/>
    </xf>
    <xf numFmtId="164" fontId="0" fillId="26" borderId="0" xfId="0" applyNumberFormat="1" applyFont="1" applyFill="1"/>
    <xf numFmtId="0" fontId="53" fillId="26" borderId="0" xfId="0" applyFont="1" applyFill="1" applyAlignment="1">
      <alignment horizontal="left" wrapText="1"/>
    </xf>
    <xf numFmtId="0" fontId="37" fillId="0" borderId="11" xfId="0" applyFont="1" applyBorder="1" applyAlignment="1">
      <alignment horizontal="left" vertical="top" wrapText="1"/>
    </xf>
    <xf numFmtId="3" fontId="66" fillId="34" borderId="24" xfId="107" applyNumberFormat="1" applyFont="1" applyFill="1" applyBorder="1" applyAlignment="1">
      <alignment horizontal="center" vertical="center"/>
    </xf>
    <xf numFmtId="3" fontId="66" fillId="34" borderId="12" xfId="107" applyNumberFormat="1" applyFont="1" applyFill="1" applyBorder="1" applyAlignment="1">
      <alignment horizontal="center" vertical="center"/>
    </xf>
    <xf numFmtId="3" fontId="66" fillId="34" borderId="38" xfId="107" applyNumberFormat="1" applyFont="1" applyFill="1" applyBorder="1" applyAlignment="1">
      <alignment horizontal="center" vertical="center"/>
    </xf>
    <xf numFmtId="3" fontId="54" fillId="34" borderId="12" xfId="107" applyNumberFormat="1" applyFont="1" applyFill="1" applyBorder="1" applyAlignment="1">
      <alignment horizontal="center" vertical="center"/>
    </xf>
    <xf numFmtId="3" fontId="54" fillId="34" borderId="38" xfId="107" applyNumberFormat="1" applyFont="1" applyFill="1" applyBorder="1" applyAlignment="1">
      <alignment horizontal="center" vertical="center"/>
    </xf>
    <xf numFmtId="0" fontId="37" fillId="0" borderId="35" xfId="0" applyFont="1" applyBorder="1" applyAlignment="1">
      <alignment horizontal="left" vertical="top" wrapText="1"/>
    </xf>
    <xf numFmtId="0" fontId="37" fillId="0" borderId="36" xfId="0" applyFont="1" applyBorder="1" applyAlignment="1">
      <alignment horizontal="left" vertical="top" wrapText="1"/>
    </xf>
    <xf numFmtId="0" fontId="37" fillId="0" borderId="47" xfId="0" applyFont="1" applyBorder="1" applyAlignment="1">
      <alignment horizontal="left" vertical="top" wrapText="1"/>
    </xf>
    <xf numFmtId="0" fontId="29" fillId="26" borderId="0" xfId="58" applyFont="1" applyFill="1" applyAlignment="1">
      <alignment horizontal="center" vertical="center"/>
    </xf>
    <xf numFmtId="0" fontId="40" fillId="29" borderId="0" xfId="107" applyFont="1" applyFill="1" applyAlignment="1">
      <alignment horizontal="center"/>
    </xf>
    <xf numFmtId="3" fontId="66" fillId="34" borderId="35" xfId="107" applyNumberFormat="1" applyFont="1" applyFill="1" applyBorder="1" applyAlignment="1">
      <alignment horizontal="center" vertical="center"/>
    </xf>
    <xf numFmtId="3" fontId="66" fillId="34" borderId="36" xfId="107" applyNumberFormat="1" applyFont="1" applyFill="1" applyBorder="1" applyAlignment="1">
      <alignment horizontal="center" vertical="center"/>
    </xf>
    <xf numFmtId="3" fontId="66" fillId="34" borderId="47" xfId="107" applyNumberFormat="1" applyFont="1" applyFill="1" applyBorder="1" applyAlignment="1">
      <alignment horizontal="center" vertical="center"/>
    </xf>
    <xf numFmtId="3" fontId="61" fillId="0" borderId="23" xfId="107" applyNumberFormat="1" applyFont="1" applyFill="1" applyBorder="1" applyAlignment="1">
      <alignment horizontal="center" vertical="center"/>
    </xf>
    <xf numFmtId="0" fontId="62" fillId="0" borderId="19" xfId="0" applyFont="1" applyBorder="1" applyAlignment="1">
      <alignment horizontal="left" wrapText="1"/>
    </xf>
    <xf numFmtId="0" fontId="62" fillId="0" borderId="19" xfId="0" applyFont="1" applyBorder="1" applyAlignment="1">
      <alignment horizontal="left"/>
    </xf>
    <xf numFmtId="0" fontId="48" fillId="0" borderId="11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62" fillId="0" borderId="19" xfId="0" applyFont="1" applyBorder="1" applyAlignment="1">
      <alignment horizontal="left" vertical="top" wrapText="1"/>
    </xf>
    <xf numFmtId="0" fontId="40" fillId="31" borderId="0" xfId="107" applyFont="1" applyFill="1" applyAlignment="1">
      <alignment horizontal="center"/>
    </xf>
    <xf numFmtId="0" fontId="37" fillId="26" borderId="0" xfId="107" applyAlignment="1">
      <alignment horizontal="left"/>
    </xf>
    <xf numFmtId="0" fontId="37" fillId="26" borderId="0" xfId="107" applyAlignment="1">
      <alignment horizontal="left" wrapText="1"/>
    </xf>
    <xf numFmtId="0" fontId="64" fillId="0" borderId="11" xfId="0" applyFont="1" applyBorder="1" applyAlignment="1">
      <alignment horizontal="left" wrapText="1"/>
    </xf>
    <xf numFmtId="0" fontId="38" fillId="26" borderId="0" xfId="0" applyFont="1" applyFill="1" applyAlignment="1">
      <alignment horizontal="center"/>
    </xf>
    <xf numFmtId="0" fontId="40" fillId="34" borderId="0" xfId="107" applyFont="1" applyFill="1" applyAlignment="1">
      <alignment horizontal="center" wrapText="1"/>
    </xf>
    <xf numFmtId="0" fontId="64" fillId="0" borderId="11" xfId="0" applyFont="1" applyBorder="1" applyAlignment="1">
      <alignment horizontal="left" vertical="top" wrapText="1"/>
    </xf>
    <xf numFmtId="0" fontId="38" fillId="0" borderId="0" xfId="0" applyFont="1" applyAlignment="1">
      <alignment horizontal="left" wrapText="1"/>
    </xf>
    <xf numFmtId="0" fontId="64" fillId="0" borderId="11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wrapText="1"/>
    </xf>
    <xf numFmtId="0" fontId="48" fillId="26" borderId="11" xfId="0" applyFont="1" applyFill="1" applyBorder="1" applyAlignment="1">
      <alignment horizontal="left" vertical="top" wrapText="1"/>
    </xf>
    <xf numFmtId="0" fontId="57" fillId="33" borderId="11" xfId="0" applyFont="1" applyFill="1" applyBorder="1" applyAlignment="1">
      <alignment horizontal="left"/>
    </xf>
    <xf numFmtId="0" fontId="28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26" borderId="11" xfId="0" applyFont="1" applyFill="1" applyBorder="1" applyAlignment="1">
      <alignment horizontal="left" vertical="center" wrapText="1"/>
    </xf>
    <xf numFmtId="3" fontId="54" fillId="34" borderId="24" xfId="107" applyNumberFormat="1" applyFont="1" applyFill="1" applyBorder="1" applyAlignment="1">
      <alignment horizontal="center" vertical="center"/>
    </xf>
    <xf numFmtId="0" fontId="54" fillId="29" borderId="35" xfId="107" applyFont="1" applyFill="1" applyBorder="1" applyAlignment="1">
      <alignment horizontal="left" vertical="center"/>
    </xf>
    <xf numFmtId="0" fontId="54" fillId="29" borderId="47" xfId="107" applyFont="1" applyFill="1" applyBorder="1" applyAlignment="1">
      <alignment horizontal="left" vertical="center"/>
    </xf>
    <xf numFmtId="0" fontId="48" fillId="26" borderId="0" xfId="0" applyFont="1" applyFill="1" applyBorder="1" applyAlignment="1">
      <alignment horizontal="left" vertical="center" wrapText="1"/>
    </xf>
    <xf numFmtId="0" fontId="63" fillId="26" borderId="0" xfId="0" applyFont="1" applyFill="1" applyBorder="1" applyAlignment="1">
      <alignment horizontal="left" vertical="center" wrapText="1"/>
    </xf>
    <xf numFmtId="0" fontId="57" fillId="26" borderId="0" xfId="0" applyFont="1" applyFill="1" applyBorder="1" applyAlignment="1">
      <alignment horizontal="left" vertical="center" wrapText="1"/>
    </xf>
    <xf numFmtId="0" fontId="57" fillId="26" borderId="0" xfId="0" applyFont="1" applyFill="1" applyBorder="1" applyAlignment="1">
      <alignment horizontal="left" vertical="top" wrapText="1"/>
    </xf>
    <xf numFmtId="0" fontId="62" fillId="26" borderId="0" xfId="0" applyFont="1" applyFill="1" applyBorder="1" applyAlignment="1">
      <alignment horizontal="center" wrapText="1"/>
    </xf>
    <xf numFmtId="0" fontId="48" fillId="26" borderId="0" xfId="0" applyFont="1" applyFill="1" applyBorder="1" applyAlignment="1">
      <alignment horizontal="center" wrapText="1"/>
    </xf>
    <xf numFmtId="0" fontId="87" fillId="0" borderId="11" xfId="0" applyFont="1" applyBorder="1" applyAlignment="1">
      <alignment horizontal="left" vertical="center" wrapText="1"/>
    </xf>
    <xf numFmtId="0" fontId="87" fillId="0" borderId="19" xfId="0" applyFont="1" applyBorder="1" applyAlignment="1">
      <alignment horizontal="left" vertical="top" wrapText="1"/>
    </xf>
    <xf numFmtId="0" fontId="87" fillId="26" borderId="19" xfId="0" applyFont="1" applyFill="1" applyBorder="1" applyAlignment="1">
      <alignment horizontal="left"/>
    </xf>
  </cellXfs>
  <cellStyles count="165">
    <cellStyle name="20% - Énfasis1" xfId="134" builtinId="30" customBuiltin="1"/>
    <cellStyle name="20% - Énfasis1 2" xfId="1"/>
    <cellStyle name="20% - Énfasis2" xfId="138" builtinId="34" customBuiltin="1"/>
    <cellStyle name="20% - Énfasis2 2" xfId="2"/>
    <cellStyle name="20% - Énfasis3" xfId="142" builtinId="38" customBuiltin="1"/>
    <cellStyle name="20% - Énfasis3 2" xfId="3"/>
    <cellStyle name="20% - Énfasis4" xfId="146" builtinId="42" customBuiltin="1"/>
    <cellStyle name="20% - Énfasis4 2" xfId="4"/>
    <cellStyle name="20% - Énfasis5" xfId="150" builtinId="46" customBuiltin="1"/>
    <cellStyle name="20% - Énfasis5 2" xfId="5"/>
    <cellStyle name="20% - Énfasis6" xfId="154" builtinId="50" customBuiltin="1"/>
    <cellStyle name="20% - Énfasis6 2" xfId="6"/>
    <cellStyle name="40% - Énfasis1" xfId="135" builtinId="31" customBuiltin="1"/>
    <cellStyle name="40% - Énfasis1 2" xfId="7"/>
    <cellStyle name="40% - Énfasis2" xfId="139" builtinId="35" customBuiltin="1"/>
    <cellStyle name="40% - Énfasis2 2" xfId="8"/>
    <cellStyle name="40% - Énfasis3" xfId="143" builtinId="39" customBuiltin="1"/>
    <cellStyle name="40% - Énfasis3 2" xfId="9"/>
    <cellStyle name="40% - Énfasis4" xfId="147" builtinId="43" customBuiltin="1"/>
    <cellStyle name="40% - Énfasis4 2" xfId="10"/>
    <cellStyle name="40% - Énfasis5" xfId="151" builtinId="47" customBuiltin="1"/>
    <cellStyle name="40% - Énfasis5 2" xfId="11"/>
    <cellStyle name="40% - Énfasis6" xfId="155" builtinId="51" customBuiltin="1"/>
    <cellStyle name="40% - Énfasis6 2" xfId="12"/>
    <cellStyle name="60% - Énfasis1" xfId="136" builtinId="32" customBuiltin="1"/>
    <cellStyle name="60% - Énfasis1 2" xfId="13"/>
    <cellStyle name="60% - Énfasis2" xfId="140" builtinId="36" customBuiltin="1"/>
    <cellStyle name="60% - Énfasis2 2" xfId="14"/>
    <cellStyle name="60% - Énfasis3" xfId="144" builtinId="40" customBuiltin="1"/>
    <cellStyle name="60% - Énfasis3 2" xfId="15"/>
    <cellStyle name="60% - Énfasis4" xfId="148" builtinId="44" customBuiltin="1"/>
    <cellStyle name="60% - Énfasis4 2" xfId="16"/>
    <cellStyle name="60% - Énfasis5" xfId="152" builtinId="48" customBuiltin="1"/>
    <cellStyle name="60% - Énfasis5 2" xfId="17"/>
    <cellStyle name="60% - Énfasis6" xfId="156" builtinId="52" customBuiltin="1"/>
    <cellStyle name="60% - Énfasis6 2" xfId="18"/>
    <cellStyle name="Border" xfId="19"/>
    <cellStyle name="Buena" xfId="121" builtinId="26" customBuiltin="1"/>
    <cellStyle name="Buena 2" xfId="20"/>
    <cellStyle name="Cálculo" xfId="126" builtinId="22" customBuiltin="1"/>
    <cellStyle name="Cálculo 2" xfId="21"/>
    <cellStyle name="Celda de comprobación" xfId="128" builtinId="23" customBuiltin="1"/>
    <cellStyle name="Celda de comprobación 2" xfId="22"/>
    <cellStyle name="Celda vinculada" xfId="127" builtinId="24" customBuiltin="1"/>
    <cellStyle name="Celda vinculada 2" xfId="23"/>
    <cellStyle name="CELESTE" xfId="24"/>
    <cellStyle name="Comma_Data Proyecto Antamina" xfId="25"/>
    <cellStyle name="CUADRO - Style1" xfId="26"/>
    <cellStyle name="CUERPO - Style2" xfId="27"/>
    <cellStyle name="Diseño" xfId="28"/>
    <cellStyle name="Diseño 12" xfId="29"/>
    <cellStyle name="Diseño 2" xfId="30"/>
    <cellStyle name="Diseño 3" xfId="31"/>
    <cellStyle name="Diseño 4" xfId="32"/>
    <cellStyle name="Diseño_053-BC" xfId="33"/>
    <cellStyle name="Encabezado 4" xfId="120" builtinId="19" customBuiltin="1"/>
    <cellStyle name="Encabezado 4 2" xfId="34"/>
    <cellStyle name="Énfasis1" xfId="133" builtinId="29" customBuiltin="1"/>
    <cellStyle name="Énfasis1 2" xfId="35"/>
    <cellStyle name="Énfasis2" xfId="137" builtinId="33" customBuiltin="1"/>
    <cellStyle name="Énfasis2 2" xfId="36"/>
    <cellStyle name="Énfasis3" xfId="141" builtinId="37" customBuiltin="1"/>
    <cellStyle name="Énfasis3 2" xfId="37"/>
    <cellStyle name="Énfasis4" xfId="145" builtinId="41" customBuiltin="1"/>
    <cellStyle name="Énfasis4 2" xfId="38"/>
    <cellStyle name="Énfasis5" xfId="149" builtinId="45" customBuiltin="1"/>
    <cellStyle name="Énfasis5 2" xfId="39"/>
    <cellStyle name="Énfasis6" xfId="153" builtinId="49" customBuiltin="1"/>
    <cellStyle name="Énfasis6 2" xfId="40"/>
    <cellStyle name="Entrada" xfId="124" builtinId="20" customBuiltin="1"/>
    <cellStyle name="Entrada 2" xfId="41"/>
    <cellStyle name="Euro" xfId="42"/>
    <cellStyle name="Euro 2" xfId="43"/>
    <cellStyle name="Euro 3" xfId="44"/>
    <cellStyle name="Euro 4" xfId="45"/>
    <cellStyle name="Incorrecto" xfId="122" builtinId="27" customBuiltin="1"/>
    <cellStyle name="Incorrecto 2" xfId="46"/>
    <cellStyle name="Millares" xfId="47" builtinId="3"/>
    <cellStyle name="Millares 2" xfId="48"/>
    <cellStyle name="Millares 2 2" xfId="49"/>
    <cellStyle name="Millares 2 3" xfId="163"/>
    <cellStyle name="Millares 3" xfId="50"/>
    <cellStyle name="Millares 3 2" xfId="51"/>
    <cellStyle name="Millares 4" xfId="52"/>
    <cellStyle name="Millares 5" xfId="53"/>
    <cellStyle name="Millares 6" xfId="54"/>
    <cellStyle name="Millares 7" xfId="158"/>
    <cellStyle name="Millares 8" xfId="160"/>
    <cellStyle name="Neutral" xfId="123" builtinId="28" customBuiltin="1"/>
    <cellStyle name="Neutral 2" xfId="55"/>
    <cellStyle name="No-definido" xfId="56"/>
    <cellStyle name="Normal" xfId="0" builtinId="0"/>
    <cellStyle name="Normal 10" xfId="114"/>
    <cellStyle name="Normal 10 2" xfId="115"/>
    <cellStyle name="Normal 11" xfId="157"/>
    <cellStyle name="Normal 12" xfId="161"/>
    <cellStyle name="Normal 13" xfId="162"/>
    <cellStyle name="Normal 18" xfId="159"/>
    <cellStyle name="Normal 2" xfId="57"/>
    <cellStyle name="Normal 2 2" xfId="58"/>
    <cellStyle name="Normal 2 2 2" xfId="59"/>
    <cellStyle name="Normal 2 2 3" xfId="60"/>
    <cellStyle name="Normal 2 3" xfId="61"/>
    <cellStyle name="Normal 2 4" xfId="62"/>
    <cellStyle name="Normal 2 5" xfId="63"/>
    <cellStyle name="Normal 22" xfId="164"/>
    <cellStyle name="Normal 3" xfId="64"/>
    <cellStyle name="Normal 3 2" xfId="65"/>
    <cellStyle name="Normal 3 2 2" xfId="66"/>
    <cellStyle name="Normal 3 3" xfId="67"/>
    <cellStyle name="Normal 3 4" xfId="68"/>
    <cellStyle name="Normal 3 5" xfId="69"/>
    <cellStyle name="Normal 4" xfId="70"/>
    <cellStyle name="Normal 4 2" xfId="71"/>
    <cellStyle name="Normal 5" xfId="72"/>
    <cellStyle name="Normal 5 2" xfId="73"/>
    <cellStyle name="Normal 5 3" xfId="74"/>
    <cellStyle name="Normal 6" xfId="75"/>
    <cellStyle name="Normal 6 2" xfId="76"/>
    <cellStyle name="Normal 7" xfId="77"/>
    <cellStyle name="Normal 7 2" xfId="78"/>
    <cellStyle name="Normal 8" xfId="79"/>
    <cellStyle name="Normal 9" xfId="80"/>
    <cellStyle name="Notas" xfId="130" builtinId="10" customBuiltin="1"/>
    <cellStyle name="NOTAS - Style3" xfId="81"/>
    <cellStyle name="Notas 2" xfId="82"/>
    <cellStyle name="Notas 2 2" xfId="83"/>
    <cellStyle name="Notas 2 3" xfId="84"/>
    <cellStyle name="Notas 2 4" xfId="85"/>
    <cellStyle name="Notas 2 5" xfId="86"/>
    <cellStyle name="Notas 2_Terminos archivo_MODELO_2013(6ene)" xfId="87"/>
    <cellStyle name="Notas 3" xfId="88"/>
    <cellStyle name="Notas 3 2" xfId="89"/>
    <cellStyle name="Notas 4" xfId="90"/>
    <cellStyle name="Notas 5" xfId="91"/>
    <cellStyle name="Notas 6" xfId="92"/>
    <cellStyle name="Notas 7" xfId="93"/>
    <cellStyle name="Porcentaje" xfId="94" builtinId="5"/>
    <cellStyle name="Porcentaje 2" xfId="95"/>
    <cellStyle name="Porcentaje 2 2" xfId="96"/>
    <cellStyle name="Porcentaje 3" xfId="97"/>
    <cellStyle name="Porcentaje 4" xfId="98"/>
    <cellStyle name="Porcentual 2" xfId="99"/>
    <cellStyle name="Porcentual 2 2" xfId="100"/>
    <cellStyle name="Porcentual 3" xfId="101"/>
    <cellStyle name="Porcentual 3 2" xfId="102"/>
    <cellStyle name="RECUAD - Style4" xfId="103"/>
    <cellStyle name="Salida" xfId="125" builtinId="21" customBuiltin="1"/>
    <cellStyle name="Salida 2" xfId="104"/>
    <cellStyle name="Texto de advertencia" xfId="129" builtinId="11" customBuiltin="1"/>
    <cellStyle name="Texto de advertencia 2" xfId="105"/>
    <cellStyle name="Texto explicativo" xfId="131" builtinId="53" customBuiltin="1"/>
    <cellStyle name="Texto explicativo 2" xfId="106"/>
    <cellStyle name="TEXTO NORMAL" xfId="107"/>
    <cellStyle name="Título" xfId="116" builtinId="15" customBuiltin="1"/>
    <cellStyle name="TITULO - Style5" xfId="108"/>
    <cellStyle name="Título 1" xfId="117" builtinId="16" customBuiltin="1"/>
    <cellStyle name="Título 1 2" xfId="109"/>
    <cellStyle name="Título 2" xfId="118" builtinId="17" customBuiltin="1"/>
    <cellStyle name="Título 2 2" xfId="110"/>
    <cellStyle name="Título 3" xfId="119" builtinId="18" customBuiltin="1"/>
    <cellStyle name="Título 3 2" xfId="111"/>
    <cellStyle name="Título 4" xfId="112"/>
    <cellStyle name="Total" xfId="132" builtinId="25" customBuiltin="1"/>
    <cellStyle name="Total 2" xfId="113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A0-4CCD-B3BD-3C7A2EA1A053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'[1]6. EXPORTACIONES'!$A$6:$A$15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(Ene. - Oct.)</c:v>
                </c:pt>
              </c:strCache>
            </c:strRef>
          </c:cat>
          <c:val>
            <c:numRef>
              <c:f>'[1]6. EXPORTACIONES'!$K$6:$K$15</c:f>
              <c:numCache>
                <c:formatCode>General</c:formatCode>
                <c:ptCount val="10"/>
                <c:pt idx="0">
                  <c:v>21903</c:v>
                </c:pt>
                <c:pt idx="1">
                  <c:v>27526</c:v>
                </c:pt>
                <c:pt idx="2">
                  <c:v>27467</c:v>
                </c:pt>
                <c:pt idx="3">
                  <c:v>23790</c:v>
                </c:pt>
                <c:pt idx="4">
                  <c:v>20547</c:v>
                </c:pt>
                <c:pt idx="5">
                  <c:v>18950.140019839251</c:v>
                </c:pt>
                <c:pt idx="6">
                  <c:v>21776.636298768288</c:v>
                </c:pt>
                <c:pt idx="7">
                  <c:v>27158.581548278267</c:v>
                </c:pt>
                <c:pt idx="8">
                  <c:v>28823.486147754375</c:v>
                </c:pt>
                <c:pt idx="9">
                  <c:v>22515.766807773416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A0-4CCD-B3BD-3C7A2EA1A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35648"/>
        <c:axId val="186069760"/>
      </c:barChart>
      <c:catAx>
        <c:axId val="18383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86069760"/>
        <c:crosses val="autoZero"/>
        <c:auto val="1"/>
        <c:lblAlgn val="ctr"/>
        <c:lblOffset val="100"/>
        <c:noMultiLvlLbl val="0"/>
      </c:catAx>
      <c:valAx>
        <c:axId val="186069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83835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serie</c:v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C47-4706-9F11-BB823894943E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C47-4706-9F11-BB823894943E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C47-4706-9F11-BB823894943E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C47-4706-9F11-BB823894943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8"/>
              <c:pt idx="0">
                <c:v>COBRE</c:v>
              </c:pt>
              <c:pt idx="1">
                <c:v>ORO</c:v>
              </c:pt>
              <c:pt idx="2">
                <c:v>ZINC</c:v>
              </c:pt>
              <c:pt idx="3">
                <c:v>PLATA</c:v>
              </c:pt>
              <c:pt idx="4">
                <c:v>PLOMO</c:v>
              </c:pt>
              <c:pt idx="5">
                <c:v>ESTAÑO</c:v>
              </c:pt>
              <c:pt idx="6">
                <c:v>HIERRO</c:v>
              </c:pt>
              <c:pt idx="7">
                <c:v>MOLIBDENO</c:v>
              </c:pt>
            </c:strLit>
          </c:cat>
          <c:val>
            <c:numRef>
              <c:f>'[2]6. EXPORTACIONES'!$B$94:$I$94</c:f>
              <c:numCache>
                <c:formatCode>General</c:formatCode>
                <c:ptCount val="8"/>
                <c:pt idx="0">
                  <c:v>-1.0305472712304087E-2</c:v>
                </c:pt>
                <c:pt idx="1">
                  <c:v>-0.10967854099872254</c:v>
                </c:pt>
                <c:pt idx="2">
                  <c:v>-5.7795876160550153E-2</c:v>
                </c:pt>
                <c:pt idx="3">
                  <c:v>-0.3935474287643469</c:v>
                </c:pt>
                <c:pt idx="4">
                  <c:v>1.300298661105348E-2</c:v>
                </c:pt>
                <c:pt idx="5">
                  <c:v>0.17649166657135984</c:v>
                </c:pt>
                <c:pt idx="6">
                  <c:v>0.10398353392688331</c:v>
                </c:pt>
                <c:pt idx="7">
                  <c:v>2.3580845632392489E-2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47-4706-9F11-BB8238949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4777984"/>
        <c:axId val="144779520"/>
      </c:barChart>
      <c:catAx>
        <c:axId val="14477798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4779520"/>
        <c:crossesAt val="0"/>
        <c:auto val="1"/>
        <c:lblAlgn val="ctr"/>
        <c:lblOffset val="100"/>
        <c:noMultiLvlLbl val="0"/>
      </c:catAx>
      <c:valAx>
        <c:axId val="14477952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47779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A0-4CCD-B3BD-3C7A2EA1A053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'[2]6. EXPORTACIONES'!$A$6:$A$15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(Ene. - Nov.)</c:v>
                </c:pt>
              </c:strCache>
            </c:strRef>
          </c:cat>
          <c:val>
            <c:numRef>
              <c:f>'[2]6. EXPORTACIONES'!$K$6:$K$15</c:f>
              <c:numCache>
                <c:formatCode>General</c:formatCode>
                <c:ptCount val="10"/>
                <c:pt idx="0">
                  <c:v>21903</c:v>
                </c:pt>
                <c:pt idx="1">
                  <c:v>27526</c:v>
                </c:pt>
                <c:pt idx="2">
                  <c:v>27467</c:v>
                </c:pt>
                <c:pt idx="3">
                  <c:v>23790</c:v>
                </c:pt>
                <c:pt idx="4">
                  <c:v>20547</c:v>
                </c:pt>
                <c:pt idx="5">
                  <c:v>18950.140019839251</c:v>
                </c:pt>
                <c:pt idx="6">
                  <c:v>21776.636298768288</c:v>
                </c:pt>
                <c:pt idx="7">
                  <c:v>27158.581548278267</c:v>
                </c:pt>
                <c:pt idx="8">
                  <c:v>28823.486147754375</c:v>
                </c:pt>
                <c:pt idx="9">
                  <c:v>24770.504542845523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A0-4CCD-B3BD-3C7A2EA1A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00768"/>
        <c:axId val="144802560"/>
      </c:barChart>
      <c:catAx>
        <c:axId val="14480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4802560"/>
        <c:crosses val="autoZero"/>
        <c:auto val="1"/>
        <c:lblAlgn val="ctr"/>
        <c:lblOffset val="100"/>
        <c:noMultiLvlLbl val="0"/>
      </c:catAx>
      <c:valAx>
        <c:axId val="144802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448007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990-4985-8C5C-BD23CE9AA3E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556-40B4-A2B5-DB480E5CBDD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'[3]7. INVERSIONES'!$A$5:$A$15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'[3]7. INVERSIONES'!$I$5:$I$15</c:f>
              <c:numCache>
                <c:formatCode>General</c:formatCode>
                <c:ptCount val="11"/>
                <c:pt idx="0">
                  <c:v>2290.2734399599999</c:v>
                </c:pt>
                <c:pt idx="1">
                  <c:v>3331.5544708899988</c:v>
                </c:pt>
                <c:pt idx="2">
                  <c:v>6377.6153638800024</c:v>
                </c:pt>
                <c:pt idx="3">
                  <c:v>7498.2074195999949</c:v>
                </c:pt>
                <c:pt idx="4">
                  <c:v>8863.6219657799938</c:v>
                </c:pt>
                <c:pt idx="5">
                  <c:v>8079.20970149</c:v>
                </c:pt>
                <c:pt idx="6">
                  <c:v>6824.6243262299959</c:v>
                </c:pt>
                <c:pt idx="7">
                  <c:v>3333.5635732200003</c:v>
                </c:pt>
                <c:pt idx="8">
                  <c:v>3928.0167818599944</c:v>
                </c:pt>
                <c:pt idx="9">
                  <c:v>4947.4348791800003</c:v>
                </c:pt>
                <c:pt idx="10">
                  <c:v>6157.132087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556-40B4-A2B5-DB480E5CB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021184"/>
        <c:axId val="145022976"/>
      </c:barChart>
      <c:catAx>
        <c:axId val="14502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5022976"/>
        <c:crosses val="autoZero"/>
        <c:auto val="1"/>
        <c:lblAlgn val="ctr"/>
        <c:lblOffset val="100"/>
        <c:noMultiLvlLbl val="0"/>
      </c:catAx>
      <c:valAx>
        <c:axId val="145022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5021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635376</xdr:colOff>
      <xdr:row>44</xdr:row>
      <xdr:rowOff>54042</xdr:rowOff>
    </xdr:from>
    <xdr:to>
      <xdr:col>8</xdr:col>
      <xdr:colOff>129313</xdr:colOff>
      <xdr:row>58</xdr:row>
      <xdr:rowOff>85028</xdr:rowOff>
    </xdr:to>
    <xdr:graphicFrame macro="">
      <xdr:nvGraphicFramePr>
        <xdr:cNvPr id="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483268</xdr:colOff>
      <xdr:row>102</xdr:row>
      <xdr:rowOff>20554</xdr:rowOff>
    </xdr:from>
    <xdr:to>
      <xdr:col>8</xdr:col>
      <xdr:colOff>311818</xdr:colOff>
      <xdr:row>116</xdr:row>
      <xdr:rowOff>84722</xdr:rowOff>
    </xdr:to>
    <xdr:graphicFrame macro="">
      <xdr:nvGraphicFramePr>
        <xdr:cNvPr id="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635376</xdr:colOff>
      <xdr:row>45</xdr:row>
      <xdr:rowOff>54042</xdr:rowOff>
    </xdr:from>
    <xdr:to>
      <xdr:col>8</xdr:col>
      <xdr:colOff>129313</xdr:colOff>
      <xdr:row>59</xdr:row>
      <xdr:rowOff>85028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415636</xdr:colOff>
      <xdr:row>43</xdr:row>
      <xdr:rowOff>0</xdr:rowOff>
    </xdr:from>
    <xdr:to>
      <xdr:col>7</xdr:col>
      <xdr:colOff>781049</xdr:colOff>
      <xdr:row>49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UINAGA\AppData\Local\Microsoft\Windows\INetCache\Content.Outlook\ULKCAA0R\ANEXOS%2056%20BEM%20NOV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UINAGA\AppData\Local\Microsoft\Windows\INetCache\Content.Outlook\ULKCAA0R\ANEXOS%2056%20BEM%20DIC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UINAGA\AppData\Local\Microsoft\Windows\INetCache\Content.Outlook\ULKCAA0R\XLS2019DIC_Invers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ACROECONÓMICAS"/>
      <sheetName val="6. EXPORTACIONES"/>
      <sheetName val="6.1 EXPORTACIONES PART"/>
      <sheetName val="6.2 EXPORT PRODUCTOS"/>
    </sheetNames>
    <sheetDataSet>
      <sheetData sheetId="0" refreshError="1"/>
      <sheetData sheetId="1">
        <row r="6">
          <cell r="A6">
            <v>2010</v>
          </cell>
          <cell r="K6">
            <v>21903</v>
          </cell>
        </row>
        <row r="7">
          <cell r="A7">
            <v>2011</v>
          </cell>
          <cell r="K7">
            <v>27526</v>
          </cell>
        </row>
        <row r="8">
          <cell r="A8">
            <v>2012</v>
          </cell>
          <cell r="K8">
            <v>27467</v>
          </cell>
        </row>
        <row r="9">
          <cell r="A9">
            <v>2013</v>
          </cell>
          <cell r="K9">
            <v>23790</v>
          </cell>
        </row>
        <row r="10">
          <cell r="A10">
            <v>2014</v>
          </cell>
          <cell r="K10">
            <v>20547</v>
          </cell>
        </row>
        <row r="11">
          <cell r="A11">
            <v>2015</v>
          </cell>
          <cell r="K11">
            <v>18950.140019839251</v>
          </cell>
        </row>
        <row r="12">
          <cell r="A12">
            <v>2016</v>
          </cell>
          <cell r="K12">
            <v>21776.636298768288</v>
          </cell>
        </row>
        <row r="13">
          <cell r="A13">
            <v>2017</v>
          </cell>
          <cell r="K13">
            <v>27158.581548278267</v>
          </cell>
        </row>
        <row r="14">
          <cell r="A14">
            <v>2018</v>
          </cell>
          <cell r="K14">
            <v>28823.486147754375</v>
          </cell>
        </row>
        <row r="15">
          <cell r="A15" t="str">
            <v>2019 (Ene. - Oct.)</v>
          </cell>
          <cell r="K15">
            <v>22515.766807773416</v>
          </cell>
        </row>
      </sheetData>
      <sheetData sheetId="2">
        <row r="21">
          <cell r="U21">
            <v>38549.894220762952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ACROECONÓMICAS"/>
      <sheetName val="6. EXPORTACIONES"/>
      <sheetName val="6.1 EXPORTACIONES PART"/>
      <sheetName val="6.2 EXPORT PRODUCTOS"/>
    </sheetNames>
    <sheetDataSet>
      <sheetData sheetId="0"/>
      <sheetData sheetId="1">
        <row r="6">
          <cell r="A6">
            <v>2010</v>
          </cell>
          <cell r="K6">
            <v>21903</v>
          </cell>
        </row>
        <row r="7">
          <cell r="A7">
            <v>2011</v>
          </cell>
          <cell r="K7">
            <v>27526</v>
          </cell>
        </row>
        <row r="8">
          <cell r="A8">
            <v>2012</v>
          </cell>
          <cell r="K8">
            <v>27467</v>
          </cell>
        </row>
        <row r="9">
          <cell r="A9">
            <v>2013</v>
          </cell>
          <cell r="K9">
            <v>23790</v>
          </cell>
        </row>
        <row r="10">
          <cell r="A10">
            <v>2014</v>
          </cell>
          <cell r="K10">
            <v>20547</v>
          </cell>
        </row>
        <row r="11">
          <cell r="A11">
            <v>2015</v>
          </cell>
          <cell r="K11">
            <v>18950.140019839251</v>
          </cell>
        </row>
        <row r="12">
          <cell r="A12">
            <v>2016</v>
          </cell>
          <cell r="K12">
            <v>21776.636298768288</v>
          </cell>
        </row>
        <row r="13">
          <cell r="A13">
            <v>2017</v>
          </cell>
          <cell r="K13">
            <v>27158.581548278267</v>
          </cell>
        </row>
        <row r="14">
          <cell r="A14">
            <v>2018</v>
          </cell>
          <cell r="K14">
            <v>28823.486147754375</v>
          </cell>
        </row>
        <row r="15">
          <cell r="A15" t="str">
            <v>2019 (Ene. - Nov.)</v>
          </cell>
          <cell r="K15">
            <v>24770.504542845523</v>
          </cell>
        </row>
        <row r="94">
          <cell r="B94">
            <v>-1.0305472712304087E-2</v>
          </cell>
          <cell r="C94">
            <v>-0.10967854099872254</v>
          </cell>
          <cell r="D94">
            <v>-5.7795876160550153E-2</v>
          </cell>
          <cell r="E94">
            <v>-0.3935474287643469</v>
          </cell>
          <cell r="F94">
            <v>1.300298661105348E-2</v>
          </cell>
          <cell r="G94">
            <v>0.17649166657135984</v>
          </cell>
          <cell r="H94">
            <v>0.10398353392688331</v>
          </cell>
          <cell r="I94">
            <v>2.3580845632392489E-2</v>
          </cell>
        </row>
      </sheetData>
      <sheetData sheetId="2">
        <row r="21">
          <cell r="V21">
            <v>42512.253945469398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.5 RECAUDACION TRIB"/>
      <sheetName val="SALDO IED por SECTOR"/>
      <sheetName val="03.1 EXPORTACIONES MINERAS"/>
      <sheetName val="7. INVERSIONES"/>
      <sheetName val="8. INVERSIONES TIPO"/>
      <sheetName val="9. INVERSIONES RUBRO"/>
    </sheetNames>
    <sheetDataSet>
      <sheetData sheetId="0"/>
      <sheetData sheetId="1"/>
      <sheetData sheetId="2"/>
      <sheetData sheetId="3">
        <row r="5">
          <cell r="A5">
            <v>2009</v>
          </cell>
          <cell r="I5">
            <v>2290.2734399599999</v>
          </cell>
        </row>
        <row r="6">
          <cell r="A6">
            <v>2010</v>
          </cell>
          <cell r="I6">
            <v>3331.5544708899988</v>
          </cell>
        </row>
        <row r="7">
          <cell r="A7">
            <v>2011</v>
          </cell>
          <cell r="I7">
            <v>6377.6153638800024</v>
          </cell>
        </row>
        <row r="8">
          <cell r="A8">
            <v>2012</v>
          </cell>
          <cell r="I8">
            <v>7498.2074195999949</v>
          </cell>
        </row>
        <row r="9">
          <cell r="A9">
            <v>2013</v>
          </cell>
          <cell r="I9">
            <v>8863.6219657799938</v>
          </cell>
        </row>
        <row r="10">
          <cell r="A10">
            <v>2014</v>
          </cell>
          <cell r="I10">
            <v>8079.20970149</v>
          </cell>
        </row>
        <row r="11">
          <cell r="A11">
            <v>2015</v>
          </cell>
          <cell r="I11">
            <v>6824.6243262299959</v>
          </cell>
        </row>
        <row r="12">
          <cell r="A12">
            <v>2016</v>
          </cell>
          <cell r="I12">
            <v>3333.5635732200003</v>
          </cell>
        </row>
        <row r="13">
          <cell r="A13">
            <v>2017</v>
          </cell>
          <cell r="I13">
            <v>3928.0167818599944</v>
          </cell>
        </row>
        <row r="14">
          <cell r="A14">
            <v>2018</v>
          </cell>
          <cell r="I14">
            <v>4947.4348791800003</v>
          </cell>
        </row>
        <row r="15">
          <cell r="A15">
            <v>2019</v>
          </cell>
          <cell r="I15">
            <v>6157.132087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5"/>
  <sheetViews>
    <sheetView view="pageBreakPreview" zoomScaleNormal="100" zoomScaleSheetLayoutView="100" workbookViewId="0">
      <selection activeCell="E40" sqref="E40"/>
    </sheetView>
  </sheetViews>
  <sheetFormatPr baseColWidth="10" defaultColWidth="11.5703125" defaultRowHeight="12.75"/>
  <cols>
    <col min="1" max="1" width="14.140625" style="219" customWidth="1"/>
    <col min="2" max="9" width="11.140625" style="219" customWidth="1"/>
    <col min="10" max="16384" width="11.5703125" style="205"/>
  </cols>
  <sheetData>
    <row r="1" spans="1:9">
      <c r="A1" s="156" t="s">
        <v>452</v>
      </c>
    </row>
    <row r="2" spans="1:9" ht="15.75">
      <c r="A2" s="792" t="s">
        <v>216</v>
      </c>
      <c r="B2" s="792"/>
      <c r="C2" s="792"/>
      <c r="D2" s="792"/>
      <c r="E2" s="792"/>
      <c r="F2" s="792"/>
      <c r="G2" s="792"/>
      <c r="H2" s="792"/>
      <c r="I2" s="792"/>
    </row>
    <row r="3" spans="1:9" ht="13.5" thickBot="1"/>
    <row r="4" spans="1:9">
      <c r="A4" s="225" t="s">
        <v>248</v>
      </c>
      <c r="B4" s="225" t="s">
        <v>198</v>
      </c>
      <c r="C4" s="225" t="s">
        <v>199</v>
      </c>
      <c r="D4" s="225" t="s">
        <v>200</v>
      </c>
      <c r="E4" s="225" t="s">
        <v>201</v>
      </c>
      <c r="F4" s="225" t="s">
        <v>202</v>
      </c>
      <c r="G4" s="225" t="s">
        <v>203</v>
      </c>
      <c r="H4" s="225" t="s">
        <v>204</v>
      </c>
      <c r="I4" s="225" t="s">
        <v>205</v>
      </c>
    </row>
    <row r="5" spans="1:9" ht="13.5" thickBot="1">
      <c r="A5" s="226"/>
      <c r="B5" s="226" t="s">
        <v>206</v>
      </c>
      <c r="C5" s="226" t="s">
        <v>207</v>
      </c>
      <c r="D5" s="226" t="s">
        <v>206</v>
      </c>
      <c r="E5" s="226" t="s">
        <v>208</v>
      </c>
      <c r="F5" s="226" t="s">
        <v>206</v>
      </c>
      <c r="G5" s="226" t="s">
        <v>206</v>
      </c>
      <c r="H5" s="226" t="s">
        <v>206</v>
      </c>
      <c r="I5" s="226" t="s">
        <v>206</v>
      </c>
    </row>
    <row r="6" spans="1:9">
      <c r="A6" s="730">
        <v>2009</v>
      </c>
      <c r="B6" s="731">
        <v>1276249.2028350001</v>
      </c>
      <c r="C6" s="731">
        <v>183994714.39928088</v>
      </c>
      <c r="D6" s="731">
        <v>1512931.0674319996</v>
      </c>
      <c r="E6" s="731">
        <v>3922708.8843694869</v>
      </c>
      <c r="F6" s="731">
        <v>302459.11290999997</v>
      </c>
      <c r="G6" s="731">
        <v>4418768.325600001</v>
      </c>
      <c r="H6" s="731">
        <v>37502.627191</v>
      </c>
      <c r="I6" s="732">
        <v>12297.103142</v>
      </c>
    </row>
    <row r="7" spans="1:9">
      <c r="A7" s="733">
        <v>2010</v>
      </c>
      <c r="B7" s="557">
        <v>1247184.0293920003</v>
      </c>
      <c r="C7" s="557">
        <v>164084409.31560928</v>
      </c>
      <c r="D7" s="557">
        <v>1470449.7064990001</v>
      </c>
      <c r="E7" s="557">
        <v>3640465.9170745406</v>
      </c>
      <c r="F7" s="557">
        <v>261989.60579399994</v>
      </c>
      <c r="G7" s="557">
        <v>6042644.2223000005</v>
      </c>
      <c r="H7" s="557">
        <v>33847.813441999999</v>
      </c>
      <c r="I7" s="734">
        <v>16963.268973000002</v>
      </c>
    </row>
    <row r="8" spans="1:9">
      <c r="A8" s="733">
        <v>2011</v>
      </c>
      <c r="B8" s="557">
        <v>1235345.0680179999</v>
      </c>
      <c r="C8" s="557">
        <v>166186737.65759215</v>
      </c>
      <c r="D8" s="557">
        <v>1256382.6002110001</v>
      </c>
      <c r="E8" s="557">
        <v>3418862.5427760012</v>
      </c>
      <c r="F8" s="557">
        <v>230199.08238500002</v>
      </c>
      <c r="G8" s="557">
        <v>7010937.8915999997</v>
      </c>
      <c r="H8" s="557">
        <v>28881.790966</v>
      </c>
      <c r="I8" s="734">
        <v>19141.078051999997</v>
      </c>
    </row>
    <row r="9" spans="1:9">
      <c r="A9" s="733">
        <v>2012</v>
      </c>
      <c r="B9" s="557">
        <v>1298761.3646879999</v>
      </c>
      <c r="C9" s="557">
        <v>161544686.25159043</v>
      </c>
      <c r="D9" s="557">
        <v>1281282.4314850001</v>
      </c>
      <c r="E9" s="557">
        <v>3480857.3450930165</v>
      </c>
      <c r="F9" s="557">
        <v>249236.15747600002</v>
      </c>
      <c r="G9" s="557">
        <v>6684539.3917999994</v>
      </c>
      <c r="H9" s="557">
        <v>26104.854507000004</v>
      </c>
      <c r="I9" s="734">
        <v>16790.374244000002</v>
      </c>
    </row>
    <row r="10" spans="1:9">
      <c r="A10" s="733">
        <v>2013</v>
      </c>
      <c r="B10" s="557">
        <v>1375640.694202</v>
      </c>
      <c r="C10" s="557">
        <v>156257425.44059473</v>
      </c>
      <c r="D10" s="557">
        <v>1351273.4971160002</v>
      </c>
      <c r="E10" s="557">
        <v>3674282.9679788533</v>
      </c>
      <c r="F10" s="557">
        <v>266472.33039199992</v>
      </c>
      <c r="G10" s="557">
        <v>6680658.79</v>
      </c>
      <c r="H10" s="557">
        <v>23667.787452</v>
      </c>
      <c r="I10" s="734">
        <v>18139.597244000001</v>
      </c>
    </row>
    <row r="11" spans="1:9">
      <c r="A11" s="733">
        <v>2014</v>
      </c>
      <c r="B11" s="557">
        <v>1377642.4148150005</v>
      </c>
      <c r="C11" s="557">
        <v>140097028.09351492</v>
      </c>
      <c r="D11" s="557">
        <v>1315475.3454159996</v>
      </c>
      <c r="E11" s="557">
        <v>3768147.1783280014</v>
      </c>
      <c r="F11" s="557">
        <v>277294.48258999997</v>
      </c>
      <c r="G11" s="557">
        <v>7192591.9308000002</v>
      </c>
      <c r="H11" s="557">
        <v>23105.261868000001</v>
      </c>
      <c r="I11" s="734">
        <v>17017.692465</v>
      </c>
    </row>
    <row r="12" spans="1:9">
      <c r="A12" s="733">
        <v>2015</v>
      </c>
      <c r="B12" s="557">
        <v>1700814.0358259997</v>
      </c>
      <c r="C12" s="557">
        <v>146822906.53713998</v>
      </c>
      <c r="D12" s="557">
        <v>1421513.070201</v>
      </c>
      <c r="E12" s="557">
        <v>4101567.7170699998</v>
      </c>
      <c r="F12" s="557">
        <v>315784.01908399991</v>
      </c>
      <c r="G12" s="557">
        <v>7320806.8476999998</v>
      </c>
      <c r="H12" s="557">
        <v>19510.729779000001</v>
      </c>
      <c r="I12" s="734">
        <v>20153.237616000002</v>
      </c>
    </row>
    <row r="13" spans="1:9">
      <c r="A13" s="733">
        <v>2016</v>
      </c>
      <c r="B13" s="557">
        <v>2353858.5579239996</v>
      </c>
      <c r="C13" s="557">
        <v>153005896.97612542</v>
      </c>
      <c r="D13" s="557">
        <v>1337081.4908789999</v>
      </c>
      <c r="E13" s="557">
        <v>4375336.6871659998</v>
      </c>
      <c r="F13" s="557">
        <v>314421.59763300006</v>
      </c>
      <c r="G13" s="557">
        <v>7663123.9877000004</v>
      </c>
      <c r="H13" s="557">
        <v>18789.004763000001</v>
      </c>
      <c r="I13" s="734">
        <v>25756.505005000006</v>
      </c>
    </row>
    <row r="14" spans="1:9">
      <c r="A14" s="733">
        <v>2017</v>
      </c>
      <c r="B14" s="557">
        <v>2445584.7979310001</v>
      </c>
      <c r="C14" s="557">
        <v>151103938.45861599</v>
      </c>
      <c r="D14" s="557">
        <v>1473072.7682369999</v>
      </c>
      <c r="E14" s="557">
        <v>4303540.9139170004</v>
      </c>
      <c r="F14" s="557">
        <v>306793.81027800002</v>
      </c>
      <c r="G14" s="557">
        <v>8806451.7127710003</v>
      </c>
      <c r="H14" s="557">
        <v>17790.363566</v>
      </c>
      <c r="I14" s="734">
        <v>28141.142527</v>
      </c>
    </row>
    <row r="15" spans="1:9">
      <c r="A15" s="733">
        <v>2018</v>
      </c>
      <c r="B15" s="557">
        <v>2437034.9605970001</v>
      </c>
      <c r="C15" s="557">
        <v>140210984.41501191</v>
      </c>
      <c r="D15" s="557">
        <v>1474383.128054</v>
      </c>
      <c r="E15" s="557">
        <v>4160161.9325340008</v>
      </c>
      <c r="F15" s="557">
        <v>289122.51396000001</v>
      </c>
      <c r="G15" s="557">
        <v>9533871.1347550005</v>
      </c>
      <c r="H15" s="557">
        <v>18601.344508000002</v>
      </c>
      <c r="I15" s="734">
        <v>28033.511927</v>
      </c>
    </row>
    <row r="16" spans="1:9">
      <c r="A16" s="735" t="s">
        <v>542</v>
      </c>
      <c r="B16" s="377">
        <f t="shared" ref="B16:I16" si="0">SUM(B17:B28)</f>
        <v>2455439.9084949996</v>
      </c>
      <c r="C16" s="377">
        <f t="shared" si="0"/>
        <v>128413463.35810569</v>
      </c>
      <c r="D16" s="377">
        <f t="shared" si="0"/>
        <v>1404381.5470090001</v>
      </c>
      <c r="E16" s="377">
        <f t="shared" si="0"/>
        <v>3860306.0494859996</v>
      </c>
      <c r="F16" s="377">
        <f t="shared" si="0"/>
        <v>308115.57177400001</v>
      </c>
      <c r="G16" s="377">
        <f t="shared" si="0"/>
        <v>10120007.399020998</v>
      </c>
      <c r="H16" s="377">
        <f t="shared" si="0"/>
        <v>19853.168400000002</v>
      </c>
      <c r="I16" s="377">
        <f t="shared" si="0"/>
        <v>30441.359038999995</v>
      </c>
    </row>
    <row r="17" spans="1:9">
      <c r="A17" s="736" t="s">
        <v>209</v>
      </c>
      <c r="B17" s="528">
        <v>201112.22550900004</v>
      </c>
      <c r="C17" s="528">
        <v>10389652.237093212</v>
      </c>
      <c r="D17" s="528">
        <v>101604.14332400002</v>
      </c>
      <c r="E17" s="528">
        <v>275459.98611499986</v>
      </c>
      <c r="F17" s="528">
        <v>23047.224783999995</v>
      </c>
      <c r="G17" s="528">
        <v>600445.67243600008</v>
      </c>
      <c r="H17" s="528">
        <v>1581.7539000000002</v>
      </c>
      <c r="I17" s="737">
        <v>2008.599125</v>
      </c>
    </row>
    <row r="18" spans="1:9">
      <c r="A18" s="738" t="s">
        <v>453</v>
      </c>
      <c r="B18" s="557">
        <v>175998.49119999999</v>
      </c>
      <c r="C18" s="557">
        <v>10345679.123397378</v>
      </c>
      <c r="D18" s="557">
        <v>107769.451908</v>
      </c>
      <c r="E18" s="557">
        <v>281968.74900499999</v>
      </c>
      <c r="F18" s="557">
        <v>22181.549251</v>
      </c>
      <c r="G18" s="557">
        <v>586328.11855999997</v>
      </c>
      <c r="H18" s="557">
        <v>1622.0219</v>
      </c>
      <c r="I18" s="734">
        <v>1698.2011639999998</v>
      </c>
    </row>
    <row r="19" spans="1:9">
      <c r="A19" s="738" t="s">
        <v>473</v>
      </c>
      <c r="B19" s="557">
        <v>209863.84430500001</v>
      </c>
      <c r="C19" s="557">
        <v>11003726.359240457</v>
      </c>
      <c r="D19" s="557">
        <v>118007.753621</v>
      </c>
      <c r="E19" s="557">
        <v>313745.35152600007</v>
      </c>
      <c r="F19" s="557">
        <v>24480.393717000003</v>
      </c>
      <c r="G19" s="557">
        <v>801478.55200000003</v>
      </c>
      <c r="H19" s="557">
        <v>1841.1858</v>
      </c>
      <c r="I19" s="734">
        <v>2011.3406329999998</v>
      </c>
    </row>
    <row r="20" spans="1:9">
      <c r="A20" s="738" t="s">
        <v>477</v>
      </c>
      <c r="B20" s="557">
        <v>188004.21613600003</v>
      </c>
      <c r="C20" s="557">
        <v>10805370.668552697</v>
      </c>
      <c r="D20" s="557">
        <v>116613.07790800001</v>
      </c>
      <c r="E20" s="557">
        <v>321700.59966700006</v>
      </c>
      <c r="F20" s="557">
        <v>26861.497997999999</v>
      </c>
      <c r="G20" s="557">
        <v>559442.53853000002</v>
      </c>
      <c r="H20" s="557">
        <v>1607.4564</v>
      </c>
      <c r="I20" s="734">
        <v>2369.7786809999998</v>
      </c>
    </row>
    <row r="21" spans="1:9">
      <c r="A21" s="738" t="s">
        <v>479</v>
      </c>
      <c r="B21" s="557">
        <v>218218.63691599996</v>
      </c>
      <c r="C21" s="557">
        <v>11249243.422666727</v>
      </c>
      <c r="D21" s="557">
        <v>118606.97091900001</v>
      </c>
      <c r="E21" s="557">
        <v>340036.49594699976</v>
      </c>
      <c r="F21" s="557">
        <v>28188.169726</v>
      </c>
      <c r="G21" s="557">
        <v>992009.27366199996</v>
      </c>
      <c r="H21" s="557">
        <v>1761.6957</v>
      </c>
      <c r="I21" s="734">
        <v>2428.9043019999999</v>
      </c>
    </row>
    <row r="22" spans="1:9">
      <c r="A22" s="738" t="s">
        <v>481</v>
      </c>
      <c r="B22" s="557">
        <v>198688.45119999998</v>
      </c>
      <c r="C22" s="557">
        <v>10888730.61463441</v>
      </c>
      <c r="D22" s="557">
        <v>115989.95343899998</v>
      </c>
      <c r="E22" s="557">
        <v>321001.47400700004</v>
      </c>
      <c r="F22" s="557">
        <v>24605.330757999996</v>
      </c>
      <c r="G22" s="557">
        <v>927600.88892099995</v>
      </c>
      <c r="H22" s="557">
        <v>1703.6477</v>
      </c>
      <c r="I22" s="734">
        <v>2680.3619820000004</v>
      </c>
    </row>
    <row r="23" spans="1:9">
      <c r="A23" s="738" t="s">
        <v>485</v>
      </c>
      <c r="B23" s="557">
        <v>203320.75469599999</v>
      </c>
      <c r="C23" s="557">
        <v>10901978.510560183</v>
      </c>
      <c r="D23" s="557">
        <v>106926.08090999999</v>
      </c>
      <c r="E23" s="557">
        <v>313444.35302099999</v>
      </c>
      <c r="F23" s="557">
        <v>24303.750340999988</v>
      </c>
      <c r="G23" s="557">
        <v>840537.49836899992</v>
      </c>
      <c r="H23" s="557">
        <v>1549.8516</v>
      </c>
      <c r="I23" s="734">
        <v>2410.8864510000003</v>
      </c>
    </row>
    <row r="24" spans="1:9">
      <c r="A24" s="738" t="s">
        <v>516</v>
      </c>
      <c r="B24" s="557">
        <v>215425.88808199996</v>
      </c>
      <c r="C24" s="557">
        <v>11162953.076847257</v>
      </c>
      <c r="D24" s="557">
        <v>122225.08016100002</v>
      </c>
      <c r="E24" s="557">
        <v>343593.25792299991</v>
      </c>
      <c r="F24" s="557">
        <v>26441.905713000011</v>
      </c>
      <c r="G24" s="557">
        <v>892833.80686399993</v>
      </c>
      <c r="H24" s="557">
        <v>1759.5539999999999</v>
      </c>
      <c r="I24" s="734">
        <v>2866.1795159999997</v>
      </c>
    </row>
    <row r="25" spans="1:9">
      <c r="A25" s="738" t="s">
        <v>529</v>
      </c>
      <c r="B25" s="557">
        <v>203781.51206699997</v>
      </c>
      <c r="C25" s="557">
        <v>10673421.838611575</v>
      </c>
      <c r="D25" s="557">
        <v>119124.508006</v>
      </c>
      <c r="E25" s="557">
        <v>331047.70397399989</v>
      </c>
      <c r="F25" s="557">
        <v>27818.879917000002</v>
      </c>
      <c r="G25" s="557">
        <v>754671.32964899996</v>
      </c>
      <c r="H25" s="557">
        <v>1715.7486000000001</v>
      </c>
      <c r="I25" s="734">
        <v>2536.6676040000002</v>
      </c>
    </row>
    <row r="26" spans="1:9">
      <c r="A26" s="761" t="s">
        <v>531</v>
      </c>
      <c r="B26" s="557">
        <v>204138.784235</v>
      </c>
      <c r="C26" s="557">
        <v>10561225.584582979</v>
      </c>
      <c r="D26" s="557">
        <v>131693.75919100002</v>
      </c>
      <c r="E26" s="557">
        <v>338161.16156099999</v>
      </c>
      <c r="F26" s="557">
        <v>26677.499686999996</v>
      </c>
      <c r="G26" s="557">
        <v>883232.61358400004</v>
      </c>
      <c r="H26" s="557">
        <v>1331.3577</v>
      </c>
      <c r="I26" s="762">
        <v>2617.3414779999998</v>
      </c>
    </row>
    <row r="27" spans="1:9">
      <c r="A27" s="761" t="s">
        <v>536</v>
      </c>
      <c r="B27" s="557">
        <v>211391.09353400004</v>
      </c>
      <c r="C27" s="557">
        <v>10368418.065256692</v>
      </c>
      <c r="D27" s="557">
        <v>113584.54697300003</v>
      </c>
      <c r="E27" s="557">
        <v>333848.25580899999</v>
      </c>
      <c r="F27" s="557">
        <v>26261.064611999998</v>
      </c>
      <c r="G27" s="557">
        <v>1108329.293818</v>
      </c>
      <c r="H27" s="557">
        <v>1609.0544</v>
      </c>
      <c r="I27" s="557">
        <v>3420.6002710000002</v>
      </c>
    </row>
    <row r="28" spans="1:9" ht="13.5" thickBot="1">
      <c r="A28" s="739" t="s">
        <v>543</v>
      </c>
      <c r="B28" s="614">
        <v>225496.01061500006</v>
      </c>
      <c r="C28" s="614">
        <v>10063063.856662126</v>
      </c>
      <c r="D28" s="614">
        <v>132236.220649</v>
      </c>
      <c r="E28" s="614">
        <v>346298.66093100008</v>
      </c>
      <c r="F28" s="614">
        <v>27248.305270000004</v>
      </c>
      <c r="G28" s="614">
        <v>1173097.8126279998</v>
      </c>
      <c r="H28" s="614">
        <v>1769.8407</v>
      </c>
      <c r="I28" s="740">
        <v>3392.4978319999996</v>
      </c>
    </row>
    <row r="29" spans="1:9" ht="18.75" customHeight="1">
      <c r="B29" s="227"/>
      <c r="C29" s="227"/>
      <c r="D29" s="227"/>
      <c r="E29" s="227"/>
      <c r="F29" s="227"/>
      <c r="G29" s="227"/>
      <c r="H29" s="227"/>
      <c r="I29" s="227"/>
    </row>
    <row r="30" spans="1:9">
      <c r="A30" s="155" t="s">
        <v>544</v>
      </c>
      <c r="D30" s="227"/>
    </row>
    <row r="31" spans="1:9">
      <c r="A31" s="419" t="s">
        <v>545</v>
      </c>
      <c r="B31" s="532">
        <v>230387.74450099995</v>
      </c>
      <c r="C31" s="532">
        <v>11672408.987403743</v>
      </c>
      <c r="D31" s="532">
        <v>120274.37630200002</v>
      </c>
      <c r="E31" s="532">
        <v>341063.18586899992</v>
      </c>
      <c r="F31" s="532">
        <v>28438.248905999997</v>
      </c>
      <c r="G31" s="532">
        <v>895942.52314800001</v>
      </c>
      <c r="H31" s="532">
        <v>1696.3297000000002</v>
      </c>
      <c r="I31" s="532">
        <v>2392.9906219999998</v>
      </c>
    </row>
    <row r="32" spans="1:9">
      <c r="A32" s="744" t="s">
        <v>546</v>
      </c>
      <c r="B32" s="745">
        <v>225496.01061500006</v>
      </c>
      <c r="C32" s="745">
        <v>10063063.856662126</v>
      </c>
      <c r="D32" s="745">
        <v>132236.220649</v>
      </c>
      <c r="E32" s="745">
        <v>346298.66093100008</v>
      </c>
      <c r="F32" s="745">
        <v>27248.305270000004</v>
      </c>
      <c r="G32" s="745">
        <v>1173097.8126279998</v>
      </c>
      <c r="H32" s="745">
        <v>1769.8407</v>
      </c>
      <c r="I32" s="745">
        <v>3392.4978319999996</v>
      </c>
    </row>
    <row r="33" spans="1:15" s="228" customFormat="1" ht="13.5" thickBot="1">
      <c r="A33" s="615" t="s">
        <v>211</v>
      </c>
      <c r="B33" s="743">
        <f>+B32/B31-1</f>
        <v>-2.1232613291106039E-2</v>
      </c>
      <c r="C33" s="743">
        <f>+C32/C31-1</f>
        <v>-0.13787600592802551</v>
      </c>
      <c r="D33" s="743">
        <f>+D32/D31-1</f>
        <v>9.9454636264042495E-2</v>
      </c>
      <c r="E33" s="743">
        <f t="shared" ref="E33:I33" si="1">+E32/E31-1</f>
        <v>1.535045492717324E-2</v>
      </c>
      <c r="F33" s="743">
        <f t="shared" si="1"/>
        <v>-4.1843069871609906E-2</v>
      </c>
      <c r="G33" s="743">
        <f t="shared" si="1"/>
        <v>0.30934494380976796</v>
      </c>
      <c r="H33" s="743">
        <f t="shared" si="1"/>
        <v>4.3335325674012326E-2</v>
      </c>
      <c r="I33" s="743">
        <f t="shared" si="1"/>
        <v>0.41768120644143503</v>
      </c>
    </row>
    <row r="34" spans="1:15">
      <c r="A34" s="410"/>
      <c r="B34" s="227"/>
      <c r="C34" s="227"/>
      <c r="D34" s="227"/>
      <c r="E34" s="227"/>
      <c r="F34" s="227"/>
      <c r="G34" s="227"/>
      <c r="H34" s="227"/>
      <c r="I34" s="227"/>
    </row>
    <row r="35" spans="1:15">
      <c r="A35" s="617" t="s">
        <v>547</v>
      </c>
      <c r="B35" s="617"/>
      <c r="C35" s="617"/>
      <c r="D35" s="617"/>
      <c r="E35" s="617"/>
      <c r="F35" s="617"/>
      <c r="G35" s="617"/>
      <c r="H35" s="617"/>
      <c r="I35" s="617"/>
    </row>
    <row r="36" spans="1:15" ht="12.75" customHeight="1">
      <c r="A36" s="240" t="s">
        <v>548</v>
      </c>
      <c r="B36" s="469">
        <v>2437034.9605970001</v>
      </c>
      <c r="C36" s="469">
        <v>140210984.41501191</v>
      </c>
      <c r="D36" s="469">
        <v>1474383.128054</v>
      </c>
      <c r="E36" s="469">
        <v>4160161.9325340008</v>
      </c>
      <c r="F36" s="469">
        <v>289122.51396000001</v>
      </c>
      <c r="G36" s="469">
        <v>9533871.1347550005</v>
      </c>
      <c r="H36" s="469">
        <v>18601.344508000002</v>
      </c>
      <c r="I36" s="469">
        <v>28033.511927</v>
      </c>
      <c r="O36" s="205" t="s">
        <v>488</v>
      </c>
    </row>
    <row r="37" spans="1:15">
      <c r="A37" s="240" t="s">
        <v>549</v>
      </c>
      <c r="B37" s="469">
        <v>2455439.9084949996</v>
      </c>
      <c r="C37" s="469">
        <v>128413463.35810569</v>
      </c>
      <c r="D37" s="469">
        <v>1404381.5470090001</v>
      </c>
      <c r="E37" s="469">
        <v>3860306.0494859996</v>
      </c>
      <c r="F37" s="469">
        <v>308115.57177400001</v>
      </c>
      <c r="G37" s="469">
        <v>10120007.399020998</v>
      </c>
      <c r="H37" s="469">
        <v>19853.168400000002</v>
      </c>
      <c r="I37" s="469">
        <v>30441.359038999995</v>
      </c>
    </row>
    <row r="38" spans="1:15" ht="13.5" thickBot="1">
      <c r="A38" s="618" t="s">
        <v>211</v>
      </c>
      <c r="B38" s="616">
        <f t="shared" ref="B38:I38" si="2">+B37/B36-1</f>
        <v>7.5521887029026402E-3</v>
      </c>
      <c r="C38" s="616">
        <f t="shared" si="2"/>
        <v>-8.4141204101289446E-2</v>
      </c>
      <c r="D38" s="616">
        <f t="shared" si="2"/>
        <v>-4.7478555412793666E-2</v>
      </c>
      <c r="E38" s="616">
        <f t="shared" si="2"/>
        <v>-7.2077935405114313E-2</v>
      </c>
      <c r="F38" s="616">
        <f t="shared" si="2"/>
        <v>6.5692074801990907E-2</v>
      </c>
      <c r="G38" s="616">
        <f t="shared" si="2"/>
        <v>6.1479356704254418E-2</v>
      </c>
      <c r="H38" s="616">
        <f t="shared" si="2"/>
        <v>6.7297495160181686E-2</v>
      </c>
      <c r="I38" s="616">
        <f t="shared" si="2"/>
        <v>8.5891739795930455E-2</v>
      </c>
    </row>
    <row r="39" spans="1:15">
      <c r="A39" s="531"/>
      <c r="B39" s="530"/>
      <c r="C39" s="530"/>
      <c r="D39" s="530"/>
      <c r="E39" s="530"/>
      <c r="F39" s="530"/>
      <c r="G39" s="530"/>
      <c r="H39" s="530"/>
      <c r="I39" s="530"/>
    </row>
    <row r="40" spans="1:15" ht="15.75" customHeight="1">
      <c r="A40" s="617" t="s">
        <v>210</v>
      </c>
      <c r="B40" s="617"/>
      <c r="C40" s="617"/>
      <c r="D40" s="617"/>
      <c r="E40" s="617"/>
      <c r="F40" s="617"/>
      <c r="G40" s="617"/>
      <c r="H40" s="617"/>
      <c r="I40" s="617"/>
    </row>
    <row r="41" spans="1:15" ht="12.75" customHeight="1">
      <c r="A41" s="529" t="s">
        <v>538</v>
      </c>
      <c r="B41" s="528">
        <f>+B27</f>
        <v>211391.09353400004</v>
      </c>
      <c r="C41" s="528">
        <f t="shared" ref="C41:I42" si="3">+C27</f>
        <v>10368418.065256692</v>
      </c>
      <c r="D41" s="528">
        <f t="shared" si="3"/>
        <v>113584.54697300003</v>
      </c>
      <c r="E41" s="528">
        <f t="shared" si="3"/>
        <v>333848.25580899999</v>
      </c>
      <c r="F41" s="528">
        <f t="shared" si="3"/>
        <v>26261.064611999998</v>
      </c>
      <c r="G41" s="528">
        <f t="shared" si="3"/>
        <v>1108329.293818</v>
      </c>
      <c r="H41" s="528">
        <f t="shared" si="3"/>
        <v>1609.0544</v>
      </c>
      <c r="I41" s="528">
        <f t="shared" si="3"/>
        <v>3420.6002710000002</v>
      </c>
    </row>
    <row r="42" spans="1:15" ht="12.75" customHeight="1">
      <c r="A42" s="744" t="str">
        <f>A32</f>
        <v>Dic. 2019</v>
      </c>
      <c r="B42" s="745">
        <f>+B28</f>
        <v>225496.01061500006</v>
      </c>
      <c r="C42" s="745">
        <f t="shared" si="3"/>
        <v>10063063.856662126</v>
      </c>
      <c r="D42" s="745">
        <f t="shared" si="3"/>
        <v>132236.220649</v>
      </c>
      <c r="E42" s="745">
        <f t="shared" si="3"/>
        <v>346298.66093100008</v>
      </c>
      <c r="F42" s="745">
        <f t="shared" si="3"/>
        <v>27248.305270000004</v>
      </c>
      <c r="G42" s="745">
        <f t="shared" si="3"/>
        <v>1173097.8126279998</v>
      </c>
      <c r="H42" s="745">
        <f t="shared" si="3"/>
        <v>1769.8407</v>
      </c>
      <c r="I42" s="745">
        <f t="shared" si="3"/>
        <v>3392.4978319999996</v>
      </c>
    </row>
    <row r="43" spans="1:15" ht="12.75" customHeight="1" thickBot="1">
      <c r="A43" s="615" t="s">
        <v>211</v>
      </c>
      <c r="B43" s="743">
        <f>+B42/B41-1</f>
        <v>6.6724273218877972E-2</v>
      </c>
      <c r="C43" s="743">
        <f t="shared" ref="C43:H43" si="4">+C42/C41-1</f>
        <v>-2.9450414390385315E-2</v>
      </c>
      <c r="D43" s="743">
        <f t="shared" si="4"/>
        <v>0.16420960573478016</v>
      </c>
      <c r="E43" s="743">
        <f t="shared" si="4"/>
        <v>3.7293605419113307E-2</v>
      </c>
      <c r="F43" s="743">
        <f t="shared" si="4"/>
        <v>3.759332199917309E-2</v>
      </c>
      <c r="G43" s="743">
        <f t="shared" si="4"/>
        <v>5.843797431978337E-2</v>
      </c>
      <c r="H43" s="743">
        <f t="shared" si="4"/>
        <v>9.9925956512098013E-2</v>
      </c>
      <c r="I43" s="743">
        <f>+I42/I41-1</f>
        <v>-8.2156454345906349E-3</v>
      </c>
      <c r="K43" s="205" t="s">
        <v>488</v>
      </c>
    </row>
    <row r="44" spans="1:15" ht="12.75" customHeight="1">
      <c r="A44" s="527"/>
      <c r="B44" s="526"/>
      <c r="C44" s="526"/>
      <c r="D44" s="526"/>
      <c r="E44" s="526"/>
      <c r="F44" s="526"/>
      <c r="G44" s="526"/>
      <c r="H44" s="526"/>
      <c r="I44" s="526"/>
    </row>
    <row r="45" spans="1:15">
      <c r="A45" s="793" t="s">
        <v>550</v>
      </c>
      <c r="B45" s="793"/>
      <c r="C45" s="793"/>
      <c r="D45" s="793"/>
      <c r="E45" s="793"/>
      <c r="F45" s="793"/>
      <c r="G45" s="793"/>
      <c r="H45" s="793"/>
      <c r="I45" s="793"/>
    </row>
  </sheetData>
  <mergeCells count="2">
    <mergeCell ref="A2:I2"/>
    <mergeCell ref="A45:I45"/>
  </mergeCells>
  <conditionalFormatting sqref="B43:I43">
    <cfRule type="cellIs" priority="1" operator="lessThan">
      <formula>0</formula>
    </cfRule>
  </conditionalFormatting>
  <conditionalFormatting sqref="B33:I33">
    <cfRule type="cellIs" priority="3" operator="lessThan">
      <formula>0</formula>
    </cfRule>
  </conditionalFormatting>
  <conditionalFormatting sqref="B38:I38">
    <cfRule type="cellIs" priority="2" operator="lessThan">
      <formula>0</formula>
    </cfRule>
  </conditionalFormatting>
  <printOptions horizontalCentered="1" verticalCentered="1"/>
  <pageMargins left="0" right="0" top="0" bottom="0" header="0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1"/>
  <sheetViews>
    <sheetView showGridLines="0" view="pageBreakPreview" zoomScaleNormal="110" zoomScaleSheetLayoutView="100" workbookViewId="0">
      <selection activeCell="G16" sqref="G16:G26"/>
    </sheetView>
  </sheetViews>
  <sheetFormatPr baseColWidth="10" defaultColWidth="11.5703125" defaultRowHeight="12.75"/>
  <cols>
    <col min="1" max="1" width="13" style="161" customWidth="1"/>
    <col min="2" max="2" width="16" style="161" customWidth="1"/>
    <col min="3" max="7" width="16" style="175" customWidth="1"/>
    <col min="8" max="8" width="17" style="175" customWidth="1"/>
    <col min="9" max="9" width="25.7109375" style="175" customWidth="1"/>
    <col min="10" max="10" width="10.28515625" style="154" customWidth="1"/>
    <col min="11" max="256" width="11.5703125" style="154"/>
    <col min="257" max="257" width="13" style="154" customWidth="1"/>
    <col min="258" max="263" width="16" style="154" customWidth="1"/>
    <col min="264" max="264" width="17" style="154" customWidth="1"/>
    <col min="265" max="265" width="25.7109375" style="154" customWidth="1"/>
    <col min="266" max="266" width="10.28515625" style="154" customWidth="1"/>
    <col min="267" max="512" width="11.5703125" style="154"/>
    <col min="513" max="513" width="13" style="154" customWidth="1"/>
    <col min="514" max="519" width="16" style="154" customWidth="1"/>
    <col min="520" max="520" width="17" style="154" customWidth="1"/>
    <col min="521" max="521" width="25.7109375" style="154" customWidth="1"/>
    <col min="522" max="522" width="10.28515625" style="154" customWidth="1"/>
    <col min="523" max="768" width="11.5703125" style="154"/>
    <col min="769" max="769" width="13" style="154" customWidth="1"/>
    <col min="770" max="775" width="16" style="154" customWidth="1"/>
    <col min="776" max="776" width="17" style="154" customWidth="1"/>
    <col min="777" max="777" width="25.7109375" style="154" customWidth="1"/>
    <col min="778" max="778" width="10.28515625" style="154" customWidth="1"/>
    <col min="779" max="1024" width="11.5703125" style="154"/>
    <col min="1025" max="1025" width="13" style="154" customWidth="1"/>
    <col min="1026" max="1031" width="16" style="154" customWidth="1"/>
    <col min="1032" max="1032" width="17" style="154" customWidth="1"/>
    <col min="1033" max="1033" width="25.7109375" style="154" customWidth="1"/>
    <col min="1034" max="1034" width="10.28515625" style="154" customWidth="1"/>
    <col min="1035" max="1280" width="11.5703125" style="154"/>
    <col min="1281" max="1281" width="13" style="154" customWidth="1"/>
    <col min="1282" max="1287" width="16" style="154" customWidth="1"/>
    <col min="1288" max="1288" width="17" style="154" customWidth="1"/>
    <col min="1289" max="1289" width="25.7109375" style="154" customWidth="1"/>
    <col min="1290" max="1290" width="10.28515625" style="154" customWidth="1"/>
    <col min="1291" max="1536" width="11.5703125" style="154"/>
    <col min="1537" max="1537" width="13" style="154" customWidth="1"/>
    <col min="1538" max="1543" width="16" style="154" customWidth="1"/>
    <col min="1544" max="1544" width="17" style="154" customWidth="1"/>
    <col min="1545" max="1545" width="25.7109375" style="154" customWidth="1"/>
    <col min="1546" max="1546" width="10.28515625" style="154" customWidth="1"/>
    <col min="1547" max="1792" width="11.5703125" style="154"/>
    <col min="1793" max="1793" width="13" style="154" customWidth="1"/>
    <col min="1794" max="1799" width="16" style="154" customWidth="1"/>
    <col min="1800" max="1800" width="17" style="154" customWidth="1"/>
    <col min="1801" max="1801" width="25.7109375" style="154" customWidth="1"/>
    <col min="1802" max="1802" width="10.28515625" style="154" customWidth="1"/>
    <col min="1803" max="2048" width="11.5703125" style="154"/>
    <col min="2049" max="2049" width="13" style="154" customWidth="1"/>
    <col min="2050" max="2055" width="16" style="154" customWidth="1"/>
    <col min="2056" max="2056" width="17" style="154" customWidth="1"/>
    <col min="2057" max="2057" width="25.7109375" style="154" customWidth="1"/>
    <col min="2058" max="2058" width="10.28515625" style="154" customWidth="1"/>
    <col min="2059" max="2304" width="11.5703125" style="154"/>
    <col min="2305" max="2305" width="13" style="154" customWidth="1"/>
    <col min="2306" max="2311" width="16" style="154" customWidth="1"/>
    <col min="2312" max="2312" width="17" style="154" customWidth="1"/>
    <col min="2313" max="2313" width="25.7109375" style="154" customWidth="1"/>
    <col min="2314" max="2314" width="10.28515625" style="154" customWidth="1"/>
    <col min="2315" max="2560" width="11.5703125" style="154"/>
    <col min="2561" max="2561" width="13" style="154" customWidth="1"/>
    <col min="2562" max="2567" width="16" style="154" customWidth="1"/>
    <col min="2568" max="2568" width="17" style="154" customWidth="1"/>
    <col min="2569" max="2569" width="25.7109375" style="154" customWidth="1"/>
    <col min="2570" max="2570" width="10.28515625" style="154" customWidth="1"/>
    <col min="2571" max="2816" width="11.5703125" style="154"/>
    <col min="2817" max="2817" width="13" style="154" customWidth="1"/>
    <col min="2818" max="2823" width="16" style="154" customWidth="1"/>
    <col min="2824" max="2824" width="17" style="154" customWidth="1"/>
    <col min="2825" max="2825" width="25.7109375" style="154" customWidth="1"/>
    <col min="2826" max="2826" width="10.28515625" style="154" customWidth="1"/>
    <col min="2827" max="3072" width="11.5703125" style="154"/>
    <col min="3073" max="3073" width="13" style="154" customWidth="1"/>
    <col min="3074" max="3079" width="16" style="154" customWidth="1"/>
    <col min="3080" max="3080" width="17" style="154" customWidth="1"/>
    <col min="3081" max="3081" width="25.7109375" style="154" customWidth="1"/>
    <col min="3082" max="3082" width="10.28515625" style="154" customWidth="1"/>
    <col min="3083" max="3328" width="11.5703125" style="154"/>
    <col min="3329" max="3329" width="13" style="154" customWidth="1"/>
    <col min="3330" max="3335" width="16" style="154" customWidth="1"/>
    <col min="3336" max="3336" width="17" style="154" customWidth="1"/>
    <col min="3337" max="3337" width="25.7109375" style="154" customWidth="1"/>
    <col min="3338" max="3338" width="10.28515625" style="154" customWidth="1"/>
    <col min="3339" max="3584" width="11.5703125" style="154"/>
    <col min="3585" max="3585" width="13" style="154" customWidth="1"/>
    <col min="3586" max="3591" width="16" style="154" customWidth="1"/>
    <col min="3592" max="3592" width="17" style="154" customWidth="1"/>
    <col min="3593" max="3593" width="25.7109375" style="154" customWidth="1"/>
    <col min="3594" max="3594" width="10.28515625" style="154" customWidth="1"/>
    <col min="3595" max="3840" width="11.5703125" style="154"/>
    <col min="3841" max="3841" width="13" style="154" customWidth="1"/>
    <col min="3842" max="3847" width="16" style="154" customWidth="1"/>
    <col min="3848" max="3848" width="17" style="154" customWidth="1"/>
    <col min="3849" max="3849" width="25.7109375" style="154" customWidth="1"/>
    <col min="3850" max="3850" width="10.28515625" style="154" customWidth="1"/>
    <col min="3851" max="4096" width="11.5703125" style="154"/>
    <col min="4097" max="4097" width="13" style="154" customWidth="1"/>
    <col min="4098" max="4103" width="16" style="154" customWidth="1"/>
    <col min="4104" max="4104" width="17" style="154" customWidth="1"/>
    <col min="4105" max="4105" width="25.7109375" style="154" customWidth="1"/>
    <col min="4106" max="4106" width="10.28515625" style="154" customWidth="1"/>
    <col min="4107" max="4352" width="11.5703125" style="154"/>
    <col min="4353" max="4353" width="13" style="154" customWidth="1"/>
    <col min="4354" max="4359" width="16" style="154" customWidth="1"/>
    <col min="4360" max="4360" width="17" style="154" customWidth="1"/>
    <col min="4361" max="4361" width="25.7109375" style="154" customWidth="1"/>
    <col min="4362" max="4362" width="10.28515625" style="154" customWidth="1"/>
    <col min="4363" max="4608" width="11.5703125" style="154"/>
    <col min="4609" max="4609" width="13" style="154" customWidth="1"/>
    <col min="4610" max="4615" width="16" style="154" customWidth="1"/>
    <col min="4616" max="4616" width="17" style="154" customWidth="1"/>
    <col min="4617" max="4617" width="25.7109375" style="154" customWidth="1"/>
    <col min="4618" max="4618" width="10.28515625" style="154" customWidth="1"/>
    <col min="4619" max="4864" width="11.5703125" style="154"/>
    <col min="4865" max="4865" width="13" style="154" customWidth="1"/>
    <col min="4866" max="4871" width="16" style="154" customWidth="1"/>
    <col min="4872" max="4872" width="17" style="154" customWidth="1"/>
    <col min="4873" max="4873" width="25.7109375" style="154" customWidth="1"/>
    <col min="4874" max="4874" width="10.28515625" style="154" customWidth="1"/>
    <col min="4875" max="5120" width="11.5703125" style="154"/>
    <col min="5121" max="5121" width="13" style="154" customWidth="1"/>
    <col min="5122" max="5127" width="16" style="154" customWidth="1"/>
    <col min="5128" max="5128" width="17" style="154" customWidth="1"/>
    <col min="5129" max="5129" width="25.7109375" style="154" customWidth="1"/>
    <col min="5130" max="5130" width="10.28515625" style="154" customWidth="1"/>
    <col min="5131" max="5376" width="11.5703125" style="154"/>
    <col min="5377" max="5377" width="13" style="154" customWidth="1"/>
    <col min="5378" max="5383" width="16" style="154" customWidth="1"/>
    <col min="5384" max="5384" width="17" style="154" customWidth="1"/>
    <col min="5385" max="5385" width="25.7109375" style="154" customWidth="1"/>
    <col min="5386" max="5386" width="10.28515625" style="154" customWidth="1"/>
    <col min="5387" max="5632" width="11.5703125" style="154"/>
    <col min="5633" max="5633" width="13" style="154" customWidth="1"/>
    <col min="5634" max="5639" width="16" style="154" customWidth="1"/>
    <col min="5640" max="5640" width="17" style="154" customWidth="1"/>
    <col min="5641" max="5641" width="25.7109375" style="154" customWidth="1"/>
    <col min="5642" max="5642" width="10.28515625" style="154" customWidth="1"/>
    <col min="5643" max="5888" width="11.5703125" style="154"/>
    <col min="5889" max="5889" width="13" style="154" customWidth="1"/>
    <col min="5890" max="5895" width="16" style="154" customWidth="1"/>
    <col min="5896" max="5896" width="17" style="154" customWidth="1"/>
    <col min="5897" max="5897" width="25.7109375" style="154" customWidth="1"/>
    <col min="5898" max="5898" width="10.28515625" style="154" customWidth="1"/>
    <col min="5899" max="6144" width="11.5703125" style="154"/>
    <col min="6145" max="6145" width="13" style="154" customWidth="1"/>
    <col min="6146" max="6151" width="16" style="154" customWidth="1"/>
    <col min="6152" max="6152" width="17" style="154" customWidth="1"/>
    <col min="6153" max="6153" width="25.7109375" style="154" customWidth="1"/>
    <col min="6154" max="6154" width="10.28515625" style="154" customWidth="1"/>
    <col min="6155" max="6400" width="11.5703125" style="154"/>
    <col min="6401" max="6401" width="13" style="154" customWidth="1"/>
    <col min="6402" max="6407" width="16" style="154" customWidth="1"/>
    <col min="6408" max="6408" width="17" style="154" customWidth="1"/>
    <col min="6409" max="6409" width="25.7109375" style="154" customWidth="1"/>
    <col min="6410" max="6410" width="10.28515625" style="154" customWidth="1"/>
    <col min="6411" max="6656" width="11.5703125" style="154"/>
    <col min="6657" max="6657" width="13" style="154" customWidth="1"/>
    <col min="6658" max="6663" width="16" style="154" customWidth="1"/>
    <col min="6664" max="6664" width="17" style="154" customWidth="1"/>
    <col min="6665" max="6665" width="25.7109375" style="154" customWidth="1"/>
    <col min="6666" max="6666" width="10.28515625" style="154" customWidth="1"/>
    <col min="6667" max="6912" width="11.5703125" style="154"/>
    <col min="6913" max="6913" width="13" style="154" customWidth="1"/>
    <col min="6914" max="6919" width="16" style="154" customWidth="1"/>
    <col min="6920" max="6920" width="17" style="154" customWidth="1"/>
    <col min="6921" max="6921" width="25.7109375" style="154" customWidth="1"/>
    <col min="6922" max="6922" width="10.28515625" style="154" customWidth="1"/>
    <col min="6923" max="7168" width="11.5703125" style="154"/>
    <col min="7169" max="7169" width="13" style="154" customWidth="1"/>
    <col min="7170" max="7175" width="16" style="154" customWidth="1"/>
    <col min="7176" max="7176" width="17" style="154" customWidth="1"/>
    <col min="7177" max="7177" width="25.7109375" style="154" customWidth="1"/>
    <col min="7178" max="7178" width="10.28515625" style="154" customWidth="1"/>
    <col min="7179" max="7424" width="11.5703125" style="154"/>
    <col min="7425" max="7425" width="13" style="154" customWidth="1"/>
    <col min="7426" max="7431" width="16" style="154" customWidth="1"/>
    <col min="7432" max="7432" width="17" style="154" customWidth="1"/>
    <col min="7433" max="7433" width="25.7109375" style="154" customWidth="1"/>
    <col min="7434" max="7434" width="10.28515625" style="154" customWidth="1"/>
    <col min="7435" max="7680" width="11.5703125" style="154"/>
    <col min="7681" max="7681" width="13" style="154" customWidth="1"/>
    <col min="7682" max="7687" width="16" style="154" customWidth="1"/>
    <col min="7688" max="7688" width="17" style="154" customWidth="1"/>
    <col min="7689" max="7689" width="25.7109375" style="154" customWidth="1"/>
    <col min="7690" max="7690" width="10.28515625" style="154" customWidth="1"/>
    <col min="7691" max="7936" width="11.5703125" style="154"/>
    <col min="7937" max="7937" width="13" style="154" customWidth="1"/>
    <col min="7938" max="7943" width="16" style="154" customWidth="1"/>
    <col min="7944" max="7944" width="17" style="154" customWidth="1"/>
    <col min="7945" max="7945" width="25.7109375" style="154" customWidth="1"/>
    <col min="7946" max="7946" width="10.28515625" style="154" customWidth="1"/>
    <col min="7947" max="8192" width="11.5703125" style="154"/>
    <col min="8193" max="8193" width="13" style="154" customWidth="1"/>
    <col min="8194" max="8199" width="16" style="154" customWidth="1"/>
    <col min="8200" max="8200" width="17" style="154" customWidth="1"/>
    <col min="8201" max="8201" width="25.7109375" style="154" customWidth="1"/>
    <col min="8202" max="8202" width="10.28515625" style="154" customWidth="1"/>
    <col min="8203" max="8448" width="11.5703125" style="154"/>
    <col min="8449" max="8449" width="13" style="154" customWidth="1"/>
    <col min="8450" max="8455" width="16" style="154" customWidth="1"/>
    <col min="8456" max="8456" width="17" style="154" customWidth="1"/>
    <col min="8457" max="8457" width="25.7109375" style="154" customWidth="1"/>
    <col min="8458" max="8458" width="10.28515625" style="154" customWidth="1"/>
    <col min="8459" max="8704" width="11.5703125" style="154"/>
    <col min="8705" max="8705" width="13" style="154" customWidth="1"/>
    <col min="8706" max="8711" width="16" style="154" customWidth="1"/>
    <col min="8712" max="8712" width="17" style="154" customWidth="1"/>
    <col min="8713" max="8713" width="25.7109375" style="154" customWidth="1"/>
    <col min="8714" max="8714" width="10.28515625" style="154" customWidth="1"/>
    <col min="8715" max="8960" width="11.5703125" style="154"/>
    <col min="8961" max="8961" width="13" style="154" customWidth="1"/>
    <col min="8962" max="8967" width="16" style="154" customWidth="1"/>
    <col min="8968" max="8968" width="17" style="154" customWidth="1"/>
    <col min="8969" max="8969" width="25.7109375" style="154" customWidth="1"/>
    <col min="8970" max="8970" width="10.28515625" style="154" customWidth="1"/>
    <col min="8971" max="9216" width="11.5703125" style="154"/>
    <col min="9217" max="9217" width="13" style="154" customWidth="1"/>
    <col min="9218" max="9223" width="16" style="154" customWidth="1"/>
    <col min="9224" max="9224" width="17" style="154" customWidth="1"/>
    <col min="9225" max="9225" width="25.7109375" style="154" customWidth="1"/>
    <col min="9226" max="9226" width="10.28515625" style="154" customWidth="1"/>
    <col min="9227" max="9472" width="11.5703125" style="154"/>
    <col min="9473" max="9473" width="13" style="154" customWidth="1"/>
    <col min="9474" max="9479" width="16" style="154" customWidth="1"/>
    <col min="9480" max="9480" width="17" style="154" customWidth="1"/>
    <col min="9481" max="9481" width="25.7109375" style="154" customWidth="1"/>
    <col min="9482" max="9482" width="10.28515625" style="154" customWidth="1"/>
    <col min="9483" max="9728" width="11.5703125" style="154"/>
    <col min="9729" max="9729" width="13" style="154" customWidth="1"/>
    <col min="9730" max="9735" width="16" style="154" customWidth="1"/>
    <col min="9736" max="9736" width="17" style="154" customWidth="1"/>
    <col min="9737" max="9737" width="25.7109375" style="154" customWidth="1"/>
    <col min="9738" max="9738" width="10.28515625" style="154" customWidth="1"/>
    <col min="9739" max="9984" width="11.5703125" style="154"/>
    <col min="9985" max="9985" width="13" style="154" customWidth="1"/>
    <col min="9986" max="9991" width="16" style="154" customWidth="1"/>
    <col min="9992" max="9992" width="17" style="154" customWidth="1"/>
    <col min="9993" max="9993" width="25.7109375" style="154" customWidth="1"/>
    <col min="9994" max="9994" width="10.28515625" style="154" customWidth="1"/>
    <col min="9995" max="10240" width="11.5703125" style="154"/>
    <col min="10241" max="10241" width="13" style="154" customWidth="1"/>
    <col min="10242" max="10247" width="16" style="154" customWidth="1"/>
    <col min="10248" max="10248" width="17" style="154" customWidth="1"/>
    <col min="10249" max="10249" width="25.7109375" style="154" customWidth="1"/>
    <col min="10250" max="10250" width="10.28515625" style="154" customWidth="1"/>
    <col min="10251" max="10496" width="11.5703125" style="154"/>
    <col min="10497" max="10497" width="13" style="154" customWidth="1"/>
    <col min="10498" max="10503" width="16" style="154" customWidth="1"/>
    <col min="10504" max="10504" width="17" style="154" customWidth="1"/>
    <col min="10505" max="10505" width="25.7109375" style="154" customWidth="1"/>
    <col min="10506" max="10506" width="10.28515625" style="154" customWidth="1"/>
    <col min="10507" max="10752" width="11.5703125" style="154"/>
    <col min="10753" max="10753" width="13" style="154" customWidth="1"/>
    <col min="10754" max="10759" width="16" style="154" customWidth="1"/>
    <col min="10760" max="10760" width="17" style="154" customWidth="1"/>
    <col min="10761" max="10761" width="25.7109375" style="154" customWidth="1"/>
    <col min="10762" max="10762" width="10.28515625" style="154" customWidth="1"/>
    <col min="10763" max="11008" width="11.5703125" style="154"/>
    <col min="11009" max="11009" width="13" style="154" customWidth="1"/>
    <col min="11010" max="11015" width="16" style="154" customWidth="1"/>
    <col min="11016" max="11016" width="17" style="154" customWidth="1"/>
    <col min="11017" max="11017" width="25.7109375" style="154" customWidth="1"/>
    <col min="11018" max="11018" width="10.28515625" style="154" customWidth="1"/>
    <col min="11019" max="11264" width="11.5703125" style="154"/>
    <col min="11265" max="11265" width="13" style="154" customWidth="1"/>
    <col min="11266" max="11271" width="16" style="154" customWidth="1"/>
    <col min="11272" max="11272" width="17" style="154" customWidth="1"/>
    <col min="11273" max="11273" width="25.7109375" style="154" customWidth="1"/>
    <col min="11274" max="11274" width="10.28515625" style="154" customWidth="1"/>
    <col min="11275" max="11520" width="11.5703125" style="154"/>
    <col min="11521" max="11521" width="13" style="154" customWidth="1"/>
    <col min="11522" max="11527" width="16" style="154" customWidth="1"/>
    <col min="11528" max="11528" width="17" style="154" customWidth="1"/>
    <col min="11529" max="11529" width="25.7109375" style="154" customWidth="1"/>
    <col min="11530" max="11530" width="10.28515625" style="154" customWidth="1"/>
    <col min="11531" max="11776" width="11.5703125" style="154"/>
    <col min="11777" max="11777" width="13" style="154" customWidth="1"/>
    <col min="11778" max="11783" width="16" style="154" customWidth="1"/>
    <col min="11784" max="11784" width="17" style="154" customWidth="1"/>
    <col min="11785" max="11785" width="25.7109375" style="154" customWidth="1"/>
    <col min="11786" max="11786" width="10.28515625" style="154" customWidth="1"/>
    <col min="11787" max="12032" width="11.5703125" style="154"/>
    <col min="12033" max="12033" width="13" style="154" customWidth="1"/>
    <col min="12034" max="12039" width="16" style="154" customWidth="1"/>
    <col min="12040" max="12040" width="17" style="154" customWidth="1"/>
    <col min="12041" max="12041" width="25.7109375" style="154" customWidth="1"/>
    <col min="12042" max="12042" width="10.28515625" style="154" customWidth="1"/>
    <col min="12043" max="12288" width="11.5703125" style="154"/>
    <col min="12289" max="12289" width="13" style="154" customWidth="1"/>
    <col min="12290" max="12295" width="16" style="154" customWidth="1"/>
    <col min="12296" max="12296" width="17" style="154" customWidth="1"/>
    <col min="12297" max="12297" width="25.7109375" style="154" customWidth="1"/>
    <col min="12298" max="12298" width="10.28515625" style="154" customWidth="1"/>
    <col min="12299" max="12544" width="11.5703125" style="154"/>
    <col min="12545" max="12545" width="13" style="154" customWidth="1"/>
    <col min="12546" max="12551" width="16" style="154" customWidth="1"/>
    <col min="12552" max="12552" width="17" style="154" customWidth="1"/>
    <col min="12553" max="12553" width="25.7109375" style="154" customWidth="1"/>
    <col min="12554" max="12554" width="10.28515625" style="154" customWidth="1"/>
    <col min="12555" max="12800" width="11.5703125" style="154"/>
    <col min="12801" max="12801" width="13" style="154" customWidth="1"/>
    <col min="12802" max="12807" width="16" style="154" customWidth="1"/>
    <col min="12808" max="12808" width="17" style="154" customWidth="1"/>
    <col min="12809" max="12809" width="25.7109375" style="154" customWidth="1"/>
    <col min="12810" max="12810" width="10.28515625" style="154" customWidth="1"/>
    <col min="12811" max="13056" width="11.5703125" style="154"/>
    <col min="13057" max="13057" width="13" style="154" customWidth="1"/>
    <col min="13058" max="13063" width="16" style="154" customWidth="1"/>
    <col min="13064" max="13064" width="17" style="154" customWidth="1"/>
    <col min="13065" max="13065" width="25.7109375" style="154" customWidth="1"/>
    <col min="13066" max="13066" width="10.28515625" style="154" customWidth="1"/>
    <col min="13067" max="13312" width="11.5703125" style="154"/>
    <col min="13313" max="13313" width="13" style="154" customWidth="1"/>
    <col min="13314" max="13319" width="16" style="154" customWidth="1"/>
    <col min="13320" max="13320" width="17" style="154" customWidth="1"/>
    <col min="13321" max="13321" width="25.7109375" style="154" customWidth="1"/>
    <col min="13322" max="13322" width="10.28515625" style="154" customWidth="1"/>
    <col min="13323" max="13568" width="11.5703125" style="154"/>
    <col min="13569" max="13569" width="13" style="154" customWidth="1"/>
    <col min="13570" max="13575" width="16" style="154" customWidth="1"/>
    <col min="13576" max="13576" width="17" style="154" customWidth="1"/>
    <col min="13577" max="13577" width="25.7109375" style="154" customWidth="1"/>
    <col min="13578" max="13578" width="10.28515625" style="154" customWidth="1"/>
    <col min="13579" max="13824" width="11.5703125" style="154"/>
    <col min="13825" max="13825" width="13" style="154" customWidth="1"/>
    <col min="13826" max="13831" width="16" style="154" customWidth="1"/>
    <col min="13832" max="13832" width="17" style="154" customWidth="1"/>
    <col min="13833" max="13833" width="25.7109375" style="154" customWidth="1"/>
    <col min="13834" max="13834" width="10.28515625" style="154" customWidth="1"/>
    <col min="13835" max="14080" width="11.5703125" style="154"/>
    <col min="14081" max="14081" width="13" style="154" customWidth="1"/>
    <col min="14082" max="14087" width="16" style="154" customWidth="1"/>
    <col min="14088" max="14088" width="17" style="154" customWidth="1"/>
    <col min="14089" max="14089" width="25.7109375" style="154" customWidth="1"/>
    <col min="14090" max="14090" width="10.28515625" style="154" customWidth="1"/>
    <col min="14091" max="14336" width="11.5703125" style="154"/>
    <col min="14337" max="14337" width="13" style="154" customWidth="1"/>
    <col min="14338" max="14343" width="16" style="154" customWidth="1"/>
    <col min="14344" max="14344" width="17" style="154" customWidth="1"/>
    <col min="14345" max="14345" width="25.7109375" style="154" customWidth="1"/>
    <col min="14346" max="14346" width="10.28515625" style="154" customWidth="1"/>
    <col min="14347" max="14592" width="11.5703125" style="154"/>
    <col min="14593" max="14593" width="13" style="154" customWidth="1"/>
    <col min="14594" max="14599" width="16" style="154" customWidth="1"/>
    <col min="14600" max="14600" width="17" style="154" customWidth="1"/>
    <col min="14601" max="14601" width="25.7109375" style="154" customWidth="1"/>
    <col min="14602" max="14602" width="10.28515625" style="154" customWidth="1"/>
    <col min="14603" max="14848" width="11.5703125" style="154"/>
    <col min="14849" max="14849" width="13" style="154" customWidth="1"/>
    <col min="14850" max="14855" width="16" style="154" customWidth="1"/>
    <col min="14856" max="14856" width="17" style="154" customWidth="1"/>
    <col min="14857" max="14857" width="25.7109375" style="154" customWidth="1"/>
    <col min="14858" max="14858" width="10.28515625" style="154" customWidth="1"/>
    <col min="14859" max="15104" width="11.5703125" style="154"/>
    <col min="15105" max="15105" width="13" style="154" customWidth="1"/>
    <col min="15106" max="15111" width="16" style="154" customWidth="1"/>
    <col min="15112" max="15112" width="17" style="154" customWidth="1"/>
    <col min="15113" max="15113" width="25.7109375" style="154" customWidth="1"/>
    <col min="15114" max="15114" width="10.28515625" style="154" customWidth="1"/>
    <col min="15115" max="15360" width="11.5703125" style="154"/>
    <col min="15361" max="15361" width="13" style="154" customWidth="1"/>
    <col min="15362" max="15367" width="16" style="154" customWidth="1"/>
    <col min="15368" max="15368" width="17" style="154" customWidth="1"/>
    <col min="15369" max="15369" width="25.7109375" style="154" customWidth="1"/>
    <col min="15370" max="15370" width="10.28515625" style="154" customWidth="1"/>
    <col min="15371" max="15616" width="11.5703125" style="154"/>
    <col min="15617" max="15617" width="13" style="154" customWidth="1"/>
    <col min="15618" max="15623" width="16" style="154" customWidth="1"/>
    <col min="15624" max="15624" width="17" style="154" customWidth="1"/>
    <col min="15625" max="15625" width="25.7109375" style="154" customWidth="1"/>
    <col min="15626" max="15626" width="10.28515625" style="154" customWidth="1"/>
    <col min="15627" max="15872" width="11.5703125" style="154"/>
    <col min="15873" max="15873" width="13" style="154" customWidth="1"/>
    <col min="15874" max="15879" width="16" style="154" customWidth="1"/>
    <col min="15880" max="15880" width="17" style="154" customWidth="1"/>
    <col min="15881" max="15881" width="25.7109375" style="154" customWidth="1"/>
    <col min="15882" max="15882" width="10.28515625" style="154" customWidth="1"/>
    <col min="15883" max="16128" width="11.5703125" style="154"/>
    <col min="16129" max="16129" width="13" style="154" customWidth="1"/>
    <col min="16130" max="16135" width="16" style="154" customWidth="1"/>
    <col min="16136" max="16136" width="17" style="154" customWidth="1"/>
    <col min="16137" max="16137" width="25.7109375" style="154" customWidth="1"/>
    <col min="16138" max="16138" width="10.28515625" style="154" customWidth="1"/>
    <col min="16139" max="16384" width="11.5703125" style="154"/>
  </cols>
  <sheetData>
    <row r="1" spans="1:11">
      <c r="A1" s="174" t="s">
        <v>247</v>
      </c>
    </row>
    <row r="2" spans="1:11" ht="15.75">
      <c r="A2" s="171" t="s">
        <v>222</v>
      </c>
      <c r="G2" s="624"/>
    </row>
    <row r="3" spans="1:11">
      <c r="A3" s="155"/>
    </row>
    <row r="4" spans="1:11">
      <c r="A4" s="176" t="s">
        <v>248</v>
      </c>
      <c r="B4" s="177" t="s">
        <v>223</v>
      </c>
      <c r="C4" s="177" t="s">
        <v>224</v>
      </c>
      <c r="D4" s="177" t="s">
        <v>225</v>
      </c>
      <c r="E4" s="177" t="s">
        <v>226</v>
      </c>
      <c r="F4" s="177" t="s">
        <v>121</v>
      </c>
      <c r="G4" s="177" t="s">
        <v>357</v>
      </c>
      <c r="H4" s="177" t="s">
        <v>227</v>
      </c>
      <c r="I4" s="177" t="s">
        <v>228</v>
      </c>
    </row>
    <row r="5" spans="1:11" ht="13.5" thickBot="1">
      <c r="A5" s="178"/>
      <c r="B5" s="179" t="s">
        <v>352</v>
      </c>
      <c r="C5" s="179" t="s">
        <v>352</v>
      </c>
      <c r="D5" s="179" t="s">
        <v>352</v>
      </c>
      <c r="E5" s="179" t="s">
        <v>353</v>
      </c>
      <c r="F5" s="179" t="s">
        <v>229</v>
      </c>
      <c r="G5" s="179" t="s">
        <v>229</v>
      </c>
      <c r="H5" s="179" t="s">
        <v>229</v>
      </c>
      <c r="I5" s="179" t="s">
        <v>229</v>
      </c>
    </row>
    <row r="6" spans="1:11">
      <c r="A6" s="161">
        <v>2010</v>
      </c>
      <c r="B6" s="181">
        <v>8.450746875258601E-2</v>
      </c>
      <c r="C6" s="181">
        <v>-2.7200264214780799E-2</v>
      </c>
      <c r="D6" s="181">
        <v>1.52952730656656E-2</v>
      </c>
      <c r="E6" s="625">
        <v>2.8250957505877676</v>
      </c>
      <c r="F6" s="182">
        <v>35803.080814595101</v>
      </c>
      <c r="G6" s="182">
        <v>22154.513265768925</v>
      </c>
      <c r="H6" s="182">
        <v>28815.319466000004</v>
      </c>
      <c r="I6" s="626">
        <v>6987.7613485950496</v>
      </c>
    </row>
    <row r="7" spans="1:11">
      <c r="A7" s="161">
        <v>2011</v>
      </c>
      <c r="B7" s="181">
        <v>6.4522160023376504E-2</v>
      </c>
      <c r="C7" s="181">
        <v>-2.11936819637971E-2</v>
      </c>
      <c r="D7" s="181">
        <v>3.3696654863748704E-2</v>
      </c>
      <c r="E7" s="625">
        <v>2.7540112112709312</v>
      </c>
      <c r="F7" s="182">
        <v>46375.961566173602</v>
      </c>
      <c r="G7" s="182">
        <v>28017.642434212732</v>
      </c>
      <c r="H7" s="182">
        <v>37151.5216</v>
      </c>
      <c r="I7" s="626">
        <v>9224.4399661735497</v>
      </c>
    </row>
    <row r="8" spans="1:11">
      <c r="A8" s="161">
        <v>2012</v>
      </c>
      <c r="B8" s="181">
        <v>5.9503463404493695E-2</v>
      </c>
      <c r="C8" s="181">
        <v>2.5103842207752899E-2</v>
      </c>
      <c r="D8" s="181">
        <v>3.6554139094222504E-2</v>
      </c>
      <c r="E8" s="625">
        <v>2.6375267297979796</v>
      </c>
      <c r="F8" s="182">
        <v>47410.606678139004</v>
      </c>
      <c r="G8" s="182">
        <v>28188.938086776645</v>
      </c>
      <c r="H8" s="182">
        <v>41017.937140000002</v>
      </c>
      <c r="I8" s="626">
        <v>6392.66953813902</v>
      </c>
    </row>
    <row r="9" spans="1:11">
      <c r="A9" s="161">
        <v>2013</v>
      </c>
      <c r="B9" s="181">
        <v>5.8375397600710699E-2</v>
      </c>
      <c r="C9" s="181">
        <v>4.2606338594700199E-2</v>
      </c>
      <c r="D9" s="181">
        <v>2.80558676982447E-2</v>
      </c>
      <c r="E9" s="625">
        <v>2.7023295295055818</v>
      </c>
      <c r="F9" s="182">
        <v>42860.636578772901</v>
      </c>
      <c r="G9" s="626">
        <v>24511.389216193056</v>
      </c>
      <c r="H9" s="626">
        <v>42356.184714999996</v>
      </c>
      <c r="I9" s="626">
        <v>504.45186377284699</v>
      </c>
    </row>
    <row r="10" spans="1:11" ht="15">
      <c r="A10" s="161">
        <v>2014</v>
      </c>
      <c r="B10" s="366">
        <v>2.3940763627093398E-2</v>
      </c>
      <c r="C10" s="181">
        <v>-2.2330662964123501E-2</v>
      </c>
      <c r="D10" s="181">
        <v>3.2462027510329498E-2</v>
      </c>
      <c r="E10" s="627">
        <v>2.8387441197691197</v>
      </c>
      <c r="F10" s="182">
        <v>39532.682898636704</v>
      </c>
      <c r="G10" s="626">
        <v>21209.019628408008</v>
      </c>
      <c r="H10" s="626">
        <v>41042.150549999991</v>
      </c>
      <c r="I10" s="626">
        <v>-1509.4676513633401</v>
      </c>
      <c r="J10" s="162"/>
    </row>
    <row r="11" spans="1:11" ht="15">
      <c r="A11" s="161">
        <v>2015</v>
      </c>
      <c r="B11" s="366">
        <v>3.2735773188074802E-2</v>
      </c>
      <c r="C11" s="181">
        <v>0.15717476222631699</v>
      </c>
      <c r="D11" s="181">
        <v>3.5478487642527201E-2</v>
      </c>
      <c r="E11" s="627">
        <v>3.1853143181818182</v>
      </c>
      <c r="F11" s="182">
        <v>34414.354533501202</v>
      </c>
      <c r="G11" s="626">
        <v>19648.602319839254</v>
      </c>
      <c r="H11" s="626">
        <v>37331</v>
      </c>
      <c r="I11" s="626">
        <v>-2916.4355934988498</v>
      </c>
      <c r="J11" s="162"/>
    </row>
    <row r="12" spans="1:11" ht="15">
      <c r="A12" s="161">
        <v>2016</v>
      </c>
      <c r="B12" s="367">
        <v>4.0429163656696E-2</v>
      </c>
      <c r="C12" s="181">
        <v>0.21182563154513401</v>
      </c>
      <c r="D12" s="181">
        <v>3.5930838949936005E-2</v>
      </c>
      <c r="E12" s="627">
        <v>3.375425825928458</v>
      </c>
      <c r="F12" s="182">
        <v>37019.780710529703</v>
      </c>
      <c r="G12" s="626">
        <v>22416.963898768292</v>
      </c>
      <c r="H12" s="626">
        <v>35132</v>
      </c>
      <c r="I12" s="626">
        <v>1888.1616035297</v>
      </c>
      <c r="J12" s="162"/>
    </row>
    <row r="13" spans="1:11" ht="15">
      <c r="A13" s="161">
        <v>2017</v>
      </c>
      <c r="B13" s="366">
        <v>2.4746848802569998E-2</v>
      </c>
      <c r="C13" s="181">
        <v>4.4761089838456301E-2</v>
      </c>
      <c r="D13" s="180">
        <v>2.8038318234279401E-2</v>
      </c>
      <c r="E13" s="628">
        <v>3.2607222536055769</v>
      </c>
      <c r="F13" s="182">
        <v>44917.617153410691</v>
      </c>
      <c r="G13" s="182">
        <v>27744.675048278266</v>
      </c>
      <c r="H13" s="182">
        <v>38651.849475999996</v>
      </c>
      <c r="I13" s="182">
        <v>6265.7676774106949</v>
      </c>
      <c r="J13" s="162"/>
    </row>
    <row r="14" spans="1:11" ht="15">
      <c r="A14" s="161">
        <v>2018</v>
      </c>
      <c r="B14" s="366">
        <v>3.9938623215126201E-2</v>
      </c>
      <c r="C14" s="181">
        <v>-1.47745959175283E-2</v>
      </c>
      <c r="D14" s="180">
        <v>1.3175629611134098E-2</v>
      </c>
      <c r="E14" s="628">
        <v>3.2870557103174605</v>
      </c>
      <c r="F14" s="182">
        <v>48942.38653399999</v>
      </c>
      <c r="G14" s="182">
        <v>29451.300147754373</v>
      </c>
      <c r="H14" s="182">
        <v>41893.128000000004</v>
      </c>
      <c r="I14" s="182">
        <v>7049.2578999999996</v>
      </c>
    </row>
    <row r="15" spans="1:11">
      <c r="A15" s="362">
        <v>2019</v>
      </c>
      <c r="B15" s="363"/>
      <c r="C15" s="363"/>
      <c r="D15" s="363"/>
      <c r="E15" s="407"/>
      <c r="F15" s="431"/>
      <c r="G15" s="431"/>
      <c r="H15" s="431"/>
      <c r="I15" s="431"/>
      <c r="K15" s="296"/>
    </row>
    <row r="16" spans="1:11">
      <c r="A16" s="239" t="s">
        <v>137</v>
      </c>
      <c r="B16" s="181">
        <v>1.6599999999999299E-2</v>
      </c>
      <c r="C16" s="181">
        <v>-1.3708447643975699E-2</v>
      </c>
      <c r="D16" s="181">
        <v>2.1291578505141403E-2</v>
      </c>
      <c r="E16" s="294">
        <v>3.3438136363636399</v>
      </c>
      <c r="F16" s="182">
        <v>3941.8160307446601</v>
      </c>
      <c r="G16" s="182">
        <v>2233.0966518974701</v>
      </c>
      <c r="H16" s="626">
        <v>3479.4271450000001</v>
      </c>
      <c r="I16" s="408">
        <v>462.38888574466199</v>
      </c>
      <c r="J16" s="751"/>
      <c r="K16" s="295"/>
    </row>
    <row r="17" spans="1:11">
      <c r="A17" s="239" t="s">
        <v>138</v>
      </c>
      <c r="B17" s="181">
        <v>2.1299999999994799E-2</v>
      </c>
      <c r="C17" s="181">
        <v>-5.7824873052087403E-2</v>
      </c>
      <c r="D17" s="181">
        <v>2.0033848550023402E-2</v>
      </c>
      <c r="E17" s="294">
        <v>3.3216000000000001</v>
      </c>
      <c r="F17" s="182">
        <v>3527.1544081181701</v>
      </c>
      <c r="G17" s="182">
        <v>2037.7040667850499</v>
      </c>
      <c r="H17" s="626">
        <v>3212.406352</v>
      </c>
      <c r="I17" s="408">
        <v>314.748056118173</v>
      </c>
      <c r="J17" s="751"/>
      <c r="K17" s="295"/>
    </row>
    <row r="18" spans="1:11">
      <c r="A18" s="239" t="s">
        <v>139</v>
      </c>
      <c r="B18" s="181">
        <v>3.3206729577524498E-2</v>
      </c>
      <c r="C18" s="181">
        <v>4.8950011374127803E-3</v>
      </c>
      <c r="D18" s="181">
        <v>2.24744059848038E-2</v>
      </c>
      <c r="E18" s="294">
        <v>3.30431904761905</v>
      </c>
      <c r="F18" s="182">
        <v>3756.50932606271</v>
      </c>
      <c r="G18" s="182">
        <v>2182.42340417387</v>
      </c>
      <c r="H18" s="626">
        <v>3275.056662</v>
      </c>
      <c r="I18" s="408">
        <v>481.45266406270599</v>
      </c>
      <c r="J18" s="751"/>
      <c r="K18" s="295"/>
    </row>
    <row r="19" spans="1:11">
      <c r="A19" s="239" t="s">
        <v>140</v>
      </c>
      <c r="B19" s="181">
        <v>2.09999999999723E-3</v>
      </c>
      <c r="C19" s="181">
        <v>-1.4217437098885601E-2</v>
      </c>
      <c r="D19" s="181">
        <v>2.5945674521029097E-2</v>
      </c>
      <c r="E19" s="294">
        <v>3.3034050000000001</v>
      </c>
      <c r="F19" s="182">
        <v>3763.68181524805</v>
      </c>
      <c r="G19" s="182">
        <v>2364.4396221136803</v>
      </c>
      <c r="H19" s="626">
        <v>3474.4965820000002</v>
      </c>
      <c r="I19" s="408">
        <v>289.18523324804499</v>
      </c>
      <c r="J19" s="751"/>
      <c r="K19" s="295"/>
    </row>
    <row r="20" spans="1:11">
      <c r="A20" s="239" t="s">
        <v>141</v>
      </c>
      <c r="B20" s="181">
        <v>7.5999999999969096E-3</v>
      </c>
      <c r="C20" s="181">
        <v>-4.3742314517260098E-4</v>
      </c>
      <c r="D20" s="181">
        <v>2.7251275461720601E-2</v>
      </c>
      <c r="E20" s="294">
        <v>3.33350454545455</v>
      </c>
      <c r="F20" s="182">
        <v>3672.44367113419</v>
      </c>
      <c r="G20" s="182">
        <v>2350.66988667139</v>
      </c>
      <c r="H20" s="626">
        <v>3560.5157810000001</v>
      </c>
      <c r="I20" s="408">
        <v>111.927890134192</v>
      </c>
      <c r="J20" s="751"/>
      <c r="K20" s="295"/>
    </row>
    <row r="21" spans="1:11">
      <c r="A21" s="239" t="s">
        <v>142</v>
      </c>
      <c r="B21" s="181">
        <v>2.6299999999995199E-2</v>
      </c>
      <c r="C21" s="181">
        <v>-2.62490732242119E-2</v>
      </c>
      <c r="D21" s="181">
        <v>2.2947805396705299E-2</v>
      </c>
      <c r="E21" s="294">
        <v>3.325475</v>
      </c>
      <c r="F21" s="182">
        <v>4046.9448101149401</v>
      </c>
      <c r="G21" s="182">
        <v>2483.8992551988399</v>
      </c>
      <c r="H21" s="626">
        <v>3179.2482180000002</v>
      </c>
      <c r="I21" s="408">
        <v>867.69659211493899</v>
      </c>
      <c r="J21" s="751"/>
      <c r="K21" s="295"/>
    </row>
    <row r="22" spans="1:11">
      <c r="A22" s="239" t="s">
        <v>143</v>
      </c>
      <c r="B22" s="181">
        <v>3.2899999999999201E-2</v>
      </c>
      <c r="C22" s="181">
        <v>-5.8639625003790198E-3</v>
      </c>
      <c r="D22" s="181">
        <v>2.1119132800643498E-2</v>
      </c>
      <c r="E22" s="294">
        <v>3.2904047619047598</v>
      </c>
      <c r="F22" s="182">
        <v>4104.9134049024997</v>
      </c>
      <c r="G22" s="182">
        <v>2355.5080548329902</v>
      </c>
      <c r="H22" s="626">
        <v>3535.0054030000001</v>
      </c>
      <c r="I22" s="408">
        <v>569.90800190249797</v>
      </c>
      <c r="J22" s="751"/>
      <c r="K22" s="295"/>
    </row>
    <row r="23" spans="1:11">
      <c r="A23" s="239" t="s">
        <v>144</v>
      </c>
      <c r="B23" s="181">
        <v>3.4299999999998401E-2</v>
      </c>
      <c r="C23" s="181">
        <v>-3.4611610347807702E-3</v>
      </c>
      <c r="D23" s="181">
        <v>2.0397233938454197E-2</v>
      </c>
      <c r="E23" s="294">
        <v>3.3787099999999999</v>
      </c>
      <c r="F23" s="182">
        <v>3799.09952351211</v>
      </c>
      <c r="G23" s="182">
        <v>2312.3270540008202</v>
      </c>
      <c r="H23" s="182">
        <v>3621.0418</v>
      </c>
      <c r="I23" s="408">
        <v>178.05772351210501</v>
      </c>
      <c r="J23" s="751"/>
      <c r="K23" s="295"/>
    </row>
    <row r="24" spans="1:11">
      <c r="A24" s="239" t="s">
        <v>145</v>
      </c>
      <c r="B24" s="181">
        <v>2.2200000000000102E-2</v>
      </c>
      <c r="C24" s="181">
        <v>-4.9018463463961597E-2</v>
      </c>
      <c r="D24" s="181">
        <v>1.85100693723762E-2</v>
      </c>
      <c r="E24" s="294">
        <v>3.3571904761904801</v>
      </c>
      <c r="F24" s="182">
        <v>3870.1985225776698</v>
      </c>
      <c r="G24" s="182">
        <v>2274.7139427362599</v>
      </c>
      <c r="H24" s="182">
        <v>3375.8913769999999</v>
      </c>
      <c r="I24" s="408">
        <v>494.30714557766902</v>
      </c>
      <c r="J24" s="757"/>
      <c r="K24" s="295"/>
    </row>
    <row r="25" spans="1:11">
      <c r="A25" s="239" t="s">
        <v>133</v>
      </c>
      <c r="B25" s="181">
        <v>2.08999999999985E-2</v>
      </c>
      <c r="C25" s="181">
        <v>1.0952358118435999E-3</v>
      </c>
      <c r="D25" s="181">
        <v>1.8805622635692801E-2</v>
      </c>
      <c r="E25" s="294">
        <v>3.3600761904761902</v>
      </c>
      <c r="F25" s="182">
        <v>4125.2647077220099</v>
      </c>
      <c r="G25" s="182">
        <v>2477.2962104637704</v>
      </c>
      <c r="H25" s="182">
        <v>3709.220883</v>
      </c>
      <c r="I25" s="182">
        <v>416.04382472201303</v>
      </c>
      <c r="J25" s="757"/>
      <c r="K25" s="295"/>
    </row>
    <row r="26" spans="1:11">
      <c r="A26" s="239" t="s">
        <v>135</v>
      </c>
      <c r="B26" s="780">
        <v>1.8599999999995401E-2</v>
      </c>
      <c r="C26" s="780">
        <v>3.5321428527780301E-2</v>
      </c>
      <c r="D26" s="181">
        <v>1.8667969487113099E-2</v>
      </c>
      <c r="E26" s="294">
        <v>3.3727149999999999</v>
      </c>
      <c r="F26" s="182">
        <v>3904.2277253324</v>
      </c>
      <c r="G26" s="182">
        <v>2255.65339397137</v>
      </c>
      <c r="H26" s="182">
        <v>3234.7580419999999</v>
      </c>
      <c r="I26" s="408">
        <v>669.4696833324</v>
      </c>
      <c r="J26" s="757"/>
      <c r="K26" s="295"/>
    </row>
    <row r="27" spans="1:11">
      <c r="A27" s="239" t="s">
        <v>146</v>
      </c>
      <c r="B27" s="408" t="s">
        <v>374</v>
      </c>
      <c r="C27" s="408" t="s">
        <v>374</v>
      </c>
      <c r="D27" s="181">
        <v>1.9000915791624301E-2</v>
      </c>
      <c r="E27" s="294">
        <v>3.3547380952380998</v>
      </c>
      <c r="F27" s="408" t="s">
        <v>374</v>
      </c>
      <c r="G27" s="408" t="s">
        <v>374</v>
      </c>
      <c r="H27" s="408" t="s">
        <v>374</v>
      </c>
      <c r="I27" s="408" t="s">
        <v>374</v>
      </c>
      <c r="J27" s="757"/>
      <c r="K27" s="295"/>
    </row>
    <row r="28" spans="1:11">
      <c r="A28" s="239"/>
      <c r="B28" s="180"/>
      <c r="C28" s="181"/>
      <c r="D28" s="295"/>
      <c r="E28" s="629"/>
      <c r="F28" s="182"/>
      <c r="G28" s="368"/>
      <c r="H28" s="296"/>
      <c r="I28" s="296"/>
      <c r="K28" s="296"/>
    </row>
    <row r="29" spans="1:11">
      <c r="A29" s="155" t="s">
        <v>354</v>
      </c>
      <c r="B29" s="175"/>
    </row>
    <row r="30" spans="1:11">
      <c r="B30" s="175"/>
    </row>
    <row r="31" spans="1:11">
      <c r="A31" s="176" t="s">
        <v>248</v>
      </c>
      <c r="B31" s="177" t="s">
        <v>231</v>
      </c>
      <c r="C31" s="177" t="s">
        <v>232</v>
      </c>
      <c r="D31" s="177" t="s">
        <v>233</v>
      </c>
      <c r="E31" s="177" t="s">
        <v>234</v>
      </c>
      <c r="F31" s="177" t="s">
        <v>235</v>
      </c>
      <c r="G31" s="177" t="s">
        <v>236</v>
      </c>
      <c r="H31" s="177" t="s">
        <v>203</v>
      </c>
      <c r="I31" s="177" t="s">
        <v>237</v>
      </c>
    </row>
    <row r="32" spans="1:11">
      <c r="A32" s="183"/>
      <c r="B32" s="184" t="s">
        <v>238</v>
      </c>
      <c r="C32" s="185" t="s">
        <v>239</v>
      </c>
      <c r="D32" s="184" t="s">
        <v>238</v>
      </c>
      <c r="E32" s="185" t="s">
        <v>239</v>
      </c>
      <c r="F32" s="184" t="s">
        <v>238</v>
      </c>
      <c r="G32" s="186" t="s">
        <v>238</v>
      </c>
      <c r="H32" s="184" t="s">
        <v>240</v>
      </c>
      <c r="I32" s="186" t="s">
        <v>241</v>
      </c>
    </row>
    <row r="33" spans="1:9">
      <c r="A33" s="183"/>
      <c r="B33" s="184" t="s">
        <v>242</v>
      </c>
      <c r="C33" s="185" t="s">
        <v>243</v>
      </c>
      <c r="D33" s="184" t="s">
        <v>242</v>
      </c>
      <c r="E33" s="186" t="s">
        <v>244</v>
      </c>
      <c r="F33" s="184" t="s">
        <v>242</v>
      </c>
      <c r="G33" s="186" t="s">
        <v>242</v>
      </c>
      <c r="H33" s="184" t="s">
        <v>245</v>
      </c>
      <c r="I33" s="186" t="s">
        <v>246</v>
      </c>
    </row>
    <row r="34" spans="1:9">
      <c r="A34" s="161">
        <v>1995</v>
      </c>
      <c r="B34" s="327">
        <v>133.19999999999999</v>
      </c>
      <c r="C34" s="327">
        <v>384.2</v>
      </c>
      <c r="D34" s="327">
        <v>46.8</v>
      </c>
      <c r="E34" s="327">
        <v>5.19</v>
      </c>
      <c r="F34" s="327">
        <v>28.6</v>
      </c>
      <c r="G34" s="327">
        <v>294.5</v>
      </c>
      <c r="H34" s="327">
        <v>16.5</v>
      </c>
      <c r="I34" s="327">
        <v>7.9</v>
      </c>
    </row>
    <row r="35" spans="1:9">
      <c r="A35" s="161">
        <v>1996</v>
      </c>
      <c r="B35" s="327">
        <v>103.89</v>
      </c>
      <c r="C35" s="327">
        <v>387.8</v>
      </c>
      <c r="D35" s="327">
        <v>46.5</v>
      </c>
      <c r="E35" s="327">
        <v>5.18</v>
      </c>
      <c r="F35" s="327">
        <v>35.1</v>
      </c>
      <c r="G35" s="327">
        <v>289</v>
      </c>
      <c r="H35" s="327">
        <v>20.5</v>
      </c>
      <c r="I35" s="327">
        <v>3.78</v>
      </c>
    </row>
    <row r="36" spans="1:9">
      <c r="A36" s="161">
        <v>1997</v>
      </c>
      <c r="B36" s="327">
        <v>103.22</v>
      </c>
      <c r="C36" s="327">
        <v>331.2</v>
      </c>
      <c r="D36" s="327">
        <v>59.7</v>
      </c>
      <c r="E36" s="327">
        <v>4.8899999999999997</v>
      </c>
      <c r="F36" s="327">
        <v>28</v>
      </c>
      <c r="G36" s="327">
        <v>264.39999999999998</v>
      </c>
      <c r="H36" s="327">
        <v>20.100000000000001</v>
      </c>
      <c r="I36" s="327">
        <v>4.3</v>
      </c>
    </row>
    <row r="37" spans="1:9">
      <c r="A37" s="161">
        <v>1998</v>
      </c>
      <c r="B37" s="327">
        <v>74.97</v>
      </c>
      <c r="C37" s="327">
        <v>294.10000000000002</v>
      </c>
      <c r="D37" s="327">
        <v>46.5</v>
      </c>
      <c r="E37" s="327">
        <v>5.53</v>
      </c>
      <c r="F37" s="327">
        <v>24</v>
      </c>
      <c r="G37" s="327">
        <v>261.39999999999998</v>
      </c>
      <c r="H37" s="327">
        <v>21</v>
      </c>
      <c r="I37" s="327">
        <v>3.41</v>
      </c>
    </row>
    <row r="38" spans="1:9">
      <c r="A38" s="161">
        <v>1999</v>
      </c>
      <c r="B38" s="327">
        <v>71.38</v>
      </c>
      <c r="C38" s="327">
        <v>278.8</v>
      </c>
      <c r="D38" s="327">
        <v>48.8</v>
      </c>
      <c r="E38" s="327">
        <v>5.25</v>
      </c>
      <c r="F38" s="327">
        <v>22.8</v>
      </c>
      <c r="G38" s="327">
        <v>254.4</v>
      </c>
      <c r="H38" s="327">
        <v>17.399999999999999</v>
      </c>
      <c r="I38" s="327">
        <v>2.65</v>
      </c>
    </row>
    <row r="39" spans="1:9">
      <c r="A39" s="161">
        <v>2000</v>
      </c>
      <c r="B39" s="327">
        <v>82.29</v>
      </c>
      <c r="C39" s="327">
        <v>279</v>
      </c>
      <c r="D39" s="327">
        <v>51.2</v>
      </c>
      <c r="E39" s="327">
        <v>5</v>
      </c>
      <c r="F39" s="327">
        <v>20.6</v>
      </c>
      <c r="G39" s="327">
        <v>253.4</v>
      </c>
      <c r="H39" s="327">
        <v>18.5</v>
      </c>
      <c r="I39" s="327">
        <v>2.5499999999999998</v>
      </c>
    </row>
    <row r="40" spans="1:9">
      <c r="A40" s="161">
        <v>2001</v>
      </c>
      <c r="B40" s="327">
        <v>71.569999999999993</v>
      </c>
      <c r="C40" s="327">
        <v>271.14</v>
      </c>
      <c r="D40" s="327">
        <v>40.200000000000003</v>
      </c>
      <c r="E40" s="327">
        <v>4.37</v>
      </c>
      <c r="F40" s="327">
        <v>21.59</v>
      </c>
      <c r="G40" s="327">
        <v>211.5</v>
      </c>
      <c r="H40" s="327">
        <v>19.399999999999999</v>
      </c>
      <c r="I40" s="327">
        <v>2.36</v>
      </c>
    </row>
    <row r="41" spans="1:9">
      <c r="A41" s="161">
        <v>2002</v>
      </c>
      <c r="B41" s="327">
        <v>70.650000000000006</v>
      </c>
      <c r="C41" s="327">
        <v>310.01</v>
      </c>
      <c r="D41" s="327">
        <v>35.31</v>
      </c>
      <c r="E41" s="327">
        <v>4.5999999999999996</v>
      </c>
      <c r="F41" s="327">
        <v>20.53</v>
      </c>
      <c r="G41" s="327">
        <v>194.7</v>
      </c>
      <c r="H41" s="327">
        <v>19</v>
      </c>
      <c r="I41" s="327">
        <v>3.77</v>
      </c>
    </row>
    <row r="42" spans="1:9">
      <c r="A42" s="161">
        <v>2003</v>
      </c>
      <c r="B42" s="327">
        <v>80.700699999999998</v>
      </c>
      <c r="C42" s="327">
        <v>363.62259999999998</v>
      </c>
      <c r="D42" s="327">
        <v>37.543599999999998</v>
      </c>
      <c r="E42" s="327">
        <v>4.9108999999999998</v>
      </c>
      <c r="F42" s="327">
        <v>23.3613</v>
      </c>
      <c r="G42" s="327">
        <v>232.4</v>
      </c>
      <c r="H42" s="327">
        <v>15.9</v>
      </c>
      <c r="I42" s="327">
        <v>5.32</v>
      </c>
    </row>
    <row r="43" spans="1:9">
      <c r="A43" s="161">
        <v>2004</v>
      </c>
      <c r="B43" s="327">
        <v>129.99430000000001</v>
      </c>
      <c r="C43" s="327">
        <v>409.84570000000002</v>
      </c>
      <c r="D43" s="327">
        <v>47.525300000000001</v>
      </c>
      <c r="E43" s="327">
        <v>6.6905999999999999</v>
      </c>
      <c r="F43" s="327">
        <v>40.213000000000001</v>
      </c>
      <c r="G43" s="327">
        <v>409.4</v>
      </c>
      <c r="H43" s="327">
        <v>21.5</v>
      </c>
      <c r="I43" s="327">
        <v>16.420000000000002</v>
      </c>
    </row>
    <row r="44" spans="1:9">
      <c r="A44" s="161">
        <v>2005</v>
      </c>
      <c r="B44" s="327">
        <v>166.871433</v>
      </c>
      <c r="C44" s="327">
        <v>445.46837499999998</v>
      </c>
      <c r="D44" s="327">
        <v>62.675924999999999</v>
      </c>
      <c r="E44" s="327">
        <v>7.3397420000000002</v>
      </c>
      <c r="F44" s="327">
        <v>44.294241999999997</v>
      </c>
      <c r="G44" s="327">
        <v>360.9</v>
      </c>
      <c r="H44" s="327">
        <v>32.700000000000003</v>
      </c>
      <c r="I44" s="327">
        <v>31.73</v>
      </c>
    </row>
    <row r="45" spans="1:9">
      <c r="A45" s="161">
        <v>2006</v>
      </c>
      <c r="B45" s="327">
        <v>304.91089199999999</v>
      </c>
      <c r="C45" s="327">
        <v>604.58096699999999</v>
      </c>
      <c r="D45" s="327">
        <v>148.56475800000001</v>
      </c>
      <c r="E45" s="327">
        <v>11.571033</v>
      </c>
      <c r="F45" s="327">
        <v>58.500807999999999</v>
      </c>
      <c r="G45" s="327">
        <v>419.5</v>
      </c>
      <c r="H45" s="327">
        <v>37.4</v>
      </c>
      <c r="I45" s="327">
        <v>24.75</v>
      </c>
    </row>
    <row r="46" spans="1:9">
      <c r="A46" s="161">
        <v>2007</v>
      </c>
      <c r="B46" s="327">
        <v>322.93022500000001</v>
      </c>
      <c r="C46" s="327">
        <v>697.40741666666702</v>
      </c>
      <c r="D46" s="327">
        <v>147.07377500000001</v>
      </c>
      <c r="E46" s="327">
        <v>13.415075</v>
      </c>
      <c r="F46" s="327">
        <v>117.02979166666699</v>
      </c>
      <c r="G46" s="327">
        <v>679.5</v>
      </c>
      <c r="H46" s="327">
        <v>39.840000000000003</v>
      </c>
      <c r="I46" s="327">
        <v>30.17</v>
      </c>
    </row>
    <row r="47" spans="1:9">
      <c r="A47" s="161">
        <v>2008</v>
      </c>
      <c r="B47" s="327">
        <v>315.51338598484898</v>
      </c>
      <c r="C47" s="327">
        <v>872.72382575757604</v>
      </c>
      <c r="D47" s="327">
        <v>85.035352272727295</v>
      </c>
      <c r="E47" s="327">
        <v>15.0084583333333</v>
      </c>
      <c r="F47" s="327">
        <v>94.830896212121203</v>
      </c>
      <c r="G47" s="327">
        <v>864.5</v>
      </c>
      <c r="H47" s="327">
        <v>57.5</v>
      </c>
      <c r="I47" s="327">
        <v>28.74</v>
      </c>
    </row>
    <row r="48" spans="1:9">
      <c r="A48" s="161">
        <v>2009</v>
      </c>
      <c r="B48" s="327">
        <v>233.51921666666701</v>
      </c>
      <c r="C48" s="327">
        <v>973.62464999999997</v>
      </c>
      <c r="D48" s="327">
        <v>75.050983333333306</v>
      </c>
      <c r="E48" s="327">
        <v>14.6805</v>
      </c>
      <c r="F48" s="327">
        <v>77.9119666666667</v>
      </c>
      <c r="G48" s="327">
        <v>641.5</v>
      </c>
      <c r="H48" s="327">
        <v>43.78</v>
      </c>
      <c r="I48" s="327">
        <v>11.12</v>
      </c>
    </row>
    <row r="49" spans="1:9">
      <c r="A49" s="161">
        <v>2010</v>
      </c>
      <c r="B49" s="327">
        <v>342.27576763580299</v>
      </c>
      <c r="C49" s="327">
        <v>1225.2931251505699</v>
      </c>
      <c r="D49" s="327">
        <v>98.176454197787606</v>
      </c>
      <c r="E49" s="327">
        <v>20.1852888904574</v>
      </c>
      <c r="F49" s="327">
        <v>97.605083373751796</v>
      </c>
      <c r="G49" s="327">
        <v>954.1</v>
      </c>
      <c r="H49" s="327">
        <v>68.17</v>
      </c>
      <c r="I49" s="327">
        <v>15.8</v>
      </c>
    </row>
    <row r="50" spans="1:9">
      <c r="A50" s="161">
        <v>2011</v>
      </c>
      <c r="B50" s="327">
        <v>400.19890165981298</v>
      </c>
      <c r="C50" s="327">
        <v>1569.5258464824201</v>
      </c>
      <c r="D50" s="327">
        <v>99.501389827389801</v>
      </c>
      <c r="E50" s="327">
        <v>35.173531472854798</v>
      </c>
      <c r="F50" s="327">
        <v>108.969893566984</v>
      </c>
      <c r="G50" s="327">
        <v>1215.9000000000001</v>
      </c>
      <c r="H50" s="327">
        <v>167.79</v>
      </c>
      <c r="I50" s="327">
        <v>15.45</v>
      </c>
    </row>
    <row r="51" spans="1:9">
      <c r="A51" s="161">
        <v>2012</v>
      </c>
      <c r="B51" s="327">
        <v>360.55123685861503</v>
      </c>
      <c r="C51" s="327">
        <v>1669.87083417247</v>
      </c>
      <c r="D51" s="327">
        <v>88.348348429788402</v>
      </c>
      <c r="E51" s="327">
        <v>31.169868475123899</v>
      </c>
      <c r="F51" s="327">
        <v>93.540209216646502</v>
      </c>
      <c r="G51" s="327">
        <v>989.601</v>
      </c>
      <c r="H51" s="327">
        <v>128.53</v>
      </c>
      <c r="I51" s="327">
        <v>12.74</v>
      </c>
    </row>
    <row r="52" spans="1:9">
      <c r="A52" s="161">
        <v>2013</v>
      </c>
      <c r="B52" s="327">
        <v>332.30927028406097</v>
      </c>
      <c r="C52" s="327">
        <v>1410.9997459219501</v>
      </c>
      <c r="D52" s="327">
        <v>86.651713510845497</v>
      </c>
      <c r="E52" s="327">
        <v>23.855391953822298</v>
      </c>
      <c r="F52" s="327">
        <v>97.171065933513304</v>
      </c>
      <c r="G52" s="327">
        <v>1041.434</v>
      </c>
      <c r="H52" s="327">
        <v>135.36000000000001</v>
      </c>
      <c r="I52" s="327">
        <v>10.32</v>
      </c>
    </row>
    <row r="53" spans="1:9">
      <c r="A53" s="161">
        <v>2014</v>
      </c>
      <c r="B53" s="327">
        <v>311.16214646800398</v>
      </c>
      <c r="C53" s="327">
        <v>1266.08843579428</v>
      </c>
      <c r="D53" s="327">
        <v>98.067869138849801</v>
      </c>
      <c r="E53" s="327">
        <v>19.076757975554798</v>
      </c>
      <c r="F53" s="327">
        <v>95.073908973203899</v>
      </c>
      <c r="G53" s="327">
        <v>1023.047</v>
      </c>
      <c r="H53" s="327">
        <v>96.84</v>
      </c>
      <c r="I53" s="327">
        <v>11.393000000000001</v>
      </c>
    </row>
    <row r="54" spans="1:9">
      <c r="A54" s="161">
        <v>2015</v>
      </c>
      <c r="B54" s="327">
        <v>249.43936106122101</v>
      </c>
      <c r="C54" s="327">
        <v>1161.0633374797301</v>
      </c>
      <c r="D54" s="327">
        <v>87.648225728083304</v>
      </c>
      <c r="E54" s="327">
        <v>15.7324473100644</v>
      </c>
      <c r="F54" s="327">
        <v>81.051744953555101</v>
      </c>
      <c r="G54" s="327">
        <v>756.43100000000004</v>
      </c>
      <c r="H54" s="327">
        <v>55.21</v>
      </c>
      <c r="I54" s="327">
        <v>6.6520000000000001</v>
      </c>
    </row>
    <row r="55" spans="1:9">
      <c r="A55" s="161">
        <v>2016</v>
      </c>
      <c r="B55" s="327">
        <v>220.56724303958799</v>
      </c>
      <c r="C55" s="327">
        <v>1247.99223226049</v>
      </c>
      <c r="D55" s="327">
        <v>94.799294404822803</v>
      </c>
      <c r="E55" s="327">
        <v>17.1393855205785</v>
      </c>
      <c r="F55" s="327">
        <v>84.8229560475732</v>
      </c>
      <c r="G55" s="327">
        <v>839.096</v>
      </c>
      <c r="H55" s="327">
        <v>57.705833333333345</v>
      </c>
      <c r="I55" s="327">
        <v>6.4840833333333334</v>
      </c>
    </row>
    <row r="56" spans="1:9">
      <c r="A56" s="161">
        <v>2017</v>
      </c>
      <c r="B56" s="327">
        <v>279.60636080616223</v>
      </c>
      <c r="C56" s="327">
        <v>1257.2305492630619</v>
      </c>
      <c r="D56" s="327">
        <v>131.16626237185116</v>
      </c>
      <c r="E56" s="327">
        <v>17.058771609730847</v>
      </c>
      <c r="F56" s="327">
        <v>105.12327966592601</v>
      </c>
      <c r="G56" s="327">
        <v>936.654</v>
      </c>
      <c r="H56" s="327">
        <v>71.760000000000005</v>
      </c>
      <c r="I56" s="327">
        <v>8.2059999999999995</v>
      </c>
    </row>
    <row r="57" spans="1:9">
      <c r="A57" s="161">
        <v>2018</v>
      </c>
      <c r="B57" s="327">
        <v>295.9016524000578</v>
      </c>
      <c r="C57" s="327">
        <v>1269.3421574456522</v>
      </c>
      <c r="D57" s="327">
        <v>132.69832549510869</v>
      </c>
      <c r="E57" s="327">
        <v>15.716692376521737</v>
      </c>
      <c r="F57" s="327">
        <v>101.77162544434782</v>
      </c>
      <c r="G57" s="327">
        <v>914.70032167499983</v>
      </c>
      <c r="H57" s="327">
        <v>69.747499999999988</v>
      </c>
      <c r="I57" s="327">
        <v>11.938250000000002</v>
      </c>
    </row>
    <row r="58" spans="1:9">
      <c r="A58" s="630">
        <v>2019</v>
      </c>
      <c r="B58" s="328"/>
      <c r="C58" s="328"/>
      <c r="D58" s="328"/>
      <c r="E58" s="328"/>
      <c r="F58" s="328"/>
      <c r="G58" s="328"/>
      <c r="H58" s="328"/>
      <c r="I58" s="328"/>
    </row>
    <row r="59" spans="1:9">
      <c r="A59" s="240" t="s">
        <v>137</v>
      </c>
      <c r="B59" s="327">
        <v>269.07202475729304</v>
      </c>
      <c r="C59" s="327">
        <v>1291.7454545454545</v>
      </c>
      <c r="D59" s="327">
        <v>116.08253460903744</v>
      </c>
      <c r="E59" s="327">
        <v>15.629863636363638</v>
      </c>
      <c r="F59" s="327">
        <v>90.451818181818169</v>
      </c>
      <c r="G59" s="327">
        <v>926.09855575863003</v>
      </c>
      <c r="H59" s="327">
        <v>76.16</v>
      </c>
      <c r="I59" s="327">
        <v>11.176</v>
      </c>
    </row>
    <row r="60" spans="1:9">
      <c r="A60" s="240" t="s">
        <v>138</v>
      </c>
      <c r="B60" s="327">
        <v>285.78530572803697</v>
      </c>
      <c r="C60" s="327">
        <v>1319.915</v>
      </c>
      <c r="D60" s="327">
        <v>126.50728293</v>
      </c>
      <c r="E60" s="327">
        <v>15.816000000000001</v>
      </c>
      <c r="F60" s="327">
        <v>93.419004213650496</v>
      </c>
      <c r="G60" s="327">
        <v>964.51654760614997</v>
      </c>
      <c r="H60" s="327">
        <v>88.22</v>
      </c>
      <c r="I60" s="327">
        <v>11.805999999999999</v>
      </c>
    </row>
    <row r="61" spans="1:9">
      <c r="A61" s="240" t="s">
        <v>139</v>
      </c>
      <c r="B61" s="327">
        <v>292.08918668874998</v>
      </c>
      <c r="C61" s="327">
        <v>1300.8976190476201</v>
      </c>
      <c r="D61" s="327">
        <v>127.981462455</v>
      </c>
      <c r="E61" s="327">
        <v>15.3038095238095</v>
      </c>
      <c r="F61" s="327">
        <v>92.826058547749994</v>
      </c>
      <c r="G61" s="327">
        <v>970.38851683216706</v>
      </c>
      <c r="H61" s="327">
        <v>86.47</v>
      </c>
      <c r="I61" s="327">
        <v>12.398999999999999</v>
      </c>
    </row>
    <row r="62" spans="1:9">
      <c r="A62" s="240" t="s">
        <v>140</v>
      </c>
      <c r="B62" s="327">
        <v>292.039210529412</v>
      </c>
      <c r="C62" s="327">
        <v>1285.41590909091</v>
      </c>
      <c r="D62" s="327">
        <v>135.873992835</v>
      </c>
      <c r="E62" s="327">
        <v>15.0557142857143</v>
      </c>
      <c r="F62" s="327">
        <v>88.5751479934667</v>
      </c>
      <c r="G62" s="327">
        <v>933.54670383099995</v>
      </c>
      <c r="H62" s="327">
        <v>93.7</v>
      </c>
      <c r="I62" s="327">
        <v>12.122999999999999</v>
      </c>
    </row>
    <row r="63" spans="1:9">
      <c r="A63" s="240" t="s">
        <v>141</v>
      </c>
      <c r="B63" s="327">
        <v>272.96756833866698</v>
      </c>
      <c r="C63" s="327">
        <v>1283.8934782608701</v>
      </c>
      <c r="D63" s="327">
        <v>129.81851693999999</v>
      </c>
      <c r="E63" s="327">
        <v>14.6618181818182</v>
      </c>
      <c r="F63" s="327">
        <v>82.335655009666695</v>
      </c>
      <c r="G63" s="327">
        <v>885.51485755843498</v>
      </c>
      <c r="H63" s="327">
        <v>100.15</v>
      </c>
      <c r="I63" s="327">
        <v>12.176</v>
      </c>
    </row>
    <row r="64" spans="1:9">
      <c r="A64" s="240" t="s">
        <v>142</v>
      </c>
      <c r="B64" s="327">
        <v>266.18728037346591</v>
      </c>
      <c r="C64" s="327">
        <v>1359.0425</v>
      </c>
      <c r="D64" s="327">
        <v>118.0304045705287</v>
      </c>
      <c r="E64" s="327">
        <v>15.036099999999999</v>
      </c>
      <c r="F64" s="327">
        <v>85.798000000000002</v>
      </c>
      <c r="G64" s="327">
        <v>870.58890758840005</v>
      </c>
      <c r="H64" s="327">
        <v>108.94</v>
      </c>
      <c r="I64" s="327">
        <v>12.255000000000001</v>
      </c>
    </row>
    <row r="65" spans="1:10" ht="12.75" customHeight="1">
      <c r="A65" s="240" t="s">
        <v>143</v>
      </c>
      <c r="B65" s="327">
        <v>269.42696526893178</v>
      </c>
      <c r="C65" s="327">
        <v>1412.978260869565</v>
      </c>
      <c r="D65" s="327">
        <v>110.74359105753396</v>
      </c>
      <c r="E65" s="327">
        <v>15.775130434782605</v>
      </c>
      <c r="F65" s="327">
        <v>89.539565217391299</v>
      </c>
      <c r="G65" s="327">
        <v>815.46146029341298</v>
      </c>
      <c r="H65" s="327">
        <v>120.24</v>
      </c>
      <c r="I65" s="327">
        <v>11.77695652173913</v>
      </c>
    </row>
    <row r="66" spans="1:10">
      <c r="A66" s="240" t="s">
        <v>144</v>
      </c>
      <c r="B66" s="327">
        <v>258.90944479640672</v>
      </c>
      <c r="C66" s="327">
        <v>1498.7976190476193</v>
      </c>
      <c r="D66" s="327">
        <v>103.19874405892109</v>
      </c>
      <c r="E66" s="327">
        <v>17.200571428571429</v>
      </c>
      <c r="F66" s="327">
        <v>92.677619047619046</v>
      </c>
      <c r="G66" s="327">
        <v>751.92172117580003</v>
      </c>
      <c r="H66" s="327">
        <v>93.07</v>
      </c>
      <c r="I66" s="327">
        <v>11.899999999999999</v>
      </c>
    </row>
    <row r="67" spans="1:10" ht="12.75" customHeight="1">
      <c r="A67" s="240" t="s">
        <v>145</v>
      </c>
      <c r="B67" s="327">
        <v>261.23518828120524</v>
      </c>
      <c r="C67" s="327">
        <v>1511.3142857142859</v>
      </c>
      <c r="D67" s="327">
        <v>105.75776101282896</v>
      </c>
      <c r="E67" s="327">
        <v>18.170666666666669</v>
      </c>
      <c r="F67" s="327">
        <v>93.932857142857145</v>
      </c>
      <c r="G67" s="327">
        <v>763.42403823766699</v>
      </c>
      <c r="H67" s="327">
        <v>93.08</v>
      </c>
      <c r="I67" s="327">
        <v>11.87</v>
      </c>
    </row>
    <row r="68" spans="1:10">
      <c r="A68" s="240" t="s">
        <v>133</v>
      </c>
      <c r="B68" s="327">
        <v>261.14663916114063</v>
      </c>
      <c r="C68" s="327">
        <v>1494.8</v>
      </c>
      <c r="D68" s="327">
        <v>111.20507199045896</v>
      </c>
      <c r="E68" s="327">
        <v>17.645260869565213</v>
      </c>
      <c r="F68" s="327">
        <v>99.07913043478257</v>
      </c>
      <c r="G68" s="327">
        <v>753.11716117765195</v>
      </c>
      <c r="H68" s="327">
        <v>88.53</v>
      </c>
      <c r="I68" s="327">
        <v>11.1</v>
      </c>
    </row>
    <row r="69" spans="1:10" ht="12.75" customHeight="1">
      <c r="A69" s="240" t="s">
        <v>135</v>
      </c>
      <c r="B69" s="327">
        <v>265.80297149055718</v>
      </c>
      <c r="C69" s="327">
        <v>1470.0166666666669</v>
      </c>
      <c r="D69" s="327">
        <v>110.01774935412004</v>
      </c>
      <c r="E69" s="327">
        <v>17.157095238095238</v>
      </c>
      <c r="F69" s="327">
        <v>92.164761904761889</v>
      </c>
      <c r="G69" s="327">
        <v>740.96473603166703</v>
      </c>
      <c r="H69" s="327">
        <v>84.98</v>
      </c>
      <c r="I69" s="758">
        <v>8.93</v>
      </c>
    </row>
    <row r="70" spans="1:10">
      <c r="A70" s="240" t="s">
        <v>146</v>
      </c>
      <c r="B70" s="327">
        <v>275.65092093313376</v>
      </c>
      <c r="C70" s="327">
        <v>1474.1474999999996</v>
      </c>
      <c r="D70" s="327">
        <v>103.08056704681674</v>
      </c>
      <c r="E70" s="327">
        <v>17.137950000000004</v>
      </c>
      <c r="F70" s="327">
        <v>86.148500000000013</v>
      </c>
      <c r="G70" s="327">
        <v>777.44701326250004</v>
      </c>
      <c r="H70" s="758">
        <v>92.65</v>
      </c>
      <c r="I70" s="758">
        <v>9.2100000000000009</v>
      </c>
      <c r="J70" s="781"/>
    </row>
    <row r="71" spans="1:10">
      <c r="A71" s="816" t="s">
        <v>487</v>
      </c>
      <c r="B71" s="816"/>
      <c r="C71" s="816"/>
      <c r="D71" s="816"/>
      <c r="E71" s="816"/>
      <c r="F71" s="816"/>
      <c r="G71" s="816"/>
      <c r="H71" s="816"/>
      <c r="I71" s="816"/>
    </row>
  </sheetData>
  <mergeCells count="1">
    <mergeCell ref="A71:I71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18"/>
  <sheetViews>
    <sheetView showGridLines="0" view="pageBreakPreview" topLeftCell="A37" zoomScaleNormal="100" zoomScaleSheetLayoutView="100" workbookViewId="0">
      <selection activeCell="K107" sqref="K107"/>
    </sheetView>
  </sheetViews>
  <sheetFormatPr baseColWidth="10" defaultRowHeight="15"/>
  <cols>
    <col min="1" max="1" width="17.7109375" style="146" customWidth="1"/>
    <col min="2" max="2" width="18.85546875" style="142" bestFit="1" customWidth="1"/>
    <col min="3" max="3" width="12.85546875" style="142" bestFit="1" customWidth="1"/>
    <col min="4" max="4" width="18.85546875" style="142" bestFit="1" customWidth="1"/>
    <col min="5" max="5" width="16" style="142" bestFit="1" customWidth="1"/>
    <col min="6" max="9" width="18.85546875" style="142" bestFit="1" customWidth="1"/>
    <col min="10" max="11" width="12.85546875" style="142" customWidth="1"/>
    <col min="12" max="12" width="2.5703125" style="143" customWidth="1"/>
    <col min="13" max="256" width="11.42578125" style="143"/>
    <col min="257" max="257" width="17.7109375" style="143" customWidth="1"/>
    <col min="258" max="258" width="18.85546875" style="143" bestFit="1" customWidth="1"/>
    <col min="259" max="259" width="12.85546875" style="143" bestFit="1" customWidth="1"/>
    <col min="260" max="260" width="18.85546875" style="143" bestFit="1" customWidth="1"/>
    <col min="261" max="261" width="16" style="143" bestFit="1" customWidth="1"/>
    <col min="262" max="265" width="18.85546875" style="143" bestFit="1" customWidth="1"/>
    <col min="266" max="267" width="12.85546875" style="143" customWidth="1"/>
    <col min="268" max="268" width="2.5703125" style="143" customWidth="1"/>
    <col min="269" max="512" width="11.42578125" style="143"/>
    <col min="513" max="513" width="17.7109375" style="143" customWidth="1"/>
    <col min="514" max="514" width="18.85546875" style="143" bestFit="1" customWidth="1"/>
    <col min="515" max="515" width="12.85546875" style="143" bestFit="1" customWidth="1"/>
    <col min="516" max="516" width="18.85546875" style="143" bestFit="1" customWidth="1"/>
    <col min="517" max="517" width="16" style="143" bestFit="1" customWidth="1"/>
    <col min="518" max="521" width="18.85546875" style="143" bestFit="1" customWidth="1"/>
    <col min="522" max="523" width="12.85546875" style="143" customWidth="1"/>
    <col min="524" max="524" width="2.5703125" style="143" customWidth="1"/>
    <col min="525" max="768" width="11.42578125" style="143"/>
    <col min="769" max="769" width="17.7109375" style="143" customWidth="1"/>
    <col min="770" max="770" width="18.85546875" style="143" bestFit="1" customWidth="1"/>
    <col min="771" max="771" width="12.85546875" style="143" bestFit="1" customWidth="1"/>
    <col min="772" max="772" width="18.85546875" style="143" bestFit="1" customWidth="1"/>
    <col min="773" max="773" width="16" style="143" bestFit="1" customWidth="1"/>
    <col min="774" max="777" width="18.85546875" style="143" bestFit="1" customWidth="1"/>
    <col min="778" max="779" width="12.85546875" style="143" customWidth="1"/>
    <col min="780" max="780" width="2.5703125" style="143" customWidth="1"/>
    <col min="781" max="1024" width="11.42578125" style="143"/>
    <col min="1025" max="1025" width="17.7109375" style="143" customWidth="1"/>
    <col min="1026" max="1026" width="18.85546875" style="143" bestFit="1" customWidth="1"/>
    <col min="1027" max="1027" width="12.85546875" style="143" bestFit="1" customWidth="1"/>
    <col min="1028" max="1028" width="18.85546875" style="143" bestFit="1" customWidth="1"/>
    <col min="1029" max="1029" width="16" style="143" bestFit="1" customWidth="1"/>
    <col min="1030" max="1033" width="18.85546875" style="143" bestFit="1" customWidth="1"/>
    <col min="1034" max="1035" width="12.85546875" style="143" customWidth="1"/>
    <col min="1036" max="1036" width="2.5703125" style="143" customWidth="1"/>
    <col min="1037" max="1280" width="11.42578125" style="143"/>
    <col min="1281" max="1281" width="17.7109375" style="143" customWidth="1"/>
    <col min="1282" max="1282" width="18.85546875" style="143" bestFit="1" customWidth="1"/>
    <col min="1283" max="1283" width="12.85546875" style="143" bestFit="1" customWidth="1"/>
    <col min="1284" max="1284" width="18.85546875" style="143" bestFit="1" customWidth="1"/>
    <col min="1285" max="1285" width="16" style="143" bestFit="1" customWidth="1"/>
    <col min="1286" max="1289" width="18.85546875" style="143" bestFit="1" customWidth="1"/>
    <col min="1290" max="1291" width="12.85546875" style="143" customWidth="1"/>
    <col min="1292" max="1292" width="2.5703125" style="143" customWidth="1"/>
    <col min="1293" max="1536" width="11.42578125" style="143"/>
    <col min="1537" max="1537" width="17.7109375" style="143" customWidth="1"/>
    <col min="1538" max="1538" width="18.85546875" style="143" bestFit="1" customWidth="1"/>
    <col min="1539" max="1539" width="12.85546875" style="143" bestFit="1" customWidth="1"/>
    <col min="1540" max="1540" width="18.85546875" style="143" bestFit="1" customWidth="1"/>
    <col min="1541" max="1541" width="16" style="143" bestFit="1" customWidth="1"/>
    <col min="1542" max="1545" width="18.85546875" style="143" bestFit="1" customWidth="1"/>
    <col min="1546" max="1547" width="12.85546875" style="143" customWidth="1"/>
    <col min="1548" max="1548" width="2.5703125" style="143" customWidth="1"/>
    <col min="1549" max="1792" width="11.42578125" style="143"/>
    <col min="1793" max="1793" width="17.7109375" style="143" customWidth="1"/>
    <col min="1794" max="1794" width="18.85546875" style="143" bestFit="1" customWidth="1"/>
    <col min="1795" max="1795" width="12.85546875" style="143" bestFit="1" customWidth="1"/>
    <col min="1796" max="1796" width="18.85546875" style="143" bestFit="1" customWidth="1"/>
    <col min="1797" max="1797" width="16" style="143" bestFit="1" customWidth="1"/>
    <col min="1798" max="1801" width="18.85546875" style="143" bestFit="1" customWidth="1"/>
    <col min="1802" max="1803" width="12.85546875" style="143" customWidth="1"/>
    <col min="1804" max="1804" width="2.5703125" style="143" customWidth="1"/>
    <col min="1805" max="2048" width="11.42578125" style="143"/>
    <col min="2049" max="2049" width="17.7109375" style="143" customWidth="1"/>
    <col min="2050" max="2050" width="18.85546875" style="143" bestFit="1" customWidth="1"/>
    <col min="2051" max="2051" width="12.85546875" style="143" bestFit="1" customWidth="1"/>
    <col min="2052" max="2052" width="18.85546875" style="143" bestFit="1" customWidth="1"/>
    <col min="2053" max="2053" width="16" style="143" bestFit="1" customWidth="1"/>
    <col min="2054" max="2057" width="18.85546875" style="143" bestFit="1" customWidth="1"/>
    <col min="2058" max="2059" width="12.85546875" style="143" customWidth="1"/>
    <col min="2060" max="2060" width="2.5703125" style="143" customWidth="1"/>
    <col min="2061" max="2304" width="11.42578125" style="143"/>
    <col min="2305" max="2305" width="17.7109375" style="143" customWidth="1"/>
    <col min="2306" max="2306" width="18.85546875" style="143" bestFit="1" customWidth="1"/>
    <col min="2307" max="2307" width="12.85546875" style="143" bestFit="1" customWidth="1"/>
    <col min="2308" max="2308" width="18.85546875" style="143" bestFit="1" customWidth="1"/>
    <col min="2309" max="2309" width="16" style="143" bestFit="1" customWidth="1"/>
    <col min="2310" max="2313" width="18.85546875" style="143" bestFit="1" customWidth="1"/>
    <col min="2314" max="2315" width="12.85546875" style="143" customWidth="1"/>
    <col min="2316" max="2316" width="2.5703125" style="143" customWidth="1"/>
    <col min="2317" max="2560" width="11.42578125" style="143"/>
    <col min="2561" max="2561" width="17.7109375" style="143" customWidth="1"/>
    <col min="2562" max="2562" width="18.85546875" style="143" bestFit="1" customWidth="1"/>
    <col min="2563" max="2563" width="12.85546875" style="143" bestFit="1" customWidth="1"/>
    <col min="2564" max="2564" width="18.85546875" style="143" bestFit="1" customWidth="1"/>
    <col min="2565" max="2565" width="16" style="143" bestFit="1" customWidth="1"/>
    <col min="2566" max="2569" width="18.85546875" style="143" bestFit="1" customWidth="1"/>
    <col min="2570" max="2571" width="12.85546875" style="143" customWidth="1"/>
    <col min="2572" max="2572" width="2.5703125" style="143" customWidth="1"/>
    <col min="2573" max="2816" width="11.42578125" style="143"/>
    <col min="2817" max="2817" width="17.7109375" style="143" customWidth="1"/>
    <col min="2818" max="2818" width="18.85546875" style="143" bestFit="1" customWidth="1"/>
    <col min="2819" max="2819" width="12.85546875" style="143" bestFit="1" customWidth="1"/>
    <col min="2820" max="2820" width="18.85546875" style="143" bestFit="1" customWidth="1"/>
    <col min="2821" max="2821" width="16" style="143" bestFit="1" customWidth="1"/>
    <col min="2822" max="2825" width="18.85546875" style="143" bestFit="1" customWidth="1"/>
    <col min="2826" max="2827" width="12.85546875" style="143" customWidth="1"/>
    <col min="2828" max="2828" width="2.5703125" style="143" customWidth="1"/>
    <col min="2829" max="3072" width="11.42578125" style="143"/>
    <col min="3073" max="3073" width="17.7109375" style="143" customWidth="1"/>
    <col min="3074" max="3074" width="18.85546875" style="143" bestFit="1" customWidth="1"/>
    <col min="3075" max="3075" width="12.85546875" style="143" bestFit="1" customWidth="1"/>
    <col min="3076" max="3076" width="18.85546875" style="143" bestFit="1" customWidth="1"/>
    <col min="3077" max="3077" width="16" style="143" bestFit="1" customWidth="1"/>
    <col min="3078" max="3081" width="18.85546875" style="143" bestFit="1" customWidth="1"/>
    <col min="3082" max="3083" width="12.85546875" style="143" customWidth="1"/>
    <col min="3084" max="3084" width="2.5703125" style="143" customWidth="1"/>
    <col min="3085" max="3328" width="11.42578125" style="143"/>
    <col min="3329" max="3329" width="17.7109375" style="143" customWidth="1"/>
    <col min="3330" max="3330" width="18.85546875" style="143" bestFit="1" customWidth="1"/>
    <col min="3331" max="3331" width="12.85546875" style="143" bestFit="1" customWidth="1"/>
    <col min="3332" max="3332" width="18.85546875" style="143" bestFit="1" customWidth="1"/>
    <col min="3333" max="3333" width="16" style="143" bestFit="1" customWidth="1"/>
    <col min="3334" max="3337" width="18.85546875" style="143" bestFit="1" customWidth="1"/>
    <col min="3338" max="3339" width="12.85546875" style="143" customWidth="1"/>
    <col min="3340" max="3340" width="2.5703125" style="143" customWidth="1"/>
    <col min="3341" max="3584" width="11.42578125" style="143"/>
    <col min="3585" max="3585" width="17.7109375" style="143" customWidth="1"/>
    <col min="3586" max="3586" width="18.85546875" style="143" bestFit="1" customWidth="1"/>
    <col min="3587" max="3587" width="12.85546875" style="143" bestFit="1" customWidth="1"/>
    <col min="3588" max="3588" width="18.85546875" style="143" bestFit="1" customWidth="1"/>
    <col min="3589" max="3589" width="16" style="143" bestFit="1" customWidth="1"/>
    <col min="3590" max="3593" width="18.85546875" style="143" bestFit="1" customWidth="1"/>
    <col min="3594" max="3595" width="12.85546875" style="143" customWidth="1"/>
    <col min="3596" max="3596" width="2.5703125" style="143" customWidth="1"/>
    <col min="3597" max="3840" width="11.42578125" style="143"/>
    <col min="3841" max="3841" width="17.7109375" style="143" customWidth="1"/>
    <col min="3842" max="3842" width="18.85546875" style="143" bestFit="1" customWidth="1"/>
    <col min="3843" max="3843" width="12.85546875" style="143" bestFit="1" customWidth="1"/>
    <col min="3844" max="3844" width="18.85546875" style="143" bestFit="1" customWidth="1"/>
    <col min="3845" max="3845" width="16" style="143" bestFit="1" customWidth="1"/>
    <col min="3846" max="3849" width="18.85546875" style="143" bestFit="1" customWidth="1"/>
    <col min="3850" max="3851" width="12.85546875" style="143" customWidth="1"/>
    <col min="3852" max="3852" width="2.5703125" style="143" customWidth="1"/>
    <col min="3853" max="4096" width="11.42578125" style="143"/>
    <col min="4097" max="4097" width="17.7109375" style="143" customWidth="1"/>
    <col min="4098" max="4098" width="18.85546875" style="143" bestFit="1" customWidth="1"/>
    <col min="4099" max="4099" width="12.85546875" style="143" bestFit="1" customWidth="1"/>
    <col min="4100" max="4100" width="18.85546875" style="143" bestFit="1" customWidth="1"/>
    <col min="4101" max="4101" width="16" style="143" bestFit="1" customWidth="1"/>
    <col min="4102" max="4105" width="18.85546875" style="143" bestFit="1" customWidth="1"/>
    <col min="4106" max="4107" width="12.85546875" style="143" customWidth="1"/>
    <col min="4108" max="4108" width="2.5703125" style="143" customWidth="1"/>
    <col min="4109" max="4352" width="11.42578125" style="143"/>
    <col min="4353" max="4353" width="17.7109375" style="143" customWidth="1"/>
    <col min="4354" max="4354" width="18.85546875" style="143" bestFit="1" customWidth="1"/>
    <col min="4355" max="4355" width="12.85546875" style="143" bestFit="1" customWidth="1"/>
    <col min="4356" max="4356" width="18.85546875" style="143" bestFit="1" customWidth="1"/>
    <col min="4357" max="4357" width="16" style="143" bestFit="1" customWidth="1"/>
    <col min="4358" max="4361" width="18.85546875" style="143" bestFit="1" customWidth="1"/>
    <col min="4362" max="4363" width="12.85546875" style="143" customWidth="1"/>
    <col min="4364" max="4364" width="2.5703125" style="143" customWidth="1"/>
    <col min="4365" max="4608" width="11.42578125" style="143"/>
    <col min="4609" max="4609" width="17.7109375" style="143" customWidth="1"/>
    <col min="4610" max="4610" width="18.85546875" style="143" bestFit="1" customWidth="1"/>
    <col min="4611" max="4611" width="12.85546875" style="143" bestFit="1" customWidth="1"/>
    <col min="4612" max="4612" width="18.85546875" style="143" bestFit="1" customWidth="1"/>
    <col min="4613" max="4613" width="16" style="143" bestFit="1" customWidth="1"/>
    <col min="4614" max="4617" width="18.85546875" style="143" bestFit="1" customWidth="1"/>
    <col min="4618" max="4619" width="12.85546875" style="143" customWidth="1"/>
    <col min="4620" max="4620" width="2.5703125" style="143" customWidth="1"/>
    <col min="4621" max="4864" width="11.42578125" style="143"/>
    <col min="4865" max="4865" width="17.7109375" style="143" customWidth="1"/>
    <col min="4866" max="4866" width="18.85546875" style="143" bestFit="1" customWidth="1"/>
    <col min="4867" max="4867" width="12.85546875" style="143" bestFit="1" customWidth="1"/>
    <col min="4868" max="4868" width="18.85546875" style="143" bestFit="1" customWidth="1"/>
    <col min="4869" max="4869" width="16" style="143" bestFit="1" customWidth="1"/>
    <col min="4870" max="4873" width="18.85546875" style="143" bestFit="1" customWidth="1"/>
    <col min="4874" max="4875" width="12.85546875" style="143" customWidth="1"/>
    <col min="4876" max="4876" width="2.5703125" style="143" customWidth="1"/>
    <col min="4877" max="5120" width="11.42578125" style="143"/>
    <col min="5121" max="5121" width="17.7109375" style="143" customWidth="1"/>
    <col min="5122" max="5122" width="18.85546875" style="143" bestFit="1" customWidth="1"/>
    <col min="5123" max="5123" width="12.85546875" style="143" bestFit="1" customWidth="1"/>
    <col min="5124" max="5124" width="18.85546875" style="143" bestFit="1" customWidth="1"/>
    <col min="5125" max="5125" width="16" style="143" bestFit="1" customWidth="1"/>
    <col min="5126" max="5129" width="18.85546875" style="143" bestFit="1" customWidth="1"/>
    <col min="5130" max="5131" width="12.85546875" style="143" customWidth="1"/>
    <col min="5132" max="5132" width="2.5703125" style="143" customWidth="1"/>
    <col min="5133" max="5376" width="11.42578125" style="143"/>
    <col min="5377" max="5377" width="17.7109375" style="143" customWidth="1"/>
    <col min="5378" max="5378" width="18.85546875" style="143" bestFit="1" customWidth="1"/>
    <col min="5379" max="5379" width="12.85546875" style="143" bestFit="1" customWidth="1"/>
    <col min="5380" max="5380" width="18.85546875" style="143" bestFit="1" customWidth="1"/>
    <col min="5381" max="5381" width="16" style="143" bestFit="1" customWidth="1"/>
    <col min="5382" max="5385" width="18.85546875" style="143" bestFit="1" customWidth="1"/>
    <col min="5386" max="5387" width="12.85546875" style="143" customWidth="1"/>
    <col min="5388" max="5388" width="2.5703125" style="143" customWidth="1"/>
    <col min="5389" max="5632" width="11.42578125" style="143"/>
    <col min="5633" max="5633" width="17.7109375" style="143" customWidth="1"/>
    <col min="5634" max="5634" width="18.85546875" style="143" bestFit="1" customWidth="1"/>
    <col min="5635" max="5635" width="12.85546875" style="143" bestFit="1" customWidth="1"/>
    <col min="5636" max="5636" width="18.85546875" style="143" bestFit="1" customWidth="1"/>
    <col min="5637" max="5637" width="16" style="143" bestFit="1" customWidth="1"/>
    <col min="5638" max="5641" width="18.85546875" style="143" bestFit="1" customWidth="1"/>
    <col min="5642" max="5643" width="12.85546875" style="143" customWidth="1"/>
    <col min="5644" max="5644" width="2.5703125" style="143" customWidth="1"/>
    <col min="5645" max="5888" width="11.42578125" style="143"/>
    <col min="5889" max="5889" width="17.7109375" style="143" customWidth="1"/>
    <col min="5890" max="5890" width="18.85546875" style="143" bestFit="1" customWidth="1"/>
    <col min="5891" max="5891" width="12.85546875" style="143" bestFit="1" customWidth="1"/>
    <col min="5892" max="5892" width="18.85546875" style="143" bestFit="1" customWidth="1"/>
    <col min="5893" max="5893" width="16" style="143" bestFit="1" customWidth="1"/>
    <col min="5894" max="5897" width="18.85546875" style="143" bestFit="1" customWidth="1"/>
    <col min="5898" max="5899" width="12.85546875" style="143" customWidth="1"/>
    <col min="5900" max="5900" width="2.5703125" style="143" customWidth="1"/>
    <col min="5901" max="6144" width="11.42578125" style="143"/>
    <col min="6145" max="6145" width="17.7109375" style="143" customWidth="1"/>
    <col min="6146" max="6146" width="18.85546875" style="143" bestFit="1" customWidth="1"/>
    <col min="6147" max="6147" width="12.85546875" style="143" bestFit="1" customWidth="1"/>
    <col min="6148" max="6148" width="18.85546875" style="143" bestFit="1" customWidth="1"/>
    <col min="6149" max="6149" width="16" style="143" bestFit="1" customWidth="1"/>
    <col min="6150" max="6153" width="18.85546875" style="143" bestFit="1" customWidth="1"/>
    <col min="6154" max="6155" width="12.85546875" style="143" customWidth="1"/>
    <col min="6156" max="6156" width="2.5703125" style="143" customWidth="1"/>
    <col min="6157" max="6400" width="11.42578125" style="143"/>
    <col min="6401" max="6401" width="17.7109375" style="143" customWidth="1"/>
    <col min="6402" max="6402" width="18.85546875" style="143" bestFit="1" customWidth="1"/>
    <col min="6403" max="6403" width="12.85546875" style="143" bestFit="1" customWidth="1"/>
    <col min="6404" max="6404" width="18.85546875" style="143" bestFit="1" customWidth="1"/>
    <col min="6405" max="6405" width="16" style="143" bestFit="1" customWidth="1"/>
    <col min="6406" max="6409" width="18.85546875" style="143" bestFit="1" customWidth="1"/>
    <col min="6410" max="6411" width="12.85546875" style="143" customWidth="1"/>
    <col min="6412" max="6412" width="2.5703125" style="143" customWidth="1"/>
    <col min="6413" max="6656" width="11.42578125" style="143"/>
    <col min="6657" max="6657" width="17.7109375" style="143" customWidth="1"/>
    <col min="6658" max="6658" width="18.85546875" style="143" bestFit="1" customWidth="1"/>
    <col min="6659" max="6659" width="12.85546875" style="143" bestFit="1" customWidth="1"/>
    <col min="6660" max="6660" width="18.85546875" style="143" bestFit="1" customWidth="1"/>
    <col min="6661" max="6661" width="16" style="143" bestFit="1" customWidth="1"/>
    <col min="6662" max="6665" width="18.85546875" style="143" bestFit="1" customWidth="1"/>
    <col min="6666" max="6667" width="12.85546875" style="143" customWidth="1"/>
    <col min="6668" max="6668" width="2.5703125" style="143" customWidth="1"/>
    <col min="6669" max="6912" width="11.42578125" style="143"/>
    <col min="6913" max="6913" width="17.7109375" style="143" customWidth="1"/>
    <col min="6914" max="6914" width="18.85546875" style="143" bestFit="1" customWidth="1"/>
    <col min="6915" max="6915" width="12.85546875" style="143" bestFit="1" customWidth="1"/>
    <col min="6916" max="6916" width="18.85546875" style="143" bestFit="1" customWidth="1"/>
    <col min="6917" max="6917" width="16" style="143" bestFit="1" customWidth="1"/>
    <col min="6918" max="6921" width="18.85546875" style="143" bestFit="1" customWidth="1"/>
    <col min="6922" max="6923" width="12.85546875" style="143" customWidth="1"/>
    <col min="6924" max="6924" width="2.5703125" style="143" customWidth="1"/>
    <col min="6925" max="7168" width="11.42578125" style="143"/>
    <col min="7169" max="7169" width="17.7109375" style="143" customWidth="1"/>
    <col min="7170" max="7170" width="18.85546875" style="143" bestFit="1" customWidth="1"/>
    <col min="7171" max="7171" width="12.85546875" style="143" bestFit="1" customWidth="1"/>
    <col min="7172" max="7172" width="18.85546875" style="143" bestFit="1" customWidth="1"/>
    <col min="7173" max="7173" width="16" style="143" bestFit="1" customWidth="1"/>
    <col min="7174" max="7177" width="18.85546875" style="143" bestFit="1" customWidth="1"/>
    <col min="7178" max="7179" width="12.85546875" style="143" customWidth="1"/>
    <col min="7180" max="7180" width="2.5703125" style="143" customWidth="1"/>
    <col min="7181" max="7424" width="11.42578125" style="143"/>
    <col min="7425" max="7425" width="17.7109375" style="143" customWidth="1"/>
    <col min="7426" max="7426" width="18.85546875" style="143" bestFit="1" customWidth="1"/>
    <col min="7427" max="7427" width="12.85546875" style="143" bestFit="1" customWidth="1"/>
    <col min="7428" max="7428" width="18.85546875" style="143" bestFit="1" customWidth="1"/>
    <col min="7429" max="7429" width="16" style="143" bestFit="1" customWidth="1"/>
    <col min="7430" max="7433" width="18.85546875" style="143" bestFit="1" customWidth="1"/>
    <col min="7434" max="7435" width="12.85546875" style="143" customWidth="1"/>
    <col min="7436" max="7436" width="2.5703125" style="143" customWidth="1"/>
    <col min="7437" max="7680" width="11.42578125" style="143"/>
    <col min="7681" max="7681" width="17.7109375" style="143" customWidth="1"/>
    <col min="7682" max="7682" width="18.85546875" style="143" bestFit="1" customWidth="1"/>
    <col min="7683" max="7683" width="12.85546875" style="143" bestFit="1" customWidth="1"/>
    <col min="7684" max="7684" width="18.85546875" style="143" bestFit="1" customWidth="1"/>
    <col min="7685" max="7685" width="16" style="143" bestFit="1" customWidth="1"/>
    <col min="7686" max="7689" width="18.85546875" style="143" bestFit="1" customWidth="1"/>
    <col min="7690" max="7691" width="12.85546875" style="143" customWidth="1"/>
    <col min="7692" max="7692" width="2.5703125" style="143" customWidth="1"/>
    <col min="7693" max="7936" width="11.42578125" style="143"/>
    <col min="7937" max="7937" width="17.7109375" style="143" customWidth="1"/>
    <col min="7938" max="7938" width="18.85546875" style="143" bestFit="1" customWidth="1"/>
    <col min="7939" max="7939" width="12.85546875" style="143" bestFit="1" customWidth="1"/>
    <col min="7940" max="7940" width="18.85546875" style="143" bestFit="1" customWidth="1"/>
    <col min="7941" max="7941" width="16" style="143" bestFit="1" customWidth="1"/>
    <col min="7942" max="7945" width="18.85546875" style="143" bestFit="1" customWidth="1"/>
    <col min="7946" max="7947" width="12.85546875" style="143" customWidth="1"/>
    <col min="7948" max="7948" width="2.5703125" style="143" customWidth="1"/>
    <col min="7949" max="8192" width="11.42578125" style="143"/>
    <col min="8193" max="8193" width="17.7109375" style="143" customWidth="1"/>
    <col min="8194" max="8194" width="18.85546875" style="143" bestFit="1" customWidth="1"/>
    <col min="8195" max="8195" width="12.85546875" style="143" bestFit="1" customWidth="1"/>
    <col min="8196" max="8196" width="18.85546875" style="143" bestFit="1" customWidth="1"/>
    <col min="8197" max="8197" width="16" style="143" bestFit="1" customWidth="1"/>
    <col min="8198" max="8201" width="18.85546875" style="143" bestFit="1" customWidth="1"/>
    <col min="8202" max="8203" width="12.85546875" style="143" customWidth="1"/>
    <col min="8204" max="8204" width="2.5703125" style="143" customWidth="1"/>
    <col min="8205" max="8448" width="11.42578125" style="143"/>
    <col min="8449" max="8449" width="17.7109375" style="143" customWidth="1"/>
    <col min="8450" max="8450" width="18.85546875" style="143" bestFit="1" customWidth="1"/>
    <col min="8451" max="8451" width="12.85546875" style="143" bestFit="1" customWidth="1"/>
    <col min="8452" max="8452" width="18.85546875" style="143" bestFit="1" customWidth="1"/>
    <col min="8453" max="8453" width="16" style="143" bestFit="1" customWidth="1"/>
    <col min="8454" max="8457" width="18.85546875" style="143" bestFit="1" customWidth="1"/>
    <col min="8458" max="8459" width="12.85546875" style="143" customWidth="1"/>
    <col min="8460" max="8460" width="2.5703125" style="143" customWidth="1"/>
    <col min="8461" max="8704" width="11.42578125" style="143"/>
    <col min="8705" max="8705" width="17.7109375" style="143" customWidth="1"/>
    <col min="8706" max="8706" width="18.85546875" style="143" bestFit="1" customWidth="1"/>
    <col min="8707" max="8707" width="12.85546875" style="143" bestFit="1" customWidth="1"/>
    <col min="8708" max="8708" width="18.85546875" style="143" bestFit="1" customWidth="1"/>
    <col min="8709" max="8709" width="16" style="143" bestFit="1" customWidth="1"/>
    <col min="8710" max="8713" width="18.85546875" style="143" bestFit="1" customWidth="1"/>
    <col min="8714" max="8715" width="12.85546875" style="143" customWidth="1"/>
    <col min="8716" max="8716" width="2.5703125" style="143" customWidth="1"/>
    <col min="8717" max="8960" width="11.42578125" style="143"/>
    <col min="8961" max="8961" width="17.7109375" style="143" customWidth="1"/>
    <col min="8962" max="8962" width="18.85546875" style="143" bestFit="1" customWidth="1"/>
    <col min="8963" max="8963" width="12.85546875" style="143" bestFit="1" customWidth="1"/>
    <col min="8964" max="8964" width="18.85546875" style="143" bestFit="1" customWidth="1"/>
    <col min="8965" max="8965" width="16" style="143" bestFit="1" customWidth="1"/>
    <col min="8966" max="8969" width="18.85546875" style="143" bestFit="1" customWidth="1"/>
    <col min="8970" max="8971" width="12.85546875" style="143" customWidth="1"/>
    <col min="8972" max="8972" width="2.5703125" style="143" customWidth="1"/>
    <col min="8973" max="9216" width="11.42578125" style="143"/>
    <col min="9217" max="9217" width="17.7109375" style="143" customWidth="1"/>
    <col min="9218" max="9218" width="18.85546875" style="143" bestFit="1" customWidth="1"/>
    <col min="9219" max="9219" width="12.85546875" style="143" bestFit="1" customWidth="1"/>
    <col min="9220" max="9220" width="18.85546875" style="143" bestFit="1" customWidth="1"/>
    <col min="9221" max="9221" width="16" style="143" bestFit="1" customWidth="1"/>
    <col min="9222" max="9225" width="18.85546875" style="143" bestFit="1" customWidth="1"/>
    <col min="9226" max="9227" width="12.85546875" style="143" customWidth="1"/>
    <col min="9228" max="9228" width="2.5703125" style="143" customWidth="1"/>
    <col min="9229" max="9472" width="11.42578125" style="143"/>
    <col min="9473" max="9473" width="17.7109375" style="143" customWidth="1"/>
    <col min="9474" max="9474" width="18.85546875" style="143" bestFit="1" customWidth="1"/>
    <col min="9475" max="9475" width="12.85546875" style="143" bestFit="1" customWidth="1"/>
    <col min="9476" max="9476" width="18.85546875" style="143" bestFit="1" customWidth="1"/>
    <col min="9477" max="9477" width="16" style="143" bestFit="1" customWidth="1"/>
    <col min="9478" max="9481" width="18.85546875" style="143" bestFit="1" customWidth="1"/>
    <col min="9482" max="9483" width="12.85546875" style="143" customWidth="1"/>
    <col min="9484" max="9484" width="2.5703125" style="143" customWidth="1"/>
    <col min="9485" max="9728" width="11.42578125" style="143"/>
    <col min="9729" max="9729" width="17.7109375" style="143" customWidth="1"/>
    <col min="9730" max="9730" width="18.85546875" style="143" bestFit="1" customWidth="1"/>
    <col min="9731" max="9731" width="12.85546875" style="143" bestFit="1" customWidth="1"/>
    <col min="9732" max="9732" width="18.85546875" style="143" bestFit="1" customWidth="1"/>
    <col min="9733" max="9733" width="16" style="143" bestFit="1" customWidth="1"/>
    <col min="9734" max="9737" width="18.85546875" style="143" bestFit="1" customWidth="1"/>
    <col min="9738" max="9739" width="12.85546875" style="143" customWidth="1"/>
    <col min="9740" max="9740" width="2.5703125" style="143" customWidth="1"/>
    <col min="9741" max="9984" width="11.42578125" style="143"/>
    <col min="9985" max="9985" width="17.7109375" style="143" customWidth="1"/>
    <col min="9986" max="9986" width="18.85546875" style="143" bestFit="1" customWidth="1"/>
    <col min="9987" max="9987" width="12.85546875" style="143" bestFit="1" customWidth="1"/>
    <col min="9988" max="9988" width="18.85546875" style="143" bestFit="1" customWidth="1"/>
    <col min="9989" max="9989" width="16" style="143" bestFit="1" customWidth="1"/>
    <col min="9990" max="9993" width="18.85546875" style="143" bestFit="1" customWidth="1"/>
    <col min="9994" max="9995" width="12.85546875" style="143" customWidth="1"/>
    <col min="9996" max="9996" width="2.5703125" style="143" customWidth="1"/>
    <col min="9997" max="10240" width="11.42578125" style="143"/>
    <col min="10241" max="10241" width="17.7109375" style="143" customWidth="1"/>
    <col min="10242" max="10242" width="18.85546875" style="143" bestFit="1" customWidth="1"/>
    <col min="10243" max="10243" width="12.85546875" style="143" bestFit="1" customWidth="1"/>
    <col min="10244" max="10244" width="18.85546875" style="143" bestFit="1" customWidth="1"/>
    <col min="10245" max="10245" width="16" style="143" bestFit="1" customWidth="1"/>
    <col min="10246" max="10249" width="18.85546875" style="143" bestFit="1" customWidth="1"/>
    <col min="10250" max="10251" width="12.85546875" style="143" customWidth="1"/>
    <col min="10252" max="10252" width="2.5703125" style="143" customWidth="1"/>
    <col min="10253" max="10496" width="11.42578125" style="143"/>
    <col min="10497" max="10497" width="17.7109375" style="143" customWidth="1"/>
    <col min="10498" max="10498" width="18.85546875" style="143" bestFit="1" customWidth="1"/>
    <col min="10499" max="10499" width="12.85546875" style="143" bestFit="1" customWidth="1"/>
    <col min="10500" max="10500" width="18.85546875" style="143" bestFit="1" customWidth="1"/>
    <col min="10501" max="10501" width="16" style="143" bestFit="1" customWidth="1"/>
    <col min="10502" max="10505" width="18.85546875" style="143" bestFit="1" customWidth="1"/>
    <col min="10506" max="10507" width="12.85546875" style="143" customWidth="1"/>
    <col min="10508" max="10508" width="2.5703125" style="143" customWidth="1"/>
    <col min="10509" max="10752" width="11.42578125" style="143"/>
    <col min="10753" max="10753" width="17.7109375" style="143" customWidth="1"/>
    <col min="10754" max="10754" width="18.85546875" style="143" bestFit="1" customWidth="1"/>
    <col min="10755" max="10755" width="12.85546875" style="143" bestFit="1" customWidth="1"/>
    <col min="10756" max="10756" width="18.85546875" style="143" bestFit="1" customWidth="1"/>
    <col min="10757" max="10757" width="16" style="143" bestFit="1" customWidth="1"/>
    <col min="10758" max="10761" width="18.85546875" style="143" bestFit="1" customWidth="1"/>
    <col min="10762" max="10763" width="12.85546875" style="143" customWidth="1"/>
    <col min="10764" max="10764" width="2.5703125" style="143" customWidth="1"/>
    <col min="10765" max="11008" width="11.42578125" style="143"/>
    <col min="11009" max="11009" width="17.7109375" style="143" customWidth="1"/>
    <col min="11010" max="11010" width="18.85546875" style="143" bestFit="1" customWidth="1"/>
    <col min="11011" max="11011" width="12.85546875" style="143" bestFit="1" customWidth="1"/>
    <col min="11012" max="11012" width="18.85546875" style="143" bestFit="1" customWidth="1"/>
    <col min="11013" max="11013" width="16" style="143" bestFit="1" customWidth="1"/>
    <col min="11014" max="11017" width="18.85546875" style="143" bestFit="1" customWidth="1"/>
    <col min="11018" max="11019" width="12.85546875" style="143" customWidth="1"/>
    <col min="11020" max="11020" width="2.5703125" style="143" customWidth="1"/>
    <col min="11021" max="11264" width="11.42578125" style="143"/>
    <col min="11265" max="11265" width="17.7109375" style="143" customWidth="1"/>
    <col min="11266" max="11266" width="18.85546875" style="143" bestFit="1" customWidth="1"/>
    <col min="11267" max="11267" width="12.85546875" style="143" bestFit="1" customWidth="1"/>
    <col min="11268" max="11268" width="18.85546875" style="143" bestFit="1" customWidth="1"/>
    <col min="11269" max="11269" width="16" style="143" bestFit="1" customWidth="1"/>
    <col min="11270" max="11273" width="18.85546875" style="143" bestFit="1" customWidth="1"/>
    <col min="11274" max="11275" width="12.85546875" style="143" customWidth="1"/>
    <col min="11276" max="11276" width="2.5703125" style="143" customWidth="1"/>
    <col min="11277" max="11520" width="11.42578125" style="143"/>
    <col min="11521" max="11521" width="17.7109375" style="143" customWidth="1"/>
    <col min="11522" max="11522" width="18.85546875" style="143" bestFit="1" customWidth="1"/>
    <col min="11523" max="11523" width="12.85546875" style="143" bestFit="1" customWidth="1"/>
    <col min="11524" max="11524" width="18.85546875" style="143" bestFit="1" customWidth="1"/>
    <col min="11525" max="11525" width="16" style="143" bestFit="1" customWidth="1"/>
    <col min="11526" max="11529" width="18.85546875" style="143" bestFit="1" customWidth="1"/>
    <col min="11530" max="11531" width="12.85546875" style="143" customWidth="1"/>
    <col min="11532" max="11532" width="2.5703125" style="143" customWidth="1"/>
    <col min="11533" max="11776" width="11.42578125" style="143"/>
    <col min="11777" max="11777" width="17.7109375" style="143" customWidth="1"/>
    <col min="11778" max="11778" width="18.85546875" style="143" bestFit="1" customWidth="1"/>
    <col min="11779" max="11779" width="12.85546875" style="143" bestFit="1" customWidth="1"/>
    <col min="11780" max="11780" width="18.85546875" style="143" bestFit="1" customWidth="1"/>
    <col min="11781" max="11781" width="16" style="143" bestFit="1" customWidth="1"/>
    <col min="11782" max="11785" width="18.85546875" style="143" bestFit="1" customWidth="1"/>
    <col min="11786" max="11787" width="12.85546875" style="143" customWidth="1"/>
    <col min="11788" max="11788" width="2.5703125" style="143" customWidth="1"/>
    <col min="11789" max="12032" width="11.42578125" style="143"/>
    <col min="12033" max="12033" width="17.7109375" style="143" customWidth="1"/>
    <col min="12034" max="12034" width="18.85546875" style="143" bestFit="1" customWidth="1"/>
    <col min="12035" max="12035" width="12.85546875" style="143" bestFit="1" customWidth="1"/>
    <col min="12036" max="12036" width="18.85546875" style="143" bestFit="1" customWidth="1"/>
    <col min="12037" max="12037" width="16" style="143" bestFit="1" customWidth="1"/>
    <col min="12038" max="12041" width="18.85546875" style="143" bestFit="1" customWidth="1"/>
    <col min="12042" max="12043" width="12.85546875" style="143" customWidth="1"/>
    <col min="12044" max="12044" width="2.5703125" style="143" customWidth="1"/>
    <col min="12045" max="12288" width="11.42578125" style="143"/>
    <col min="12289" max="12289" width="17.7109375" style="143" customWidth="1"/>
    <col min="12290" max="12290" width="18.85546875" style="143" bestFit="1" customWidth="1"/>
    <col min="12291" max="12291" width="12.85546875" style="143" bestFit="1" customWidth="1"/>
    <col min="12292" max="12292" width="18.85546875" style="143" bestFit="1" customWidth="1"/>
    <col min="12293" max="12293" width="16" style="143" bestFit="1" customWidth="1"/>
    <col min="12294" max="12297" width="18.85546875" style="143" bestFit="1" customWidth="1"/>
    <col min="12298" max="12299" width="12.85546875" style="143" customWidth="1"/>
    <col min="12300" max="12300" width="2.5703125" style="143" customWidth="1"/>
    <col min="12301" max="12544" width="11.42578125" style="143"/>
    <col min="12545" max="12545" width="17.7109375" style="143" customWidth="1"/>
    <col min="12546" max="12546" width="18.85546875" style="143" bestFit="1" customWidth="1"/>
    <col min="12547" max="12547" width="12.85546875" style="143" bestFit="1" customWidth="1"/>
    <col min="12548" max="12548" width="18.85546875" style="143" bestFit="1" customWidth="1"/>
    <col min="12549" max="12549" width="16" style="143" bestFit="1" customWidth="1"/>
    <col min="12550" max="12553" width="18.85546875" style="143" bestFit="1" customWidth="1"/>
    <col min="12554" max="12555" width="12.85546875" style="143" customWidth="1"/>
    <col min="12556" max="12556" width="2.5703125" style="143" customWidth="1"/>
    <col min="12557" max="12800" width="11.42578125" style="143"/>
    <col min="12801" max="12801" width="17.7109375" style="143" customWidth="1"/>
    <col min="12802" max="12802" width="18.85546875" style="143" bestFit="1" customWidth="1"/>
    <col min="12803" max="12803" width="12.85546875" style="143" bestFit="1" customWidth="1"/>
    <col min="12804" max="12804" width="18.85546875" style="143" bestFit="1" customWidth="1"/>
    <col min="12805" max="12805" width="16" style="143" bestFit="1" customWidth="1"/>
    <col min="12806" max="12809" width="18.85546875" style="143" bestFit="1" customWidth="1"/>
    <col min="12810" max="12811" width="12.85546875" style="143" customWidth="1"/>
    <col min="12812" max="12812" width="2.5703125" style="143" customWidth="1"/>
    <col min="12813" max="13056" width="11.42578125" style="143"/>
    <col min="13057" max="13057" width="17.7109375" style="143" customWidth="1"/>
    <col min="13058" max="13058" width="18.85546875" style="143" bestFit="1" customWidth="1"/>
    <col min="13059" max="13059" width="12.85546875" style="143" bestFit="1" customWidth="1"/>
    <col min="13060" max="13060" width="18.85546875" style="143" bestFit="1" customWidth="1"/>
    <col min="13061" max="13061" width="16" style="143" bestFit="1" customWidth="1"/>
    <col min="13062" max="13065" width="18.85546875" style="143" bestFit="1" customWidth="1"/>
    <col min="13066" max="13067" width="12.85546875" style="143" customWidth="1"/>
    <col min="13068" max="13068" width="2.5703125" style="143" customWidth="1"/>
    <col min="13069" max="13312" width="11.42578125" style="143"/>
    <col min="13313" max="13313" width="17.7109375" style="143" customWidth="1"/>
    <col min="13314" max="13314" width="18.85546875" style="143" bestFit="1" customWidth="1"/>
    <col min="13315" max="13315" width="12.85546875" style="143" bestFit="1" customWidth="1"/>
    <col min="13316" max="13316" width="18.85546875" style="143" bestFit="1" customWidth="1"/>
    <col min="13317" max="13317" width="16" style="143" bestFit="1" customWidth="1"/>
    <col min="13318" max="13321" width="18.85546875" style="143" bestFit="1" customWidth="1"/>
    <col min="13322" max="13323" width="12.85546875" style="143" customWidth="1"/>
    <col min="13324" max="13324" width="2.5703125" style="143" customWidth="1"/>
    <col min="13325" max="13568" width="11.42578125" style="143"/>
    <col min="13569" max="13569" width="17.7109375" style="143" customWidth="1"/>
    <col min="13570" max="13570" width="18.85546875" style="143" bestFit="1" customWidth="1"/>
    <col min="13571" max="13571" width="12.85546875" style="143" bestFit="1" customWidth="1"/>
    <col min="13572" max="13572" width="18.85546875" style="143" bestFit="1" customWidth="1"/>
    <col min="13573" max="13573" width="16" style="143" bestFit="1" customWidth="1"/>
    <col min="13574" max="13577" width="18.85546875" style="143" bestFit="1" customWidth="1"/>
    <col min="13578" max="13579" width="12.85546875" style="143" customWidth="1"/>
    <col min="13580" max="13580" width="2.5703125" style="143" customWidth="1"/>
    <col min="13581" max="13824" width="11.42578125" style="143"/>
    <col min="13825" max="13825" width="17.7109375" style="143" customWidth="1"/>
    <col min="13826" max="13826" width="18.85546875" style="143" bestFit="1" customWidth="1"/>
    <col min="13827" max="13827" width="12.85546875" style="143" bestFit="1" customWidth="1"/>
    <col min="13828" max="13828" width="18.85546875" style="143" bestFit="1" customWidth="1"/>
    <col min="13829" max="13829" width="16" style="143" bestFit="1" customWidth="1"/>
    <col min="13830" max="13833" width="18.85546875" style="143" bestFit="1" customWidth="1"/>
    <col min="13834" max="13835" width="12.85546875" style="143" customWidth="1"/>
    <col min="13836" max="13836" width="2.5703125" style="143" customWidth="1"/>
    <col min="13837" max="14080" width="11.42578125" style="143"/>
    <col min="14081" max="14081" width="17.7109375" style="143" customWidth="1"/>
    <col min="14082" max="14082" width="18.85546875" style="143" bestFit="1" customWidth="1"/>
    <col min="14083" max="14083" width="12.85546875" style="143" bestFit="1" customWidth="1"/>
    <col min="14084" max="14084" width="18.85546875" style="143" bestFit="1" customWidth="1"/>
    <col min="14085" max="14085" width="16" style="143" bestFit="1" customWidth="1"/>
    <col min="14086" max="14089" width="18.85546875" style="143" bestFit="1" customWidth="1"/>
    <col min="14090" max="14091" width="12.85546875" style="143" customWidth="1"/>
    <col min="14092" max="14092" width="2.5703125" style="143" customWidth="1"/>
    <col min="14093" max="14336" width="11.42578125" style="143"/>
    <col min="14337" max="14337" width="17.7109375" style="143" customWidth="1"/>
    <col min="14338" max="14338" width="18.85546875" style="143" bestFit="1" customWidth="1"/>
    <col min="14339" max="14339" width="12.85546875" style="143" bestFit="1" customWidth="1"/>
    <col min="14340" max="14340" width="18.85546875" style="143" bestFit="1" customWidth="1"/>
    <col min="14341" max="14341" width="16" style="143" bestFit="1" customWidth="1"/>
    <col min="14342" max="14345" width="18.85546875" style="143" bestFit="1" customWidth="1"/>
    <col min="14346" max="14347" width="12.85546875" style="143" customWidth="1"/>
    <col min="14348" max="14348" width="2.5703125" style="143" customWidth="1"/>
    <col min="14349" max="14592" width="11.42578125" style="143"/>
    <col min="14593" max="14593" width="17.7109375" style="143" customWidth="1"/>
    <col min="14594" max="14594" width="18.85546875" style="143" bestFit="1" customWidth="1"/>
    <col min="14595" max="14595" width="12.85546875" style="143" bestFit="1" customWidth="1"/>
    <col min="14596" max="14596" width="18.85546875" style="143" bestFit="1" customWidth="1"/>
    <col min="14597" max="14597" width="16" style="143" bestFit="1" customWidth="1"/>
    <col min="14598" max="14601" width="18.85546875" style="143" bestFit="1" customWidth="1"/>
    <col min="14602" max="14603" width="12.85546875" style="143" customWidth="1"/>
    <col min="14604" max="14604" width="2.5703125" style="143" customWidth="1"/>
    <col min="14605" max="14848" width="11.42578125" style="143"/>
    <col min="14849" max="14849" width="17.7109375" style="143" customWidth="1"/>
    <col min="14850" max="14850" width="18.85546875" style="143" bestFit="1" customWidth="1"/>
    <col min="14851" max="14851" width="12.85546875" style="143" bestFit="1" customWidth="1"/>
    <col min="14852" max="14852" width="18.85546875" style="143" bestFit="1" customWidth="1"/>
    <col min="14853" max="14853" width="16" style="143" bestFit="1" customWidth="1"/>
    <col min="14854" max="14857" width="18.85546875" style="143" bestFit="1" customWidth="1"/>
    <col min="14858" max="14859" width="12.85546875" style="143" customWidth="1"/>
    <col min="14860" max="14860" width="2.5703125" style="143" customWidth="1"/>
    <col min="14861" max="15104" width="11.42578125" style="143"/>
    <col min="15105" max="15105" width="17.7109375" style="143" customWidth="1"/>
    <col min="15106" max="15106" width="18.85546875" style="143" bestFit="1" customWidth="1"/>
    <col min="15107" max="15107" width="12.85546875" style="143" bestFit="1" customWidth="1"/>
    <col min="15108" max="15108" width="18.85546875" style="143" bestFit="1" customWidth="1"/>
    <col min="15109" max="15109" width="16" style="143" bestFit="1" customWidth="1"/>
    <col min="15110" max="15113" width="18.85546875" style="143" bestFit="1" customWidth="1"/>
    <col min="15114" max="15115" width="12.85546875" style="143" customWidth="1"/>
    <col min="15116" max="15116" width="2.5703125" style="143" customWidth="1"/>
    <col min="15117" max="15360" width="11.42578125" style="143"/>
    <col min="15361" max="15361" width="17.7109375" style="143" customWidth="1"/>
    <col min="15362" max="15362" width="18.85546875" style="143" bestFit="1" customWidth="1"/>
    <col min="15363" max="15363" width="12.85546875" style="143" bestFit="1" customWidth="1"/>
    <col min="15364" max="15364" width="18.85546875" style="143" bestFit="1" customWidth="1"/>
    <col min="15365" max="15365" width="16" style="143" bestFit="1" customWidth="1"/>
    <col min="15366" max="15369" width="18.85546875" style="143" bestFit="1" customWidth="1"/>
    <col min="15370" max="15371" width="12.85546875" style="143" customWidth="1"/>
    <col min="15372" max="15372" width="2.5703125" style="143" customWidth="1"/>
    <col min="15373" max="15616" width="11.42578125" style="143"/>
    <col min="15617" max="15617" width="17.7109375" style="143" customWidth="1"/>
    <col min="15618" max="15618" width="18.85546875" style="143" bestFit="1" customWidth="1"/>
    <col min="15619" max="15619" width="12.85546875" style="143" bestFit="1" customWidth="1"/>
    <col min="15620" max="15620" width="18.85546875" style="143" bestFit="1" customWidth="1"/>
    <col min="15621" max="15621" width="16" style="143" bestFit="1" customWidth="1"/>
    <col min="15622" max="15625" width="18.85546875" style="143" bestFit="1" customWidth="1"/>
    <col min="15626" max="15627" width="12.85546875" style="143" customWidth="1"/>
    <col min="15628" max="15628" width="2.5703125" style="143" customWidth="1"/>
    <col min="15629" max="15872" width="11.42578125" style="143"/>
    <col min="15873" max="15873" width="17.7109375" style="143" customWidth="1"/>
    <col min="15874" max="15874" width="18.85546875" style="143" bestFit="1" customWidth="1"/>
    <col min="15875" max="15875" width="12.85546875" style="143" bestFit="1" customWidth="1"/>
    <col min="15876" max="15876" width="18.85546875" style="143" bestFit="1" customWidth="1"/>
    <col min="15877" max="15877" width="16" style="143" bestFit="1" customWidth="1"/>
    <col min="15878" max="15881" width="18.85546875" style="143" bestFit="1" customWidth="1"/>
    <col min="15882" max="15883" width="12.85546875" style="143" customWidth="1"/>
    <col min="15884" max="15884" width="2.5703125" style="143" customWidth="1"/>
    <col min="15885" max="16128" width="11.42578125" style="143"/>
    <col min="16129" max="16129" width="17.7109375" style="143" customWidth="1"/>
    <col min="16130" max="16130" width="18.85546875" style="143" bestFit="1" customWidth="1"/>
    <col min="16131" max="16131" width="12.85546875" style="143" bestFit="1" customWidth="1"/>
    <col min="16132" max="16132" width="18.85546875" style="143" bestFit="1" customWidth="1"/>
    <col min="16133" max="16133" width="16" style="143" bestFit="1" customWidth="1"/>
    <col min="16134" max="16137" width="18.85546875" style="143" bestFit="1" customWidth="1"/>
    <col min="16138" max="16139" width="12.85546875" style="143" customWidth="1"/>
    <col min="16140" max="16140" width="2.5703125" style="143" customWidth="1"/>
    <col min="16141" max="16384" width="11.42578125" style="143"/>
  </cols>
  <sheetData>
    <row r="1" spans="1:26">
      <c r="A1" s="173" t="s">
        <v>251</v>
      </c>
    </row>
    <row r="2" spans="1:26" ht="15.75">
      <c r="A2" s="136" t="s">
        <v>252</v>
      </c>
    </row>
    <row r="3" spans="1:26" ht="15.75">
      <c r="A3" s="136"/>
    </row>
    <row r="4" spans="1:26">
      <c r="A4" s="8" t="s">
        <v>349</v>
      </c>
    </row>
    <row r="5" spans="1:26">
      <c r="A5" s="150" t="s">
        <v>248</v>
      </c>
      <c r="B5" s="249" t="s">
        <v>198</v>
      </c>
      <c r="C5" s="249" t="s">
        <v>199</v>
      </c>
      <c r="D5" s="249" t="s">
        <v>200</v>
      </c>
      <c r="E5" s="249" t="s">
        <v>201</v>
      </c>
      <c r="F5" s="249" t="s">
        <v>202</v>
      </c>
      <c r="G5" s="249" t="s">
        <v>204</v>
      </c>
      <c r="H5" s="249" t="s">
        <v>203</v>
      </c>
      <c r="I5" s="249" t="s">
        <v>205</v>
      </c>
      <c r="J5" s="249" t="s">
        <v>26</v>
      </c>
      <c r="K5" s="249" t="s">
        <v>55</v>
      </c>
    </row>
    <row r="6" spans="1:26">
      <c r="A6" s="146">
        <v>2010</v>
      </c>
      <c r="B6" s="631">
        <v>8879</v>
      </c>
      <c r="C6" s="631">
        <v>7745</v>
      </c>
      <c r="D6" s="631">
        <v>1696</v>
      </c>
      <c r="E6" s="142">
        <v>118</v>
      </c>
      <c r="F6" s="631">
        <v>1579</v>
      </c>
      <c r="G6" s="142">
        <v>842</v>
      </c>
      <c r="H6" s="142">
        <v>523</v>
      </c>
      <c r="I6" s="142">
        <v>492</v>
      </c>
      <c r="J6" s="142">
        <v>29</v>
      </c>
      <c r="K6" s="631">
        <f>SUM(B6:J6)</f>
        <v>21903</v>
      </c>
    </row>
    <row r="7" spans="1:26">
      <c r="A7" s="146">
        <v>2011</v>
      </c>
      <c r="B7" s="631">
        <v>10721</v>
      </c>
      <c r="C7" s="631">
        <v>10235</v>
      </c>
      <c r="D7" s="631">
        <v>1523</v>
      </c>
      <c r="E7" s="142">
        <v>219</v>
      </c>
      <c r="F7" s="631">
        <v>2427</v>
      </c>
      <c r="G7" s="142">
        <v>776</v>
      </c>
      <c r="H7" s="631">
        <v>1030</v>
      </c>
      <c r="I7" s="142">
        <v>564</v>
      </c>
      <c r="J7" s="142">
        <v>31</v>
      </c>
      <c r="K7" s="631">
        <f>SUM(B7:J7)</f>
        <v>27526</v>
      </c>
    </row>
    <row r="8" spans="1:26">
      <c r="A8" s="146">
        <v>2012</v>
      </c>
      <c r="B8" s="631">
        <v>10731</v>
      </c>
      <c r="C8" s="631">
        <v>10746</v>
      </c>
      <c r="D8" s="631">
        <v>1352</v>
      </c>
      <c r="E8" s="142">
        <v>210</v>
      </c>
      <c r="F8" s="631">
        <v>2575</v>
      </c>
      <c r="G8" s="142">
        <v>558</v>
      </c>
      <c r="H8" s="142">
        <v>845</v>
      </c>
      <c r="I8" s="142">
        <v>428</v>
      </c>
      <c r="J8" s="142">
        <v>22</v>
      </c>
      <c r="K8" s="631">
        <f t="shared" ref="K8:K12" si="0">SUM(B8:J8)</f>
        <v>27467</v>
      </c>
    </row>
    <row r="9" spans="1:26">
      <c r="A9" s="146">
        <v>2013</v>
      </c>
      <c r="B9" s="631">
        <v>9821</v>
      </c>
      <c r="C9" s="631">
        <v>8536</v>
      </c>
      <c r="D9" s="631">
        <v>1414</v>
      </c>
      <c r="E9" s="142">
        <v>479</v>
      </c>
      <c r="F9" s="631">
        <v>1776</v>
      </c>
      <c r="G9" s="142">
        <v>528</v>
      </c>
      <c r="H9" s="142">
        <v>857</v>
      </c>
      <c r="I9" s="142">
        <v>356</v>
      </c>
      <c r="J9" s="142">
        <v>23</v>
      </c>
      <c r="K9" s="631">
        <f t="shared" si="0"/>
        <v>23790</v>
      </c>
    </row>
    <row r="10" spans="1:26">
      <c r="A10" s="146">
        <v>2014</v>
      </c>
      <c r="B10" s="631">
        <v>8875</v>
      </c>
      <c r="C10" s="631">
        <v>6729</v>
      </c>
      <c r="D10" s="631">
        <v>1504</v>
      </c>
      <c r="E10" s="142">
        <v>331</v>
      </c>
      <c r="F10" s="631">
        <v>1523</v>
      </c>
      <c r="G10" s="142">
        <v>540</v>
      </c>
      <c r="H10" s="142">
        <v>647</v>
      </c>
      <c r="I10" s="142">
        <v>360</v>
      </c>
      <c r="J10" s="142">
        <v>38</v>
      </c>
      <c r="K10" s="631">
        <f t="shared" si="0"/>
        <v>20547</v>
      </c>
    </row>
    <row r="11" spans="1:26">
      <c r="A11" s="146">
        <v>2015</v>
      </c>
      <c r="B11" s="631">
        <v>8167.541312653776</v>
      </c>
      <c r="C11" s="631">
        <v>6650.5953646963681</v>
      </c>
      <c r="D11" s="631">
        <v>1507.6585311955087</v>
      </c>
      <c r="E11" s="631">
        <v>137.79635297098301</v>
      </c>
      <c r="F11" s="631">
        <v>1548.2696011111268</v>
      </c>
      <c r="G11" s="631">
        <v>341.685340655076</v>
      </c>
      <c r="H11" s="631">
        <v>350.00259655641497</v>
      </c>
      <c r="I11" s="631">
        <v>219.63469285986599</v>
      </c>
      <c r="J11" s="631">
        <v>26.956227140133979</v>
      </c>
      <c r="K11" s="631">
        <f t="shared" si="0"/>
        <v>18950.140019839251</v>
      </c>
    </row>
    <row r="12" spans="1:26">
      <c r="A12" s="146">
        <v>2016</v>
      </c>
      <c r="B12" s="631">
        <v>10171.202800494437</v>
      </c>
      <c r="C12" s="631">
        <v>7385.9574342377318</v>
      </c>
      <c r="D12" s="631">
        <v>1465.4520841719275</v>
      </c>
      <c r="E12" s="631">
        <v>120.45621156886003</v>
      </c>
      <c r="F12" s="631">
        <v>1657.8745242177492</v>
      </c>
      <c r="G12" s="631">
        <v>344.26226528241506</v>
      </c>
      <c r="H12" s="631">
        <v>343.76033679517201</v>
      </c>
      <c r="I12" s="631">
        <v>272.67154160154439</v>
      </c>
      <c r="J12" s="631">
        <v>14.999100398455615</v>
      </c>
      <c r="K12" s="631">
        <f t="shared" si="0"/>
        <v>21776.636298768288</v>
      </c>
      <c r="M12" s="387"/>
      <c r="N12" s="387"/>
      <c r="O12" s="387"/>
      <c r="P12" s="387"/>
      <c r="Q12" s="387"/>
      <c r="R12" s="387"/>
      <c r="S12" s="387"/>
      <c r="T12" s="387"/>
    </row>
    <row r="13" spans="1:26">
      <c r="A13" s="146">
        <v>2017</v>
      </c>
      <c r="B13" s="631">
        <v>13773.190209452818</v>
      </c>
      <c r="C13" s="631">
        <v>7979.3150062432387</v>
      </c>
      <c r="D13" s="631">
        <v>2376.2998861161777</v>
      </c>
      <c r="E13" s="631">
        <v>118.029144359499</v>
      </c>
      <c r="F13" s="631">
        <v>1707.403931179932</v>
      </c>
      <c r="G13" s="631">
        <v>370.47615447265599</v>
      </c>
      <c r="H13" s="631">
        <v>426.70590445394396</v>
      </c>
      <c r="I13" s="631">
        <v>363.09769384747193</v>
      </c>
      <c r="J13" s="631">
        <v>44.063618152527965</v>
      </c>
      <c r="K13" s="631">
        <f>SUM(B13:J13)</f>
        <v>27158.581548278267</v>
      </c>
      <c r="M13" s="387"/>
      <c r="N13" s="387"/>
      <c r="O13" s="387"/>
      <c r="P13" s="387"/>
      <c r="Q13" s="387"/>
      <c r="R13" s="387"/>
      <c r="S13" s="387"/>
      <c r="T13" s="387"/>
    </row>
    <row r="14" spans="1:26">
      <c r="A14" s="146">
        <v>2018</v>
      </c>
      <c r="B14" s="631">
        <v>14925.368</v>
      </c>
      <c r="C14" s="631">
        <v>8239.1402999999991</v>
      </c>
      <c r="D14" s="631">
        <v>2563.0485999999996</v>
      </c>
      <c r="E14" s="631">
        <v>122.68863399999999</v>
      </c>
      <c r="F14" s="631">
        <v>1529.75296</v>
      </c>
      <c r="G14" s="631">
        <v>335.10894999999999</v>
      </c>
      <c r="H14" s="631">
        <v>485.82618000000002</v>
      </c>
      <c r="I14" s="631">
        <v>611.64472999999987</v>
      </c>
      <c r="J14" s="631">
        <v>10.907793754372005</v>
      </c>
      <c r="K14" s="631">
        <f>SUM(B14:J14)</f>
        <v>28823.486147754375</v>
      </c>
      <c r="M14" s="387"/>
      <c r="N14" s="387"/>
      <c r="O14" s="387"/>
      <c r="P14" s="387"/>
      <c r="Q14" s="387"/>
      <c r="R14" s="387"/>
      <c r="S14" s="387"/>
      <c r="T14" s="387"/>
    </row>
    <row r="15" spans="1:26">
      <c r="A15" s="144" t="s">
        <v>557</v>
      </c>
      <c r="B15" s="149">
        <f t="shared" ref="B15:K15" si="1">SUM(B16:B26)</f>
        <v>12260.44623515791</v>
      </c>
      <c r="C15" s="149">
        <f t="shared" si="1"/>
        <v>7342.5565527983517</v>
      </c>
      <c r="D15" s="149">
        <f t="shared" si="1"/>
        <v>1913.8360824104689</v>
      </c>
      <c r="E15" s="149">
        <f t="shared" si="1"/>
        <v>69.308048814294011</v>
      </c>
      <c r="F15" s="149">
        <f t="shared" si="1"/>
        <v>1379.7855759255117</v>
      </c>
      <c r="G15" s="149">
        <f t="shared" si="1"/>
        <v>337.36123873825477</v>
      </c>
      <c r="H15" s="149">
        <f t="shared" si="1"/>
        <v>884.27691800073399</v>
      </c>
      <c r="I15" s="149">
        <f t="shared" si="1"/>
        <v>580.92078302493212</v>
      </c>
      <c r="J15" s="149">
        <f t="shared" si="1"/>
        <v>2.0131079750678382</v>
      </c>
      <c r="K15" s="149">
        <f t="shared" si="1"/>
        <v>24770.504542845523</v>
      </c>
      <c r="M15" s="598"/>
      <c r="N15" s="387"/>
      <c r="O15" s="387"/>
      <c r="P15" s="387"/>
      <c r="Q15" s="387"/>
      <c r="R15" s="387"/>
      <c r="S15" s="387"/>
      <c r="T15" s="387"/>
    </row>
    <row r="16" spans="1:26">
      <c r="A16" s="632" t="s">
        <v>137</v>
      </c>
      <c r="B16" s="631">
        <v>1086.9978744503601</v>
      </c>
      <c r="C16" s="633">
        <v>703.06820665514704</v>
      </c>
      <c r="D16" s="631">
        <v>131.05620660699199</v>
      </c>
      <c r="E16" s="631">
        <v>4.2344534870950001</v>
      </c>
      <c r="F16" s="631">
        <v>107.430679810581</v>
      </c>
      <c r="G16" s="631">
        <v>21.932548852698801</v>
      </c>
      <c r="H16" s="631">
        <v>67.514984034603003</v>
      </c>
      <c r="I16" s="631">
        <v>68.037605936645704</v>
      </c>
      <c r="J16" s="386">
        <v>0.127292063354318</v>
      </c>
      <c r="K16" s="631">
        <f>SUM(B16:J16)</f>
        <v>2190.3998518974768</v>
      </c>
      <c r="M16" s="634"/>
      <c r="N16" s="634"/>
      <c r="O16" s="634"/>
      <c r="P16" s="634"/>
      <c r="Q16" s="634"/>
      <c r="R16" s="634"/>
      <c r="S16" s="634"/>
      <c r="T16" s="634"/>
      <c r="U16" s="634"/>
      <c r="V16" s="634"/>
      <c r="W16" s="634"/>
      <c r="X16" s="634"/>
      <c r="Y16" s="634"/>
      <c r="Z16" s="634"/>
    </row>
    <row r="17" spans="1:26">
      <c r="A17" s="632" t="s">
        <v>138</v>
      </c>
      <c r="B17" s="631">
        <v>975.40002569751903</v>
      </c>
      <c r="C17" s="633">
        <v>594.48674426472098</v>
      </c>
      <c r="D17" s="631">
        <v>160.96259132970701</v>
      </c>
      <c r="E17" s="631">
        <v>6.6070955531279996</v>
      </c>
      <c r="F17" s="631">
        <v>125.96680312778101</v>
      </c>
      <c r="G17" s="631">
        <v>37.099828142265402</v>
      </c>
      <c r="H17" s="631">
        <v>60.564246669928004</v>
      </c>
      <c r="I17" s="631">
        <v>28.743793305766701</v>
      </c>
      <c r="J17" s="386">
        <v>0.32563869423331199</v>
      </c>
      <c r="K17" s="631">
        <f>SUM(B17:J17)</f>
        <v>1990.1567667850495</v>
      </c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4"/>
      <c r="Z17" s="634"/>
    </row>
    <row r="18" spans="1:26">
      <c r="A18" s="632" t="s">
        <v>139</v>
      </c>
      <c r="B18" s="631">
        <v>1000.32055037104</v>
      </c>
      <c r="C18" s="633">
        <v>621.98690324361803</v>
      </c>
      <c r="D18" s="631">
        <v>239.56133787622699</v>
      </c>
      <c r="E18" s="631">
        <v>2.7581604934800001</v>
      </c>
      <c r="F18" s="631">
        <v>110.373043633512</v>
      </c>
      <c r="G18" s="631">
        <v>38.2054059037076</v>
      </c>
      <c r="H18" s="631">
        <v>68.896899652287004</v>
      </c>
      <c r="I18" s="631">
        <v>52.934608405068403</v>
      </c>
      <c r="J18" s="364">
        <v>0.22779459493159501</v>
      </c>
      <c r="K18" s="631">
        <f>SUM(B18:J18)</f>
        <v>2135.2647041738719</v>
      </c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34"/>
      <c r="X18" s="634"/>
      <c r="Y18" s="634"/>
      <c r="Z18" s="634"/>
    </row>
    <row r="19" spans="1:26">
      <c r="A19" s="632" t="s">
        <v>140</v>
      </c>
      <c r="B19" s="631">
        <v>1310.8034517292399</v>
      </c>
      <c r="C19" s="633">
        <v>573.96897870011003</v>
      </c>
      <c r="D19" s="631">
        <v>151.361116471272</v>
      </c>
      <c r="E19" s="631">
        <v>5.2118839913399997</v>
      </c>
      <c r="F19" s="631">
        <v>134.610104299966</v>
      </c>
      <c r="G19" s="631">
        <v>34.313507528205498</v>
      </c>
      <c r="H19" s="631">
        <v>66.724817393541997</v>
      </c>
      <c r="I19" s="631">
        <v>32.832499650904602</v>
      </c>
      <c r="J19" s="364">
        <v>4.3623490953805799E-3</v>
      </c>
      <c r="K19" s="631">
        <f>SUM(B19:J19)</f>
        <v>2309.8307221136756</v>
      </c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</row>
    <row r="20" spans="1:26">
      <c r="A20" s="632" t="s">
        <v>141</v>
      </c>
      <c r="B20" s="631">
        <v>1095.05367374311</v>
      </c>
      <c r="C20" s="633">
        <v>709.07764076744502</v>
      </c>
      <c r="D20" s="631">
        <v>229.006693307375</v>
      </c>
      <c r="E20" s="631">
        <v>7.358731305849</v>
      </c>
      <c r="F20" s="631">
        <v>97.715160273905695</v>
      </c>
      <c r="G20" s="631">
        <v>29.429995979721401</v>
      </c>
      <c r="H20" s="631">
        <v>66.430527293983999</v>
      </c>
      <c r="I20" s="631">
        <v>57.310769425750301</v>
      </c>
      <c r="J20" s="364">
        <v>0.21699457424966101</v>
      </c>
      <c r="K20" s="631">
        <f t="shared" ref="K20:K26" si="2">SUM(B20:J20)</f>
        <v>2291.60018667139</v>
      </c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</row>
    <row r="21" spans="1:26">
      <c r="A21" s="632" t="s">
        <v>142</v>
      </c>
      <c r="B21" s="631">
        <v>1196.7935262036899</v>
      </c>
      <c r="C21" s="633">
        <v>689.08534473074099</v>
      </c>
      <c r="D21" s="631">
        <v>193.076641663884</v>
      </c>
      <c r="E21" s="631">
        <v>5.2067300307000002</v>
      </c>
      <c r="F21" s="631">
        <v>151.168056125964</v>
      </c>
      <c r="G21" s="631">
        <v>41.311943462183599</v>
      </c>
      <c r="H21" s="631">
        <v>75.868235981680002</v>
      </c>
      <c r="I21" s="631">
        <v>75.494107834916306</v>
      </c>
      <c r="J21" s="364">
        <v>0.15766916508367501</v>
      </c>
      <c r="K21" s="631">
        <f t="shared" si="2"/>
        <v>2428.1622551988416</v>
      </c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</row>
    <row r="22" spans="1:26">
      <c r="A22" s="632" t="s">
        <v>143</v>
      </c>
      <c r="B22" s="631">
        <v>1143.8423840360699</v>
      </c>
      <c r="C22" s="633">
        <v>653.14507164384599</v>
      </c>
      <c r="D22" s="631">
        <v>164.932346670947</v>
      </c>
      <c r="E22" s="631">
        <v>5.2050255662999998</v>
      </c>
      <c r="F22" s="631">
        <v>142.992182080638</v>
      </c>
      <c r="G22" s="631">
        <v>30.014940092445102</v>
      </c>
      <c r="H22" s="631">
        <v>107.269224742746</v>
      </c>
      <c r="I22" s="631">
        <v>47.949531491035103</v>
      </c>
      <c r="J22" s="364">
        <v>0.280248508964895</v>
      </c>
      <c r="K22" s="631">
        <f t="shared" si="2"/>
        <v>2295.6309548329918</v>
      </c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</row>
    <row r="23" spans="1:26" ht="15.75" customHeight="1">
      <c r="A23" s="632" t="s">
        <v>144</v>
      </c>
      <c r="B23" s="631">
        <v>1045.51949031862</v>
      </c>
      <c r="C23" s="633">
        <v>724.69612506702401</v>
      </c>
      <c r="D23" s="631">
        <v>171.275466326973</v>
      </c>
      <c r="E23" s="631">
        <v>10.323092798028</v>
      </c>
      <c r="F23" s="631">
        <v>108.33361489953199</v>
      </c>
      <c r="G23" s="631">
        <v>27.7657211744176</v>
      </c>
      <c r="H23" s="631">
        <v>118.87585241623199</v>
      </c>
      <c r="I23" s="631">
        <v>58.606576038854598</v>
      </c>
      <c r="J23" s="364">
        <v>0.26001496114539402</v>
      </c>
      <c r="K23" s="631">
        <f t="shared" si="2"/>
        <v>2265.655954000827</v>
      </c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</row>
    <row r="24" spans="1:26" ht="15" customHeight="1">
      <c r="A24" s="632" t="s">
        <v>145</v>
      </c>
      <c r="B24" s="631">
        <v>1112.4062455994499</v>
      </c>
      <c r="C24" s="633">
        <v>672.43858930794499</v>
      </c>
      <c r="D24" s="631">
        <v>161.23291935669201</v>
      </c>
      <c r="E24" s="631">
        <v>6.9539060948440001</v>
      </c>
      <c r="F24" s="631">
        <v>117.483016947251</v>
      </c>
      <c r="G24" s="631">
        <v>28.4714083448692</v>
      </c>
      <c r="H24" s="631">
        <v>77.137311085207998</v>
      </c>
      <c r="I24" s="631">
        <v>44.201735387841303</v>
      </c>
      <c r="J24" s="364">
        <v>0.112810612158697</v>
      </c>
      <c r="K24" s="631">
        <f t="shared" si="2"/>
        <v>2220.4379427362592</v>
      </c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634"/>
    </row>
    <row r="25" spans="1:26" ht="15" customHeight="1">
      <c r="A25" s="632" t="s">
        <v>133</v>
      </c>
      <c r="B25" s="631">
        <v>1162.44215713727</v>
      </c>
      <c r="C25" s="633">
        <v>732.819895559207</v>
      </c>
      <c r="D25" s="631">
        <v>193.78150789733999</v>
      </c>
      <c r="E25" s="631">
        <v>6.6898762112160002</v>
      </c>
      <c r="F25" s="631">
        <v>165.45468548129401</v>
      </c>
      <c r="G25" s="631">
        <v>19.973805591297801</v>
      </c>
      <c r="H25" s="631">
        <v>84.847325586143995</v>
      </c>
      <c r="I25" s="631">
        <v>63.3197582046528</v>
      </c>
      <c r="J25" s="364">
        <v>0.12559879534719401</v>
      </c>
      <c r="K25" s="631">
        <f t="shared" si="2"/>
        <v>2429.4546104637684</v>
      </c>
      <c r="M25" s="634"/>
      <c r="N25" s="634"/>
      <c r="O25" s="634"/>
      <c r="P25" s="634"/>
      <c r="Q25" s="634"/>
      <c r="R25" s="634"/>
      <c r="S25" s="634"/>
      <c r="T25" s="634"/>
      <c r="U25" s="634"/>
      <c r="V25" s="634"/>
      <c r="W25" s="634"/>
      <c r="X25" s="634"/>
      <c r="Y25" s="634"/>
      <c r="Z25" s="634"/>
    </row>
    <row r="26" spans="1:26" ht="15" customHeight="1">
      <c r="A26" s="632" t="s">
        <v>135</v>
      </c>
      <c r="B26" s="631">
        <v>1130.8668558715401</v>
      </c>
      <c r="C26" s="633">
        <v>667.78305285854799</v>
      </c>
      <c r="D26" s="631">
        <v>117.58925490306</v>
      </c>
      <c r="E26" s="631">
        <v>8.7590932823139998</v>
      </c>
      <c r="F26" s="631">
        <v>118.25822924508699</v>
      </c>
      <c r="G26" s="631">
        <v>28.842133666442798</v>
      </c>
      <c r="H26" s="631">
        <v>90.147493144379993</v>
      </c>
      <c r="I26" s="631">
        <v>51.489797343496299</v>
      </c>
      <c r="J26" s="364">
        <v>0.17468365650371701</v>
      </c>
      <c r="K26" s="631">
        <f t="shared" si="2"/>
        <v>2213.9105939713722</v>
      </c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34"/>
      <c r="X26" s="634"/>
      <c r="Y26" s="634"/>
      <c r="Z26" s="634"/>
    </row>
    <row r="27" spans="1:26">
      <c r="A27" s="632"/>
      <c r="B27" s="631"/>
      <c r="C27" s="633"/>
      <c r="D27" s="387"/>
      <c r="E27" s="631"/>
      <c r="F27" s="631"/>
      <c r="G27" s="631"/>
      <c r="H27" s="631"/>
      <c r="I27" s="631"/>
      <c r="J27" s="364"/>
      <c r="K27" s="631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634"/>
    </row>
    <row r="28" spans="1:26" ht="15.75">
      <c r="A28" s="147" t="s">
        <v>558</v>
      </c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</row>
    <row r="29" spans="1:26">
      <c r="A29" s="632" t="s">
        <v>537</v>
      </c>
      <c r="B29" s="631">
        <v>1368.2093045891099</v>
      </c>
      <c r="C29" s="631">
        <v>687.97513356455204</v>
      </c>
      <c r="D29" s="631">
        <v>194.094883018193</v>
      </c>
      <c r="E29" s="631">
        <v>8.2311839941309994</v>
      </c>
      <c r="F29" s="631">
        <v>183.550040831328</v>
      </c>
      <c r="G29" s="631">
        <v>18.803503377067301</v>
      </c>
      <c r="H29" s="631">
        <v>29.893074700342002</v>
      </c>
      <c r="I29" s="631">
        <v>61.489849597176899</v>
      </c>
      <c r="J29" s="635">
        <v>0.19733140282308201</v>
      </c>
      <c r="K29" s="631">
        <f>SUM(B29:J29)</f>
        <v>2552.4443050747232</v>
      </c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</row>
    <row r="30" spans="1:26">
      <c r="A30" s="632" t="s">
        <v>538</v>
      </c>
      <c r="B30" s="631">
        <f>B26</f>
        <v>1130.8668558715401</v>
      </c>
      <c r="C30" s="631">
        <f>C26</f>
        <v>667.78305285854799</v>
      </c>
      <c r="D30" s="631">
        <f t="shared" ref="D30:G30" si="3">D26</f>
        <v>117.58925490306</v>
      </c>
      <c r="E30" s="631">
        <f t="shared" si="3"/>
        <v>8.7590932823139998</v>
      </c>
      <c r="F30" s="631">
        <f>F26</f>
        <v>118.25822924508699</v>
      </c>
      <c r="G30" s="631">
        <f t="shared" si="3"/>
        <v>28.842133666442798</v>
      </c>
      <c r="H30" s="631">
        <f>H26</f>
        <v>90.147493144379993</v>
      </c>
      <c r="I30" s="631">
        <f>I26</f>
        <v>51.489797343496299</v>
      </c>
      <c r="J30" s="635">
        <f>J26</f>
        <v>0.17468365650371701</v>
      </c>
      <c r="K30" s="631">
        <f>SUM(B30:J30)</f>
        <v>2213.9105939713722</v>
      </c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</row>
    <row r="31" spans="1:26">
      <c r="A31" s="148" t="s">
        <v>249</v>
      </c>
      <c r="B31" s="636">
        <f>B30/B29-1</f>
        <v>-0.17346940115192877</v>
      </c>
      <c r="C31" s="636">
        <f t="shared" ref="C31:J31" si="4">C30/C29-1</f>
        <v>-2.9350015314339006E-2</v>
      </c>
      <c r="D31" s="636">
        <f t="shared" si="4"/>
        <v>-0.39416612599705647</v>
      </c>
      <c r="E31" s="636">
        <f>E30/E29-1</f>
        <v>6.4135279755550334E-2</v>
      </c>
      <c r="F31" s="636">
        <f>F30/F29-1</f>
        <v>-0.3557166824399699</v>
      </c>
      <c r="G31" s="636">
        <f>G30/G29-1</f>
        <v>0.53387020961309695</v>
      </c>
      <c r="H31" s="636">
        <f t="shared" si="4"/>
        <v>2.0156648002270785</v>
      </c>
      <c r="I31" s="636">
        <f t="shared" si="4"/>
        <v>-0.16262931718310336</v>
      </c>
      <c r="J31" s="636">
        <f t="shared" si="4"/>
        <v>-0.11477010752145667</v>
      </c>
      <c r="K31" s="409">
        <f>K30/K29-1</f>
        <v>-0.13263118432409449</v>
      </c>
      <c r="M31" s="634"/>
      <c r="N31" s="634"/>
      <c r="O31" s="634"/>
      <c r="P31" s="634"/>
      <c r="Q31" s="634"/>
      <c r="R31" s="634"/>
      <c r="S31" s="634"/>
      <c r="T31" s="634"/>
      <c r="U31" s="634"/>
      <c r="V31" s="634"/>
      <c r="W31" s="634"/>
      <c r="X31" s="634"/>
      <c r="Y31" s="634"/>
      <c r="Z31" s="634"/>
    </row>
    <row r="32" spans="1:26">
      <c r="A32" s="637"/>
      <c r="B32" s="638"/>
      <c r="C32" s="638"/>
      <c r="D32" s="638"/>
      <c r="E32" s="638"/>
      <c r="F32" s="638"/>
      <c r="G32" s="638"/>
      <c r="H32" s="638"/>
      <c r="I32" s="638"/>
      <c r="J32" s="638"/>
      <c r="K32" s="638"/>
      <c r="M32" s="634"/>
      <c r="N32" s="634"/>
      <c r="O32" s="634"/>
      <c r="P32" s="634"/>
      <c r="Q32" s="634"/>
      <c r="R32" s="634"/>
      <c r="S32" s="634"/>
      <c r="T32" s="634"/>
      <c r="U32" s="634"/>
      <c r="V32" s="634"/>
      <c r="W32" s="634"/>
      <c r="X32" s="634"/>
      <c r="Y32" s="634"/>
      <c r="Z32" s="634"/>
    </row>
    <row r="33" spans="1:26" ht="15.75" customHeight="1">
      <c r="A33" s="147" t="s">
        <v>559</v>
      </c>
      <c r="M33" s="634"/>
      <c r="N33" s="634"/>
      <c r="O33" s="634"/>
      <c r="P33" s="634"/>
      <c r="Q33" s="634"/>
      <c r="R33" s="634"/>
      <c r="S33" s="634"/>
      <c r="T33" s="634"/>
      <c r="U33" s="634"/>
      <c r="V33" s="634"/>
      <c r="W33" s="634"/>
      <c r="X33" s="634"/>
      <c r="Y33" s="634"/>
      <c r="Z33" s="634"/>
    </row>
    <row r="34" spans="1:26" ht="15" customHeight="1">
      <c r="A34" s="632" t="s">
        <v>560</v>
      </c>
      <c r="B34" s="631">
        <v>13535.6320059761</v>
      </c>
      <c r="C34" s="631">
        <v>7576.9154835493828</v>
      </c>
      <c r="D34" s="631">
        <v>2427.038152282903</v>
      </c>
      <c r="E34" s="631">
        <v>113.36977474568</v>
      </c>
      <c r="F34" s="631">
        <v>1426.3135640297351</v>
      </c>
      <c r="G34" s="631">
        <v>306.43043552312247</v>
      </c>
      <c r="H34" s="631">
        <v>427.81544356556208</v>
      </c>
      <c r="I34" s="631">
        <v>565.25383599332781</v>
      </c>
      <c r="J34" s="635">
        <v>10.716866006672261</v>
      </c>
      <c r="K34" s="631">
        <f>SUM(B34:J34)</f>
        <v>26389.485561672485</v>
      </c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</row>
    <row r="35" spans="1:26" ht="15" customHeight="1">
      <c r="A35" s="632" t="s">
        <v>561</v>
      </c>
      <c r="B35" s="631">
        <f>B15</f>
        <v>12260.44623515791</v>
      </c>
      <c r="C35" s="631">
        <f>C15</f>
        <v>7342.5565527983517</v>
      </c>
      <c r="D35" s="631">
        <f t="shared" ref="D35:I35" si="5">D15</f>
        <v>1913.8360824104689</v>
      </c>
      <c r="E35" s="631">
        <f t="shared" si="5"/>
        <v>69.308048814294011</v>
      </c>
      <c r="F35" s="631">
        <f t="shared" si="5"/>
        <v>1379.7855759255117</v>
      </c>
      <c r="G35" s="631">
        <f>G15</f>
        <v>337.36123873825477</v>
      </c>
      <c r="H35" s="631">
        <f>H15</f>
        <v>884.27691800073399</v>
      </c>
      <c r="I35" s="631">
        <f t="shared" si="5"/>
        <v>580.92078302493212</v>
      </c>
      <c r="J35" s="635">
        <f>J15</f>
        <v>2.0131079750678382</v>
      </c>
      <c r="K35" s="631">
        <f>SUM(B35:J35)</f>
        <v>24770.504542845527</v>
      </c>
      <c r="M35" s="634"/>
      <c r="N35" s="634"/>
      <c r="O35" s="634"/>
      <c r="P35" s="634"/>
      <c r="Q35" s="634"/>
      <c r="R35" s="634"/>
      <c r="S35" s="634"/>
      <c r="T35" s="634"/>
      <c r="U35" s="634"/>
      <c r="V35" s="634"/>
      <c r="W35" s="634"/>
      <c r="X35" s="634"/>
      <c r="Y35" s="634"/>
      <c r="Z35" s="634"/>
    </row>
    <row r="36" spans="1:26" ht="15" customHeight="1">
      <c r="A36" s="148" t="s">
        <v>249</v>
      </c>
      <c r="B36" s="409">
        <f>B35/B34-1</f>
        <v>-9.4209547825708118E-2</v>
      </c>
      <c r="C36" s="409">
        <f t="shared" ref="C36:J36" si="6">C35/C34-1</f>
        <v>-3.0930651299972856E-2</v>
      </c>
      <c r="D36" s="409">
        <f t="shared" si="6"/>
        <v>-0.21145199938027748</v>
      </c>
      <c r="E36" s="409">
        <f t="shared" si="6"/>
        <v>-0.38865496584278059</v>
      </c>
      <c r="F36" s="409">
        <f t="shared" si="6"/>
        <v>-3.26211495688008E-2</v>
      </c>
      <c r="G36" s="409">
        <f t="shared" si="6"/>
        <v>0.10093907011008496</v>
      </c>
      <c r="H36" s="409">
        <f>H35/H34-1</f>
        <v>1.0669588517676312</v>
      </c>
      <c r="I36" s="409">
        <f t="shared" si="6"/>
        <v>2.7716657604052397E-2</v>
      </c>
      <c r="J36" s="409">
        <f t="shared" si="6"/>
        <v>-0.8121551604905306</v>
      </c>
      <c r="K36" s="409">
        <f>K35/K34-1</f>
        <v>-6.134947250272782E-2</v>
      </c>
      <c r="M36" s="634"/>
      <c r="N36" s="634"/>
      <c r="O36" s="634"/>
      <c r="P36" s="634"/>
      <c r="Q36" s="634"/>
      <c r="R36" s="634"/>
      <c r="S36" s="634"/>
      <c r="T36" s="634"/>
      <c r="U36" s="634"/>
      <c r="V36" s="634"/>
      <c r="W36" s="634"/>
      <c r="X36" s="634"/>
      <c r="Y36" s="634"/>
      <c r="Z36" s="634"/>
    </row>
    <row r="37" spans="1:26">
      <c r="A37" s="632"/>
      <c r="B37" s="631"/>
      <c r="C37" s="633"/>
      <c r="D37" s="631"/>
      <c r="E37" s="631"/>
      <c r="F37" s="631"/>
      <c r="G37" s="631"/>
      <c r="H37" s="631"/>
      <c r="I37" s="631"/>
      <c r="J37" s="364"/>
      <c r="K37" s="631"/>
      <c r="M37" s="634"/>
      <c r="N37" s="634"/>
      <c r="O37" s="634"/>
      <c r="P37" s="634"/>
      <c r="Q37" s="634"/>
      <c r="R37" s="634"/>
      <c r="S37" s="634"/>
      <c r="T37" s="634"/>
      <c r="U37" s="634"/>
      <c r="V37" s="634"/>
      <c r="W37" s="634"/>
      <c r="X37" s="634"/>
      <c r="Y37" s="634"/>
      <c r="Z37" s="634"/>
    </row>
    <row r="38" spans="1:26" ht="15.75">
      <c r="A38" s="147" t="s">
        <v>470</v>
      </c>
    </row>
    <row r="39" spans="1:26">
      <c r="A39" s="632" t="s">
        <v>532</v>
      </c>
      <c r="B39" s="631">
        <f>B25</f>
        <v>1162.44215713727</v>
      </c>
      <c r="C39" s="631">
        <f>C25</f>
        <v>732.819895559207</v>
      </c>
      <c r="D39" s="631">
        <f t="shared" ref="D39:I40" si="7">D25</f>
        <v>193.78150789733999</v>
      </c>
      <c r="E39" s="631">
        <f t="shared" si="7"/>
        <v>6.6898762112160002</v>
      </c>
      <c r="F39" s="631">
        <f t="shared" si="7"/>
        <v>165.45468548129401</v>
      </c>
      <c r="G39" s="631">
        <f t="shared" si="7"/>
        <v>19.973805591297801</v>
      </c>
      <c r="H39" s="631">
        <f>H25</f>
        <v>84.847325586143995</v>
      </c>
      <c r="I39" s="631">
        <f t="shared" si="7"/>
        <v>63.3197582046528</v>
      </c>
      <c r="J39" s="631">
        <f>J25</f>
        <v>0.12559879534719401</v>
      </c>
      <c r="K39" s="631">
        <f>SUM(B39:J39)</f>
        <v>2429.4546104637684</v>
      </c>
    </row>
    <row r="40" spans="1:26">
      <c r="A40" s="632" t="s">
        <v>538</v>
      </c>
      <c r="B40" s="631">
        <f>B26</f>
        <v>1130.8668558715401</v>
      </c>
      <c r="C40" s="631">
        <f>C26</f>
        <v>667.78305285854799</v>
      </c>
      <c r="D40" s="631">
        <f t="shared" si="7"/>
        <v>117.58925490306</v>
      </c>
      <c r="E40" s="631">
        <f t="shared" si="7"/>
        <v>8.7590932823139998</v>
      </c>
      <c r="F40" s="631">
        <f t="shared" si="7"/>
        <v>118.25822924508699</v>
      </c>
      <c r="G40" s="631">
        <f t="shared" si="7"/>
        <v>28.842133666442798</v>
      </c>
      <c r="H40" s="631">
        <f>H26</f>
        <v>90.147493144379993</v>
      </c>
      <c r="I40" s="631">
        <f>I26</f>
        <v>51.489797343496299</v>
      </c>
      <c r="J40" s="631">
        <f>J26</f>
        <v>0.17468365650371701</v>
      </c>
      <c r="K40" s="631">
        <f>SUM(B40:J40)</f>
        <v>2213.9105939713722</v>
      </c>
    </row>
    <row r="41" spans="1:26">
      <c r="A41" s="148" t="s">
        <v>249</v>
      </c>
      <c r="B41" s="409">
        <f>B40/B39-1</f>
        <v>-2.7162901028546571E-2</v>
      </c>
      <c r="C41" s="409">
        <f t="shared" ref="C41:I41" si="8">C40/C39-1</f>
        <v>-8.8748740440555474E-2</v>
      </c>
      <c r="D41" s="409">
        <f t="shared" si="8"/>
        <v>-0.39318639751035744</v>
      </c>
      <c r="E41" s="409">
        <f t="shared" si="8"/>
        <v>0.30930573388321103</v>
      </c>
      <c r="F41" s="409">
        <f t="shared" si="8"/>
        <v>-0.28525306550803575</v>
      </c>
      <c r="G41" s="409">
        <f t="shared" si="8"/>
        <v>0.44399791690216284</v>
      </c>
      <c r="H41" s="409">
        <f t="shared" si="8"/>
        <v>6.2467113979389088E-2</v>
      </c>
      <c r="I41" s="409">
        <f t="shared" si="8"/>
        <v>-0.18682890138211583</v>
      </c>
      <c r="J41" s="409">
        <f>J40/J39-1</f>
        <v>0.39080678298575422</v>
      </c>
      <c r="K41" s="409">
        <f>K40/K39-1</f>
        <v>-8.8721153942962538E-2</v>
      </c>
    </row>
    <row r="42" spans="1:26">
      <c r="B42" s="387"/>
      <c r="C42" s="387"/>
      <c r="D42" s="387"/>
      <c r="E42" s="387"/>
      <c r="F42" s="387"/>
      <c r="G42" s="387"/>
      <c r="H42" s="387"/>
      <c r="I42" s="387"/>
      <c r="J42" s="387"/>
    </row>
    <row r="43" spans="1:26"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</row>
    <row r="45" spans="1:26">
      <c r="A45" s="817" t="s">
        <v>250</v>
      </c>
      <c r="B45" s="817"/>
      <c r="C45" s="817"/>
      <c r="D45" s="817"/>
      <c r="E45" s="817"/>
      <c r="F45" s="817"/>
      <c r="G45" s="817"/>
      <c r="H45" s="817"/>
      <c r="I45" s="817"/>
      <c r="J45" s="817"/>
      <c r="K45" s="817"/>
    </row>
    <row r="61" spans="1:26" s="142" customFormat="1">
      <c r="A61" s="8" t="s">
        <v>256</v>
      </c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</row>
    <row r="62" spans="1:26" s="142" customFormat="1">
      <c r="A62" s="144" t="s">
        <v>248</v>
      </c>
      <c r="B62" s="145" t="s">
        <v>198</v>
      </c>
      <c r="C62" s="145" t="s">
        <v>199</v>
      </c>
      <c r="D62" s="145" t="s">
        <v>200</v>
      </c>
      <c r="E62" s="145" t="s">
        <v>201</v>
      </c>
      <c r="F62" s="145" t="s">
        <v>202</v>
      </c>
      <c r="G62" s="145" t="s">
        <v>204</v>
      </c>
      <c r="H62" s="145" t="s">
        <v>203</v>
      </c>
      <c r="I62" s="145" t="s">
        <v>205</v>
      </c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</row>
    <row r="63" spans="1:26" s="142" customFormat="1">
      <c r="A63" s="146"/>
      <c r="B63" s="142" t="s">
        <v>253</v>
      </c>
      <c r="C63" s="142" t="s">
        <v>257</v>
      </c>
      <c r="D63" s="142" t="s">
        <v>253</v>
      </c>
      <c r="E63" s="142" t="s">
        <v>254</v>
      </c>
      <c r="F63" s="142" t="s">
        <v>253</v>
      </c>
      <c r="G63" s="142" t="s">
        <v>253</v>
      </c>
      <c r="H63" s="142" t="s">
        <v>471</v>
      </c>
      <c r="I63" s="142" t="s">
        <v>253</v>
      </c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</row>
    <row r="64" spans="1:26" s="142" customFormat="1">
      <c r="A64" s="146">
        <v>2010</v>
      </c>
      <c r="B64" s="631">
        <v>1256</v>
      </c>
      <c r="C64" s="631">
        <v>6335</v>
      </c>
      <c r="D64" s="631">
        <v>1314</v>
      </c>
      <c r="E64" s="142">
        <v>6</v>
      </c>
      <c r="F64" s="631">
        <v>770</v>
      </c>
      <c r="G64" s="142">
        <v>39</v>
      </c>
      <c r="H64" s="142">
        <v>17</v>
      </c>
      <c r="I64" s="142">
        <v>17</v>
      </c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</row>
    <row r="65" spans="1:26" s="142" customFormat="1">
      <c r="A65" s="146">
        <v>2011</v>
      </c>
      <c r="B65" s="631">
        <v>1262</v>
      </c>
      <c r="C65" s="631">
        <v>6492</v>
      </c>
      <c r="D65" s="631">
        <v>1007</v>
      </c>
      <c r="E65" s="142">
        <v>7</v>
      </c>
      <c r="F65" s="631">
        <v>988</v>
      </c>
      <c r="G65" s="142">
        <v>32</v>
      </c>
      <c r="H65" s="631">
        <v>19</v>
      </c>
      <c r="I65" s="142">
        <v>19</v>
      </c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</row>
    <row r="66" spans="1:26" s="142" customFormat="1">
      <c r="A66" s="146">
        <v>2012</v>
      </c>
      <c r="B66" s="631">
        <v>1406</v>
      </c>
      <c r="C66" s="631">
        <v>6427</v>
      </c>
      <c r="D66" s="631">
        <v>1016</v>
      </c>
      <c r="E66" s="142">
        <v>7</v>
      </c>
      <c r="F66" s="631">
        <v>1170</v>
      </c>
      <c r="G66" s="142">
        <v>26</v>
      </c>
      <c r="H66" s="142">
        <v>18</v>
      </c>
      <c r="I66" s="142">
        <v>18</v>
      </c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</row>
    <row r="67" spans="1:26" s="142" customFormat="1">
      <c r="A67" s="146">
        <v>2013</v>
      </c>
      <c r="B67" s="631">
        <v>1403.9670750000002</v>
      </c>
      <c r="C67" s="631">
        <v>6047.3659180000004</v>
      </c>
      <c r="D67" s="631">
        <v>1079.006396</v>
      </c>
      <c r="E67" s="631">
        <v>21.204193999999998</v>
      </c>
      <c r="F67" s="631">
        <v>855.15530999999999</v>
      </c>
      <c r="G67" s="631">
        <v>23.824697999999998</v>
      </c>
      <c r="H67" s="631">
        <v>10.373199999999999</v>
      </c>
      <c r="I67" s="631">
        <v>18.448508504000003</v>
      </c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</row>
    <row r="68" spans="1:26" s="142" customFormat="1">
      <c r="A68" s="146">
        <v>2014</v>
      </c>
      <c r="B68" s="631">
        <v>1402.417778</v>
      </c>
      <c r="C68" s="631">
        <v>5323.3804000000009</v>
      </c>
      <c r="D68" s="631">
        <v>1149.2442489999999</v>
      </c>
      <c r="E68" s="631">
        <v>17.144968000000002</v>
      </c>
      <c r="F68" s="631">
        <v>771.45482600000003</v>
      </c>
      <c r="G68" s="631">
        <v>24.640213999999997</v>
      </c>
      <c r="H68" s="631">
        <v>11.368120999999999</v>
      </c>
      <c r="I68" s="631">
        <v>16.477174284000004</v>
      </c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</row>
    <row r="69" spans="1:26" s="142" customFormat="1">
      <c r="A69" s="146">
        <v>2015</v>
      </c>
      <c r="B69" s="631">
        <v>1757.1664789999998</v>
      </c>
      <c r="C69" s="631">
        <v>5743.7721409999986</v>
      </c>
      <c r="D69" s="631">
        <v>1217.4060959999999</v>
      </c>
      <c r="E69" s="631">
        <v>8.9059539999999995</v>
      </c>
      <c r="F69" s="631">
        <v>938.35960200000011</v>
      </c>
      <c r="G69" s="631">
        <v>20.111056000000001</v>
      </c>
      <c r="H69" s="631">
        <v>11.646831000000001</v>
      </c>
      <c r="I69" s="631">
        <v>17.754669809999999</v>
      </c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</row>
    <row r="70" spans="1:26" s="142" customFormat="1">
      <c r="A70" s="146">
        <v>2016</v>
      </c>
      <c r="B70" s="631">
        <v>2492.5097820000001</v>
      </c>
      <c r="C70" s="631">
        <v>5915.3714909999999</v>
      </c>
      <c r="D70" s="631">
        <v>1113.5873849999998</v>
      </c>
      <c r="E70" s="631">
        <v>7.1565099999999982</v>
      </c>
      <c r="F70" s="631">
        <v>942.30815900000005</v>
      </c>
      <c r="G70" s="631">
        <v>19.371681000000002</v>
      </c>
      <c r="H70" s="631">
        <v>11.050374</v>
      </c>
      <c r="I70" s="631">
        <v>24.406133279999999</v>
      </c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r="71" spans="1:26" s="142" customFormat="1">
      <c r="A71" s="146">
        <v>2017</v>
      </c>
      <c r="B71" s="782">
        <v>2438.0425139999998</v>
      </c>
      <c r="C71" s="782">
        <v>6563.9221310000012</v>
      </c>
      <c r="D71" s="782">
        <v>1236.5138630000001</v>
      </c>
      <c r="E71" s="782">
        <v>6.9465319999999995</v>
      </c>
      <c r="F71" s="782">
        <v>865.54154800000003</v>
      </c>
      <c r="G71" s="782">
        <v>18.107502</v>
      </c>
      <c r="H71" s="782">
        <v>11.692759000000001</v>
      </c>
      <c r="I71" s="782">
        <v>25.423540350680781</v>
      </c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1:26" s="142" customFormat="1">
      <c r="A72" s="146">
        <v>2018</v>
      </c>
      <c r="B72" s="782">
        <v>2487.8854569999999</v>
      </c>
      <c r="C72" s="782">
        <v>6513.3016529999995</v>
      </c>
      <c r="D72" s="782">
        <v>1208.0306520000001</v>
      </c>
      <c r="E72" s="782">
        <v>7.8107290000000003</v>
      </c>
      <c r="F72" s="782">
        <v>793.74422600000003</v>
      </c>
      <c r="G72" s="782">
        <v>17.110648999999999</v>
      </c>
      <c r="H72" s="782">
        <v>14.680347999999999</v>
      </c>
      <c r="I72" s="782">
        <v>27.171357639812076</v>
      </c>
      <c r="J72" s="635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</row>
    <row r="73" spans="1:26" s="142" customFormat="1">
      <c r="A73" s="150">
        <v>2019</v>
      </c>
      <c r="B73" s="639">
        <f>SUM(B74:B84)</f>
        <v>2218.3659899999998</v>
      </c>
      <c r="C73" s="639">
        <f t="shared" ref="C73:H73" si="9">SUM(C74:C84)</f>
        <v>5314.0147999999999</v>
      </c>
      <c r="D73" s="639">
        <f t="shared" si="9"/>
        <v>1063.135145</v>
      </c>
      <c r="E73" s="639">
        <f t="shared" si="9"/>
        <v>4.339925</v>
      </c>
      <c r="F73" s="639">
        <f>SUM(F74:F84)</f>
        <v>736.18344200000001</v>
      </c>
      <c r="G73" s="639">
        <f>SUM(G74:G84)</f>
        <v>17.384795</v>
      </c>
      <c r="H73" s="639">
        <f t="shared" si="9"/>
        <v>14.396642999999999</v>
      </c>
      <c r="I73" s="639">
        <f>SUM(I74:I84)</f>
        <v>25.693204669715385</v>
      </c>
      <c r="J73" s="635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</row>
    <row r="74" spans="1:26" s="142" customFormat="1">
      <c r="A74" s="632" t="s">
        <v>137</v>
      </c>
      <c r="B74" s="635">
        <v>188.11283599999999</v>
      </c>
      <c r="C74" s="635">
        <v>544.462805</v>
      </c>
      <c r="D74" s="635">
        <v>68.794652999999997</v>
      </c>
      <c r="E74" s="635">
        <v>0.283993</v>
      </c>
      <c r="F74" s="635">
        <v>58.713521999999998</v>
      </c>
      <c r="G74" s="635">
        <v>1.0565260000000001</v>
      </c>
      <c r="H74" s="635">
        <v>1.505482</v>
      </c>
      <c r="I74" s="635">
        <v>2.9182850914615601</v>
      </c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6" s="142" customFormat="1">
      <c r="A75" s="632" t="s">
        <v>138</v>
      </c>
      <c r="B75" s="635">
        <v>180.854624</v>
      </c>
      <c r="C75" s="635">
        <v>450.34663499999999</v>
      </c>
      <c r="D75" s="635">
        <v>89.134292000000002</v>
      </c>
      <c r="E75" s="635">
        <v>0.42428399999999999</v>
      </c>
      <c r="F75" s="635">
        <v>67.111520999999996</v>
      </c>
      <c r="G75" s="635">
        <v>1.734048</v>
      </c>
      <c r="H75" s="635">
        <v>1.189133</v>
      </c>
      <c r="I75" s="635">
        <v>1.3385556100164</v>
      </c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</row>
    <row r="76" spans="1:26" s="142" customFormat="1" ht="15.75" customHeight="1">
      <c r="A76" s="632" t="s">
        <v>139</v>
      </c>
      <c r="B76" s="635">
        <v>171.71376900000001</v>
      </c>
      <c r="C76" s="635">
        <v>478.12145099999998</v>
      </c>
      <c r="D76" s="635">
        <v>124.44449899999999</v>
      </c>
      <c r="E76" s="635">
        <v>0.17862600000000001</v>
      </c>
      <c r="F76" s="635">
        <v>59.778176999999999</v>
      </c>
      <c r="G76" s="635">
        <v>1.7686489999999999</v>
      </c>
      <c r="H76" s="635">
        <v>1.4360010000000001</v>
      </c>
      <c r="I76" s="635">
        <v>2.2517370396104202</v>
      </c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</row>
    <row r="77" spans="1:26" s="142" customFormat="1" ht="15" customHeight="1">
      <c r="A77" s="632" t="s">
        <v>140</v>
      </c>
      <c r="B77" s="635">
        <v>215.65503000000001</v>
      </c>
      <c r="C77" s="635">
        <v>446.505853</v>
      </c>
      <c r="D77" s="635">
        <v>75.544944000000001</v>
      </c>
      <c r="E77" s="635">
        <v>0.34399000000000002</v>
      </c>
      <c r="F77" s="635">
        <v>75.703035</v>
      </c>
      <c r="G77" s="635">
        <v>1.6630419999999999</v>
      </c>
      <c r="H77" s="635">
        <v>1.0285329999999999</v>
      </c>
      <c r="I77" s="635">
        <v>1.38541701078093</v>
      </c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r="78" spans="1:26" s="142" customFormat="1" ht="15" customHeight="1">
      <c r="A78" s="632" t="s">
        <v>141</v>
      </c>
      <c r="B78" s="635">
        <v>190.91948300000001</v>
      </c>
      <c r="C78" s="635">
        <v>552.39203499999996</v>
      </c>
      <c r="D78" s="635">
        <v>111.459345</v>
      </c>
      <c r="E78" s="635">
        <v>0.49457099999999998</v>
      </c>
      <c r="F78" s="635">
        <v>57.592916000000002</v>
      </c>
      <c r="G78" s="635">
        <v>1.4922010000000001</v>
      </c>
      <c r="H78" s="635">
        <v>0.88953199999999999</v>
      </c>
      <c r="I78" s="635">
        <v>2.4747357848625802</v>
      </c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1:26" s="142" customFormat="1" ht="15" customHeight="1">
      <c r="A79" s="632" t="s">
        <v>142</v>
      </c>
      <c r="B79" s="635">
        <v>219.76437899999999</v>
      </c>
      <c r="C79" s="635">
        <v>507.037128</v>
      </c>
      <c r="D79" s="635">
        <v>103.70563</v>
      </c>
      <c r="E79" s="635">
        <v>0.35303000000000001</v>
      </c>
      <c r="F79" s="635">
        <v>85.838965999999999</v>
      </c>
      <c r="G79" s="635">
        <v>1.8998120000000001</v>
      </c>
      <c r="H79" s="635">
        <v>0.89600900000000006</v>
      </c>
      <c r="I79" s="635">
        <v>3.2033183676000001</v>
      </c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</row>
    <row r="80" spans="1:26" s="142" customFormat="1">
      <c r="A80" s="632" t="s">
        <v>143</v>
      </c>
      <c r="B80" s="635">
        <v>202.56514200000001</v>
      </c>
      <c r="C80" s="635">
        <v>462.24701299999998</v>
      </c>
      <c r="D80" s="635">
        <v>90.574420000000003</v>
      </c>
      <c r="E80" s="635">
        <v>0.34397699999999998</v>
      </c>
      <c r="F80" s="635">
        <v>77.764320999999995</v>
      </c>
      <c r="G80" s="635">
        <v>1.6138779999999999</v>
      </c>
      <c r="H80" s="635">
        <v>1.2808619999999999</v>
      </c>
      <c r="I80" s="635">
        <v>2.0676255064618201</v>
      </c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</row>
    <row r="81" spans="1:26" s="142" customFormat="1">
      <c r="A81" s="632" t="s">
        <v>144</v>
      </c>
      <c r="B81" s="635">
        <v>195.53183899999999</v>
      </c>
      <c r="C81" s="635">
        <v>483.44497799999999</v>
      </c>
      <c r="D81" s="635">
        <v>106.084091</v>
      </c>
      <c r="E81" s="635">
        <v>0.63681299999999996</v>
      </c>
      <c r="F81" s="635">
        <v>55.685561999999997</v>
      </c>
      <c r="G81" s="635">
        <v>1.5973520000000001</v>
      </c>
      <c r="H81" s="635">
        <v>1.709776</v>
      </c>
      <c r="I81" s="635">
        <v>2.6140712615573598</v>
      </c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</row>
    <row r="82" spans="1:26" s="142" customFormat="1">
      <c r="A82" s="632" t="s">
        <v>145</v>
      </c>
      <c r="B82" s="635">
        <v>202.975289</v>
      </c>
      <c r="C82" s="635">
        <v>444.93636099999998</v>
      </c>
      <c r="D82" s="635">
        <v>105.36405999999999</v>
      </c>
      <c r="E82" s="635">
        <v>0.40370600000000001</v>
      </c>
      <c r="F82" s="635">
        <v>58.181083000000001</v>
      </c>
      <c r="G82" s="635">
        <v>1.6646989999999999</v>
      </c>
      <c r="H82" s="635">
        <v>1.2262230000000001</v>
      </c>
      <c r="I82" s="635">
        <v>1.9573696460901899</v>
      </c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</row>
    <row r="83" spans="1:26" s="142" customFormat="1">
      <c r="A83" s="632" t="s">
        <v>133</v>
      </c>
      <c r="B83" s="635">
        <v>228.178012</v>
      </c>
      <c r="C83" s="635">
        <v>490.24635599999999</v>
      </c>
      <c r="D83" s="635">
        <v>122.27311899999999</v>
      </c>
      <c r="E83" s="635">
        <v>0.37562400000000001</v>
      </c>
      <c r="F83" s="635">
        <v>79.587045000000003</v>
      </c>
      <c r="G83" s="635">
        <v>1.181198</v>
      </c>
      <c r="H83" s="635">
        <v>1.4195869999999999</v>
      </c>
      <c r="I83" s="635">
        <v>2.9540034552151599</v>
      </c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</row>
    <row r="84" spans="1:26" s="142" customFormat="1">
      <c r="A84" s="632" t="s">
        <v>135</v>
      </c>
      <c r="B84" s="635">
        <v>222.09558699999999</v>
      </c>
      <c r="C84" s="635">
        <v>454.27418499999999</v>
      </c>
      <c r="D84" s="635">
        <v>65.756091999999995</v>
      </c>
      <c r="E84" s="635">
        <v>0.50131099999999995</v>
      </c>
      <c r="F84" s="635">
        <v>60.227294000000001</v>
      </c>
      <c r="G84" s="635">
        <v>1.71339</v>
      </c>
      <c r="H84" s="635">
        <v>1.8155049999999999</v>
      </c>
      <c r="I84" s="635">
        <v>2.5280858960589598</v>
      </c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</row>
    <row r="85" spans="1:26" s="142" customFormat="1">
      <c r="A85" s="632"/>
      <c r="B85" s="635"/>
      <c r="C85" s="635"/>
      <c r="D85" s="635"/>
      <c r="E85" s="635"/>
      <c r="F85" s="635"/>
      <c r="G85" s="635"/>
      <c r="H85" s="635"/>
      <c r="I85" s="635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</row>
    <row r="86" spans="1:26" s="142" customFormat="1" ht="15.75" customHeight="1">
      <c r="A86" s="147" t="s">
        <v>562</v>
      </c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</row>
    <row r="87" spans="1:26" s="142" customFormat="1" ht="15" customHeight="1">
      <c r="A87" s="632" t="s">
        <v>563</v>
      </c>
      <c r="B87" s="783">
        <v>247.677153</v>
      </c>
      <c r="C87" s="783">
        <v>563.50458900000001</v>
      </c>
      <c r="D87" s="783">
        <v>98.757936999999998</v>
      </c>
      <c r="E87" s="783">
        <v>0.570017</v>
      </c>
      <c r="F87" s="783">
        <v>105.074343</v>
      </c>
      <c r="G87" s="783">
        <v>0.93440199999999995</v>
      </c>
      <c r="H87" s="783">
        <v>0.94410899999999998</v>
      </c>
      <c r="I87" s="783">
        <v>2.72593217388326</v>
      </c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</row>
    <row r="88" spans="1:26" s="142" customFormat="1" ht="15" customHeight="1">
      <c r="A88" s="632" t="s">
        <v>538</v>
      </c>
      <c r="B88" s="635">
        <f>B84</f>
        <v>222.09558699999999</v>
      </c>
      <c r="C88" s="635">
        <f>C84</f>
        <v>454.27418499999999</v>
      </c>
      <c r="D88" s="635">
        <f>D84</f>
        <v>65.756091999999995</v>
      </c>
      <c r="E88" s="635">
        <f t="shared" ref="E88:H88" si="10">E84</f>
        <v>0.50131099999999995</v>
      </c>
      <c r="F88" s="635">
        <f>F84</f>
        <v>60.227294000000001</v>
      </c>
      <c r="G88" s="635">
        <f t="shared" si="10"/>
        <v>1.71339</v>
      </c>
      <c r="H88" s="635">
        <f t="shared" si="10"/>
        <v>1.8155049999999999</v>
      </c>
      <c r="I88" s="635">
        <f>I84</f>
        <v>2.5280858960589598</v>
      </c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</row>
    <row r="89" spans="1:26" s="142" customFormat="1" ht="15" customHeight="1">
      <c r="A89" s="148" t="s">
        <v>249</v>
      </c>
      <c r="B89" s="409">
        <f>B88/B87-1</f>
        <v>-0.10328593368480787</v>
      </c>
      <c r="C89" s="409">
        <f>C88/C87-1</f>
        <v>-0.19384119691703172</v>
      </c>
      <c r="D89" s="409">
        <f>D88/D87-1</f>
        <v>-0.33416904000333669</v>
      </c>
      <c r="E89" s="409">
        <f t="shared" ref="E89:H89" si="11">E88/E87-1</f>
        <v>-0.12053324725402936</v>
      </c>
      <c r="F89" s="409">
        <f>F88/F87-1</f>
        <v>-0.42681255689602549</v>
      </c>
      <c r="G89" s="409">
        <f t="shared" si="11"/>
        <v>0.83367544161934592</v>
      </c>
      <c r="H89" s="409">
        <f t="shared" si="11"/>
        <v>0.92298240987004676</v>
      </c>
      <c r="I89" s="409">
        <f>I88/I87-1</f>
        <v>-7.2579310563863353E-2</v>
      </c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</row>
    <row r="90" spans="1:26" s="142" customFormat="1" ht="15" customHeight="1">
      <c r="A90" s="637"/>
      <c r="B90" s="638"/>
      <c r="C90" s="638"/>
      <c r="D90" s="638"/>
      <c r="E90" s="638"/>
      <c r="F90" s="638"/>
      <c r="G90" s="638"/>
      <c r="H90" s="638"/>
      <c r="I90" s="638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</row>
    <row r="91" spans="1:26" s="142" customFormat="1" ht="15" customHeight="1">
      <c r="A91" s="147" t="s">
        <v>564</v>
      </c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</row>
    <row r="92" spans="1:26" s="142" customFormat="1" ht="15" customHeight="1">
      <c r="A92" s="632" t="s">
        <v>560</v>
      </c>
      <c r="B92" s="783">
        <v>2241.4653499999999</v>
      </c>
      <c r="C92" s="783">
        <v>5968.6473309999992</v>
      </c>
      <c r="D92" s="783">
        <v>1128.3490680000002</v>
      </c>
      <c r="E92" s="783">
        <v>7.1562480000000006</v>
      </c>
      <c r="F92" s="783">
        <v>726.73373300000003</v>
      </c>
      <c r="G92" s="783">
        <v>14.776810999999999</v>
      </c>
      <c r="H92" s="783">
        <v>13.040631999999999</v>
      </c>
      <c r="I92" s="783">
        <v>25.101294909286345</v>
      </c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</row>
    <row r="93" spans="1:26" s="142" customFormat="1" ht="15" customHeight="1">
      <c r="A93" s="632" t="s">
        <v>561</v>
      </c>
      <c r="B93" s="635">
        <f>B73</f>
        <v>2218.3659899999998</v>
      </c>
      <c r="C93" s="635">
        <f>C73</f>
        <v>5314.0147999999999</v>
      </c>
      <c r="D93" s="635">
        <f>D73</f>
        <v>1063.135145</v>
      </c>
      <c r="E93" s="635">
        <f>E73</f>
        <v>4.339925</v>
      </c>
      <c r="F93" s="635">
        <f>F73</f>
        <v>736.18344200000001</v>
      </c>
      <c r="G93" s="635">
        <f t="shared" ref="G93" si="12">G73</f>
        <v>17.384795</v>
      </c>
      <c r="H93" s="635">
        <f>H73</f>
        <v>14.396642999999999</v>
      </c>
      <c r="I93" s="635">
        <f>I73</f>
        <v>25.693204669715385</v>
      </c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</row>
    <row r="94" spans="1:26" s="142" customFormat="1" ht="15" customHeight="1">
      <c r="A94" s="148" t="s">
        <v>249</v>
      </c>
      <c r="B94" s="409">
        <f>B93/B92-1</f>
        <v>-1.0305472712304087E-2</v>
      </c>
      <c r="C94" s="409">
        <f>C93/C92-1</f>
        <v>-0.10967854099872254</v>
      </c>
      <c r="D94" s="409">
        <f>D93/D92-1</f>
        <v>-5.7795876160550153E-2</v>
      </c>
      <c r="E94" s="409">
        <f t="shared" ref="E94:G94" si="13">E93/E92-1</f>
        <v>-0.3935474287643469</v>
      </c>
      <c r="F94" s="409">
        <f>F93/F92-1</f>
        <v>1.300298661105348E-2</v>
      </c>
      <c r="G94" s="409">
        <f t="shared" si="13"/>
        <v>0.17649166657135984</v>
      </c>
      <c r="H94" s="409">
        <f>H93/H92-1</f>
        <v>0.10398353392688331</v>
      </c>
      <c r="I94" s="409">
        <f>I93/I92-1</f>
        <v>2.3580845632392489E-2</v>
      </c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</row>
    <row r="95" spans="1:26" s="142" customFormat="1" ht="15" customHeight="1">
      <c r="A95" s="637"/>
      <c r="B95" s="638"/>
      <c r="C95" s="638"/>
      <c r="D95" s="638"/>
      <c r="E95" s="638"/>
      <c r="F95" s="638"/>
      <c r="G95" s="638"/>
      <c r="H95" s="638"/>
      <c r="I95" s="638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</row>
    <row r="96" spans="1:26" s="142" customFormat="1" ht="15" customHeight="1">
      <c r="A96" s="147" t="s">
        <v>472</v>
      </c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</row>
    <row r="97" spans="1:26" s="142" customFormat="1" ht="15" customHeight="1">
      <c r="A97" s="632" t="s">
        <v>532</v>
      </c>
      <c r="B97" s="635">
        <f>B83</f>
        <v>228.178012</v>
      </c>
      <c r="C97" s="635">
        <f t="shared" ref="C97:H98" si="14">C83</f>
        <v>490.24635599999999</v>
      </c>
      <c r="D97" s="635">
        <f t="shared" si="14"/>
        <v>122.27311899999999</v>
      </c>
      <c r="E97" s="635">
        <f>E83</f>
        <v>0.37562400000000001</v>
      </c>
      <c r="F97" s="635">
        <f>F83</f>
        <v>79.587045000000003</v>
      </c>
      <c r="G97" s="635">
        <f t="shared" si="14"/>
        <v>1.181198</v>
      </c>
      <c r="H97" s="635">
        <f t="shared" si="14"/>
        <v>1.4195869999999999</v>
      </c>
      <c r="I97" s="635">
        <f>I83</f>
        <v>2.9540034552151599</v>
      </c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</row>
    <row r="98" spans="1:26" s="142" customFormat="1" ht="15" customHeight="1">
      <c r="A98" s="632" t="s">
        <v>538</v>
      </c>
      <c r="B98" s="635">
        <f>B84</f>
        <v>222.09558699999999</v>
      </c>
      <c r="C98" s="635">
        <f t="shared" si="14"/>
        <v>454.27418499999999</v>
      </c>
      <c r="D98" s="635">
        <f t="shared" si="14"/>
        <v>65.756091999999995</v>
      </c>
      <c r="E98" s="635">
        <f>E84</f>
        <v>0.50131099999999995</v>
      </c>
      <c r="F98" s="635">
        <f>F84</f>
        <v>60.227294000000001</v>
      </c>
      <c r="G98" s="635">
        <f>G84</f>
        <v>1.71339</v>
      </c>
      <c r="H98" s="635">
        <f t="shared" si="14"/>
        <v>1.8155049999999999</v>
      </c>
      <c r="I98" s="635">
        <f>I84</f>
        <v>2.5280858960589598</v>
      </c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</row>
    <row r="99" spans="1:26" ht="15" customHeight="1">
      <c r="A99" s="148" t="s">
        <v>249</v>
      </c>
      <c r="B99" s="409">
        <f>B98/B97-1</f>
        <v>-2.6656490459738058E-2</v>
      </c>
      <c r="C99" s="409">
        <f>C98/C97-1</f>
        <v>-7.3375702970039036E-2</v>
      </c>
      <c r="D99" s="409">
        <f>D98/D97-1</f>
        <v>-0.46221955784083668</v>
      </c>
      <c r="E99" s="409">
        <f>E98/E97-1</f>
        <v>0.33460854471492762</v>
      </c>
      <c r="F99" s="409">
        <f t="shared" ref="F99" si="15">F98/F97-1</f>
        <v>-0.24325254191809742</v>
      </c>
      <c r="G99" s="409">
        <f>G98/G97-1</f>
        <v>0.4505527439091499</v>
      </c>
      <c r="H99" s="409">
        <f>H98/H97-1</f>
        <v>0.27889660866153321</v>
      </c>
      <c r="I99" s="409">
        <f>I98/I97-1</f>
        <v>-0.14418316214365345</v>
      </c>
    </row>
    <row r="100" spans="1:26" ht="15" customHeight="1"/>
    <row r="101" spans="1:26" ht="15" customHeight="1"/>
    <row r="102" spans="1:26" s="142" customFormat="1" ht="15" customHeight="1">
      <c r="A102" s="817" t="s">
        <v>255</v>
      </c>
      <c r="B102" s="817"/>
      <c r="C102" s="817"/>
      <c r="D102" s="817"/>
      <c r="E102" s="817"/>
      <c r="F102" s="817"/>
      <c r="G102" s="817"/>
      <c r="H102" s="817"/>
      <c r="I102" s="817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</row>
    <row r="103" spans="1:26" ht="15" customHeight="1"/>
    <row r="104" spans="1:26" ht="15" customHeight="1"/>
    <row r="105" spans="1:26" ht="15" customHeight="1"/>
    <row r="106" spans="1:26" ht="15" customHeight="1"/>
    <row r="107" spans="1:26" ht="15" customHeight="1"/>
    <row r="108" spans="1:26" ht="15" customHeight="1"/>
    <row r="110" spans="1:26" ht="165.75" customHeight="1"/>
    <row r="112" spans="1:26" ht="15" customHeight="1"/>
    <row r="114" spans="1:11" ht="15" customHeight="1"/>
    <row r="116" spans="1:11" ht="15" customHeight="1"/>
    <row r="118" spans="1:11">
      <c r="A118" s="816" t="s">
        <v>565</v>
      </c>
      <c r="B118" s="816"/>
      <c r="C118" s="816"/>
      <c r="D118" s="816"/>
      <c r="E118" s="816"/>
      <c r="F118" s="816"/>
      <c r="G118" s="816"/>
      <c r="H118" s="816"/>
      <c r="I118" s="816"/>
      <c r="J118" s="640"/>
      <c r="K118" s="640"/>
    </row>
  </sheetData>
  <mergeCells count="3">
    <mergeCell ref="A118:I118"/>
    <mergeCell ref="A45:K45"/>
    <mergeCell ref="A102:I102"/>
  </mergeCells>
  <printOptions horizontalCentered="1" verticalCentered="1"/>
  <pageMargins left="0" right="0" top="0" bottom="0" header="0.31496062992125984" footer="0.31496062992125984"/>
  <pageSetup paperSize="9" scale="4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50"/>
  <sheetViews>
    <sheetView showGridLines="0" view="pageBreakPreview" zoomScale="88" zoomScaleNormal="110" zoomScaleSheetLayoutView="115" workbookViewId="0">
      <selection activeCell="I44" sqref="I44"/>
    </sheetView>
  </sheetViews>
  <sheetFormatPr baseColWidth="10" defaultColWidth="28.7109375" defaultRowHeight="12"/>
  <cols>
    <col min="1" max="1" width="43.85546875" style="139" customWidth="1"/>
    <col min="2" max="21" width="7.7109375" style="139" customWidth="1"/>
    <col min="22" max="22" width="9.7109375" style="139" customWidth="1"/>
    <col min="23" max="23" width="10.140625" style="139" customWidth="1"/>
    <col min="24" max="25" width="7.7109375" style="140" customWidth="1"/>
    <col min="26" max="26" width="10.5703125" style="140" customWidth="1"/>
    <col min="27" max="27" width="13.7109375" style="140" customWidth="1"/>
    <col min="28" max="254" width="28.7109375" style="140"/>
    <col min="255" max="256" width="0" style="140" hidden="1" customWidth="1"/>
    <col min="257" max="272" width="7.7109375" style="140" customWidth="1"/>
    <col min="273" max="273" width="8.85546875" style="140" customWidth="1"/>
    <col min="274" max="275" width="7.7109375" style="140" customWidth="1"/>
    <col min="276" max="276" width="5.42578125" style="140" customWidth="1"/>
    <col min="277" max="277" width="5.7109375" style="140" customWidth="1"/>
    <col min="278" max="278" width="9.7109375" style="140" customWidth="1"/>
    <col min="279" max="281" width="7.7109375" style="140" customWidth="1"/>
    <col min="282" max="282" width="10.5703125" style="140" customWidth="1"/>
    <col min="283" max="283" width="13.7109375" style="140" customWidth="1"/>
    <col min="284" max="510" width="28.7109375" style="140"/>
    <col min="511" max="512" width="0" style="140" hidden="1" customWidth="1"/>
    <col min="513" max="528" width="7.7109375" style="140" customWidth="1"/>
    <col min="529" max="529" width="8.85546875" style="140" customWidth="1"/>
    <col min="530" max="531" width="7.7109375" style="140" customWidth="1"/>
    <col min="532" max="532" width="5.42578125" style="140" customWidth="1"/>
    <col min="533" max="533" width="5.7109375" style="140" customWidth="1"/>
    <col min="534" max="534" width="9.7109375" style="140" customWidth="1"/>
    <col min="535" max="537" width="7.7109375" style="140" customWidth="1"/>
    <col min="538" max="538" width="10.5703125" style="140" customWidth="1"/>
    <col min="539" max="539" width="13.7109375" style="140" customWidth="1"/>
    <col min="540" max="766" width="28.7109375" style="140"/>
    <col min="767" max="768" width="0" style="140" hidden="1" customWidth="1"/>
    <col min="769" max="784" width="7.7109375" style="140" customWidth="1"/>
    <col min="785" max="785" width="8.85546875" style="140" customWidth="1"/>
    <col min="786" max="787" width="7.7109375" style="140" customWidth="1"/>
    <col min="788" max="788" width="5.42578125" style="140" customWidth="1"/>
    <col min="789" max="789" width="5.7109375" style="140" customWidth="1"/>
    <col min="790" max="790" width="9.7109375" style="140" customWidth="1"/>
    <col min="791" max="793" width="7.7109375" style="140" customWidth="1"/>
    <col min="794" max="794" width="10.5703125" style="140" customWidth="1"/>
    <col min="795" max="795" width="13.7109375" style="140" customWidth="1"/>
    <col min="796" max="1022" width="28.7109375" style="140"/>
    <col min="1023" max="1024" width="0" style="140" hidden="1" customWidth="1"/>
    <col min="1025" max="1040" width="7.7109375" style="140" customWidth="1"/>
    <col min="1041" max="1041" width="8.85546875" style="140" customWidth="1"/>
    <col min="1042" max="1043" width="7.7109375" style="140" customWidth="1"/>
    <col min="1044" max="1044" width="5.42578125" style="140" customWidth="1"/>
    <col min="1045" max="1045" width="5.7109375" style="140" customWidth="1"/>
    <col min="1046" max="1046" width="9.7109375" style="140" customWidth="1"/>
    <col min="1047" max="1049" width="7.7109375" style="140" customWidth="1"/>
    <col min="1050" max="1050" width="10.5703125" style="140" customWidth="1"/>
    <col min="1051" max="1051" width="13.7109375" style="140" customWidth="1"/>
    <col min="1052" max="1278" width="28.7109375" style="140"/>
    <col min="1279" max="1280" width="0" style="140" hidden="1" customWidth="1"/>
    <col min="1281" max="1296" width="7.7109375" style="140" customWidth="1"/>
    <col min="1297" max="1297" width="8.85546875" style="140" customWidth="1"/>
    <col min="1298" max="1299" width="7.7109375" style="140" customWidth="1"/>
    <col min="1300" max="1300" width="5.42578125" style="140" customWidth="1"/>
    <col min="1301" max="1301" width="5.7109375" style="140" customWidth="1"/>
    <col min="1302" max="1302" width="9.7109375" style="140" customWidth="1"/>
    <col min="1303" max="1305" width="7.7109375" style="140" customWidth="1"/>
    <col min="1306" max="1306" width="10.5703125" style="140" customWidth="1"/>
    <col min="1307" max="1307" width="13.7109375" style="140" customWidth="1"/>
    <col min="1308" max="1534" width="28.7109375" style="140"/>
    <col min="1535" max="1536" width="0" style="140" hidden="1" customWidth="1"/>
    <col min="1537" max="1552" width="7.7109375" style="140" customWidth="1"/>
    <col min="1553" max="1553" width="8.85546875" style="140" customWidth="1"/>
    <col min="1554" max="1555" width="7.7109375" style="140" customWidth="1"/>
    <col min="1556" max="1556" width="5.42578125" style="140" customWidth="1"/>
    <col min="1557" max="1557" width="5.7109375" style="140" customWidth="1"/>
    <col min="1558" max="1558" width="9.7109375" style="140" customWidth="1"/>
    <col min="1559" max="1561" width="7.7109375" style="140" customWidth="1"/>
    <col min="1562" max="1562" width="10.5703125" style="140" customWidth="1"/>
    <col min="1563" max="1563" width="13.7109375" style="140" customWidth="1"/>
    <col min="1564" max="1790" width="28.7109375" style="140"/>
    <col min="1791" max="1792" width="0" style="140" hidden="1" customWidth="1"/>
    <col min="1793" max="1808" width="7.7109375" style="140" customWidth="1"/>
    <col min="1809" max="1809" width="8.85546875" style="140" customWidth="1"/>
    <col min="1810" max="1811" width="7.7109375" style="140" customWidth="1"/>
    <col min="1812" max="1812" width="5.42578125" style="140" customWidth="1"/>
    <col min="1813" max="1813" width="5.7109375" style="140" customWidth="1"/>
    <col min="1814" max="1814" width="9.7109375" style="140" customWidth="1"/>
    <col min="1815" max="1817" width="7.7109375" style="140" customWidth="1"/>
    <col min="1818" max="1818" width="10.5703125" style="140" customWidth="1"/>
    <col min="1819" max="1819" width="13.7109375" style="140" customWidth="1"/>
    <col min="1820" max="2046" width="28.7109375" style="140"/>
    <col min="2047" max="2048" width="0" style="140" hidden="1" customWidth="1"/>
    <col min="2049" max="2064" width="7.7109375" style="140" customWidth="1"/>
    <col min="2065" max="2065" width="8.85546875" style="140" customWidth="1"/>
    <col min="2066" max="2067" width="7.7109375" style="140" customWidth="1"/>
    <col min="2068" max="2068" width="5.42578125" style="140" customWidth="1"/>
    <col min="2069" max="2069" width="5.7109375" style="140" customWidth="1"/>
    <col min="2070" max="2070" width="9.7109375" style="140" customWidth="1"/>
    <col min="2071" max="2073" width="7.7109375" style="140" customWidth="1"/>
    <col min="2074" max="2074" width="10.5703125" style="140" customWidth="1"/>
    <col min="2075" max="2075" width="13.7109375" style="140" customWidth="1"/>
    <col min="2076" max="2302" width="28.7109375" style="140"/>
    <col min="2303" max="2304" width="0" style="140" hidden="1" customWidth="1"/>
    <col min="2305" max="2320" width="7.7109375" style="140" customWidth="1"/>
    <col min="2321" max="2321" width="8.85546875" style="140" customWidth="1"/>
    <col min="2322" max="2323" width="7.7109375" style="140" customWidth="1"/>
    <col min="2324" max="2324" width="5.42578125" style="140" customWidth="1"/>
    <col min="2325" max="2325" width="5.7109375" style="140" customWidth="1"/>
    <col min="2326" max="2326" width="9.7109375" style="140" customWidth="1"/>
    <col min="2327" max="2329" width="7.7109375" style="140" customWidth="1"/>
    <col min="2330" max="2330" width="10.5703125" style="140" customWidth="1"/>
    <col min="2331" max="2331" width="13.7109375" style="140" customWidth="1"/>
    <col min="2332" max="2558" width="28.7109375" style="140"/>
    <col min="2559" max="2560" width="0" style="140" hidden="1" customWidth="1"/>
    <col min="2561" max="2576" width="7.7109375" style="140" customWidth="1"/>
    <col min="2577" max="2577" width="8.85546875" style="140" customWidth="1"/>
    <col min="2578" max="2579" width="7.7109375" style="140" customWidth="1"/>
    <col min="2580" max="2580" width="5.42578125" style="140" customWidth="1"/>
    <col min="2581" max="2581" width="5.7109375" style="140" customWidth="1"/>
    <col min="2582" max="2582" width="9.7109375" style="140" customWidth="1"/>
    <col min="2583" max="2585" width="7.7109375" style="140" customWidth="1"/>
    <col min="2586" max="2586" width="10.5703125" style="140" customWidth="1"/>
    <col min="2587" max="2587" width="13.7109375" style="140" customWidth="1"/>
    <col min="2588" max="2814" width="28.7109375" style="140"/>
    <col min="2815" max="2816" width="0" style="140" hidden="1" customWidth="1"/>
    <col min="2817" max="2832" width="7.7109375" style="140" customWidth="1"/>
    <col min="2833" max="2833" width="8.85546875" style="140" customWidth="1"/>
    <col min="2834" max="2835" width="7.7109375" style="140" customWidth="1"/>
    <col min="2836" max="2836" width="5.42578125" style="140" customWidth="1"/>
    <col min="2837" max="2837" width="5.7109375" style="140" customWidth="1"/>
    <col min="2838" max="2838" width="9.7109375" style="140" customWidth="1"/>
    <col min="2839" max="2841" width="7.7109375" style="140" customWidth="1"/>
    <col min="2842" max="2842" width="10.5703125" style="140" customWidth="1"/>
    <col min="2843" max="2843" width="13.7109375" style="140" customWidth="1"/>
    <col min="2844" max="3070" width="28.7109375" style="140"/>
    <col min="3071" max="3072" width="0" style="140" hidden="1" customWidth="1"/>
    <col min="3073" max="3088" width="7.7109375" style="140" customWidth="1"/>
    <col min="3089" max="3089" width="8.85546875" style="140" customWidth="1"/>
    <col min="3090" max="3091" width="7.7109375" style="140" customWidth="1"/>
    <col min="3092" max="3092" width="5.42578125" style="140" customWidth="1"/>
    <col min="3093" max="3093" width="5.7109375" style="140" customWidth="1"/>
    <col min="3094" max="3094" width="9.7109375" style="140" customWidth="1"/>
    <col min="3095" max="3097" width="7.7109375" style="140" customWidth="1"/>
    <col min="3098" max="3098" width="10.5703125" style="140" customWidth="1"/>
    <col min="3099" max="3099" width="13.7109375" style="140" customWidth="1"/>
    <col min="3100" max="3326" width="28.7109375" style="140"/>
    <col min="3327" max="3328" width="0" style="140" hidden="1" customWidth="1"/>
    <col min="3329" max="3344" width="7.7109375" style="140" customWidth="1"/>
    <col min="3345" max="3345" width="8.85546875" style="140" customWidth="1"/>
    <col min="3346" max="3347" width="7.7109375" style="140" customWidth="1"/>
    <col min="3348" max="3348" width="5.42578125" style="140" customWidth="1"/>
    <col min="3349" max="3349" width="5.7109375" style="140" customWidth="1"/>
    <col min="3350" max="3350" width="9.7109375" style="140" customWidth="1"/>
    <col min="3351" max="3353" width="7.7109375" style="140" customWidth="1"/>
    <col min="3354" max="3354" width="10.5703125" style="140" customWidth="1"/>
    <col min="3355" max="3355" width="13.7109375" style="140" customWidth="1"/>
    <col min="3356" max="3582" width="28.7109375" style="140"/>
    <col min="3583" max="3584" width="0" style="140" hidden="1" customWidth="1"/>
    <col min="3585" max="3600" width="7.7109375" style="140" customWidth="1"/>
    <col min="3601" max="3601" width="8.85546875" style="140" customWidth="1"/>
    <col min="3602" max="3603" width="7.7109375" style="140" customWidth="1"/>
    <col min="3604" max="3604" width="5.42578125" style="140" customWidth="1"/>
    <col min="3605" max="3605" width="5.7109375" style="140" customWidth="1"/>
    <col min="3606" max="3606" width="9.7109375" style="140" customWidth="1"/>
    <col min="3607" max="3609" width="7.7109375" style="140" customWidth="1"/>
    <col min="3610" max="3610" width="10.5703125" style="140" customWidth="1"/>
    <col min="3611" max="3611" width="13.7109375" style="140" customWidth="1"/>
    <col min="3612" max="3838" width="28.7109375" style="140"/>
    <col min="3839" max="3840" width="0" style="140" hidden="1" customWidth="1"/>
    <col min="3841" max="3856" width="7.7109375" style="140" customWidth="1"/>
    <col min="3857" max="3857" width="8.85546875" style="140" customWidth="1"/>
    <col min="3858" max="3859" width="7.7109375" style="140" customWidth="1"/>
    <col min="3860" max="3860" width="5.42578125" style="140" customWidth="1"/>
    <col min="3861" max="3861" width="5.7109375" style="140" customWidth="1"/>
    <col min="3862" max="3862" width="9.7109375" style="140" customWidth="1"/>
    <col min="3863" max="3865" width="7.7109375" style="140" customWidth="1"/>
    <col min="3866" max="3866" width="10.5703125" style="140" customWidth="1"/>
    <col min="3867" max="3867" width="13.7109375" style="140" customWidth="1"/>
    <col min="3868" max="4094" width="28.7109375" style="140"/>
    <col min="4095" max="4096" width="0" style="140" hidden="1" customWidth="1"/>
    <col min="4097" max="4112" width="7.7109375" style="140" customWidth="1"/>
    <col min="4113" max="4113" width="8.85546875" style="140" customWidth="1"/>
    <col min="4114" max="4115" width="7.7109375" style="140" customWidth="1"/>
    <col min="4116" max="4116" width="5.42578125" style="140" customWidth="1"/>
    <col min="4117" max="4117" width="5.7109375" style="140" customWidth="1"/>
    <col min="4118" max="4118" width="9.7109375" style="140" customWidth="1"/>
    <col min="4119" max="4121" width="7.7109375" style="140" customWidth="1"/>
    <col min="4122" max="4122" width="10.5703125" style="140" customWidth="1"/>
    <col min="4123" max="4123" width="13.7109375" style="140" customWidth="1"/>
    <col min="4124" max="4350" width="28.7109375" style="140"/>
    <col min="4351" max="4352" width="0" style="140" hidden="1" customWidth="1"/>
    <col min="4353" max="4368" width="7.7109375" style="140" customWidth="1"/>
    <col min="4369" max="4369" width="8.85546875" style="140" customWidth="1"/>
    <col min="4370" max="4371" width="7.7109375" style="140" customWidth="1"/>
    <col min="4372" max="4372" width="5.42578125" style="140" customWidth="1"/>
    <col min="4373" max="4373" width="5.7109375" style="140" customWidth="1"/>
    <col min="4374" max="4374" width="9.7109375" style="140" customWidth="1"/>
    <col min="4375" max="4377" width="7.7109375" style="140" customWidth="1"/>
    <col min="4378" max="4378" width="10.5703125" style="140" customWidth="1"/>
    <col min="4379" max="4379" width="13.7109375" style="140" customWidth="1"/>
    <col min="4380" max="4606" width="28.7109375" style="140"/>
    <col min="4607" max="4608" width="0" style="140" hidden="1" customWidth="1"/>
    <col min="4609" max="4624" width="7.7109375" style="140" customWidth="1"/>
    <col min="4625" max="4625" width="8.85546875" style="140" customWidth="1"/>
    <col min="4626" max="4627" width="7.7109375" style="140" customWidth="1"/>
    <col min="4628" max="4628" width="5.42578125" style="140" customWidth="1"/>
    <col min="4629" max="4629" width="5.7109375" style="140" customWidth="1"/>
    <col min="4630" max="4630" width="9.7109375" style="140" customWidth="1"/>
    <col min="4631" max="4633" width="7.7109375" style="140" customWidth="1"/>
    <col min="4634" max="4634" width="10.5703125" style="140" customWidth="1"/>
    <col min="4635" max="4635" width="13.7109375" style="140" customWidth="1"/>
    <col min="4636" max="4862" width="28.7109375" style="140"/>
    <col min="4863" max="4864" width="0" style="140" hidden="1" customWidth="1"/>
    <col min="4865" max="4880" width="7.7109375" style="140" customWidth="1"/>
    <col min="4881" max="4881" width="8.85546875" style="140" customWidth="1"/>
    <col min="4882" max="4883" width="7.7109375" style="140" customWidth="1"/>
    <col min="4884" max="4884" width="5.42578125" style="140" customWidth="1"/>
    <col min="4885" max="4885" width="5.7109375" style="140" customWidth="1"/>
    <col min="4886" max="4886" width="9.7109375" style="140" customWidth="1"/>
    <col min="4887" max="4889" width="7.7109375" style="140" customWidth="1"/>
    <col min="4890" max="4890" width="10.5703125" style="140" customWidth="1"/>
    <col min="4891" max="4891" width="13.7109375" style="140" customWidth="1"/>
    <col min="4892" max="5118" width="28.7109375" style="140"/>
    <col min="5119" max="5120" width="0" style="140" hidden="1" customWidth="1"/>
    <col min="5121" max="5136" width="7.7109375" style="140" customWidth="1"/>
    <col min="5137" max="5137" width="8.85546875" style="140" customWidth="1"/>
    <col min="5138" max="5139" width="7.7109375" style="140" customWidth="1"/>
    <col min="5140" max="5140" width="5.42578125" style="140" customWidth="1"/>
    <col min="5141" max="5141" width="5.7109375" style="140" customWidth="1"/>
    <col min="5142" max="5142" width="9.7109375" style="140" customWidth="1"/>
    <col min="5143" max="5145" width="7.7109375" style="140" customWidth="1"/>
    <col min="5146" max="5146" width="10.5703125" style="140" customWidth="1"/>
    <col min="5147" max="5147" width="13.7109375" style="140" customWidth="1"/>
    <col min="5148" max="5374" width="28.7109375" style="140"/>
    <col min="5375" max="5376" width="0" style="140" hidden="1" customWidth="1"/>
    <col min="5377" max="5392" width="7.7109375" style="140" customWidth="1"/>
    <col min="5393" max="5393" width="8.85546875" style="140" customWidth="1"/>
    <col min="5394" max="5395" width="7.7109375" style="140" customWidth="1"/>
    <col min="5396" max="5396" width="5.42578125" style="140" customWidth="1"/>
    <col min="5397" max="5397" width="5.7109375" style="140" customWidth="1"/>
    <col min="5398" max="5398" width="9.7109375" style="140" customWidth="1"/>
    <col min="5399" max="5401" width="7.7109375" style="140" customWidth="1"/>
    <col min="5402" max="5402" width="10.5703125" style="140" customWidth="1"/>
    <col min="5403" max="5403" width="13.7109375" style="140" customWidth="1"/>
    <col min="5404" max="5630" width="28.7109375" style="140"/>
    <col min="5631" max="5632" width="0" style="140" hidden="1" customWidth="1"/>
    <col min="5633" max="5648" width="7.7109375" style="140" customWidth="1"/>
    <col min="5649" max="5649" width="8.85546875" style="140" customWidth="1"/>
    <col min="5650" max="5651" width="7.7109375" style="140" customWidth="1"/>
    <col min="5652" max="5652" width="5.42578125" style="140" customWidth="1"/>
    <col min="5653" max="5653" width="5.7109375" style="140" customWidth="1"/>
    <col min="5654" max="5654" width="9.7109375" style="140" customWidth="1"/>
    <col min="5655" max="5657" width="7.7109375" style="140" customWidth="1"/>
    <col min="5658" max="5658" width="10.5703125" style="140" customWidth="1"/>
    <col min="5659" max="5659" width="13.7109375" style="140" customWidth="1"/>
    <col min="5660" max="5886" width="28.7109375" style="140"/>
    <col min="5887" max="5888" width="0" style="140" hidden="1" customWidth="1"/>
    <col min="5889" max="5904" width="7.7109375" style="140" customWidth="1"/>
    <col min="5905" max="5905" width="8.85546875" style="140" customWidth="1"/>
    <col min="5906" max="5907" width="7.7109375" style="140" customWidth="1"/>
    <col min="5908" max="5908" width="5.42578125" style="140" customWidth="1"/>
    <col min="5909" max="5909" width="5.7109375" style="140" customWidth="1"/>
    <col min="5910" max="5910" width="9.7109375" style="140" customWidth="1"/>
    <col min="5911" max="5913" width="7.7109375" style="140" customWidth="1"/>
    <col min="5914" max="5914" width="10.5703125" style="140" customWidth="1"/>
    <col min="5915" max="5915" width="13.7109375" style="140" customWidth="1"/>
    <col min="5916" max="6142" width="28.7109375" style="140"/>
    <col min="6143" max="6144" width="0" style="140" hidden="1" customWidth="1"/>
    <col min="6145" max="6160" width="7.7109375" style="140" customWidth="1"/>
    <col min="6161" max="6161" width="8.85546875" style="140" customWidth="1"/>
    <col min="6162" max="6163" width="7.7109375" style="140" customWidth="1"/>
    <col min="6164" max="6164" width="5.42578125" style="140" customWidth="1"/>
    <col min="6165" max="6165" width="5.7109375" style="140" customWidth="1"/>
    <col min="6166" max="6166" width="9.7109375" style="140" customWidth="1"/>
    <col min="6167" max="6169" width="7.7109375" style="140" customWidth="1"/>
    <col min="6170" max="6170" width="10.5703125" style="140" customWidth="1"/>
    <col min="6171" max="6171" width="13.7109375" style="140" customWidth="1"/>
    <col min="6172" max="6398" width="28.7109375" style="140"/>
    <col min="6399" max="6400" width="0" style="140" hidden="1" customWidth="1"/>
    <col min="6401" max="6416" width="7.7109375" style="140" customWidth="1"/>
    <col min="6417" max="6417" width="8.85546875" style="140" customWidth="1"/>
    <col min="6418" max="6419" width="7.7109375" style="140" customWidth="1"/>
    <col min="6420" max="6420" width="5.42578125" style="140" customWidth="1"/>
    <col min="6421" max="6421" width="5.7109375" style="140" customWidth="1"/>
    <col min="6422" max="6422" width="9.7109375" style="140" customWidth="1"/>
    <col min="6423" max="6425" width="7.7109375" style="140" customWidth="1"/>
    <col min="6426" max="6426" width="10.5703125" style="140" customWidth="1"/>
    <col min="6427" max="6427" width="13.7109375" style="140" customWidth="1"/>
    <col min="6428" max="6654" width="28.7109375" style="140"/>
    <col min="6655" max="6656" width="0" style="140" hidden="1" customWidth="1"/>
    <col min="6657" max="6672" width="7.7109375" style="140" customWidth="1"/>
    <col min="6673" max="6673" width="8.85546875" style="140" customWidth="1"/>
    <col min="6674" max="6675" width="7.7109375" style="140" customWidth="1"/>
    <col min="6676" max="6676" width="5.42578125" style="140" customWidth="1"/>
    <col min="6677" max="6677" width="5.7109375" style="140" customWidth="1"/>
    <col min="6678" max="6678" width="9.7109375" style="140" customWidth="1"/>
    <col min="6679" max="6681" width="7.7109375" style="140" customWidth="1"/>
    <col min="6682" max="6682" width="10.5703125" style="140" customWidth="1"/>
    <col min="6683" max="6683" width="13.7109375" style="140" customWidth="1"/>
    <col min="6684" max="6910" width="28.7109375" style="140"/>
    <col min="6911" max="6912" width="0" style="140" hidden="1" customWidth="1"/>
    <col min="6913" max="6928" width="7.7109375" style="140" customWidth="1"/>
    <col min="6929" max="6929" width="8.85546875" style="140" customWidth="1"/>
    <col min="6930" max="6931" width="7.7109375" style="140" customWidth="1"/>
    <col min="6932" max="6932" width="5.42578125" style="140" customWidth="1"/>
    <col min="6933" max="6933" width="5.7109375" style="140" customWidth="1"/>
    <col min="6934" max="6934" width="9.7109375" style="140" customWidth="1"/>
    <col min="6935" max="6937" width="7.7109375" style="140" customWidth="1"/>
    <col min="6938" max="6938" width="10.5703125" style="140" customWidth="1"/>
    <col min="6939" max="6939" width="13.7109375" style="140" customWidth="1"/>
    <col min="6940" max="7166" width="28.7109375" style="140"/>
    <col min="7167" max="7168" width="0" style="140" hidden="1" customWidth="1"/>
    <col min="7169" max="7184" width="7.7109375" style="140" customWidth="1"/>
    <col min="7185" max="7185" width="8.85546875" style="140" customWidth="1"/>
    <col min="7186" max="7187" width="7.7109375" style="140" customWidth="1"/>
    <col min="7188" max="7188" width="5.42578125" style="140" customWidth="1"/>
    <col min="7189" max="7189" width="5.7109375" style="140" customWidth="1"/>
    <col min="7190" max="7190" width="9.7109375" style="140" customWidth="1"/>
    <col min="7191" max="7193" width="7.7109375" style="140" customWidth="1"/>
    <col min="7194" max="7194" width="10.5703125" style="140" customWidth="1"/>
    <col min="7195" max="7195" width="13.7109375" style="140" customWidth="1"/>
    <col min="7196" max="7422" width="28.7109375" style="140"/>
    <col min="7423" max="7424" width="0" style="140" hidden="1" customWidth="1"/>
    <col min="7425" max="7440" width="7.7109375" style="140" customWidth="1"/>
    <col min="7441" max="7441" width="8.85546875" style="140" customWidth="1"/>
    <col min="7442" max="7443" width="7.7109375" style="140" customWidth="1"/>
    <col min="7444" max="7444" width="5.42578125" style="140" customWidth="1"/>
    <col min="7445" max="7445" width="5.7109375" style="140" customWidth="1"/>
    <col min="7446" max="7446" width="9.7109375" style="140" customWidth="1"/>
    <col min="7447" max="7449" width="7.7109375" style="140" customWidth="1"/>
    <col min="7450" max="7450" width="10.5703125" style="140" customWidth="1"/>
    <col min="7451" max="7451" width="13.7109375" style="140" customWidth="1"/>
    <col min="7452" max="7678" width="28.7109375" style="140"/>
    <col min="7679" max="7680" width="0" style="140" hidden="1" customWidth="1"/>
    <col min="7681" max="7696" width="7.7109375" style="140" customWidth="1"/>
    <col min="7697" max="7697" width="8.85546875" style="140" customWidth="1"/>
    <col min="7698" max="7699" width="7.7109375" style="140" customWidth="1"/>
    <col min="7700" max="7700" width="5.42578125" style="140" customWidth="1"/>
    <col min="7701" max="7701" width="5.7109375" style="140" customWidth="1"/>
    <col min="7702" max="7702" width="9.7109375" style="140" customWidth="1"/>
    <col min="7703" max="7705" width="7.7109375" style="140" customWidth="1"/>
    <col min="7706" max="7706" width="10.5703125" style="140" customWidth="1"/>
    <col min="7707" max="7707" width="13.7109375" style="140" customWidth="1"/>
    <col min="7708" max="7934" width="28.7109375" style="140"/>
    <col min="7935" max="7936" width="0" style="140" hidden="1" customWidth="1"/>
    <col min="7937" max="7952" width="7.7109375" style="140" customWidth="1"/>
    <col min="7953" max="7953" width="8.85546875" style="140" customWidth="1"/>
    <col min="7954" max="7955" width="7.7109375" style="140" customWidth="1"/>
    <col min="7956" max="7956" width="5.42578125" style="140" customWidth="1"/>
    <col min="7957" max="7957" width="5.7109375" style="140" customWidth="1"/>
    <col min="7958" max="7958" width="9.7109375" style="140" customWidth="1"/>
    <col min="7959" max="7961" width="7.7109375" style="140" customWidth="1"/>
    <col min="7962" max="7962" width="10.5703125" style="140" customWidth="1"/>
    <col min="7963" max="7963" width="13.7109375" style="140" customWidth="1"/>
    <col min="7964" max="8190" width="28.7109375" style="140"/>
    <col min="8191" max="8192" width="0" style="140" hidden="1" customWidth="1"/>
    <col min="8193" max="8208" width="7.7109375" style="140" customWidth="1"/>
    <col min="8209" max="8209" width="8.85546875" style="140" customWidth="1"/>
    <col min="8210" max="8211" width="7.7109375" style="140" customWidth="1"/>
    <col min="8212" max="8212" width="5.42578125" style="140" customWidth="1"/>
    <col min="8213" max="8213" width="5.7109375" style="140" customWidth="1"/>
    <col min="8214" max="8214" width="9.7109375" style="140" customWidth="1"/>
    <col min="8215" max="8217" width="7.7109375" style="140" customWidth="1"/>
    <col min="8218" max="8218" width="10.5703125" style="140" customWidth="1"/>
    <col min="8219" max="8219" width="13.7109375" style="140" customWidth="1"/>
    <col min="8220" max="8446" width="28.7109375" style="140"/>
    <col min="8447" max="8448" width="0" style="140" hidden="1" customWidth="1"/>
    <col min="8449" max="8464" width="7.7109375" style="140" customWidth="1"/>
    <col min="8465" max="8465" width="8.85546875" style="140" customWidth="1"/>
    <col min="8466" max="8467" width="7.7109375" style="140" customWidth="1"/>
    <col min="8468" max="8468" width="5.42578125" style="140" customWidth="1"/>
    <col min="8469" max="8469" width="5.7109375" style="140" customWidth="1"/>
    <col min="8470" max="8470" width="9.7109375" style="140" customWidth="1"/>
    <col min="8471" max="8473" width="7.7109375" style="140" customWidth="1"/>
    <col min="8474" max="8474" width="10.5703125" style="140" customWidth="1"/>
    <col min="8475" max="8475" width="13.7109375" style="140" customWidth="1"/>
    <col min="8476" max="8702" width="28.7109375" style="140"/>
    <col min="8703" max="8704" width="0" style="140" hidden="1" customWidth="1"/>
    <col min="8705" max="8720" width="7.7109375" style="140" customWidth="1"/>
    <col min="8721" max="8721" width="8.85546875" style="140" customWidth="1"/>
    <col min="8722" max="8723" width="7.7109375" style="140" customWidth="1"/>
    <col min="8724" max="8724" width="5.42578125" style="140" customWidth="1"/>
    <col min="8725" max="8725" width="5.7109375" style="140" customWidth="1"/>
    <col min="8726" max="8726" width="9.7109375" style="140" customWidth="1"/>
    <col min="8727" max="8729" width="7.7109375" style="140" customWidth="1"/>
    <col min="8730" max="8730" width="10.5703125" style="140" customWidth="1"/>
    <col min="8731" max="8731" width="13.7109375" style="140" customWidth="1"/>
    <col min="8732" max="8958" width="28.7109375" style="140"/>
    <col min="8959" max="8960" width="0" style="140" hidden="1" customWidth="1"/>
    <col min="8961" max="8976" width="7.7109375" style="140" customWidth="1"/>
    <col min="8977" max="8977" width="8.85546875" style="140" customWidth="1"/>
    <col min="8978" max="8979" width="7.7109375" style="140" customWidth="1"/>
    <col min="8980" max="8980" width="5.42578125" style="140" customWidth="1"/>
    <col min="8981" max="8981" width="5.7109375" style="140" customWidth="1"/>
    <col min="8982" max="8982" width="9.7109375" style="140" customWidth="1"/>
    <col min="8983" max="8985" width="7.7109375" style="140" customWidth="1"/>
    <col min="8986" max="8986" width="10.5703125" style="140" customWidth="1"/>
    <col min="8987" max="8987" width="13.7109375" style="140" customWidth="1"/>
    <col min="8988" max="9214" width="28.7109375" style="140"/>
    <col min="9215" max="9216" width="0" style="140" hidden="1" customWidth="1"/>
    <col min="9217" max="9232" width="7.7109375" style="140" customWidth="1"/>
    <col min="9233" max="9233" width="8.85546875" style="140" customWidth="1"/>
    <col min="9234" max="9235" width="7.7109375" style="140" customWidth="1"/>
    <col min="9236" max="9236" width="5.42578125" style="140" customWidth="1"/>
    <col min="9237" max="9237" width="5.7109375" style="140" customWidth="1"/>
    <col min="9238" max="9238" width="9.7109375" style="140" customWidth="1"/>
    <col min="9239" max="9241" width="7.7109375" style="140" customWidth="1"/>
    <col min="9242" max="9242" width="10.5703125" style="140" customWidth="1"/>
    <col min="9243" max="9243" width="13.7109375" style="140" customWidth="1"/>
    <col min="9244" max="9470" width="28.7109375" style="140"/>
    <col min="9471" max="9472" width="0" style="140" hidden="1" customWidth="1"/>
    <col min="9473" max="9488" width="7.7109375" style="140" customWidth="1"/>
    <col min="9489" max="9489" width="8.85546875" style="140" customWidth="1"/>
    <col min="9490" max="9491" width="7.7109375" style="140" customWidth="1"/>
    <col min="9492" max="9492" width="5.42578125" style="140" customWidth="1"/>
    <col min="9493" max="9493" width="5.7109375" style="140" customWidth="1"/>
    <col min="9494" max="9494" width="9.7109375" style="140" customWidth="1"/>
    <col min="9495" max="9497" width="7.7109375" style="140" customWidth="1"/>
    <col min="9498" max="9498" width="10.5703125" style="140" customWidth="1"/>
    <col min="9499" max="9499" width="13.7109375" style="140" customWidth="1"/>
    <col min="9500" max="9726" width="28.7109375" style="140"/>
    <col min="9727" max="9728" width="0" style="140" hidden="1" customWidth="1"/>
    <col min="9729" max="9744" width="7.7109375" style="140" customWidth="1"/>
    <col min="9745" max="9745" width="8.85546875" style="140" customWidth="1"/>
    <col min="9746" max="9747" width="7.7109375" style="140" customWidth="1"/>
    <col min="9748" max="9748" width="5.42578125" style="140" customWidth="1"/>
    <col min="9749" max="9749" width="5.7109375" style="140" customWidth="1"/>
    <col min="9750" max="9750" width="9.7109375" style="140" customWidth="1"/>
    <col min="9751" max="9753" width="7.7109375" style="140" customWidth="1"/>
    <col min="9754" max="9754" width="10.5703125" style="140" customWidth="1"/>
    <col min="9755" max="9755" width="13.7109375" style="140" customWidth="1"/>
    <col min="9756" max="9982" width="28.7109375" style="140"/>
    <col min="9983" max="9984" width="0" style="140" hidden="1" customWidth="1"/>
    <col min="9985" max="10000" width="7.7109375" style="140" customWidth="1"/>
    <col min="10001" max="10001" width="8.85546875" style="140" customWidth="1"/>
    <col min="10002" max="10003" width="7.7109375" style="140" customWidth="1"/>
    <col min="10004" max="10004" width="5.42578125" style="140" customWidth="1"/>
    <col min="10005" max="10005" width="5.7109375" style="140" customWidth="1"/>
    <col min="10006" max="10006" width="9.7109375" style="140" customWidth="1"/>
    <col min="10007" max="10009" width="7.7109375" style="140" customWidth="1"/>
    <col min="10010" max="10010" width="10.5703125" style="140" customWidth="1"/>
    <col min="10011" max="10011" width="13.7109375" style="140" customWidth="1"/>
    <col min="10012" max="10238" width="28.7109375" style="140"/>
    <col min="10239" max="10240" width="0" style="140" hidden="1" customWidth="1"/>
    <col min="10241" max="10256" width="7.7109375" style="140" customWidth="1"/>
    <col min="10257" max="10257" width="8.85546875" style="140" customWidth="1"/>
    <col min="10258" max="10259" width="7.7109375" style="140" customWidth="1"/>
    <col min="10260" max="10260" width="5.42578125" style="140" customWidth="1"/>
    <col min="10261" max="10261" width="5.7109375" style="140" customWidth="1"/>
    <col min="10262" max="10262" width="9.7109375" style="140" customWidth="1"/>
    <col min="10263" max="10265" width="7.7109375" style="140" customWidth="1"/>
    <col min="10266" max="10266" width="10.5703125" style="140" customWidth="1"/>
    <col min="10267" max="10267" width="13.7109375" style="140" customWidth="1"/>
    <col min="10268" max="10494" width="28.7109375" style="140"/>
    <col min="10495" max="10496" width="0" style="140" hidden="1" customWidth="1"/>
    <col min="10497" max="10512" width="7.7109375" style="140" customWidth="1"/>
    <col min="10513" max="10513" width="8.85546875" style="140" customWidth="1"/>
    <col min="10514" max="10515" width="7.7109375" style="140" customWidth="1"/>
    <col min="10516" max="10516" width="5.42578125" style="140" customWidth="1"/>
    <col min="10517" max="10517" width="5.7109375" style="140" customWidth="1"/>
    <col min="10518" max="10518" width="9.7109375" style="140" customWidth="1"/>
    <col min="10519" max="10521" width="7.7109375" style="140" customWidth="1"/>
    <col min="10522" max="10522" width="10.5703125" style="140" customWidth="1"/>
    <col min="10523" max="10523" width="13.7109375" style="140" customWidth="1"/>
    <col min="10524" max="10750" width="28.7109375" style="140"/>
    <col min="10751" max="10752" width="0" style="140" hidden="1" customWidth="1"/>
    <col min="10753" max="10768" width="7.7109375" style="140" customWidth="1"/>
    <col min="10769" max="10769" width="8.85546875" style="140" customWidth="1"/>
    <col min="10770" max="10771" width="7.7109375" style="140" customWidth="1"/>
    <col min="10772" max="10772" width="5.42578125" style="140" customWidth="1"/>
    <col min="10773" max="10773" width="5.7109375" style="140" customWidth="1"/>
    <col min="10774" max="10774" width="9.7109375" style="140" customWidth="1"/>
    <col min="10775" max="10777" width="7.7109375" style="140" customWidth="1"/>
    <col min="10778" max="10778" width="10.5703125" style="140" customWidth="1"/>
    <col min="10779" max="10779" width="13.7109375" style="140" customWidth="1"/>
    <col min="10780" max="11006" width="28.7109375" style="140"/>
    <col min="11007" max="11008" width="0" style="140" hidden="1" customWidth="1"/>
    <col min="11009" max="11024" width="7.7109375" style="140" customWidth="1"/>
    <col min="11025" max="11025" width="8.85546875" style="140" customWidth="1"/>
    <col min="11026" max="11027" width="7.7109375" style="140" customWidth="1"/>
    <col min="11028" max="11028" width="5.42578125" style="140" customWidth="1"/>
    <col min="11029" max="11029" width="5.7109375" style="140" customWidth="1"/>
    <col min="11030" max="11030" width="9.7109375" style="140" customWidth="1"/>
    <col min="11031" max="11033" width="7.7109375" style="140" customWidth="1"/>
    <col min="11034" max="11034" width="10.5703125" style="140" customWidth="1"/>
    <col min="11035" max="11035" width="13.7109375" style="140" customWidth="1"/>
    <col min="11036" max="11262" width="28.7109375" style="140"/>
    <col min="11263" max="11264" width="0" style="140" hidden="1" customWidth="1"/>
    <col min="11265" max="11280" width="7.7109375" style="140" customWidth="1"/>
    <col min="11281" max="11281" width="8.85546875" style="140" customWidth="1"/>
    <col min="11282" max="11283" width="7.7109375" style="140" customWidth="1"/>
    <col min="11284" max="11284" width="5.42578125" style="140" customWidth="1"/>
    <col min="11285" max="11285" width="5.7109375" style="140" customWidth="1"/>
    <col min="11286" max="11286" width="9.7109375" style="140" customWidth="1"/>
    <col min="11287" max="11289" width="7.7109375" style="140" customWidth="1"/>
    <col min="11290" max="11290" width="10.5703125" style="140" customWidth="1"/>
    <col min="11291" max="11291" width="13.7109375" style="140" customWidth="1"/>
    <col min="11292" max="11518" width="28.7109375" style="140"/>
    <col min="11519" max="11520" width="0" style="140" hidden="1" customWidth="1"/>
    <col min="11521" max="11536" width="7.7109375" style="140" customWidth="1"/>
    <col min="11537" max="11537" width="8.85546875" style="140" customWidth="1"/>
    <col min="11538" max="11539" width="7.7109375" style="140" customWidth="1"/>
    <col min="11540" max="11540" width="5.42578125" style="140" customWidth="1"/>
    <col min="11541" max="11541" width="5.7109375" style="140" customWidth="1"/>
    <col min="11542" max="11542" width="9.7109375" style="140" customWidth="1"/>
    <col min="11543" max="11545" width="7.7109375" style="140" customWidth="1"/>
    <col min="11546" max="11546" width="10.5703125" style="140" customWidth="1"/>
    <col min="11547" max="11547" width="13.7109375" style="140" customWidth="1"/>
    <col min="11548" max="11774" width="28.7109375" style="140"/>
    <col min="11775" max="11776" width="0" style="140" hidden="1" customWidth="1"/>
    <col min="11777" max="11792" width="7.7109375" style="140" customWidth="1"/>
    <col min="11793" max="11793" width="8.85546875" style="140" customWidth="1"/>
    <col min="11794" max="11795" width="7.7109375" style="140" customWidth="1"/>
    <col min="11796" max="11796" width="5.42578125" style="140" customWidth="1"/>
    <col min="11797" max="11797" width="5.7109375" style="140" customWidth="1"/>
    <col min="11798" max="11798" width="9.7109375" style="140" customWidth="1"/>
    <col min="11799" max="11801" width="7.7109375" style="140" customWidth="1"/>
    <col min="11802" max="11802" width="10.5703125" style="140" customWidth="1"/>
    <col min="11803" max="11803" width="13.7109375" style="140" customWidth="1"/>
    <col min="11804" max="12030" width="28.7109375" style="140"/>
    <col min="12031" max="12032" width="0" style="140" hidden="1" customWidth="1"/>
    <col min="12033" max="12048" width="7.7109375" style="140" customWidth="1"/>
    <col min="12049" max="12049" width="8.85546875" style="140" customWidth="1"/>
    <col min="12050" max="12051" width="7.7109375" style="140" customWidth="1"/>
    <col min="12052" max="12052" width="5.42578125" style="140" customWidth="1"/>
    <col min="12053" max="12053" width="5.7109375" style="140" customWidth="1"/>
    <col min="12054" max="12054" width="9.7109375" style="140" customWidth="1"/>
    <col min="12055" max="12057" width="7.7109375" style="140" customWidth="1"/>
    <col min="12058" max="12058" width="10.5703125" style="140" customWidth="1"/>
    <col min="12059" max="12059" width="13.7109375" style="140" customWidth="1"/>
    <col min="12060" max="12286" width="28.7109375" style="140"/>
    <col min="12287" max="12288" width="0" style="140" hidden="1" customWidth="1"/>
    <col min="12289" max="12304" width="7.7109375" style="140" customWidth="1"/>
    <col min="12305" max="12305" width="8.85546875" style="140" customWidth="1"/>
    <col min="12306" max="12307" width="7.7109375" style="140" customWidth="1"/>
    <col min="12308" max="12308" width="5.42578125" style="140" customWidth="1"/>
    <col min="12309" max="12309" width="5.7109375" style="140" customWidth="1"/>
    <col min="12310" max="12310" width="9.7109375" style="140" customWidth="1"/>
    <col min="12311" max="12313" width="7.7109375" style="140" customWidth="1"/>
    <col min="12314" max="12314" width="10.5703125" style="140" customWidth="1"/>
    <col min="12315" max="12315" width="13.7109375" style="140" customWidth="1"/>
    <col min="12316" max="12542" width="28.7109375" style="140"/>
    <col min="12543" max="12544" width="0" style="140" hidden="1" customWidth="1"/>
    <col min="12545" max="12560" width="7.7109375" style="140" customWidth="1"/>
    <col min="12561" max="12561" width="8.85546875" style="140" customWidth="1"/>
    <col min="12562" max="12563" width="7.7109375" style="140" customWidth="1"/>
    <col min="12564" max="12564" width="5.42578125" style="140" customWidth="1"/>
    <col min="12565" max="12565" width="5.7109375" style="140" customWidth="1"/>
    <col min="12566" max="12566" width="9.7109375" style="140" customWidth="1"/>
    <col min="12567" max="12569" width="7.7109375" style="140" customWidth="1"/>
    <col min="12570" max="12570" width="10.5703125" style="140" customWidth="1"/>
    <col min="12571" max="12571" width="13.7109375" style="140" customWidth="1"/>
    <col min="12572" max="12798" width="28.7109375" style="140"/>
    <col min="12799" max="12800" width="0" style="140" hidden="1" customWidth="1"/>
    <col min="12801" max="12816" width="7.7109375" style="140" customWidth="1"/>
    <col min="12817" max="12817" width="8.85546875" style="140" customWidth="1"/>
    <col min="12818" max="12819" width="7.7109375" style="140" customWidth="1"/>
    <col min="12820" max="12820" width="5.42578125" style="140" customWidth="1"/>
    <col min="12821" max="12821" width="5.7109375" style="140" customWidth="1"/>
    <col min="12822" max="12822" width="9.7109375" style="140" customWidth="1"/>
    <col min="12823" max="12825" width="7.7109375" style="140" customWidth="1"/>
    <col min="12826" max="12826" width="10.5703125" style="140" customWidth="1"/>
    <col min="12827" max="12827" width="13.7109375" style="140" customWidth="1"/>
    <col min="12828" max="13054" width="28.7109375" style="140"/>
    <col min="13055" max="13056" width="0" style="140" hidden="1" customWidth="1"/>
    <col min="13057" max="13072" width="7.7109375" style="140" customWidth="1"/>
    <col min="13073" max="13073" width="8.85546875" style="140" customWidth="1"/>
    <col min="13074" max="13075" width="7.7109375" style="140" customWidth="1"/>
    <col min="13076" max="13076" width="5.42578125" style="140" customWidth="1"/>
    <col min="13077" max="13077" width="5.7109375" style="140" customWidth="1"/>
    <col min="13078" max="13078" width="9.7109375" style="140" customWidth="1"/>
    <col min="13079" max="13081" width="7.7109375" style="140" customWidth="1"/>
    <col min="13082" max="13082" width="10.5703125" style="140" customWidth="1"/>
    <col min="13083" max="13083" width="13.7109375" style="140" customWidth="1"/>
    <col min="13084" max="13310" width="28.7109375" style="140"/>
    <col min="13311" max="13312" width="0" style="140" hidden="1" customWidth="1"/>
    <col min="13313" max="13328" width="7.7109375" style="140" customWidth="1"/>
    <col min="13329" max="13329" width="8.85546875" style="140" customWidth="1"/>
    <col min="13330" max="13331" width="7.7109375" style="140" customWidth="1"/>
    <col min="13332" max="13332" width="5.42578125" style="140" customWidth="1"/>
    <col min="13333" max="13333" width="5.7109375" style="140" customWidth="1"/>
    <col min="13334" max="13334" width="9.7109375" style="140" customWidth="1"/>
    <col min="13335" max="13337" width="7.7109375" style="140" customWidth="1"/>
    <col min="13338" max="13338" width="10.5703125" style="140" customWidth="1"/>
    <col min="13339" max="13339" width="13.7109375" style="140" customWidth="1"/>
    <col min="13340" max="13566" width="28.7109375" style="140"/>
    <col min="13567" max="13568" width="0" style="140" hidden="1" customWidth="1"/>
    <col min="13569" max="13584" width="7.7109375" style="140" customWidth="1"/>
    <col min="13585" max="13585" width="8.85546875" style="140" customWidth="1"/>
    <col min="13586" max="13587" width="7.7109375" style="140" customWidth="1"/>
    <col min="13588" max="13588" width="5.42578125" style="140" customWidth="1"/>
    <col min="13589" max="13589" width="5.7109375" style="140" customWidth="1"/>
    <col min="13590" max="13590" width="9.7109375" style="140" customWidth="1"/>
    <col min="13591" max="13593" width="7.7109375" style="140" customWidth="1"/>
    <col min="13594" max="13594" width="10.5703125" style="140" customWidth="1"/>
    <col min="13595" max="13595" width="13.7109375" style="140" customWidth="1"/>
    <col min="13596" max="13822" width="28.7109375" style="140"/>
    <col min="13823" max="13824" width="0" style="140" hidden="1" customWidth="1"/>
    <col min="13825" max="13840" width="7.7109375" style="140" customWidth="1"/>
    <col min="13841" max="13841" width="8.85546875" style="140" customWidth="1"/>
    <col min="13842" max="13843" width="7.7109375" style="140" customWidth="1"/>
    <col min="13844" max="13844" width="5.42578125" style="140" customWidth="1"/>
    <col min="13845" max="13845" width="5.7109375" style="140" customWidth="1"/>
    <col min="13846" max="13846" width="9.7109375" style="140" customWidth="1"/>
    <col min="13847" max="13849" width="7.7109375" style="140" customWidth="1"/>
    <col min="13850" max="13850" width="10.5703125" style="140" customWidth="1"/>
    <col min="13851" max="13851" width="13.7109375" style="140" customWidth="1"/>
    <col min="13852" max="14078" width="28.7109375" style="140"/>
    <col min="14079" max="14080" width="0" style="140" hidden="1" customWidth="1"/>
    <col min="14081" max="14096" width="7.7109375" style="140" customWidth="1"/>
    <col min="14097" max="14097" width="8.85546875" style="140" customWidth="1"/>
    <col min="14098" max="14099" width="7.7109375" style="140" customWidth="1"/>
    <col min="14100" max="14100" width="5.42578125" style="140" customWidth="1"/>
    <col min="14101" max="14101" width="5.7109375" style="140" customWidth="1"/>
    <col min="14102" max="14102" width="9.7109375" style="140" customWidth="1"/>
    <col min="14103" max="14105" width="7.7109375" style="140" customWidth="1"/>
    <col min="14106" max="14106" width="10.5703125" style="140" customWidth="1"/>
    <col min="14107" max="14107" width="13.7109375" style="140" customWidth="1"/>
    <col min="14108" max="14334" width="28.7109375" style="140"/>
    <col min="14335" max="14336" width="0" style="140" hidden="1" customWidth="1"/>
    <col min="14337" max="14352" width="7.7109375" style="140" customWidth="1"/>
    <col min="14353" max="14353" width="8.85546875" style="140" customWidth="1"/>
    <col min="14354" max="14355" width="7.7109375" style="140" customWidth="1"/>
    <col min="14356" max="14356" width="5.42578125" style="140" customWidth="1"/>
    <col min="14357" max="14357" width="5.7109375" style="140" customWidth="1"/>
    <col min="14358" max="14358" width="9.7109375" style="140" customWidth="1"/>
    <col min="14359" max="14361" width="7.7109375" style="140" customWidth="1"/>
    <col min="14362" max="14362" width="10.5703125" style="140" customWidth="1"/>
    <col min="14363" max="14363" width="13.7109375" style="140" customWidth="1"/>
    <col min="14364" max="14590" width="28.7109375" style="140"/>
    <col min="14591" max="14592" width="0" style="140" hidden="1" customWidth="1"/>
    <col min="14593" max="14608" width="7.7109375" style="140" customWidth="1"/>
    <col min="14609" max="14609" width="8.85546875" style="140" customWidth="1"/>
    <col min="14610" max="14611" width="7.7109375" style="140" customWidth="1"/>
    <col min="14612" max="14612" width="5.42578125" style="140" customWidth="1"/>
    <col min="14613" max="14613" width="5.7109375" style="140" customWidth="1"/>
    <col min="14614" max="14614" width="9.7109375" style="140" customWidth="1"/>
    <col min="14615" max="14617" width="7.7109375" style="140" customWidth="1"/>
    <col min="14618" max="14618" width="10.5703125" style="140" customWidth="1"/>
    <col min="14619" max="14619" width="13.7109375" style="140" customWidth="1"/>
    <col min="14620" max="14846" width="28.7109375" style="140"/>
    <col min="14847" max="14848" width="0" style="140" hidden="1" customWidth="1"/>
    <col min="14849" max="14864" width="7.7109375" style="140" customWidth="1"/>
    <col min="14865" max="14865" width="8.85546875" style="140" customWidth="1"/>
    <col min="14866" max="14867" width="7.7109375" style="140" customWidth="1"/>
    <col min="14868" max="14868" width="5.42578125" style="140" customWidth="1"/>
    <col min="14869" max="14869" width="5.7109375" style="140" customWidth="1"/>
    <col min="14870" max="14870" width="9.7109375" style="140" customWidth="1"/>
    <col min="14871" max="14873" width="7.7109375" style="140" customWidth="1"/>
    <col min="14874" max="14874" width="10.5703125" style="140" customWidth="1"/>
    <col min="14875" max="14875" width="13.7109375" style="140" customWidth="1"/>
    <col min="14876" max="15102" width="28.7109375" style="140"/>
    <col min="15103" max="15104" width="0" style="140" hidden="1" customWidth="1"/>
    <col min="15105" max="15120" width="7.7109375" style="140" customWidth="1"/>
    <col min="15121" max="15121" width="8.85546875" style="140" customWidth="1"/>
    <col min="15122" max="15123" width="7.7109375" style="140" customWidth="1"/>
    <col min="15124" max="15124" width="5.42578125" style="140" customWidth="1"/>
    <col min="15125" max="15125" width="5.7109375" style="140" customWidth="1"/>
    <col min="15126" max="15126" width="9.7109375" style="140" customWidth="1"/>
    <col min="15127" max="15129" width="7.7109375" style="140" customWidth="1"/>
    <col min="15130" max="15130" width="10.5703125" style="140" customWidth="1"/>
    <col min="15131" max="15131" width="13.7109375" style="140" customWidth="1"/>
    <col min="15132" max="15358" width="28.7109375" style="140"/>
    <col min="15359" max="15360" width="0" style="140" hidden="1" customWidth="1"/>
    <col min="15361" max="15376" width="7.7109375" style="140" customWidth="1"/>
    <col min="15377" max="15377" width="8.85546875" style="140" customWidth="1"/>
    <col min="15378" max="15379" width="7.7109375" style="140" customWidth="1"/>
    <col min="15380" max="15380" width="5.42578125" style="140" customWidth="1"/>
    <col min="15381" max="15381" width="5.7109375" style="140" customWidth="1"/>
    <col min="15382" max="15382" width="9.7109375" style="140" customWidth="1"/>
    <col min="15383" max="15385" width="7.7109375" style="140" customWidth="1"/>
    <col min="15386" max="15386" width="10.5703125" style="140" customWidth="1"/>
    <col min="15387" max="15387" width="13.7109375" style="140" customWidth="1"/>
    <col min="15388" max="15614" width="28.7109375" style="140"/>
    <col min="15615" max="15616" width="0" style="140" hidden="1" customWidth="1"/>
    <col min="15617" max="15632" width="7.7109375" style="140" customWidth="1"/>
    <col min="15633" max="15633" width="8.85546875" style="140" customWidth="1"/>
    <col min="15634" max="15635" width="7.7109375" style="140" customWidth="1"/>
    <col min="15636" max="15636" width="5.42578125" style="140" customWidth="1"/>
    <col min="15637" max="15637" width="5.7109375" style="140" customWidth="1"/>
    <col min="15638" max="15638" width="9.7109375" style="140" customWidth="1"/>
    <col min="15639" max="15641" width="7.7109375" style="140" customWidth="1"/>
    <col min="15642" max="15642" width="10.5703125" style="140" customWidth="1"/>
    <col min="15643" max="15643" width="13.7109375" style="140" customWidth="1"/>
    <col min="15644" max="15870" width="28.7109375" style="140"/>
    <col min="15871" max="15872" width="0" style="140" hidden="1" customWidth="1"/>
    <col min="15873" max="15888" width="7.7109375" style="140" customWidth="1"/>
    <col min="15889" max="15889" width="8.85546875" style="140" customWidth="1"/>
    <col min="15890" max="15891" width="7.7109375" style="140" customWidth="1"/>
    <col min="15892" max="15892" width="5.42578125" style="140" customWidth="1"/>
    <col min="15893" max="15893" width="5.7109375" style="140" customWidth="1"/>
    <col min="15894" max="15894" width="9.7109375" style="140" customWidth="1"/>
    <col min="15895" max="15897" width="7.7109375" style="140" customWidth="1"/>
    <col min="15898" max="15898" width="10.5703125" style="140" customWidth="1"/>
    <col min="15899" max="15899" width="13.7109375" style="140" customWidth="1"/>
    <col min="15900" max="16126" width="28.7109375" style="140"/>
    <col min="16127" max="16128" width="0" style="140" hidden="1" customWidth="1"/>
    <col min="16129" max="16144" width="7.7109375" style="140" customWidth="1"/>
    <col min="16145" max="16145" width="8.85546875" style="140" customWidth="1"/>
    <col min="16146" max="16147" width="7.7109375" style="140" customWidth="1"/>
    <col min="16148" max="16148" width="5.42578125" style="140" customWidth="1"/>
    <col min="16149" max="16149" width="5.7109375" style="140" customWidth="1"/>
    <col min="16150" max="16150" width="9.7109375" style="140" customWidth="1"/>
    <col min="16151" max="16153" width="7.7109375" style="140" customWidth="1"/>
    <col min="16154" max="16154" width="10.5703125" style="140" customWidth="1"/>
    <col min="16155" max="16155" width="13.7109375" style="140" customWidth="1"/>
    <col min="16156" max="16384" width="28.7109375" style="140"/>
  </cols>
  <sheetData>
    <row r="1" spans="1:26" ht="15">
      <c r="A1" s="645" t="s">
        <v>491</v>
      </c>
      <c r="W1" s="140"/>
    </row>
    <row r="2" spans="1:26" ht="15.75">
      <c r="A2" s="136" t="s">
        <v>492</v>
      </c>
      <c r="W2" s="140"/>
    </row>
    <row r="3" spans="1:26">
      <c r="A3" s="646"/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7"/>
    </row>
    <row r="4" spans="1:26" ht="24" customHeight="1">
      <c r="A4" s="648" t="s">
        <v>493</v>
      </c>
      <c r="B4" s="649">
        <v>2010</v>
      </c>
      <c r="C4" s="649">
        <v>2011</v>
      </c>
      <c r="D4" s="649">
        <v>2012</v>
      </c>
      <c r="E4" s="649">
        <v>2013</v>
      </c>
      <c r="F4" s="649">
        <v>2014</v>
      </c>
      <c r="G4" s="649">
        <v>2015</v>
      </c>
      <c r="H4" s="649">
        <v>2016</v>
      </c>
      <c r="I4" s="649">
        <v>2017</v>
      </c>
      <c r="J4" s="649">
        <v>2018</v>
      </c>
      <c r="K4" s="818">
        <v>2019</v>
      </c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649"/>
      <c r="W4" s="649" t="s">
        <v>494</v>
      </c>
    </row>
    <row r="5" spans="1:26" ht="12.75" thickBot="1">
      <c r="A5" s="650"/>
      <c r="B5" s="651"/>
      <c r="C5" s="651"/>
      <c r="D5" s="651"/>
      <c r="E5" s="651"/>
      <c r="F5" s="651"/>
      <c r="G5" s="651"/>
      <c r="H5" s="651"/>
      <c r="I5" s="651"/>
      <c r="J5" s="651"/>
      <c r="K5" s="651" t="s">
        <v>355</v>
      </c>
      <c r="L5" s="651" t="s">
        <v>230</v>
      </c>
      <c r="M5" s="651" t="s">
        <v>469</v>
      </c>
      <c r="N5" s="651" t="s">
        <v>120</v>
      </c>
      <c r="O5" s="651" t="s">
        <v>480</v>
      </c>
      <c r="P5" s="651" t="s">
        <v>483</v>
      </c>
      <c r="Q5" s="651" t="s">
        <v>486</v>
      </c>
      <c r="R5" s="651" t="s">
        <v>147</v>
      </c>
      <c r="S5" s="651" t="s">
        <v>148</v>
      </c>
      <c r="T5" s="651" t="s">
        <v>149</v>
      </c>
      <c r="U5" s="651" t="s">
        <v>535</v>
      </c>
      <c r="V5" s="649">
        <v>2019</v>
      </c>
      <c r="W5" s="651"/>
    </row>
    <row r="6" spans="1:26">
      <c r="A6" s="652" t="s">
        <v>495</v>
      </c>
      <c r="B6" s="634">
        <v>21902.831565768924</v>
      </c>
      <c r="C6" s="634">
        <v>27525.674834212732</v>
      </c>
      <c r="D6" s="634">
        <v>27466.673086776646</v>
      </c>
      <c r="E6" s="634">
        <v>23789.445416193055</v>
      </c>
      <c r="F6" s="634">
        <v>20545.413928408008</v>
      </c>
      <c r="G6" s="653">
        <v>18950.140019839255</v>
      </c>
      <c r="H6" s="634">
        <v>21776.636298768291</v>
      </c>
      <c r="I6" s="634">
        <v>27158.581548278267</v>
      </c>
      <c r="J6" s="634">
        <v>28823.486147754375</v>
      </c>
      <c r="K6" s="634">
        <v>2190.3998518974699</v>
      </c>
      <c r="L6" s="634">
        <v>1990.15676678505</v>
      </c>
      <c r="M6" s="634">
        <v>2135.2647041738701</v>
      </c>
      <c r="N6" s="634">
        <v>2309.8307221136802</v>
      </c>
      <c r="O6" s="634">
        <v>2291.60018667139</v>
      </c>
      <c r="P6" s="634">
        <v>2428.1622551988398</v>
      </c>
      <c r="Q6" s="634">
        <v>2295.63095483299</v>
      </c>
      <c r="R6" s="634">
        <v>2265.6559540008202</v>
      </c>
      <c r="S6" s="634">
        <v>2220.4379427362601</v>
      </c>
      <c r="T6" s="634">
        <v>2429.4546104637702</v>
      </c>
      <c r="U6" s="634">
        <v>2213.91059397137</v>
      </c>
      <c r="V6" s="634">
        <f>SUM(K6:U6)</f>
        <v>24770.504542845512</v>
      </c>
      <c r="W6" s="654">
        <f>V6/$V$21</f>
        <v>0.58266740160657482</v>
      </c>
    </row>
    <row r="7" spans="1:26" ht="15">
      <c r="A7" s="655" t="s">
        <v>496</v>
      </c>
      <c r="B7" s="656">
        <v>3088.1233844173048</v>
      </c>
      <c r="C7" s="656">
        <v>4567.8024539648541</v>
      </c>
      <c r="D7" s="656">
        <v>4995.5372719897332</v>
      </c>
      <c r="E7" s="656">
        <v>5270.9630859503377</v>
      </c>
      <c r="F7" s="656">
        <v>4562.2725959757954</v>
      </c>
      <c r="G7" s="657">
        <v>2302.3120197518469</v>
      </c>
      <c r="H7" s="656">
        <v>2212.7446898617918</v>
      </c>
      <c r="I7" s="656">
        <v>3357.8398979472931</v>
      </c>
      <c r="J7" s="656">
        <v>4024.4851999999996</v>
      </c>
      <c r="K7" s="656">
        <v>283.65602841133699</v>
      </c>
      <c r="L7" s="656">
        <v>285.06393154765402</v>
      </c>
      <c r="M7" s="656">
        <v>270.69227885190998</v>
      </c>
      <c r="N7" s="656">
        <v>231.58280114296599</v>
      </c>
      <c r="O7" s="656">
        <v>215.769786084</v>
      </c>
      <c r="P7" s="656">
        <v>212.2189411876</v>
      </c>
      <c r="Q7" s="656">
        <v>240.095785838898</v>
      </c>
      <c r="R7" s="656">
        <v>244.334754897918</v>
      </c>
      <c r="S7" s="656">
        <v>224.66432355487601</v>
      </c>
      <c r="T7" s="656">
        <v>212.280508444942</v>
      </c>
      <c r="U7" s="656">
        <v>253.926028206024</v>
      </c>
      <c r="V7" s="634">
        <f t="shared" ref="V7:V17" si="0">SUM(K7:U7)</f>
        <v>2674.285168168125</v>
      </c>
      <c r="W7" s="658">
        <f>V7/$V$21</f>
        <v>6.2906219265589605E-2</v>
      </c>
      <c r="X7" s="387"/>
      <c r="Y7" s="659"/>
      <c r="Z7" s="659"/>
    </row>
    <row r="8" spans="1:26">
      <c r="A8" s="655" t="s">
        <v>497</v>
      </c>
      <c r="B8" s="656">
        <v>1884.2183061226253</v>
      </c>
      <c r="C8" s="656">
        <v>2113.5156486492629</v>
      </c>
      <c r="D8" s="656">
        <v>2311.7126019672733</v>
      </c>
      <c r="E8" s="656">
        <v>1706.6950634617754</v>
      </c>
      <c r="F8" s="656">
        <v>1730.5254660543083</v>
      </c>
      <c r="G8" s="657">
        <v>1456.9481829951926</v>
      </c>
      <c r="H8" s="656">
        <v>1269.0252173274621</v>
      </c>
      <c r="I8" s="656">
        <v>1787.8776365309534</v>
      </c>
      <c r="J8" s="656">
        <v>1937.1065700000001</v>
      </c>
      <c r="K8" s="656">
        <v>159.47294143215601</v>
      </c>
      <c r="L8" s="656">
        <v>253.481629174988</v>
      </c>
      <c r="M8" s="656">
        <v>253.961642162674</v>
      </c>
      <c r="N8" s="656">
        <v>162.77478424200899</v>
      </c>
      <c r="O8" s="656">
        <v>70.168793518457605</v>
      </c>
      <c r="P8" s="656">
        <v>217.75259485397001</v>
      </c>
      <c r="Q8" s="656">
        <v>240.09320291573701</v>
      </c>
      <c r="R8" s="656">
        <v>98.008452298059296</v>
      </c>
      <c r="S8" s="656">
        <v>130.442335473182</v>
      </c>
      <c r="T8" s="656">
        <v>157.620174032584</v>
      </c>
      <c r="U8" s="656">
        <v>98.707118451861007</v>
      </c>
      <c r="V8" s="634">
        <f t="shared" si="0"/>
        <v>1842.4836685556779</v>
      </c>
      <c r="W8" s="658">
        <f>V8/$V$21</f>
        <v>4.33400607485794E-2</v>
      </c>
    </row>
    <row r="9" spans="1:26">
      <c r="A9" s="655" t="s">
        <v>498</v>
      </c>
      <c r="B9" s="656">
        <v>975.09790797619473</v>
      </c>
      <c r="C9" s="656">
        <v>1689.3502871966998</v>
      </c>
      <c r="D9" s="656">
        <v>1094.8051389253683</v>
      </c>
      <c r="E9" s="656">
        <v>785.88057815767991</v>
      </c>
      <c r="F9" s="656">
        <v>847.43103959854761</v>
      </c>
      <c r="G9" s="657">
        <v>722.75179937486246</v>
      </c>
      <c r="H9" s="656">
        <v>878.49733521216012</v>
      </c>
      <c r="I9" s="656">
        <v>819.60230796417761</v>
      </c>
      <c r="J9" s="656">
        <v>755.23822999999993</v>
      </c>
      <c r="K9" s="656">
        <v>52.438282993696198</v>
      </c>
      <c r="L9" s="656">
        <v>23.090368930482501</v>
      </c>
      <c r="M9" s="656">
        <v>17.145409844252001</v>
      </c>
      <c r="N9" s="656">
        <v>24.541642809390801</v>
      </c>
      <c r="O9" s="656">
        <v>22.187513260349402</v>
      </c>
      <c r="P9" s="656">
        <v>34.4846531645277</v>
      </c>
      <c r="Q9" s="656">
        <v>88.332102494868295</v>
      </c>
      <c r="R9" s="656">
        <v>90.069152285304995</v>
      </c>
      <c r="S9" s="656">
        <v>119.58529912335599</v>
      </c>
      <c r="T9" s="656">
        <v>98.488016890714405</v>
      </c>
      <c r="U9" s="656">
        <v>103.512341273141</v>
      </c>
      <c r="V9" s="634">
        <f t="shared" si="0"/>
        <v>673.87478307008337</v>
      </c>
      <c r="W9" s="658">
        <f>V9/$V$21</f>
        <v>1.5851306871060393E-2</v>
      </c>
    </row>
    <row r="10" spans="1:26">
      <c r="A10" s="655" t="s">
        <v>499</v>
      </c>
      <c r="B10" s="656">
        <v>2202.5515999999998</v>
      </c>
      <c r="C10" s="656">
        <v>2835.5270999999998</v>
      </c>
      <c r="D10" s="656">
        <v>3082.7011000000002</v>
      </c>
      <c r="E10" s="656">
        <v>3444.3696</v>
      </c>
      <c r="F10" s="656">
        <v>4231.3062</v>
      </c>
      <c r="G10" s="657">
        <v>4408.6431000000002</v>
      </c>
      <c r="H10" s="656">
        <v>4701.7740000000003</v>
      </c>
      <c r="I10" s="656">
        <v>5114.1799000000001</v>
      </c>
      <c r="J10" s="656">
        <v>5908.6778000000004</v>
      </c>
      <c r="K10" s="656">
        <v>682.71339999999998</v>
      </c>
      <c r="L10" s="656">
        <v>392.08510000000001</v>
      </c>
      <c r="M10" s="656">
        <v>383.90679999999998</v>
      </c>
      <c r="N10" s="656">
        <v>385.57889999999998</v>
      </c>
      <c r="O10" s="656">
        <v>428.54790000000003</v>
      </c>
      <c r="P10" s="656">
        <v>496.61590000000001</v>
      </c>
      <c r="Q10" s="656">
        <v>564.99900000000002</v>
      </c>
      <c r="R10" s="656">
        <v>481.14449999999999</v>
      </c>
      <c r="S10" s="656">
        <v>498.95870000000002</v>
      </c>
      <c r="T10" s="656">
        <v>611.04240000000004</v>
      </c>
      <c r="U10" s="656">
        <v>652.31809999999996</v>
      </c>
      <c r="V10" s="634">
        <f t="shared" si="0"/>
        <v>5577.9106999999985</v>
      </c>
      <c r="W10" s="658">
        <f t="shared" ref="W10:W14" si="1">V10/$V$21</f>
        <v>0.13120712694167669</v>
      </c>
    </row>
    <row r="11" spans="1:26">
      <c r="A11" s="655" t="s">
        <v>500</v>
      </c>
      <c r="B11" s="656">
        <v>643.65350000000001</v>
      </c>
      <c r="C11" s="656">
        <v>1049.4242000000002</v>
      </c>
      <c r="D11" s="656">
        <v>1016.9302</v>
      </c>
      <c r="E11" s="656">
        <v>1030.2617</v>
      </c>
      <c r="F11" s="656">
        <v>1155.346</v>
      </c>
      <c r="G11" s="657">
        <v>932.5921000000003</v>
      </c>
      <c r="H11" s="656">
        <v>908.68899999999996</v>
      </c>
      <c r="I11" s="656">
        <v>1044.8715999999999</v>
      </c>
      <c r="J11" s="656">
        <v>1323.1425000000002</v>
      </c>
      <c r="K11" s="656">
        <v>82.956599999999995</v>
      </c>
      <c r="L11" s="656">
        <v>123.785</v>
      </c>
      <c r="M11" s="656">
        <v>177.66640000000001</v>
      </c>
      <c r="N11" s="656">
        <v>162.8237</v>
      </c>
      <c r="O11" s="656">
        <v>102.02370000000001</v>
      </c>
      <c r="P11" s="656">
        <v>144.33799999999999</v>
      </c>
      <c r="Q11" s="656">
        <v>156.70930000000001</v>
      </c>
      <c r="R11" s="656">
        <v>139.61320000000001</v>
      </c>
      <c r="S11" s="656">
        <v>143.54239999999999</v>
      </c>
      <c r="T11" s="656">
        <v>112.25620000000001</v>
      </c>
      <c r="U11" s="656">
        <v>105.64700000000001</v>
      </c>
      <c r="V11" s="634">
        <f t="shared" si="0"/>
        <v>1451.3615</v>
      </c>
      <c r="W11" s="658">
        <f>V11/$V$21</f>
        <v>3.4139838877083911E-2</v>
      </c>
    </row>
    <row r="12" spans="1:26">
      <c r="A12" s="660" t="s">
        <v>501</v>
      </c>
      <c r="B12" s="661">
        <v>1560.8283999999999</v>
      </c>
      <c r="C12" s="661">
        <v>1989.8615</v>
      </c>
      <c r="D12" s="661">
        <v>2177.0586000000003</v>
      </c>
      <c r="E12" s="661">
        <v>1927.9707999999998</v>
      </c>
      <c r="F12" s="661">
        <v>1800.1976000000002</v>
      </c>
      <c r="G12" s="657">
        <v>1331.18</v>
      </c>
      <c r="H12" s="656">
        <v>1196.0629999999999</v>
      </c>
      <c r="I12" s="656">
        <v>1268.1784</v>
      </c>
      <c r="J12" s="656">
        <v>1399.9624000000001</v>
      </c>
      <c r="K12" s="656">
        <v>125.2261</v>
      </c>
      <c r="L12" s="656">
        <v>107.3061</v>
      </c>
      <c r="M12" s="656">
        <v>117.1901</v>
      </c>
      <c r="N12" s="656">
        <v>104.9081</v>
      </c>
      <c r="O12" s="656">
        <v>116.80840000000001</v>
      </c>
      <c r="P12" s="656">
        <v>115.10639999999999</v>
      </c>
      <c r="Q12" s="656">
        <v>125.3856</v>
      </c>
      <c r="R12" s="656">
        <v>101.53879999999999</v>
      </c>
      <c r="S12" s="656">
        <v>108.32810000000001</v>
      </c>
      <c r="T12" s="656">
        <v>110.35250000000001</v>
      </c>
      <c r="U12" s="656">
        <v>105.40989999999999</v>
      </c>
      <c r="V12" s="634">
        <f t="shared" si="0"/>
        <v>1237.5601000000001</v>
      </c>
      <c r="W12" s="658">
        <f>V12/$V$21</f>
        <v>2.911066775211266E-2</v>
      </c>
    </row>
    <row r="13" spans="1:26" ht="15">
      <c r="A13" s="660" t="s">
        <v>502</v>
      </c>
      <c r="B13" s="661">
        <v>359.17520000000002</v>
      </c>
      <c r="C13" s="661">
        <v>401.69369999999998</v>
      </c>
      <c r="D13" s="661">
        <v>438.08229999999998</v>
      </c>
      <c r="E13" s="661">
        <v>427.33410000000003</v>
      </c>
      <c r="F13" s="661">
        <v>416.25689999999997</v>
      </c>
      <c r="G13" s="657">
        <v>352.98030000000006</v>
      </c>
      <c r="H13" s="656">
        <v>322.0564</v>
      </c>
      <c r="I13" s="656">
        <v>339.57060000000007</v>
      </c>
      <c r="J13" s="656">
        <v>338.85339999999997</v>
      </c>
      <c r="K13" s="656">
        <v>27.577999999999999</v>
      </c>
      <c r="L13" s="656">
        <v>24.7501</v>
      </c>
      <c r="M13" s="656">
        <v>32.061700000000002</v>
      </c>
      <c r="N13" s="656">
        <v>29.2423</v>
      </c>
      <c r="O13" s="656">
        <v>27.225899999999999</v>
      </c>
      <c r="P13" s="656">
        <v>25.017399999999999</v>
      </c>
      <c r="Q13" s="656">
        <v>26.608699999999999</v>
      </c>
      <c r="R13" s="656">
        <v>23.9681</v>
      </c>
      <c r="S13" s="656">
        <v>27.535900000000002</v>
      </c>
      <c r="T13" s="656">
        <v>26.431999999999999</v>
      </c>
      <c r="U13" s="656">
        <v>24.647300000000001</v>
      </c>
      <c r="V13" s="634">
        <f t="shared" si="0"/>
        <v>295.06740000000002</v>
      </c>
      <c r="W13" s="658">
        <f t="shared" si="1"/>
        <v>6.9407611362710597E-3</v>
      </c>
      <c r="Y13" s="387"/>
    </row>
    <row r="14" spans="1:26" ht="12.75">
      <c r="A14" s="660" t="s">
        <v>503</v>
      </c>
      <c r="B14" s="661">
        <v>1228.2731999999999</v>
      </c>
      <c r="C14" s="661">
        <v>1654.8217</v>
      </c>
      <c r="D14" s="661">
        <v>1636.3205999999998</v>
      </c>
      <c r="E14" s="661">
        <v>1510.0326</v>
      </c>
      <c r="F14" s="661">
        <v>1514.9664</v>
      </c>
      <c r="G14" s="657">
        <v>1405.9457</v>
      </c>
      <c r="H14" s="656">
        <v>1341.5205000000001</v>
      </c>
      <c r="I14" s="656">
        <v>1379.6829</v>
      </c>
      <c r="J14" s="656">
        <v>1556.9158999999997</v>
      </c>
      <c r="K14" s="656">
        <v>119.548</v>
      </c>
      <c r="L14" s="656">
        <v>118.2146</v>
      </c>
      <c r="M14" s="656">
        <v>139.89689999999999</v>
      </c>
      <c r="N14" s="656">
        <v>121.57729999999999</v>
      </c>
      <c r="O14" s="656">
        <v>142.12479999999999</v>
      </c>
      <c r="P14" s="656">
        <v>147.91409999999999</v>
      </c>
      <c r="Q14" s="656">
        <v>140.25540000000001</v>
      </c>
      <c r="R14" s="656">
        <v>137.5189</v>
      </c>
      <c r="S14" s="656">
        <v>139.31309999999999</v>
      </c>
      <c r="T14" s="656">
        <v>135.40450000000001</v>
      </c>
      <c r="U14" s="656">
        <v>125.8994</v>
      </c>
      <c r="V14" s="634">
        <f t="shared" si="0"/>
        <v>1467.6670000000001</v>
      </c>
      <c r="W14" s="662">
        <f t="shared" si="1"/>
        <v>3.4523387112868238E-2</v>
      </c>
      <c r="Y14" s="659"/>
    </row>
    <row r="15" spans="1:26" ht="13.5" thickBot="1">
      <c r="A15" s="652" t="s">
        <v>504</v>
      </c>
      <c r="B15" s="634">
        <v>251.68170000000003</v>
      </c>
      <c r="C15" s="634">
        <v>491.9676</v>
      </c>
      <c r="D15" s="634">
        <v>722.2650000000001</v>
      </c>
      <c r="E15" s="634">
        <v>721.94380000000012</v>
      </c>
      <c r="F15" s="634">
        <v>663.60569999999996</v>
      </c>
      <c r="G15" s="653">
        <v>698.46230000000003</v>
      </c>
      <c r="H15" s="634">
        <v>640.32760000000007</v>
      </c>
      <c r="I15" s="634">
        <v>586.09349999999995</v>
      </c>
      <c r="J15" s="634">
        <v>627.81399999999996</v>
      </c>
      <c r="K15" s="634">
        <v>42.696800000000003</v>
      </c>
      <c r="L15" s="634">
        <v>47.5473</v>
      </c>
      <c r="M15" s="634">
        <v>47.158700000000003</v>
      </c>
      <c r="N15" s="634">
        <v>54.608899999999998</v>
      </c>
      <c r="O15" s="634">
        <v>59.069699999999997</v>
      </c>
      <c r="P15" s="634">
        <v>55.737000000000002</v>
      </c>
      <c r="Q15" s="634">
        <v>59.877099999999999</v>
      </c>
      <c r="R15" s="634">
        <v>46.671100000000003</v>
      </c>
      <c r="S15" s="634">
        <v>54.276000000000003</v>
      </c>
      <c r="T15" s="634">
        <v>47.8416</v>
      </c>
      <c r="U15" s="634">
        <v>41.742800000000003</v>
      </c>
      <c r="V15" s="634">
        <f t="shared" si="0"/>
        <v>557.22700000000009</v>
      </c>
      <c r="W15" s="663">
        <f>V15/$V$21</f>
        <v>1.3107444284529278E-2</v>
      </c>
      <c r="Y15" s="659"/>
    </row>
    <row r="16" spans="1:26">
      <c r="A16" s="660" t="s">
        <v>505</v>
      </c>
      <c r="B16" s="661">
        <v>949.29350000000011</v>
      </c>
      <c r="C16" s="661">
        <v>1129.5879</v>
      </c>
      <c r="D16" s="661">
        <v>1301.0628000000002</v>
      </c>
      <c r="E16" s="661">
        <v>1320.0777</v>
      </c>
      <c r="F16" s="661">
        <v>1148.5262999999998</v>
      </c>
      <c r="G16" s="657">
        <v>1080.6344000000001</v>
      </c>
      <c r="H16" s="661">
        <v>1084.1491999999998</v>
      </c>
      <c r="I16" s="657">
        <v>1270.1376</v>
      </c>
      <c r="J16" s="656">
        <v>1321.9860999999996</v>
      </c>
      <c r="K16" s="656">
        <v>105.05070000000001</v>
      </c>
      <c r="L16" s="656">
        <v>90.775400000000005</v>
      </c>
      <c r="M16" s="656">
        <v>108.9362</v>
      </c>
      <c r="N16" s="656">
        <v>107.66289999999999</v>
      </c>
      <c r="O16" s="656">
        <v>114.7088</v>
      </c>
      <c r="P16" s="656">
        <v>99.9114</v>
      </c>
      <c r="Q16" s="656">
        <v>108.712</v>
      </c>
      <c r="R16" s="656">
        <v>105.4752</v>
      </c>
      <c r="S16" s="656">
        <v>124.30329999999999</v>
      </c>
      <c r="T16" s="656">
        <v>106.75409999999999</v>
      </c>
      <c r="U16" s="656">
        <v>116.31359999999999</v>
      </c>
      <c r="V16" s="634">
        <f t="shared" si="0"/>
        <v>1188.6035999999999</v>
      </c>
      <c r="W16" s="658">
        <f>V16/$V$21</f>
        <v>2.7959082139578519E-2</v>
      </c>
      <c r="Z16" s="664"/>
    </row>
    <row r="17" spans="1:23">
      <c r="A17" s="660" t="s">
        <v>506</v>
      </c>
      <c r="B17" s="661">
        <v>393.05259999999987</v>
      </c>
      <c r="C17" s="661">
        <v>475.91149999999999</v>
      </c>
      <c r="D17" s="661">
        <v>545.32429999999999</v>
      </c>
      <c r="E17" s="661">
        <v>544.48760000000016</v>
      </c>
      <c r="F17" s="661">
        <v>581.29720000000009</v>
      </c>
      <c r="G17" s="657">
        <v>533.19579999999996</v>
      </c>
      <c r="H17" s="661">
        <v>445.02069999999998</v>
      </c>
      <c r="I17" s="657">
        <v>510.73149999999998</v>
      </c>
      <c r="J17" s="656">
        <v>586.49290000000008</v>
      </c>
      <c r="K17" s="656">
        <v>46.183700000000002</v>
      </c>
      <c r="L17" s="656">
        <v>49.6511</v>
      </c>
      <c r="M17" s="656">
        <v>43.065800000000003</v>
      </c>
      <c r="N17" s="656">
        <v>44.792900000000003</v>
      </c>
      <c r="O17" s="656">
        <v>57.860399999999998</v>
      </c>
      <c r="P17" s="656">
        <v>48.256799999999998</v>
      </c>
      <c r="Q17" s="656">
        <v>39.017699999999998</v>
      </c>
      <c r="R17" s="656">
        <v>42.100499999999997</v>
      </c>
      <c r="S17" s="656">
        <v>50.1252</v>
      </c>
      <c r="T17" s="656">
        <v>50.104700000000001</v>
      </c>
      <c r="U17" s="656">
        <v>39.642299999999999</v>
      </c>
      <c r="V17" s="634">
        <f t="shared" si="0"/>
        <v>510.80109999999996</v>
      </c>
      <c r="W17" s="658">
        <f>V17/$V$21</f>
        <v>1.2015385038281107E-2</v>
      </c>
    </row>
    <row r="18" spans="1:23">
      <c r="A18" s="655" t="s">
        <v>21</v>
      </c>
      <c r="B18" s="656">
        <v>364.29995030999999</v>
      </c>
      <c r="C18" s="656">
        <v>450.82314214999997</v>
      </c>
      <c r="D18" s="656">
        <v>622.13367848000007</v>
      </c>
      <c r="E18" s="656">
        <v>381.17453501</v>
      </c>
      <c r="F18" s="656">
        <v>335.53756860000004</v>
      </c>
      <c r="G18" s="657">
        <v>238.56881154000001</v>
      </c>
      <c r="H18" s="656">
        <v>243.27676936000003</v>
      </c>
      <c r="I18" s="657">
        <v>280.26976268999999</v>
      </c>
      <c r="J18" s="656">
        <v>338.224109</v>
      </c>
      <c r="K18" s="656">
        <v>23.895626010000001</v>
      </c>
      <c r="L18" s="656">
        <v>21.24701168</v>
      </c>
      <c r="M18" s="656">
        <v>29.562691030000003</v>
      </c>
      <c r="N18" s="656">
        <v>23.75686494</v>
      </c>
      <c r="O18" s="656">
        <v>24.347791600000001</v>
      </c>
      <c r="P18" s="656">
        <v>21.429365709999999</v>
      </c>
      <c r="Q18" s="656">
        <v>19.19655882</v>
      </c>
      <c r="R18" s="656">
        <v>23.00091003</v>
      </c>
      <c r="S18" s="656">
        <v>28.685921690000001</v>
      </c>
      <c r="T18" s="656">
        <v>27.233397889999999</v>
      </c>
      <c r="U18" s="656">
        <v>22.55124343</v>
      </c>
      <c r="V18" s="634">
        <f>SUM(K18:U18)</f>
        <v>264.90738283000002</v>
      </c>
      <c r="W18" s="658">
        <f>V18/$V$21</f>
        <v>6.2313182257943212E-3</v>
      </c>
    </row>
    <row r="19" spans="1:23" ht="15">
      <c r="A19" s="655"/>
      <c r="B19" s="656"/>
      <c r="C19" s="656"/>
      <c r="D19" s="656"/>
      <c r="E19" s="656"/>
      <c r="F19" s="656"/>
      <c r="H19" s="665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666"/>
      <c r="W19" s="658"/>
    </row>
    <row r="20" spans="1:23">
      <c r="A20" s="655"/>
      <c r="B20" s="667"/>
      <c r="C20" s="667"/>
      <c r="D20" s="667"/>
      <c r="E20" s="667"/>
      <c r="F20" s="667"/>
      <c r="V20" s="668"/>
      <c r="W20" s="12"/>
    </row>
    <row r="21" spans="1:23">
      <c r="A21" s="669" t="s">
        <v>507</v>
      </c>
      <c r="B21" s="670">
        <f t="shared" ref="B21:E21" si="2">SUM(B6:B20)</f>
        <v>35803.08081459505</v>
      </c>
      <c r="C21" s="670">
        <f t="shared" si="2"/>
        <v>46375.961566173559</v>
      </c>
      <c r="D21" s="670">
        <f t="shared" si="2"/>
        <v>47410.606678139025</v>
      </c>
      <c r="E21" s="670">
        <f t="shared" si="2"/>
        <v>42860.636578772857</v>
      </c>
      <c r="F21" s="670">
        <f>SUM(F6:F18)</f>
        <v>39532.682898636653</v>
      </c>
      <c r="G21" s="670">
        <f>SUM(G6:G18)</f>
        <v>34414.354533501159</v>
      </c>
      <c r="H21" s="670">
        <f>SUM(H6:H18)</f>
        <v>37019.780710529703</v>
      </c>
      <c r="I21" s="670">
        <f>SUM(I6:I18)</f>
        <v>44917.617153410691</v>
      </c>
      <c r="J21" s="670">
        <f>SUM(J6:J18)</f>
        <v>48942.38525675438</v>
      </c>
      <c r="K21" s="670">
        <f>SUM(K6:K19)</f>
        <v>3941.8160307446597</v>
      </c>
      <c r="L21" s="670">
        <f>SUM(L6:L19)</f>
        <v>3527.1544081181742</v>
      </c>
      <c r="M21" s="670">
        <f>SUM(M6:M19)</f>
        <v>3756.5093260627059</v>
      </c>
      <c r="N21" s="670">
        <f>SUM(N6:N19)</f>
        <v>3763.6818152480455</v>
      </c>
      <c r="O21" s="670">
        <f t="shared" ref="O21:V21" si="3">SUM(O6:O19)</f>
        <v>3672.4436711341973</v>
      </c>
      <c r="P21" s="670">
        <f t="shared" si="3"/>
        <v>4046.9448101149383</v>
      </c>
      <c r="Q21" s="670">
        <f t="shared" si="3"/>
        <v>4104.9134049024924</v>
      </c>
      <c r="R21" s="670">
        <f t="shared" si="3"/>
        <v>3799.0995235121018</v>
      </c>
      <c r="S21" s="670">
        <f t="shared" si="3"/>
        <v>3870.1985225776739</v>
      </c>
      <c r="T21" s="670">
        <f t="shared" si="3"/>
        <v>4125.2647077220099</v>
      </c>
      <c r="U21" s="670">
        <f t="shared" si="3"/>
        <v>3904.2277253323955</v>
      </c>
      <c r="V21" s="671">
        <f t="shared" si="3"/>
        <v>42512.253945469398</v>
      </c>
      <c r="W21" s="672">
        <v>1</v>
      </c>
    </row>
    <row r="22" spans="1:23">
      <c r="A22" s="673"/>
      <c r="B22" s="674"/>
      <c r="C22" s="674"/>
      <c r="D22" s="674"/>
      <c r="E22" s="674"/>
      <c r="F22" s="674"/>
      <c r="G22" s="674"/>
      <c r="H22" s="674"/>
      <c r="I22" s="674"/>
      <c r="J22" s="674"/>
      <c r="K22" s="674"/>
      <c r="L22" s="674"/>
      <c r="M22" s="674"/>
      <c r="N22" s="674"/>
      <c r="O22" s="674"/>
      <c r="P22" s="674"/>
      <c r="Q22" s="674"/>
      <c r="R22" s="674"/>
      <c r="S22" s="674"/>
      <c r="T22" s="674"/>
      <c r="U22" s="674"/>
      <c r="V22" s="675"/>
      <c r="W22" s="140"/>
    </row>
    <row r="23" spans="1:23">
      <c r="A23" s="669" t="s">
        <v>508</v>
      </c>
      <c r="B23" s="670">
        <f t="shared" ref="B23:M23" si="4">B6+B15</f>
        <v>22154.513265768925</v>
      </c>
      <c r="C23" s="670">
        <f t="shared" si="4"/>
        <v>28017.642434212732</v>
      </c>
      <c r="D23" s="670">
        <f t="shared" si="4"/>
        <v>28188.938086776645</v>
      </c>
      <c r="E23" s="670">
        <f t="shared" si="4"/>
        <v>24511.389216193056</v>
      </c>
      <c r="F23" s="670">
        <f t="shared" si="4"/>
        <v>21209.019628408008</v>
      </c>
      <c r="G23" s="670">
        <f t="shared" si="4"/>
        <v>19648.602319839254</v>
      </c>
      <c r="H23" s="670">
        <f t="shared" si="4"/>
        <v>22416.963898768292</v>
      </c>
      <c r="I23" s="670">
        <f t="shared" si="4"/>
        <v>27744.675048278266</v>
      </c>
      <c r="J23" s="670">
        <f t="shared" si="4"/>
        <v>29451.300147754373</v>
      </c>
      <c r="K23" s="670">
        <f>K6+K15</f>
        <v>2233.0966518974701</v>
      </c>
      <c r="L23" s="670">
        <f t="shared" si="4"/>
        <v>2037.7040667850499</v>
      </c>
      <c r="M23" s="670">
        <f t="shared" si="4"/>
        <v>2182.42340417387</v>
      </c>
      <c r="N23" s="670">
        <f>N6+N15</f>
        <v>2364.4396221136803</v>
      </c>
      <c r="O23" s="670">
        <f t="shared" ref="O23:V23" si="5">O6+O15</f>
        <v>2350.66988667139</v>
      </c>
      <c r="P23" s="670">
        <f t="shared" si="5"/>
        <v>2483.8992551988399</v>
      </c>
      <c r="Q23" s="670">
        <f t="shared" si="5"/>
        <v>2355.5080548329902</v>
      </c>
      <c r="R23" s="670">
        <f t="shared" si="5"/>
        <v>2312.3270540008202</v>
      </c>
      <c r="S23" s="670">
        <f t="shared" si="5"/>
        <v>2274.7139427362599</v>
      </c>
      <c r="T23" s="670">
        <f t="shared" si="5"/>
        <v>2477.2962104637704</v>
      </c>
      <c r="U23" s="670">
        <f t="shared" si="5"/>
        <v>2255.65339397137</v>
      </c>
      <c r="V23" s="670">
        <f t="shared" si="5"/>
        <v>25327.731542845511</v>
      </c>
      <c r="W23" s="676">
        <f>V23/V21</f>
        <v>0.59577484589110408</v>
      </c>
    </row>
    <row r="24" spans="1:23">
      <c r="V24" s="677"/>
      <c r="W24" s="140"/>
    </row>
    <row r="25" spans="1:23" ht="33" customHeight="1">
      <c r="A25" s="819" t="s">
        <v>566</v>
      </c>
      <c r="B25" s="819"/>
      <c r="C25" s="819"/>
      <c r="D25" s="819"/>
      <c r="E25" s="819"/>
      <c r="F25" s="819"/>
      <c r="G25" s="819"/>
      <c r="H25" s="819"/>
      <c r="I25" s="819"/>
      <c r="J25" s="819"/>
      <c r="K25" s="819"/>
      <c r="L25" s="819"/>
      <c r="M25" s="819"/>
      <c r="N25" s="819"/>
      <c r="O25" s="819"/>
      <c r="P25" s="819"/>
      <c r="Q25" s="819"/>
      <c r="R25" s="819"/>
      <c r="S25" s="819"/>
      <c r="T25" s="819"/>
      <c r="U25" s="819"/>
      <c r="V25" s="819"/>
      <c r="W25" s="819"/>
    </row>
    <row r="26" spans="1:23">
      <c r="W26" s="140"/>
    </row>
    <row r="27" spans="1:23" s="387" customFormat="1" ht="15"/>
    <row r="28" spans="1:23" s="387" customFormat="1" ht="15">
      <c r="H28" s="678"/>
      <c r="I28" s="678"/>
      <c r="J28" s="678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</row>
    <row r="29" spans="1:23" s="387" customFormat="1" ht="15">
      <c r="H29" s="678"/>
      <c r="I29" s="678"/>
      <c r="J29" s="678"/>
      <c r="K29" s="679"/>
      <c r="L29" s="679"/>
      <c r="M29" s="679"/>
      <c r="N29" s="679"/>
      <c r="O29" s="679"/>
      <c r="P29" s="679"/>
      <c r="Q29" s="679"/>
      <c r="R29" s="679"/>
      <c r="S29" s="679"/>
      <c r="T29" s="679"/>
      <c r="U29" s="679"/>
    </row>
    <row r="30" spans="1:23" s="387" customFormat="1" ht="15">
      <c r="H30" s="678"/>
      <c r="I30" s="678"/>
      <c r="J30" s="678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</row>
    <row r="31" spans="1:23" s="387" customFormat="1" ht="15">
      <c r="H31" s="678"/>
      <c r="I31" s="678"/>
      <c r="J31" s="678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</row>
    <row r="32" spans="1:23" s="387" customFormat="1" ht="15">
      <c r="H32" s="678"/>
      <c r="I32" s="678"/>
      <c r="J32" s="678"/>
      <c r="K32" s="659"/>
      <c r="L32" s="659"/>
      <c r="M32" s="659"/>
      <c r="N32" s="659"/>
      <c r="O32" s="659"/>
      <c r="P32" s="659"/>
      <c r="Q32" s="659"/>
      <c r="R32" s="659"/>
      <c r="S32" s="659"/>
      <c r="T32" s="659"/>
      <c r="U32" s="659"/>
    </row>
    <row r="33" spans="8:21" s="387" customFormat="1" ht="15">
      <c r="H33" s="678"/>
      <c r="I33" s="678"/>
      <c r="J33" s="678"/>
      <c r="K33" s="659"/>
      <c r="L33" s="659"/>
      <c r="M33" s="659"/>
      <c r="N33" s="659"/>
      <c r="O33" s="659"/>
      <c r="P33" s="659"/>
      <c r="Q33" s="659"/>
      <c r="R33" s="659"/>
      <c r="S33" s="659"/>
      <c r="T33" s="659"/>
      <c r="U33" s="659"/>
    </row>
    <row r="34" spans="8:21" s="387" customFormat="1" ht="15">
      <c r="H34" s="678"/>
      <c r="I34" s="678"/>
      <c r="J34" s="678"/>
      <c r="K34" s="659"/>
      <c r="L34" s="659"/>
      <c r="M34" s="659"/>
      <c r="N34" s="659"/>
      <c r="O34" s="659"/>
      <c r="P34" s="659"/>
      <c r="Q34" s="659"/>
      <c r="R34" s="659"/>
      <c r="S34" s="659"/>
      <c r="T34" s="659"/>
      <c r="U34" s="659"/>
    </row>
    <row r="35" spans="8:21" s="387" customFormat="1" ht="15"/>
    <row r="36" spans="8:21" s="387" customFormat="1" ht="15"/>
    <row r="37" spans="8:21" s="387" customFormat="1" ht="15"/>
    <row r="38" spans="8:21" s="387" customFormat="1" ht="15"/>
    <row r="39" spans="8:21" s="387" customFormat="1" ht="15"/>
    <row r="40" spans="8:21" s="387" customFormat="1" ht="15"/>
    <row r="41" spans="8:21" s="387" customFormat="1" ht="15"/>
    <row r="42" spans="8:21" s="387" customFormat="1" ht="15"/>
    <row r="43" spans="8:21" s="387" customFormat="1" ht="15"/>
    <row r="44" spans="8:21" s="387" customFormat="1" ht="15"/>
    <row r="45" spans="8:21" s="387" customFormat="1" ht="15"/>
    <row r="46" spans="8:21" s="387" customFormat="1" ht="15"/>
    <row r="47" spans="8:21" s="387" customFormat="1" ht="15"/>
    <row r="48" spans="8:21" s="387" customFormat="1" ht="15"/>
    <row r="49" s="387" customFormat="1" ht="15"/>
    <row r="50" s="387" customFormat="1" ht="15"/>
  </sheetData>
  <mergeCells count="2">
    <mergeCell ref="K4:U4"/>
    <mergeCell ref="A25:W25"/>
  </mergeCells>
  <printOptions horizontalCentered="1" verticalCentered="1"/>
  <pageMargins left="0" right="0" top="0" bottom="0" header="0.31496062992125984" footer="0.31496062992125984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64"/>
  <sheetViews>
    <sheetView showGridLines="0" view="pageBreakPreview" topLeftCell="A10" zoomScale="90" zoomScaleNormal="130" zoomScaleSheetLayoutView="100" workbookViewId="0">
      <selection activeCell="C24" sqref="C24"/>
    </sheetView>
  </sheetViews>
  <sheetFormatPr baseColWidth="10" defaultColWidth="11.5703125" defaultRowHeight="15"/>
  <cols>
    <col min="1" max="1" width="36.140625" style="139" customWidth="1"/>
    <col min="2" max="2" width="18.7109375" style="139" customWidth="1"/>
    <col min="3" max="3" width="41.42578125" style="140" customWidth="1"/>
    <col min="4" max="4" width="10.42578125" style="387" bestFit="1" customWidth="1"/>
    <col min="5" max="5" width="19.85546875" style="387" customWidth="1"/>
    <col min="6" max="6" width="6.7109375" style="387" customWidth="1"/>
    <col min="7" max="8" width="11.5703125" style="387" customWidth="1"/>
    <col min="9" max="9" width="11.5703125" style="387"/>
    <col min="10" max="10" width="15.5703125" style="387" customWidth="1"/>
    <col min="11" max="13" width="11.5703125" style="387"/>
    <col min="14" max="256" width="11.5703125" style="140"/>
    <col min="257" max="257" width="36.140625" style="140" customWidth="1"/>
    <col min="258" max="258" width="18.7109375" style="140" customWidth="1"/>
    <col min="259" max="259" width="41.42578125" style="140" customWidth="1"/>
    <col min="260" max="260" width="10.42578125" style="140" bestFit="1" customWidth="1"/>
    <col min="261" max="261" width="19.85546875" style="140" customWidth="1"/>
    <col min="262" max="262" width="6.7109375" style="140" customWidth="1"/>
    <col min="263" max="264" width="11.5703125" style="140" customWidth="1"/>
    <col min="265" max="265" width="11.5703125" style="140"/>
    <col min="266" max="266" width="15.5703125" style="140" customWidth="1"/>
    <col min="267" max="512" width="11.5703125" style="140"/>
    <col min="513" max="513" width="36.140625" style="140" customWidth="1"/>
    <col min="514" max="514" width="18.7109375" style="140" customWidth="1"/>
    <col min="515" max="515" width="41.42578125" style="140" customWidth="1"/>
    <col min="516" max="516" width="10.42578125" style="140" bestFit="1" customWidth="1"/>
    <col min="517" max="517" width="19.85546875" style="140" customWidth="1"/>
    <col min="518" max="518" width="6.7109375" style="140" customWidth="1"/>
    <col min="519" max="520" width="11.5703125" style="140" customWidth="1"/>
    <col min="521" max="521" width="11.5703125" style="140"/>
    <col min="522" max="522" width="15.5703125" style="140" customWidth="1"/>
    <col min="523" max="768" width="11.5703125" style="140"/>
    <col min="769" max="769" width="36.140625" style="140" customWidth="1"/>
    <col min="770" max="770" width="18.7109375" style="140" customWidth="1"/>
    <col min="771" max="771" width="41.42578125" style="140" customWidth="1"/>
    <col min="772" max="772" width="10.42578125" style="140" bestFit="1" customWidth="1"/>
    <col min="773" max="773" width="19.85546875" style="140" customWidth="1"/>
    <col min="774" max="774" width="6.7109375" style="140" customWidth="1"/>
    <col min="775" max="776" width="11.5703125" style="140" customWidth="1"/>
    <col min="777" max="777" width="11.5703125" style="140"/>
    <col min="778" max="778" width="15.5703125" style="140" customWidth="1"/>
    <col min="779" max="1024" width="11.5703125" style="140"/>
    <col min="1025" max="1025" width="36.140625" style="140" customWidth="1"/>
    <col min="1026" max="1026" width="18.7109375" style="140" customWidth="1"/>
    <col min="1027" max="1027" width="41.42578125" style="140" customWidth="1"/>
    <col min="1028" max="1028" width="10.42578125" style="140" bestFit="1" customWidth="1"/>
    <col min="1029" max="1029" width="19.85546875" style="140" customWidth="1"/>
    <col min="1030" max="1030" width="6.7109375" style="140" customWidth="1"/>
    <col min="1031" max="1032" width="11.5703125" style="140" customWidth="1"/>
    <col min="1033" max="1033" width="11.5703125" style="140"/>
    <col min="1034" max="1034" width="15.5703125" style="140" customWidth="1"/>
    <col min="1035" max="1280" width="11.5703125" style="140"/>
    <col min="1281" max="1281" width="36.140625" style="140" customWidth="1"/>
    <col min="1282" max="1282" width="18.7109375" style="140" customWidth="1"/>
    <col min="1283" max="1283" width="41.42578125" style="140" customWidth="1"/>
    <col min="1284" max="1284" width="10.42578125" style="140" bestFit="1" customWidth="1"/>
    <col min="1285" max="1285" width="19.85546875" style="140" customWidth="1"/>
    <col min="1286" max="1286" width="6.7109375" style="140" customWidth="1"/>
    <col min="1287" max="1288" width="11.5703125" style="140" customWidth="1"/>
    <col min="1289" max="1289" width="11.5703125" style="140"/>
    <col min="1290" max="1290" width="15.5703125" style="140" customWidth="1"/>
    <col min="1291" max="1536" width="11.5703125" style="140"/>
    <col min="1537" max="1537" width="36.140625" style="140" customWidth="1"/>
    <col min="1538" max="1538" width="18.7109375" style="140" customWidth="1"/>
    <col min="1539" max="1539" width="41.42578125" style="140" customWidth="1"/>
    <col min="1540" max="1540" width="10.42578125" style="140" bestFit="1" customWidth="1"/>
    <col min="1541" max="1541" width="19.85546875" style="140" customWidth="1"/>
    <col min="1542" max="1542" width="6.7109375" style="140" customWidth="1"/>
    <col min="1543" max="1544" width="11.5703125" style="140" customWidth="1"/>
    <col min="1545" max="1545" width="11.5703125" style="140"/>
    <col min="1546" max="1546" width="15.5703125" style="140" customWidth="1"/>
    <col min="1547" max="1792" width="11.5703125" style="140"/>
    <col min="1793" max="1793" width="36.140625" style="140" customWidth="1"/>
    <col min="1794" max="1794" width="18.7109375" style="140" customWidth="1"/>
    <col min="1795" max="1795" width="41.42578125" style="140" customWidth="1"/>
    <col min="1796" max="1796" width="10.42578125" style="140" bestFit="1" customWidth="1"/>
    <col min="1797" max="1797" width="19.85546875" style="140" customWidth="1"/>
    <col min="1798" max="1798" width="6.7109375" style="140" customWidth="1"/>
    <col min="1799" max="1800" width="11.5703125" style="140" customWidth="1"/>
    <col min="1801" max="1801" width="11.5703125" style="140"/>
    <col min="1802" max="1802" width="15.5703125" style="140" customWidth="1"/>
    <col min="1803" max="2048" width="11.5703125" style="140"/>
    <col min="2049" max="2049" width="36.140625" style="140" customWidth="1"/>
    <col min="2050" max="2050" width="18.7109375" style="140" customWidth="1"/>
    <col min="2051" max="2051" width="41.42578125" style="140" customWidth="1"/>
    <col min="2052" max="2052" width="10.42578125" style="140" bestFit="1" customWidth="1"/>
    <col min="2053" max="2053" width="19.85546875" style="140" customWidth="1"/>
    <col min="2054" max="2054" width="6.7109375" style="140" customWidth="1"/>
    <col min="2055" max="2056" width="11.5703125" style="140" customWidth="1"/>
    <col min="2057" max="2057" width="11.5703125" style="140"/>
    <col min="2058" max="2058" width="15.5703125" style="140" customWidth="1"/>
    <col min="2059" max="2304" width="11.5703125" style="140"/>
    <col min="2305" max="2305" width="36.140625" style="140" customWidth="1"/>
    <col min="2306" max="2306" width="18.7109375" style="140" customWidth="1"/>
    <col min="2307" max="2307" width="41.42578125" style="140" customWidth="1"/>
    <col min="2308" max="2308" width="10.42578125" style="140" bestFit="1" customWidth="1"/>
    <col min="2309" max="2309" width="19.85546875" style="140" customWidth="1"/>
    <col min="2310" max="2310" width="6.7109375" style="140" customWidth="1"/>
    <col min="2311" max="2312" width="11.5703125" style="140" customWidth="1"/>
    <col min="2313" max="2313" width="11.5703125" style="140"/>
    <col min="2314" max="2314" width="15.5703125" style="140" customWidth="1"/>
    <col min="2315" max="2560" width="11.5703125" style="140"/>
    <col min="2561" max="2561" width="36.140625" style="140" customWidth="1"/>
    <col min="2562" max="2562" width="18.7109375" style="140" customWidth="1"/>
    <col min="2563" max="2563" width="41.42578125" style="140" customWidth="1"/>
    <col min="2564" max="2564" width="10.42578125" style="140" bestFit="1" customWidth="1"/>
    <col min="2565" max="2565" width="19.85546875" style="140" customWidth="1"/>
    <col min="2566" max="2566" width="6.7109375" style="140" customWidth="1"/>
    <col min="2567" max="2568" width="11.5703125" style="140" customWidth="1"/>
    <col min="2569" max="2569" width="11.5703125" style="140"/>
    <col min="2570" max="2570" width="15.5703125" style="140" customWidth="1"/>
    <col min="2571" max="2816" width="11.5703125" style="140"/>
    <col min="2817" max="2817" width="36.140625" style="140" customWidth="1"/>
    <col min="2818" max="2818" width="18.7109375" style="140" customWidth="1"/>
    <col min="2819" max="2819" width="41.42578125" style="140" customWidth="1"/>
    <col min="2820" max="2820" width="10.42578125" style="140" bestFit="1" customWidth="1"/>
    <col min="2821" max="2821" width="19.85546875" style="140" customWidth="1"/>
    <col min="2822" max="2822" width="6.7109375" style="140" customWidth="1"/>
    <col min="2823" max="2824" width="11.5703125" style="140" customWidth="1"/>
    <col min="2825" max="2825" width="11.5703125" style="140"/>
    <col min="2826" max="2826" width="15.5703125" style="140" customWidth="1"/>
    <col min="2827" max="3072" width="11.5703125" style="140"/>
    <col min="3073" max="3073" width="36.140625" style="140" customWidth="1"/>
    <col min="3074" max="3074" width="18.7109375" style="140" customWidth="1"/>
    <col min="3075" max="3075" width="41.42578125" style="140" customWidth="1"/>
    <col min="3076" max="3076" width="10.42578125" style="140" bestFit="1" customWidth="1"/>
    <col min="3077" max="3077" width="19.85546875" style="140" customWidth="1"/>
    <col min="3078" max="3078" width="6.7109375" style="140" customWidth="1"/>
    <col min="3079" max="3080" width="11.5703125" style="140" customWidth="1"/>
    <col min="3081" max="3081" width="11.5703125" style="140"/>
    <col min="3082" max="3082" width="15.5703125" style="140" customWidth="1"/>
    <col min="3083" max="3328" width="11.5703125" style="140"/>
    <col min="3329" max="3329" width="36.140625" style="140" customWidth="1"/>
    <col min="3330" max="3330" width="18.7109375" style="140" customWidth="1"/>
    <col min="3331" max="3331" width="41.42578125" style="140" customWidth="1"/>
    <col min="3332" max="3332" width="10.42578125" style="140" bestFit="1" customWidth="1"/>
    <col min="3333" max="3333" width="19.85546875" style="140" customWidth="1"/>
    <col min="3334" max="3334" width="6.7109375" style="140" customWidth="1"/>
    <col min="3335" max="3336" width="11.5703125" style="140" customWidth="1"/>
    <col min="3337" max="3337" width="11.5703125" style="140"/>
    <col min="3338" max="3338" width="15.5703125" style="140" customWidth="1"/>
    <col min="3339" max="3584" width="11.5703125" style="140"/>
    <col min="3585" max="3585" width="36.140625" style="140" customWidth="1"/>
    <col min="3586" max="3586" width="18.7109375" style="140" customWidth="1"/>
    <col min="3587" max="3587" width="41.42578125" style="140" customWidth="1"/>
    <col min="3588" max="3588" width="10.42578125" style="140" bestFit="1" customWidth="1"/>
    <col min="3589" max="3589" width="19.85546875" style="140" customWidth="1"/>
    <col min="3590" max="3590" width="6.7109375" style="140" customWidth="1"/>
    <col min="3591" max="3592" width="11.5703125" style="140" customWidth="1"/>
    <col min="3593" max="3593" width="11.5703125" style="140"/>
    <col min="3594" max="3594" width="15.5703125" style="140" customWidth="1"/>
    <col min="3595" max="3840" width="11.5703125" style="140"/>
    <col min="3841" max="3841" width="36.140625" style="140" customWidth="1"/>
    <col min="3842" max="3842" width="18.7109375" style="140" customWidth="1"/>
    <col min="3843" max="3843" width="41.42578125" style="140" customWidth="1"/>
    <col min="3844" max="3844" width="10.42578125" style="140" bestFit="1" customWidth="1"/>
    <col min="3845" max="3845" width="19.85546875" style="140" customWidth="1"/>
    <col min="3846" max="3846" width="6.7109375" style="140" customWidth="1"/>
    <col min="3847" max="3848" width="11.5703125" style="140" customWidth="1"/>
    <col min="3849" max="3849" width="11.5703125" style="140"/>
    <col min="3850" max="3850" width="15.5703125" style="140" customWidth="1"/>
    <col min="3851" max="4096" width="11.5703125" style="140"/>
    <col min="4097" max="4097" width="36.140625" style="140" customWidth="1"/>
    <col min="4098" max="4098" width="18.7109375" style="140" customWidth="1"/>
    <col min="4099" max="4099" width="41.42578125" style="140" customWidth="1"/>
    <col min="4100" max="4100" width="10.42578125" style="140" bestFit="1" customWidth="1"/>
    <col min="4101" max="4101" width="19.85546875" style="140" customWidth="1"/>
    <col min="4102" max="4102" width="6.7109375" style="140" customWidth="1"/>
    <col min="4103" max="4104" width="11.5703125" style="140" customWidth="1"/>
    <col min="4105" max="4105" width="11.5703125" style="140"/>
    <col min="4106" max="4106" width="15.5703125" style="140" customWidth="1"/>
    <col min="4107" max="4352" width="11.5703125" style="140"/>
    <col min="4353" max="4353" width="36.140625" style="140" customWidth="1"/>
    <col min="4354" max="4354" width="18.7109375" style="140" customWidth="1"/>
    <col min="4355" max="4355" width="41.42578125" style="140" customWidth="1"/>
    <col min="4356" max="4356" width="10.42578125" style="140" bestFit="1" customWidth="1"/>
    <col min="4357" max="4357" width="19.85546875" style="140" customWidth="1"/>
    <col min="4358" max="4358" width="6.7109375" style="140" customWidth="1"/>
    <col min="4359" max="4360" width="11.5703125" style="140" customWidth="1"/>
    <col min="4361" max="4361" width="11.5703125" style="140"/>
    <col min="4362" max="4362" width="15.5703125" style="140" customWidth="1"/>
    <col min="4363" max="4608" width="11.5703125" style="140"/>
    <col min="4609" max="4609" width="36.140625" style="140" customWidth="1"/>
    <col min="4610" max="4610" width="18.7109375" style="140" customWidth="1"/>
    <col min="4611" max="4611" width="41.42578125" style="140" customWidth="1"/>
    <col min="4612" max="4612" width="10.42578125" style="140" bestFit="1" customWidth="1"/>
    <col min="4613" max="4613" width="19.85546875" style="140" customWidth="1"/>
    <col min="4614" max="4614" width="6.7109375" style="140" customWidth="1"/>
    <col min="4615" max="4616" width="11.5703125" style="140" customWidth="1"/>
    <col min="4617" max="4617" width="11.5703125" style="140"/>
    <col min="4618" max="4618" width="15.5703125" style="140" customWidth="1"/>
    <col min="4619" max="4864" width="11.5703125" style="140"/>
    <col min="4865" max="4865" width="36.140625" style="140" customWidth="1"/>
    <col min="4866" max="4866" width="18.7109375" style="140" customWidth="1"/>
    <col min="4867" max="4867" width="41.42578125" style="140" customWidth="1"/>
    <col min="4868" max="4868" width="10.42578125" style="140" bestFit="1" customWidth="1"/>
    <col min="4869" max="4869" width="19.85546875" style="140" customWidth="1"/>
    <col min="4870" max="4870" width="6.7109375" style="140" customWidth="1"/>
    <col min="4871" max="4872" width="11.5703125" style="140" customWidth="1"/>
    <col min="4873" max="4873" width="11.5703125" style="140"/>
    <col min="4874" max="4874" width="15.5703125" style="140" customWidth="1"/>
    <col min="4875" max="5120" width="11.5703125" style="140"/>
    <col min="5121" max="5121" width="36.140625" style="140" customWidth="1"/>
    <col min="5122" max="5122" width="18.7109375" style="140" customWidth="1"/>
    <col min="5123" max="5123" width="41.42578125" style="140" customWidth="1"/>
    <col min="5124" max="5124" width="10.42578125" style="140" bestFit="1" customWidth="1"/>
    <col min="5125" max="5125" width="19.85546875" style="140" customWidth="1"/>
    <col min="5126" max="5126" width="6.7109375" style="140" customWidth="1"/>
    <col min="5127" max="5128" width="11.5703125" style="140" customWidth="1"/>
    <col min="5129" max="5129" width="11.5703125" style="140"/>
    <col min="5130" max="5130" width="15.5703125" style="140" customWidth="1"/>
    <col min="5131" max="5376" width="11.5703125" style="140"/>
    <col min="5377" max="5377" width="36.140625" style="140" customWidth="1"/>
    <col min="5378" max="5378" width="18.7109375" style="140" customWidth="1"/>
    <col min="5379" max="5379" width="41.42578125" style="140" customWidth="1"/>
    <col min="5380" max="5380" width="10.42578125" style="140" bestFit="1" customWidth="1"/>
    <col min="5381" max="5381" width="19.85546875" style="140" customWidth="1"/>
    <col min="5382" max="5382" width="6.7109375" style="140" customWidth="1"/>
    <col min="5383" max="5384" width="11.5703125" style="140" customWidth="1"/>
    <col min="5385" max="5385" width="11.5703125" style="140"/>
    <col min="5386" max="5386" width="15.5703125" style="140" customWidth="1"/>
    <col min="5387" max="5632" width="11.5703125" style="140"/>
    <col min="5633" max="5633" width="36.140625" style="140" customWidth="1"/>
    <col min="5634" max="5634" width="18.7109375" style="140" customWidth="1"/>
    <col min="5635" max="5635" width="41.42578125" style="140" customWidth="1"/>
    <col min="5636" max="5636" width="10.42578125" style="140" bestFit="1" customWidth="1"/>
    <col min="5637" max="5637" width="19.85546875" style="140" customWidth="1"/>
    <col min="5638" max="5638" width="6.7109375" style="140" customWidth="1"/>
    <col min="5639" max="5640" width="11.5703125" style="140" customWidth="1"/>
    <col min="5641" max="5641" width="11.5703125" style="140"/>
    <col min="5642" max="5642" width="15.5703125" style="140" customWidth="1"/>
    <col min="5643" max="5888" width="11.5703125" style="140"/>
    <col min="5889" max="5889" width="36.140625" style="140" customWidth="1"/>
    <col min="5890" max="5890" width="18.7109375" style="140" customWidth="1"/>
    <col min="5891" max="5891" width="41.42578125" style="140" customWidth="1"/>
    <col min="5892" max="5892" width="10.42578125" style="140" bestFit="1" customWidth="1"/>
    <col min="5893" max="5893" width="19.85546875" style="140" customWidth="1"/>
    <col min="5894" max="5894" width="6.7109375" style="140" customWidth="1"/>
    <col min="5895" max="5896" width="11.5703125" style="140" customWidth="1"/>
    <col min="5897" max="5897" width="11.5703125" style="140"/>
    <col min="5898" max="5898" width="15.5703125" style="140" customWidth="1"/>
    <col min="5899" max="6144" width="11.5703125" style="140"/>
    <col min="6145" max="6145" width="36.140625" style="140" customWidth="1"/>
    <col min="6146" max="6146" width="18.7109375" style="140" customWidth="1"/>
    <col min="6147" max="6147" width="41.42578125" style="140" customWidth="1"/>
    <col min="6148" max="6148" width="10.42578125" style="140" bestFit="1" customWidth="1"/>
    <col min="6149" max="6149" width="19.85546875" style="140" customWidth="1"/>
    <col min="6150" max="6150" width="6.7109375" style="140" customWidth="1"/>
    <col min="6151" max="6152" width="11.5703125" style="140" customWidth="1"/>
    <col min="6153" max="6153" width="11.5703125" style="140"/>
    <col min="6154" max="6154" width="15.5703125" style="140" customWidth="1"/>
    <col min="6155" max="6400" width="11.5703125" style="140"/>
    <col min="6401" max="6401" width="36.140625" style="140" customWidth="1"/>
    <col min="6402" max="6402" width="18.7109375" style="140" customWidth="1"/>
    <col min="6403" max="6403" width="41.42578125" style="140" customWidth="1"/>
    <col min="6404" max="6404" width="10.42578125" style="140" bestFit="1" customWidth="1"/>
    <col min="6405" max="6405" width="19.85546875" style="140" customWidth="1"/>
    <col min="6406" max="6406" width="6.7109375" style="140" customWidth="1"/>
    <col min="6407" max="6408" width="11.5703125" style="140" customWidth="1"/>
    <col min="6409" max="6409" width="11.5703125" style="140"/>
    <col min="6410" max="6410" width="15.5703125" style="140" customWidth="1"/>
    <col min="6411" max="6656" width="11.5703125" style="140"/>
    <col min="6657" max="6657" width="36.140625" style="140" customWidth="1"/>
    <col min="6658" max="6658" width="18.7109375" style="140" customWidth="1"/>
    <col min="6659" max="6659" width="41.42578125" style="140" customWidth="1"/>
    <col min="6660" max="6660" width="10.42578125" style="140" bestFit="1" customWidth="1"/>
    <col min="6661" max="6661" width="19.85546875" style="140" customWidth="1"/>
    <col min="6662" max="6662" width="6.7109375" style="140" customWidth="1"/>
    <col min="6663" max="6664" width="11.5703125" style="140" customWidth="1"/>
    <col min="6665" max="6665" width="11.5703125" style="140"/>
    <col min="6666" max="6666" width="15.5703125" style="140" customWidth="1"/>
    <col min="6667" max="6912" width="11.5703125" style="140"/>
    <col min="6913" max="6913" width="36.140625" style="140" customWidth="1"/>
    <col min="6914" max="6914" width="18.7109375" style="140" customWidth="1"/>
    <col min="6915" max="6915" width="41.42578125" style="140" customWidth="1"/>
    <col min="6916" max="6916" width="10.42578125" style="140" bestFit="1" customWidth="1"/>
    <col min="6917" max="6917" width="19.85546875" style="140" customWidth="1"/>
    <col min="6918" max="6918" width="6.7109375" style="140" customWidth="1"/>
    <col min="6919" max="6920" width="11.5703125" style="140" customWidth="1"/>
    <col min="6921" max="6921" width="11.5703125" style="140"/>
    <col min="6922" max="6922" width="15.5703125" style="140" customWidth="1"/>
    <col min="6923" max="7168" width="11.5703125" style="140"/>
    <col min="7169" max="7169" width="36.140625" style="140" customWidth="1"/>
    <col min="7170" max="7170" width="18.7109375" style="140" customWidth="1"/>
    <col min="7171" max="7171" width="41.42578125" style="140" customWidth="1"/>
    <col min="7172" max="7172" width="10.42578125" style="140" bestFit="1" customWidth="1"/>
    <col min="7173" max="7173" width="19.85546875" style="140" customWidth="1"/>
    <col min="7174" max="7174" width="6.7109375" style="140" customWidth="1"/>
    <col min="7175" max="7176" width="11.5703125" style="140" customWidth="1"/>
    <col min="7177" max="7177" width="11.5703125" style="140"/>
    <col min="7178" max="7178" width="15.5703125" style="140" customWidth="1"/>
    <col min="7179" max="7424" width="11.5703125" style="140"/>
    <col min="7425" max="7425" width="36.140625" style="140" customWidth="1"/>
    <col min="7426" max="7426" width="18.7109375" style="140" customWidth="1"/>
    <col min="7427" max="7427" width="41.42578125" style="140" customWidth="1"/>
    <col min="7428" max="7428" width="10.42578125" style="140" bestFit="1" customWidth="1"/>
    <col min="7429" max="7429" width="19.85546875" style="140" customWidth="1"/>
    <col min="7430" max="7430" width="6.7109375" style="140" customWidth="1"/>
    <col min="7431" max="7432" width="11.5703125" style="140" customWidth="1"/>
    <col min="7433" max="7433" width="11.5703125" style="140"/>
    <col min="7434" max="7434" width="15.5703125" style="140" customWidth="1"/>
    <col min="7435" max="7680" width="11.5703125" style="140"/>
    <col min="7681" max="7681" width="36.140625" style="140" customWidth="1"/>
    <col min="7682" max="7682" width="18.7109375" style="140" customWidth="1"/>
    <col min="7683" max="7683" width="41.42578125" style="140" customWidth="1"/>
    <col min="7684" max="7684" width="10.42578125" style="140" bestFit="1" customWidth="1"/>
    <col min="7685" max="7685" width="19.85546875" style="140" customWidth="1"/>
    <col min="7686" max="7686" width="6.7109375" style="140" customWidth="1"/>
    <col min="7687" max="7688" width="11.5703125" style="140" customWidth="1"/>
    <col min="7689" max="7689" width="11.5703125" style="140"/>
    <col min="7690" max="7690" width="15.5703125" style="140" customWidth="1"/>
    <col min="7691" max="7936" width="11.5703125" style="140"/>
    <col min="7937" max="7937" width="36.140625" style="140" customWidth="1"/>
    <col min="7938" max="7938" width="18.7109375" style="140" customWidth="1"/>
    <col min="7939" max="7939" width="41.42578125" style="140" customWidth="1"/>
    <col min="7940" max="7940" width="10.42578125" style="140" bestFit="1" customWidth="1"/>
    <col min="7941" max="7941" width="19.85546875" style="140" customWidth="1"/>
    <col min="7942" max="7942" width="6.7109375" style="140" customWidth="1"/>
    <col min="7943" max="7944" width="11.5703125" style="140" customWidth="1"/>
    <col min="7945" max="7945" width="11.5703125" style="140"/>
    <col min="7946" max="7946" width="15.5703125" style="140" customWidth="1"/>
    <col min="7947" max="8192" width="11.5703125" style="140"/>
    <col min="8193" max="8193" width="36.140625" style="140" customWidth="1"/>
    <col min="8194" max="8194" width="18.7109375" style="140" customWidth="1"/>
    <col min="8195" max="8195" width="41.42578125" style="140" customWidth="1"/>
    <col min="8196" max="8196" width="10.42578125" style="140" bestFit="1" customWidth="1"/>
    <col min="8197" max="8197" width="19.85546875" style="140" customWidth="1"/>
    <col min="8198" max="8198" width="6.7109375" style="140" customWidth="1"/>
    <col min="8199" max="8200" width="11.5703125" style="140" customWidth="1"/>
    <col min="8201" max="8201" width="11.5703125" style="140"/>
    <col min="8202" max="8202" width="15.5703125" style="140" customWidth="1"/>
    <col min="8203" max="8448" width="11.5703125" style="140"/>
    <col min="8449" max="8449" width="36.140625" style="140" customWidth="1"/>
    <col min="8450" max="8450" width="18.7109375" style="140" customWidth="1"/>
    <col min="8451" max="8451" width="41.42578125" style="140" customWidth="1"/>
    <col min="8452" max="8452" width="10.42578125" style="140" bestFit="1" customWidth="1"/>
    <col min="8453" max="8453" width="19.85546875" style="140" customWidth="1"/>
    <col min="8454" max="8454" width="6.7109375" style="140" customWidth="1"/>
    <col min="8455" max="8456" width="11.5703125" style="140" customWidth="1"/>
    <col min="8457" max="8457" width="11.5703125" style="140"/>
    <col min="8458" max="8458" width="15.5703125" style="140" customWidth="1"/>
    <col min="8459" max="8704" width="11.5703125" style="140"/>
    <col min="8705" max="8705" width="36.140625" style="140" customWidth="1"/>
    <col min="8706" max="8706" width="18.7109375" style="140" customWidth="1"/>
    <col min="8707" max="8707" width="41.42578125" style="140" customWidth="1"/>
    <col min="8708" max="8708" width="10.42578125" style="140" bestFit="1" customWidth="1"/>
    <col min="8709" max="8709" width="19.85546875" style="140" customWidth="1"/>
    <col min="8710" max="8710" width="6.7109375" style="140" customWidth="1"/>
    <col min="8711" max="8712" width="11.5703125" style="140" customWidth="1"/>
    <col min="8713" max="8713" width="11.5703125" style="140"/>
    <col min="8714" max="8714" width="15.5703125" style="140" customWidth="1"/>
    <col min="8715" max="8960" width="11.5703125" style="140"/>
    <col min="8961" max="8961" width="36.140625" style="140" customWidth="1"/>
    <col min="8962" max="8962" width="18.7109375" style="140" customWidth="1"/>
    <col min="8963" max="8963" width="41.42578125" style="140" customWidth="1"/>
    <col min="8964" max="8964" width="10.42578125" style="140" bestFit="1" customWidth="1"/>
    <col min="8965" max="8965" width="19.85546875" style="140" customWidth="1"/>
    <col min="8966" max="8966" width="6.7109375" style="140" customWidth="1"/>
    <col min="8967" max="8968" width="11.5703125" style="140" customWidth="1"/>
    <col min="8969" max="8969" width="11.5703125" style="140"/>
    <col min="8970" max="8970" width="15.5703125" style="140" customWidth="1"/>
    <col min="8971" max="9216" width="11.5703125" style="140"/>
    <col min="9217" max="9217" width="36.140625" style="140" customWidth="1"/>
    <col min="9218" max="9218" width="18.7109375" style="140" customWidth="1"/>
    <col min="9219" max="9219" width="41.42578125" style="140" customWidth="1"/>
    <col min="9220" max="9220" width="10.42578125" style="140" bestFit="1" customWidth="1"/>
    <col min="9221" max="9221" width="19.85546875" style="140" customWidth="1"/>
    <col min="9222" max="9222" width="6.7109375" style="140" customWidth="1"/>
    <col min="9223" max="9224" width="11.5703125" style="140" customWidth="1"/>
    <col min="9225" max="9225" width="11.5703125" style="140"/>
    <col min="9226" max="9226" width="15.5703125" style="140" customWidth="1"/>
    <col min="9227" max="9472" width="11.5703125" style="140"/>
    <col min="9473" max="9473" width="36.140625" style="140" customWidth="1"/>
    <col min="9474" max="9474" width="18.7109375" style="140" customWidth="1"/>
    <col min="9475" max="9475" width="41.42578125" style="140" customWidth="1"/>
    <col min="9476" max="9476" width="10.42578125" style="140" bestFit="1" customWidth="1"/>
    <col min="9477" max="9477" width="19.85546875" style="140" customWidth="1"/>
    <col min="9478" max="9478" width="6.7109375" style="140" customWidth="1"/>
    <col min="9479" max="9480" width="11.5703125" style="140" customWidth="1"/>
    <col min="9481" max="9481" width="11.5703125" style="140"/>
    <col min="9482" max="9482" width="15.5703125" style="140" customWidth="1"/>
    <col min="9483" max="9728" width="11.5703125" style="140"/>
    <col min="9729" max="9729" width="36.140625" style="140" customWidth="1"/>
    <col min="9730" max="9730" width="18.7109375" style="140" customWidth="1"/>
    <col min="9731" max="9731" width="41.42578125" style="140" customWidth="1"/>
    <col min="9732" max="9732" width="10.42578125" style="140" bestFit="1" customWidth="1"/>
    <col min="9733" max="9733" width="19.85546875" style="140" customWidth="1"/>
    <col min="9734" max="9734" width="6.7109375" style="140" customWidth="1"/>
    <col min="9735" max="9736" width="11.5703125" style="140" customWidth="1"/>
    <col min="9737" max="9737" width="11.5703125" style="140"/>
    <col min="9738" max="9738" width="15.5703125" style="140" customWidth="1"/>
    <col min="9739" max="9984" width="11.5703125" style="140"/>
    <col min="9985" max="9985" width="36.140625" style="140" customWidth="1"/>
    <col min="9986" max="9986" width="18.7109375" style="140" customWidth="1"/>
    <col min="9987" max="9987" width="41.42578125" style="140" customWidth="1"/>
    <col min="9988" max="9988" width="10.42578125" style="140" bestFit="1" customWidth="1"/>
    <col min="9989" max="9989" width="19.85546875" style="140" customWidth="1"/>
    <col min="9990" max="9990" width="6.7109375" style="140" customWidth="1"/>
    <col min="9991" max="9992" width="11.5703125" style="140" customWidth="1"/>
    <col min="9993" max="9993" width="11.5703125" style="140"/>
    <col min="9994" max="9994" width="15.5703125" style="140" customWidth="1"/>
    <col min="9995" max="10240" width="11.5703125" style="140"/>
    <col min="10241" max="10241" width="36.140625" style="140" customWidth="1"/>
    <col min="10242" max="10242" width="18.7109375" style="140" customWidth="1"/>
    <col min="10243" max="10243" width="41.42578125" style="140" customWidth="1"/>
    <col min="10244" max="10244" width="10.42578125" style="140" bestFit="1" customWidth="1"/>
    <col min="10245" max="10245" width="19.85546875" style="140" customWidth="1"/>
    <col min="10246" max="10246" width="6.7109375" style="140" customWidth="1"/>
    <col min="10247" max="10248" width="11.5703125" style="140" customWidth="1"/>
    <col min="10249" max="10249" width="11.5703125" style="140"/>
    <col min="10250" max="10250" width="15.5703125" style="140" customWidth="1"/>
    <col min="10251" max="10496" width="11.5703125" style="140"/>
    <col min="10497" max="10497" width="36.140625" style="140" customWidth="1"/>
    <col min="10498" max="10498" width="18.7109375" style="140" customWidth="1"/>
    <col min="10499" max="10499" width="41.42578125" style="140" customWidth="1"/>
    <col min="10500" max="10500" width="10.42578125" style="140" bestFit="1" customWidth="1"/>
    <col min="10501" max="10501" width="19.85546875" style="140" customWidth="1"/>
    <col min="10502" max="10502" width="6.7109375" style="140" customWidth="1"/>
    <col min="10503" max="10504" width="11.5703125" style="140" customWidth="1"/>
    <col min="10505" max="10505" width="11.5703125" style="140"/>
    <col min="10506" max="10506" width="15.5703125" style="140" customWidth="1"/>
    <col min="10507" max="10752" width="11.5703125" style="140"/>
    <col min="10753" max="10753" width="36.140625" style="140" customWidth="1"/>
    <col min="10754" max="10754" width="18.7109375" style="140" customWidth="1"/>
    <col min="10755" max="10755" width="41.42578125" style="140" customWidth="1"/>
    <col min="10756" max="10756" width="10.42578125" style="140" bestFit="1" customWidth="1"/>
    <col min="10757" max="10757" width="19.85546875" style="140" customWidth="1"/>
    <col min="10758" max="10758" width="6.7109375" style="140" customWidth="1"/>
    <col min="10759" max="10760" width="11.5703125" style="140" customWidth="1"/>
    <col min="10761" max="10761" width="11.5703125" style="140"/>
    <col min="10762" max="10762" width="15.5703125" style="140" customWidth="1"/>
    <col min="10763" max="11008" width="11.5703125" style="140"/>
    <col min="11009" max="11009" width="36.140625" style="140" customWidth="1"/>
    <col min="11010" max="11010" width="18.7109375" style="140" customWidth="1"/>
    <col min="11011" max="11011" width="41.42578125" style="140" customWidth="1"/>
    <col min="11012" max="11012" width="10.42578125" style="140" bestFit="1" customWidth="1"/>
    <col min="11013" max="11013" width="19.85546875" style="140" customWidth="1"/>
    <col min="11014" max="11014" width="6.7109375" style="140" customWidth="1"/>
    <col min="11015" max="11016" width="11.5703125" style="140" customWidth="1"/>
    <col min="11017" max="11017" width="11.5703125" style="140"/>
    <col min="11018" max="11018" width="15.5703125" style="140" customWidth="1"/>
    <col min="11019" max="11264" width="11.5703125" style="140"/>
    <col min="11265" max="11265" width="36.140625" style="140" customWidth="1"/>
    <col min="11266" max="11266" width="18.7109375" style="140" customWidth="1"/>
    <col min="11267" max="11267" width="41.42578125" style="140" customWidth="1"/>
    <col min="11268" max="11268" width="10.42578125" style="140" bestFit="1" customWidth="1"/>
    <col min="11269" max="11269" width="19.85546875" style="140" customWidth="1"/>
    <col min="11270" max="11270" width="6.7109375" style="140" customWidth="1"/>
    <col min="11271" max="11272" width="11.5703125" style="140" customWidth="1"/>
    <col min="11273" max="11273" width="11.5703125" style="140"/>
    <col min="11274" max="11274" width="15.5703125" style="140" customWidth="1"/>
    <col min="11275" max="11520" width="11.5703125" style="140"/>
    <col min="11521" max="11521" width="36.140625" style="140" customWidth="1"/>
    <col min="11522" max="11522" width="18.7109375" style="140" customWidth="1"/>
    <col min="11523" max="11523" width="41.42578125" style="140" customWidth="1"/>
    <col min="11524" max="11524" width="10.42578125" style="140" bestFit="1" customWidth="1"/>
    <col min="11525" max="11525" width="19.85546875" style="140" customWidth="1"/>
    <col min="11526" max="11526" width="6.7109375" style="140" customWidth="1"/>
    <col min="11527" max="11528" width="11.5703125" style="140" customWidth="1"/>
    <col min="11529" max="11529" width="11.5703125" style="140"/>
    <col min="11530" max="11530" width="15.5703125" style="140" customWidth="1"/>
    <col min="11531" max="11776" width="11.5703125" style="140"/>
    <col min="11777" max="11777" width="36.140625" style="140" customWidth="1"/>
    <col min="11778" max="11778" width="18.7109375" style="140" customWidth="1"/>
    <col min="11779" max="11779" width="41.42578125" style="140" customWidth="1"/>
    <col min="11780" max="11780" width="10.42578125" style="140" bestFit="1" customWidth="1"/>
    <col min="11781" max="11781" width="19.85546875" style="140" customWidth="1"/>
    <col min="11782" max="11782" width="6.7109375" style="140" customWidth="1"/>
    <col min="11783" max="11784" width="11.5703125" style="140" customWidth="1"/>
    <col min="11785" max="11785" width="11.5703125" style="140"/>
    <col min="11786" max="11786" width="15.5703125" style="140" customWidth="1"/>
    <col min="11787" max="12032" width="11.5703125" style="140"/>
    <col min="12033" max="12033" width="36.140625" style="140" customWidth="1"/>
    <col min="12034" max="12034" width="18.7109375" style="140" customWidth="1"/>
    <col min="12035" max="12035" width="41.42578125" style="140" customWidth="1"/>
    <col min="12036" max="12036" width="10.42578125" style="140" bestFit="1" customWidth="1"/>
    <col min="12037" max="12037" width="19.85546875" style="140" customWidth="1"/>
    <col min="12038" max="12038" width="6.7109375" style="140" customWidth="1"/>
    <col min="12039" max="12040" width="11.5703125" style="140" customWidth="1"/>
    <col min="12041" max="12041" width="11.5703125" style="140"/>
    <col min="12042" max="12042" width="15.5703125" style="140" customWidth="1"/>
    <col min="12043" max="12288" width="11.5703125" style="140"/>
    <col min="12289" max="12289" width="36.140625" style="140" customWidth="1"/>
    <col min="12290" max="12290" width="18.7109375" style="140" customWidth="1"/>
    <col min="12291" max="12291" width="41.42578125" style="140" customWidth="1"/>
    <col min="12292" max="12292" width="10.42578125" style="140" bestFit="1" customWidth="1"/>
    <col min="12293" max="12293" width="19.85546875" style="140" customWidth="1"/>
    <col min="12294" max="12294" width="6.7109375" style="140" customWidth="1"/>
    <col min="12295" max="12296" width="11.5703125" style="140" customWidth="1"/>
    <col min="12297" max="12297" width="11.5703125" style="140"/>
    <col min="12298" max="12298" width="15.5703125" style="140" customWidth="1"/>
    <col min="12299" max="12544" width="11.5703125" style="140"/>
    <col min="12545" max="12545" width="36.140625" style="140" customWidth="1"/>
    <col min="12546" max="12546" width="18.7109375" style="140" customWidth="1"/>
    <col min="12547" max="12547" width="41.42578125" style="140" customWidth="1"/>
    <col min="12548" max="12548" width="10.42578125" style="140" bestFit="1" customWidth="1"/>
    <col min="12549" max="12549" width="19.85546875" style="140" customWidth="1"/>
    <col min="12550" max="12550" width="6.7109375" style="140" customWidth="1"/>
    <col min="12551" max="12552" width="11.5703125" style="140" customWidth="1"/>
    <col min="12553" max="12553" width="11.5703125" style="140"/>
    <col min="12554" max="12554" width="15.5703125" style="140" customWidth="1"/>
    <col min="12555" max="12800" width="11.5703125" style="140"/>
    <col min="12801" max="12801" width="36.140625" style="140" customWidth="1"/>
    <col min="12802" max="12802" width="18.7109375" style="140" customWidth="1"/>
    <col min="12803" max="12803" width="41.42578125" style="140" customWidth="1"/>
    <col min="12804" max="12804" width="10.42578125" style="140" bestFit="1" customWidth="1"/>
    <col min="12805" max="12805" width="19.85546875" style="140" customWidth="1"/>
    <col min="12806" max="12806" width="6.7109375" style="140" customWidth="1"/>
    <col min="12807" max="12808" width="11.5703125" style="140" customWidth="1"/>
    <col min="12809" max="12809" width="11.5703125" style="140"/>
    <col min="12810" max="12810" width="15.5703125" style="140" customWidth="1"/>
    <col min="12811" max="13056" width="11.5703125" style="140"/>
    <col min="13057" max="13057" width="36.140625" style="140" customWidth="1"/>
    <col min="13058" max="13058" width="18.7109375" style="140" customWidth="1"/>
    <col min="13059" max="13059" width="41.42578125" style="140" customWidth="1"/>
    <col min="13060" max="13060" width="10.42578125" style="140" bestFit="1" customWidth="1"/>
    <col min="13061" max="13061" width="19.85546875" style="140" customWidth="1"/>
    <col min="13062" max="13062" width="6.7109375" style="140" customWidth="1"/>
    <col min="13063" max="13064" width="11.5703125" style="140" customWidth="1"/>
    <col min="13065" max="13065" width="11.5703125" style="140"/>
    <col min="13066" max="13066" width="15.5703125" style="140" customWidth="1"/>
    <col min="13067" max="13312" width="11.5703125" style="140"/>
    <col min="13313" max="13313" width="36.140625" style="140" customWidth="1"/>
    <col min="13314" max="13314" width="18.7109375" style="140" customWidth="1"/>
    <col min="13315" max="13315" width="41.42578125" style="140" customWidth="1"/>
    <col min="13316" max="13316" width="10.42578125" style="140" bestFit="1" customWidth="1"/>
    <col min="13317" max="13317" width="19.85546875" style="140" customWidth="1"/>
    <col min="13318" max="13318" width="6.7109375" style="140" customWidth="1"/>
    <col min="13319" max="13320" width="11.5703125" style="140" customWidth="1"/>
    <col min="13321" max="13321" width="11.5703125" style="140"/>
    <col min="13322" max="13322" width="15.5703125" style="140" customWidth="1"/>
    <col min="13323" max="13568" width="11.5703125" style="140"/>
    <col min="13569" max="13569" width="36.140625" style="140" customWidth="1"/>
    <col min="13570" max="13570" width="18.7109375" style="140" customWidth="1"/>
    <col min="13571" max="13571" width="41.42578125" style="140" customWidth="1"/>
    <col min="13572" max="13572" width="10.42578125" style="140" bestFit="1" customWidth="1"/>
    <col min="13573" max="13573" width="19.85546875" style="140" customWidth="1"/>
    <col min="13574" max="13574" width="6.7109375" style="140" customWidth="1"/>
    <col min="13575" max="13576" width="11.5703125" style="140" customWidth="1"/>
    <col min="13577" max="13577" width="11.5703125" style="140"/>
    <col min="13578" max="13578" width="15.5703125" style="140" customWidth="1"/>
    <col min="13579" max="13824" width="11.5703125" style="140"/>
    <col min="13825" max="13825" width="36.140625" style="140" customWidth="1"/>
    <col min="13826" max="13826" width="18.7109375" style="140" customWidth="1"/>
    <col min="13827" max="13827" width="41.42578125" style="140" customWidth="1"/>
    <col min="13828" max="13828" width="10.42578125" style="140" bestFit="1" customWidth="1"/>
    <col min="13829" max="13829" width="19.85546875" style="140" customWidth="1"/>
    <col min="13830" max="13830" width="6.7109375" style="140" customWidth="1"/>
    <col min="13831" max="13832" width="11.5703125" style="140" customWidth="1"/>
    <col min="13833" max="13833" width="11.5703125" style="140"/>
    <col min="13834" max="13834" width="15.5703125" style="140" customWidth="1"/>
    <col min="13835" max="14080" width="11.5703125" style="140"/>
    <col min="14081" max="14081" width="36.140625" style="140" customWidth="1"/>
    <col min="14082" max="14082" width="18.7109375" style="140" customWidth="1"/>
    <col min="14083" max="14083" width="41.42578125" style="140" customWidth="1"/>
    <col min="14084" max="14084" width="10.42578125" style="140" bestFit="1" customWidth="1"/>
    <col min="14085" max="14085" width="19.85546875" style="140" customWidth="1"/>
    <col min="14086" max="14086" width="6.7109375" style="140" customWidth="1"/>
    <col min="14087" max="14088" width="11.5703125" style="140" customWidth="1"/>
    <col min="14089" max="14089" width="11.5703125" style="140"/>
    <col min="14090" max="14090" width="15.5703125" style="140" customWidth="1"/>
    <col min="14091" max="14336" width="11.5703125" style="140"/>
    <col min="14337" max="14337" width="36.140625" style="140" customWidth="1"/>
    <col min="14338" max="14338" width="18.7109375" style="140" customWidth="1"/>
    <col min="14339" max="14339" width="41.42578125" style="140" customWidth="1"/>
    <col min="14340" max="14340" width="10.42578125" style="140" bestFit="1" customWidth="1"/>
    <col min="14341" max="14341" width="19.85546875" style="140" customWidth="1"/>
    <col min="14342" max="14342" width="6.7109375" style="140" customWidth="1"/>
    <col min="14343" max="14344" width="11.5703125" style="140" customWidth="1"/>
    <col min="14345" max="14345" width="11.5703125" style="140"/>
    <col min="14346" max="14346" width="15.5703125" style="140" customWidth="1"/>
    <col min="14347" max="14592" width="11.5703125" style="140"/>
    <col min="14593" max="14593" width="36.140625" style="140" customWidth="1"/>
    <col min="14594" max="14594" width="18.7109375" style="140" customWidth="1"/>
    <col min="14595" max="14595" width="41.42578125" style="140" customWidth="1"/>
    <col min="14596" max="14596" width="10.42578125" style="140" bestFit="1" customWidth="1"/>
    <col min="14597" max="14597" width="19.85546875" style="140" customWidth="1"/>
    <col min="14598" max="14598" width="6.7109375" style="140" customWidth="1"/>
    <col min="14599" max="14600" width="11.5703125" style="140" customWidth="1"/>
    <col min="14601" max="14601" width="11.5703125" style="140"/>
    <col min="14602" max="14602" width="15.5703125" style="140" customWidth="1"/>
    <col min="14603" max="14848" width="11.5703125" style="140"/>
    <col min="14849" max="14849" width="36.140625" style="140" customWidth="1"/>
    <col min="14850" max="14850" width="18.7109375" style="140" customWidth="1"/>
    <col min="14851" max="14851" width="41.42578125" style="140" customWidth="1"/>
    <col min="14852" max="14852" width="10.42578125" style="140" bestFit="1" customWidth="1"/>
    <col min="14853" max="14853" width="19.85546875" style="140" customWidth="1"/>
    <col min="14854" max="14854" width="6.7109375" style="140" customWidth="1"/>
    <col min="14855" max="14856" width="11.5703125" style="140" customWidth="1"/>
    <col min="14857" max="14857" width="11.5703125" style="140"/>
    <col min="14858" max="14858" width="15.5703125" style="140" customWidth="1"/>
    <col min="14859" max="15104" width="11.5703125" style="140"/>
    <col min="15105" max="15105" width="36.140625" style="140" customWidth="1"/>
    <col min="15106" max="15106" width="18.7109375" style="140" customWidth="1"/>
    <col min="15107" max="15107" width="41.42578125" style="140" customWidth="1"/>
    <col min="15108" max="15108" width="10.42578125" style="140" bestFit="1" customWidth="1"/>
    <col min="15109" max="15109" width="19.85546875" style="140" customWidth="1"/>
    <col min="15110" max="15110" width="6.7109375" style="140" customWidth="1"/>
    <col min="15111" max="15112" width="11.5703125" style="140" customWidth="1"/>
    <col min="15113" max="15113" width="11.5703125" style="140"/>
    <col min="15114" max="15114" width="15.5703125" style="140" customWidth="1"/>
    <col min="15115" max="15360" width="11.5703125" style="140"/>
    <col min="15361" max="15361" width="36.140625" style="140" customWidth="1"/>
    <col min="15362" max="15362" width="18.7109375" style="140" customWidth="1"/>
    <col min="15363" max="15363" width="41.42578125" style="140" customWidth="1"/>
    <col min="15364" max="15364" width="10.42578125" style="140" bestFit="1" customWidth="1"/>
    <col min="15365" max="15365" width="19.85546875" style="140" customWidth="1"/>
    <col min="15366" max="15366" width="6.7109375" style="140" customWidth="1"/>
    <col min="15367" max="15368" width="11.5703125" style="140" customWidth="1"/>
    <col min="15369" max="15369" width="11.5703125" style="140"/>
    <col min="15370" max="15370" width="15.5703125" style="140" customWidth="1"/>
    <col min="15371" max="15616" width="11.5703125" style="140"/>
    <col min="15617" max="15617" width="36.140625" style="140" customWidth="1"/>
    <col min="15618" max="15618" width="18.7109375" style="140" customWidth="1"/>
    <col min="15619" max="15619" width="41.42578125" style="140" customWidth="1"/>
    <col min="15620" max="15620" width="10.42578125" style="140" bestFit="1" customWidth="1"/>
    <col min="15621" max="15621" width="19.85546875" style="140" customWidth="1"/>
    <col min="15622" max="15622" width="6.7109375" style="140" customWidth="1"/>
    <col min="15623" max="15624" width="11.5703125" style="140" customWidth="1"/>
    <col min="15625" max="15625" width="11.5703125" style="140"/>
    <col min="15626" max="15626" width="15.5703125" style="140" customWidth="1"/>
    <col min="15627" max="15872" width="11.5703125" style="140"/>
    <col min="15873" max="15873" width="36.140625" style="140" customWidth="1"/>
    <col min="15874" max="15874" width="18.7109375" style="140" customWidth="1"/>
    <col min="15875" max="15875" width="41.42578125" style="140" customWidth="1"/>
    <col min="15876" max="15876" width="10.42578125" style="140" bestFit="1" customWidth="1"/>
    <col min="15877" max="15877" width="19.85546875" style="140" customWidth="1"/>
    <col min="15878" max="15878" width="6.7109375" style="140" customWidth="1"/>
    <col min="15879" max="15880" width="11.5703125" style="140" customWidth="1"/>
    <col min="15881" max="15881" width="11.5703125" style="140"/>
    <col min="15882" max="15882" width="15.5703125" style="140" customWidth="1"/>
    <col min="15883" max="16128" width="11.5703125" style="140"/>
    <col min="16129" max="16129" width="36.140625" style="140" customWidth="1"/>
    <col min="16130" max="16130" width="18.7109375" style="140" customWidth="1"/>
    <col min="16131" max="16131" width="41.42578125" style="140" customWidth="1"/>
    <col min="16132" max="16132" width="10.42578125" style="140" bestFit="1" customWidth="1"/>
    <col min="16133" max="16133" width="19.85546875" style="140" customWidth="1"/>
    <col min="16134" max="16134" width="6.7109375" style="140" customWidth="1"/>
    <col min="16135" max="16136" width="11.5703125" style="140" customWidth="1"/>
    <col min="16137" max="16137" width="11.5703125" style="140"/>
    <col min="16138" max="16138" width="15.5703125" style="140" customWidth="1"/>
    <col min="16139" max="16384" width="11.5703125" style="140"/>
  </cols>
  <sheetData>
    <row r="1" spans="1:15">
      <c r="A1" s="645" t="s">
        <v>509</v>
      </c>
    </row>
    <row r="2" spans="1:15" ht="39" customHeight="1">
      <c r="A2" s="820" t="s">
        <v>510</v>
      </c>
      <c r="B2" s="820"/>
      <c r="C2" s="820"/>
    </row>
    <row r="3" spans="1:15">
      <c r="A3" s="646"/>
      <c r="B3" s="646"/>
      <c r="C3" s="647"/>
    </row>
    <row r="4" spans="1:15">
      <c r="A4" s="681" t="s">
        <v>493</v>
      </c>
      <c r="B4" s="682" t="s">
        <v>567</v>
      </c>
      <c r="C4" s="771" t="s">
        <v>494</v>
      </c>
    </row>
    <row r="5" spans="1:15" ht="15.75" thickBot="1">
      <c r="A5" s="683"/>
      <c r="B5" s="684"/>
      <c r="C5" s="684"/>
    </row>
    <row r="6" spans="1:15" ht="15.75" thickBot="1">
      <c r="A6" s="685" t="s">
        <v>511</v>
      </c>
      <c r="B6" s="686">
        <f>SUM(B8:B16)</f>
        <v>24770.504542845527</v>
      </c>
      <c r="C6" s="687">
        <f>B6/$B$21</f>
        <v>0.97799933250803106</v>
      </c>
    </row>
    <row r="7" spans="1:15">
      <c r="B7" s="688"/>
      <c r="C7" s="689"/>
    </row>
    <row r="8" spans="1:15">
      <c r="A8" s="660" t="s">
        <v>0</v>
      </c>
      <c r="B8" s="749">
        <v>12260.44623515791</v>
      </c>
      <c r="C8" s="690">
        <f>B8/$B$21</f>
        <v>0.48407202257405441</v>
      </c>
      <c r="E8" s="691"/>
      <c r="N8" s="387"/>
    </row>
    <row r="9" spans="1:15">
      <c r="A9" s="660" t="s">
        <v>6</v>
      </c>
      <c r="B9" s="749">
        <v>7342.5565527983517</v>
      </c>
      <c r="C9" s="690">
        <f t="shared" ref="C9:C12" si="0">B9/$B$21</f>
        <v>0.28990186272218471</v>
      </c>
      <c r="E9" s="691"/>
      <c r="N9" s="387"/>
      <c r="O9" s="387"/>
    </row>
    <row r="10" spans="1:15">
      <c r="A10" s="660" t="s">
        <v>9</v>
      </c>
      <c r="B10" s="749">
        <v>1913.8360824104689</v>
      </c>
      <c r="C10" s="690">
        <f t="shared" si="0"/>
        <v>7.5562869859582091E-2</v>
      </c>
      <c r="D10" s="691"/>
      <c r="N10" s="387"/>
      <c r="O10" s="387"/>
    </row>
    <row r="11" spans="1:15">
      <c r="A11" s="660" t="s">
        <v>11</v>
      </c>
      <c r="B11" s="749">
        <v>69.308048814294011</v>
      </c>
      <c r="C11" s="690">
        <f t="shared" si="0"/>
        <v>2.7364491248278357E-3</v>
      </c>
      <c r="N11" s="387"/>
      <c r="O11" s="387"/>
    </row>
    <row r="12" spans="1:15">
      <c r="A12" s="660" t="s">
        <v>14</v>
      </c>
      <c r="B12" s="749">
        <v>1379.7855759255117</v>
      </c>
      <c r="C12" s="690">
        <f t="shared" si="0"/>
        <v>5.4477266295696658E-2</v>
      </c>
      <c r="N12" s="387"/>
      <c r="O12" s="387"/>
    </row>
    <row r="13" spans="1:15">
      <c r="A13" s="660" t="s">
        <v>15</v>
      </c>
      <c r="B13" s="749">
        <v>337.36123873825477</v>
      </c>
      <c r="C13" s="690">
        <f>B13/$B$21</f>
        <v>1.3319836329106671E-2</v>
      </c>
      <c r="N13" s="387"/>
      <c r="O13" s="387"/>
    </row>
    <row r="14" spans="1:15">
      <c r="A14" s="660" t="s">
        <v>16</v>
      </c>
      <c r="B14" s="749">
        <v>884.27691800073399</v>
      </c>
      <c r="C14" s="690">
        <f>B14/$B$21</f>
        <v>3.491338797968746E-2</v>
      </c>
      <c r="N14" s="387"/>
      <c r="O14" s="387"/>
    </row>
    <row r="15" spans="1:15">
      <c r="A15" s="660" t="s">
        <v>18</v>
      </c>
      <c r="B15" s="749">
        <v>580.92078302493212</v>
      </c>
      <c r="C15" s="690">
        <f>B15/$B$21</f>
        <v>2.2936155258998243E-2</v>
      </c>
      <c r="N15" s="387"/>
      <c r="O15" s="387"/>
    </row>
    <row r="16" spans="1:15">
      <c r="A16" s="660" t="s">
        <v>21</v>
      </c>
      <c r="B16" s="749">
        <v>2.0131079750678382</v>
      </c>
      <c r="C16" s="690">
        <f>B16/$B$21</f>
        <v>7.948236389280953E-5</v>
      </c>
      <c r="N16" s="387"/>
      <c r="O16" s="387"/>
    </row>
    <row r="17" spans="1:15" ht="15.75" thickBot="1">
      <c r="A17" s="660"/>
      <c r="B17" s="692"/>
      <c r="C17" s="693"/>
      <c r="N17" s="387"/>
      <c r="O17" s="387"/>
    </row>
    <row r="18" spans="1:15" ht="15.75" thickBot="1">
      <c r="A18" s="655"/>
      <c r="B18" s="667"/>
      <c r="C18" s="12"/>
      <c r="N18" s="387"/>
      <c r="O18" s="387"/>
    </row>
    <row r="19" spans="1:15" ht="15.75" thickBot="1">
      <c r="A19" s="694" t="s">
        <v>504</v>
      </c>
      <c r="B19" s="695">
        <v>557.22700000000009</v>
      </c>
      <c r="C19" s="696">
        <f>B19/$B$21</f>
        <v>2.2000667491969026E-2</v>
      </c>
      <c r="N19" s="387"/>
      <c r="O19" s="387"/>
    </row>
    <row r="20" spans="1:15">
      <c r="N20" s="387"/>
      <c r="O20" s="387"/>
    </row>
    <row r="21" spans="1:15">
      <c r="A21" s="669" t="s">
        <v>508</v>
      </c>
      <c r="B21" s="670">
        <f>SUM(B8:B19)</f>
        <v>25327.731542845526</v>
      </c>
      <c r="C21" s="697">
        <v>1</v>
      </c>
      <c r="N21" s="387"/>
    </row>
    <row r="22" spans="1:15">
      <c r="A22" s="820" t="s">
        <v>512</v>
      </c>
      <c r="B22" s="820"/>
      <c r="C22" s="820"/>
      <c r="N22" s="387"/>
    </row>
    <row r="23" spans="1:15">
      <c r="N23" s="387"/>
    </row>
    <row r="24" spans="1:15" ht="35.25" customHeight="1" thickBot="1">
      <c r="A24" s="681" t="s">
        <v>493</v>
      </c>
      <c r="B24" s="682" t="s">
        <v>567</v>
      </c>
      <c r="C24" s="771" t="s">
        <v>494</v>
      </c>
      <c r="N24" s="387"/>
    </row>
    <row r="25" spans="1:15" ht="15.75" thickBot="1">
      <c r="A25" s="7" t="s">
        <v>513</v>
      </c>
      <c r="B25" s="698">
        <f>SUM(B26:B35)</f>
        <v>25327.731542845526</v>
      </c>
      <c r="C25" s="699">
        <f>B25/$B$37</f>
        <v>0.59577484589110441</v>
      </c>
      <c r="N25" s="387"/>
    </row>
    <row r="26" spans="1:15">
      <c r="A26" s="660" t="s">
        <v>0</v>
      </c>
      <c r="B26" s="700">
        <f>B8</f>
        <v>12260.44623515791</v>
      </c>
      <c r="C26" s="690">
        <f>B26/$B$37</f>
        <v>0.28839793464925251</v>
      </c>
      <c r="E26" s="691"/>
      <c r="N26" s="387"/>
    </row>
    <row r="27" spans="1:15">
      <c r="A27" s="660" t="s">
        <v>6</v>
      </c>
      <c r="B27" s="700">
        <f>B9</f>
        <v>7342.5565527983517</v>
      </c>
      <c r="C27" s="690">
        <f t="shared" ref="C27:C33" si="1">B27/$B$37</f>
        <v>0.17271623758685373</v>
      </c>
      <c r="D27" s="691"/>
    </row>
    <row r="28" spans="1:15">
      <c r="A28" s="660" t="s">
        <v>9</v>
      </c>
      <c r="B28" s="700">
        <f t="shared" ref="B28:B31" si="2">B10</f>
        <v>1913.8360824104689</v>
      </c>
      <c r="C28" s="690">
        <f>B28/$B$37</f>
        <v>4.5018457145682103E-2</v>
      </c>
    </row>
    <row r="29" spans="1:15">
      <c r="A29" s="660" t="s">
        <v>11</v>
      </c>
      <c r="B29" s="700">
        <f>B11</f>
        <v>69.308048814294011</v>
      </c>
      <c r="C29" s="690">
        <f>B29/$B$37</f>
        <v>1.6303075556331514E-3</v>
      </c>
    </row>
    <row r="30" spans="1:15">
      <c r="A30" s="660" t="s">
        <v>14</v>
      </c>
      <c r="B30" s="700">
        <f t="shared" si="2"/>
        <v>1379.7855759255117</v>
      </c>
      <c r="C30" s="690">
        <f t="shared" si="1"/>
        <v>3.245618493188733E-2</v>
      </c>
    </row>
    <row r="31" spans="1:15">
      <c r="A31" s="660" t="s">
        <v>15</v>
      </c>
      <c r="B31" s="700">
        <f t="shared" si="2"/>
        <v>337.36123873825477</v>
      </c>
      <c r="C31" s="690">
        <f t="shared" si="1"/>
        <v>7.9356234362682604E-3</v>
      </c>
    </row>
    <row r="32" spans="1:15">
      <c r="A32" s="660" t="s">
        <v>16</v>
      </c>
      <c r="B32" s="700">
        <f>B14</f>
        <v>884.27691800073399</v>
      </c>
      <c r="C32" s="690">
        <f t="shared" si="1"/>
        <v>2.0800518343134636E-2</v>
      </c>
    </row>
    <row r="33" spans="1:32">
      <c r="A33" s="660" t="s">
        <v>18</v>
      </c>
      <c r="B33" s="700">
        <f>B15</f>
        <v>580.92078302493212</v>
      </c>
      <c r="C33" s="690">
        <f t="shared" si="1"/>
        <v>1.3664784364764123E-2</v>
      </c>
    </row>
    <row r="34" spans="1:32">
      <c r="A34" s="660" t="s">
        <v>21</v>
      </c>
      <c r="B34" s="700">
        <f>B16</f>
        <v>2.0131079750678382</v>
      </c>
      <c r="C34" s="690">
        <f>B34/$B$37</f>
        <v>4.7353593099299279E-5</v>
      </c>
    </row>
    <row r="35" spans="1:32" ht="15.75" thickBot="1">
      <c r="A35" s="660" t="s">
        <v>514</v>
      </c>
      <c r="B35" s="701">
        <f>B19</f>
        <v>557.22700000000009</v>
      </c>
      <c r="C35" s="693">
        <f>B35/$B$37</f>
        <v>1.3107444284529278E-2</v>
      </c>
    </row>
    <row r="36" spans="1:32">
      <c r="A36" s="655"/>
      <c r="B36" s="667"/>
      <c r="C36" s="12"/>
    </row>
    <row r="37" spans="1:32">
      <c r="A37" s="669" t="s">
        <v>515</v>
      </c>
      <c r="B37" s="670">
        <f>'[2]6.1 EXPORTACIONES PART'!V21</f>
        <v>42512.253945469398</v>
      </c>
      <c r="C37" s="697">
        <v>1</v>
      </c>
      <c r="D37" s="702"/>
      <c r="E37" s="702"/>
      <c r="F37" s="702"/>
      <c r="G37" s="702"/>
      <c r="H37" s="702"/>
      <c r="I37" s="702"/>
      <c r="J37" s="702"/>
      <c r="K37" s="702"/>
      <c r="L37" s="702"/>
      <c r="M37" s="702"/>
      <c r="N37" s="703"/>
      <c r="O37" s="703"/>
      <c r="P37" s="703"/>
      <c r="Q37" s="703"/>
      <c r="R37" s="703"/>
      <c r="S37" s="703"/>
      <c r="T37" s="703"/>
      <c r="U37" s="703"/>
      <c r="V37" s="703"/>
      <c r="W37" s="703"/>
      <c r="X37" s="703"/>
      <c r="Y37" s="703"/>
      <c r="Z37" s="703"/>
      <c r="AA37" s="703"/>
      <c r="AB37" s="703"/>
      <c r="AC37" s="703"/>
      <c r="AD37" s="703"/>
      <c r="AE37" s="703"/>
      <c r="AF37" s="703"/>
    </row>
    <row r="38" spans="1:32">
      <c r="A38" s="673"/>
      <c r="B38" s="674"/>
      <c r="D38" s="702"/>
      <c r="E38" s="702"/>
      <c r="F38" s="702"/>
      <c r="G38" s="702"/>
      <c r="H38" s="702"/>
      <c r="I38" s="702"/>
      <c r="J38" s="702"/>
      <c r="K38" s="702"/>
      <c r="L38" s="702"/>
      <c r="M38" s="702"/>
      <c r="N38" s="703"/>
      <c r="O38" s="703"/>
      <c r="P38" s="703"/>
      <c r="Q38" s="703"/>
      <c r="R38" s="703"/>
      <c r="S38" s="703"/>
      <c r="T38" s="703"/>
      <c r="U38" s="703"/>
      <c r="V38" s="703"/>
      <c r="W38" s="703"/>
      <c r="X38" s="703"/>
      <c r="Y38" s="703"/>
      <c r="Z38" s="703"/>
      <c r="AA38" s="703"/>
      <c r="AB38" s="703"/>
      <c r="AC38" s="703"/>
      <c r="AD38" s="703"/>
      <c r="AE38" s="703"/>
      <c r="AF38" s="703"/>
    </row>
    <row r="39" spans="1:32">
      <c r="D39" s="702"/>
      <c r="E39" s="702"/>
      <c r="F39" s="702"/>
      <c r="G39" s="702"/>
      <c r="H39" s="702"/>
      <c r="I39" s="702"/>
      <c r="J39" s="702"/>
      <c r="K39" s="702"/>
      <c r="L39" s="702"/>
      <c r="M39" s="702"/>
      <c r="N39" s="703"/>
      <c r="O39" s="703"/>
      <c r="P39" s="703"/>
      <c r="Q39" s="703"/>
      <c r="R39" s="703"/>
      <c r="S39" s="703"/>
      <c r="T39" s="703"/>
      <c r="U39" s="703"/>
      <c r="V39" s="703"/>
      <c r="W39" s="703"/>
      <c r="X39" s="703"/>
      <c r="Y39" s="703"/>
      <c r="Z39" s="703"/>
      <c r="AA39" s="703"/>
      <c r="AB39" s="703"/>
      <c r="AC39" s="703"/>
      <c r="AD39" s="703"/>
      <c r="AE39" s="703"/>
      <c r="AF39" s="703"/>
    </row>
    <row r="40" spans="1:32" ht="12.75">
      <c r="A40" s="821" t="s">
        <v>566</v>
      </c>
      <c r="B40" s="821"/>
      <c r="C40" s="821"/>
      <c r="D40" s="704"/>
      <c r="E40" s="704"/>
      <c r="F40" s="704"/>
      <c r="G40" s="704"/>
      <c r="H40" s="704"/>
      <c r="I40" s="704"/>
      <c r="J40" s="822"/>
      <c r="K40" s="822"/>
      <c r="L40" s="822"/>
      <c r="M40" s="822"/>
      <c r="N40" s="822"/>
      <c r="O40" s="822"/>
      <c r="P40" s="822"/>
      <c r="Q40" s="822"/>
      <c r="R40" s="822"/>
      <c r="S40" s="822"/>
      <c r="T40" s="822"/>
      <c r="U40" s="822"/>
      <c r="V40" s="822"/>
      <c r="W40" s="822"/>
      <c r="X40" s="822"/>
      <c r="Y40" s="822"/>
      <c r="Z40" s="822"/>
      <c r="AA40" s="822"/>
      <c r="AB40" s="772"/>
      <c r="AC40" s="703"/>
      <c r="AD40" s="703"/>
      <c r="AE40" s="703"/>
      <c r="AF40" s="703"/>
    </row>
    <row r="41" spans="1:32">
      <c r="D41" s="702"/>
      <c r="E41" s="702"/>
      <c r="F41" s="702"/>
      <c r="G41" s="702"/>
      <c r="H41" s="702"/>
      <c r="I41" s="702"/>
      <c r="J41" s="702"/>
      <c r="K41" s="702"/>
      <c r="L41" s="702"/>
      <c r="M41" s="702"/>
      <c r="N41" s="703"/>
      <c r="O41" s="703"/>
      <c r="P41" s="703"/>
      <c r="Q41" s="703"/>
      <c r="R41" s="703"/>
      <c r="S41" s="703"/>
      <c r="T41" s="703"/>
      <c r="U41" s="703"/>
      <c r="V41" s="703"/>
      <c r="W41" s="703"/>
      <c r="X41" s="703"/>
      <c r="Y41" s="703"/>
      <c r="Z41" s="703"/>
      <c r="AA41" s="703"/>
      <c r="AB41" s="703"/>
      <c r="AC41" s="703"/>
      <c r="AD41" s="703"/>
      <c r="AE41" s="703"/>
      <c r="AF41" s="703"/>
    </row>
    <row r="42" spans="1:32" ht="35.25" customHeight="1">
      <c r="D42" s="702"/>
      <c r="E42" s="702"/>
      <c r="F42" s="702"/>
      <c r="G42" s="702"/>
      <c r="H42" s="702"/>
      <c r="I42" s="702"/>
      <c r="J42" s="702"/>
      <c r="K42" s="702"/>
      <c r="L42" s="702"/>
      <c r="M42" s="702"/>
      <c r="N42" s="703"/>
      <c r="O42" s="703"/>
      <c r="P42" s="703"/>
      <c r="Q42" s="703"/>
      <c r="R42" s="703"/>
      <c r="S42" s="703"/>
      <c r="T42" s="703"/>
      <c r="U42" s="703"/>
      <c r="V42" s="703"/>
      <c r="W42" s="703"/>
      <c r="X42" s="703"/>
      <c r="Y42" s="703"/>
      <c r="Z42" s="703"/>
      <c r="AA42" s="703"/>
      <c r="AB42" s="703"/>
      <c r="AC42" s="703"/>
      <c r="AD42" s="703"/>
      <c r="AE42" s="703"/>
      <c r="AF42" s="703"/>
    </row>
    <row r="43" spans="1:32">
      <c r="D43" s="702"/>
      <c r="E43" s="702"/>
      <c r="F43" s="702"/>
      <c r="G43" s="702"/>
      <c r="H43" s="702"/>
      <c r="I43" s="702"/>
      <c r="J43" s="702"/>
      <c r="K43" s="702"/>
      <c r="L43" s="702"/>
      <c r="M43" s="702"/>
      <c r="N43" s="703"/>
      <c r="O43" s="703"/>
      <c r="P43" s="703"/>
      <c r="Q43" s="703"/>
      <c r="R43" s="703"/>
      <c r="S43" s="703"/>
      <c r="T43" s="703"/>
      <c r="U43" s="703"/>
      <c r="V43" s="703"/>
      <c r="W43" s="703"/>
      <c r="X43" s="703"/>
      <c r="Y43" s="703"/>
      <c r="Z43" s="703"/>
      <c r="AA43" s="703"/>
      <c r="AB43" s="703"/>
      <c r="AC43" s="703"/>
      <c r="AD43" s="703"/>
      <c r="AE43" s="703"/>
      <c r="AF43" s="703"/>
    </row>
    <row r="44" spans="1:32">
      <c r="D44" s="702"/>
      <c r="E44" s="702"/>
      <c r="F44" s="702"/>
      <c r="G44" s="702"/>
      <c r="H44" s="702"/>
      <c r="I44" s="702"/>
      <c r="J44" s="702"/>
      <c r="K44" s="702"/>
      <c r="L44" s="702"/>
      <c r="M44" s="702"/>
      <c r="N44" s="703"/>
      <c r="O44" s="703"/>
      <c r="P44" s="703"/>
      <c r="Q44" s="703"/>
      <c r="R44" s="703"/>
      <c r="S44" s="703"/>
      <c r="T44" s="703"/>
      <c r="U44" s="703"/>
      <c r="V44" s="703"/>
      <c r="W44" s="703"/>
      <c r="X44" s="703"/>
      <c r="Y44" s="703"/>
      <c r="Z44" s="703"/>
      <c r="AA44" s="703"/>
      <c r="AB44" s="703"/>
      <c r="AC44" s="703"/>
      <c r="AD44" s="703"/>
      <c r="AE44" s="703"/>
      <c r="AF44" s="703"/>
    </row>
    <row r="45" spans="1:32">
      <c r="D45" s="702"/>
      <c r="E45" s="702"/>
      <c r="F45" s="702"/>
      <c r="G45" s="702"/>
      <c r="H45" s="702"/>
      <c r="I45" s="702"/>
      <c r="J45" s="702"/>
      <c r="K45" s="702"/>
      <c r="L45" s="702"/>
      <c r="M45" s="702"/>
      <c r="N45" s="703"/>
      <c r="O45" s="703"/>
      <c r="P45" s="703"/>
      <c r="Q45" s="703"/>
      <c r="R45" s="703"/>
      <c r="S45" s="703"/>
      <c r="T45" s="703"/>
      <c r="U45" s="703"/>
      <c r="V45" s="703"/>
      <c r="W45" s="703"/>
      <c r="X45" s="703"/>
      <c r="Y45" s="703"/>
      <c r="Z45" s="703"/>
      <c r="AA45" s="703"/>
      <c r="AB45" s="703"/>
      <c r="AC45" s="703"/>
      <c r="AD45" s="703"/>
      <c r="AE45" s="703"/>
      <c r="AF45" s="703"/>
    </row>
    <row r="46" spans="1:32">
      <c r="D46" s="702"/>
      <c r="E46" s="702"/>
      <c r="F46" s="702"/>
      <c r="G46" s="702"/>
      <c r="H46" s="702"/>
      <c r="I46" s="702"/>
      <c r="J46" s="702"/>
      <c r="K46" s="702"/>
      <c r="L46" s="702"/>
      <c r="M46" s="702"/>
      <c r="N46" s="703"/>
      <c r="O46" s="703"/>
      <c r="P46" s="703"/>
      <c r="Q46" s="703"/>
      <c r="R46" s="703"/>
      <c r="S46" s="703"/>
      <c r="T46" s="703"/>
      <c r="U46" s="703"/>
      <c r="V46" s="703"/>
      <c r="W46" s="703"/>
      <c r="X46" s="703"/>
      <c r="Y46" s="703"/>
      <c r="Z46" s="703"/>
      <c r="AA46" s="703"/>
      <c r="AB46" s="703"/>
      <c r="AC46" s="703"/>
      <c r="AD46" s="703"/>
      <c r="AE46" s="703"/>
      <c r="AF46" s="703"/>
    </row>
    <row r="47" spans="1:32">
      <c r="D47" s="702"/>
      <c r="E47" s="702"/>
      <c r="F47" s="702"/>
      <c r="G47" s="702"/>
      <c r="H47" s="702"/>
      <c r="I47" s="702"/>
      <c r="J47" s="702"/>
      <c r="K47" s="702"/>
      <c r="L47" s="702"/>
      <c r="M47" s="702"/>
      <c r="N47" s="703"/>
      <c r="O47" s="703"/>
      <c r="P47" s="703"/>
      <c r="Q47" s="703"/>
      <c r="R47" s="703"/>
      <c r="S47" s="703"/>
      <c r="T47" s="703"/>
      <c r="U47" s="703"/>
      <c r="V47" s="703"/>
      <c r="W47" s="703"/>
      <c r="X47" s="703"/>
      <c r="Y47" s="703"/>
      <c r="Z47" s="703"/>
      <c r="AA47" s="703"/>
      <c r="AB47" s="703"/>
      <c r="AC47" s="703"/>
      <c r="AD47" s="703"/>
      <c r="AE47" s="703"/>
      <c r="AF47" s="703"/>
    </row>
    <row r="48" spans="1:32">
      <c r="D48" s="702"/>
      <c r="E48" s="702"/>
      <c r="F48" s="702"/>
      <c r="G48" s="702"/>
      <c r="H48" s="702"/>
      <c r="I48" s="702"/>
      <c r="J48" s="702"/>
      <c r="K48" s="702"/>
      <c r="L48" s="702"/>
      <c r="M48" s="702"/>
      <c r="N48" s="703"/>
      <c r="O48" s="703"/>
      <c r="P48" s="703"/>
      <c r="Q48" s="703"/>
      <c r="R48" s="703"/>
      <c r="S48" s="703"/>
      <c r="T48" s="703"/>
      <c r="U48" s="703"/>
      <c r="V48" s="703"/>
      <c r="W48" s="703"/>
      <c r="X48" s="703"/>
      <c r="Y48" s="703"/>
      <c r="Z48" s="703"/>
      <c r="AA48" s="703"/>
      <c r="AB48" s="703"/>
      <c r="AC48" s="703"/>
      <c r="AD48" s="703"/>
      <c r="AE48" s="703"/>
      <c r="AF48" s="703"/>
    </row>
    <row r="49" spans="4:32" s="140" customFormat="1">
      <c r="D49" s="702"/>
      <c r="E49" s="702"/>
      <c r="F49" s="702"/>
      <c r="G49" s="702"/>
      <c r="H49" s="702"/>
      <c r="I49" s="702"/>
      <c r="J49" s="702"/>
      <c r="K49" s="702"/>
      <c r="L49" s="702"/>
      <c r="M49" s="702"/>
      <c r="N49" s="703"/>
      <c r="O49" s="703"/>
      <c r="P49" s="703"/>
      <c r="Q49" s="703"/>
      <c r="R49" s="703"/>
      <c r="S49" s="703"/>
      <c r="T49" s="703"/>
      <c r="U49" s="703"/>
      <c r="V49" s="703"/>
      <c r="W49" s="703"/>
      <c r="X49" s="703"/>
      <c r="Y49" s="703"/>
      <c r="Z49" s="703"/>
      <c r="AA49" s="703"/>
      <c r="AB49" s="703"/>
      <c r="AC49" s="703"/>
      <c r="AD49" s="703"/>
      <c r="AE49" s="703"/>
      <c r="AF49" s="703"/>
    </row>
    <row r="50" spans="4:32" s="140" customFormat="1">
      <c r="D50" s="702"/>
      <c r="E50" s="702"/>
      <c r="F50" s="702"/>
      <c r="G50" s="702"/>
      <c r="H50" s="702"/>
      <c r="I50" s="702"/>
      <c r="J50" s="702"/>
      <c r="K50" s="702"/>
      <c r="L50" s="702"/>
      <c r="M50" s="702"/>
      <c r="N50" s="703"/>
      <c r="O50" s="703"/>
      <c r="P50" s="703"/>
      <c r="Q50" s="703"/>
      <c r="R50" s="703"/>
      <c r="S50" s="703"/>
      <c r="T50" s="703"/>
      <c r="U50" s="703"/>
      <c r="V50" s="703"/>
      <c r="W50" s="703"/>
      <c r="X50" s="703"/>
      <c r="Y50" s="703"/>
      <c r="Z50" s="703"/>
      <c r="AA50" s="703"/>
      <c r="AB50" s="703"/>
      <c r="AC50" s="703"/>
      <c r="AD50" s="703"/>
      <c r="AE50" s="703"/>
      <c r="AF50" s="703"/>
    </row>
    <row r="51" spans="4:32" s="140" customFormat="1">
      <c r="D51" s="702"/>
      <c r="E51" s="702"/>
      <c r="F51" s="702"/>
      <c r="G51" s="702"/>
      <c r="H51" s="702"/>
      <c r="I51" s="702"/>
      <c r="J51" s="702"/>
      <c r="K51" s="702"/>
      <c r="L51" s="702"/>
      <c r="M51" s="702"/>
      <c r="N51" s="703"/>
      <c r="O51" s="703"/>
      <c r="P51" s="703"/>
      <c r="Q51" s="703"/>
      <c r="R51" s="703"/>
      <c r="S51" s="703"/>
      <c r="T51" s="703"/>
      <c r="U51" s="703"/>
      <c r="V51" s="703"/>
      <c r="W51" s="703"/>
      <c r="X51" s="703"/>
      <c r="Y51" s="703"/>
      <c r="Z51" s="703"/>
      <c r="AA51" s="703"/>
      <c r="AB51" s="703"/>
      <c r="AC51" s="703"/>
      <c r="AD51" s="703"/>
      <c r="AE51" s="703"/>
      <c r="AF51" s="703"/>
    </row>
    <row r="52" spans="4:32" s="140" customFormat="1">
      <c r="D52" s="702"/>
      <c r="E52" s="702"/>
      <c r="F52" s="702"/>
      <c r="G52" s="702"/>
      <c r="H52" s="702"/>
      <c r="I52" s="702"/>
      <c r="J52" s="702"/>
      <c r="K52" s="702"/>
      <c r="L52" s="702"/>
      <c r="M52" s="702"/>
      <c r="N52" s="703"/>
      <c r="O52" s="703"/>
      <c r="P52" s="703"/>
      <c r="Q52" s="703"/>
      <c r="R52" s="703"/>
      <c r="S52" s="703"/>
      <c r="T52" s="703"/>
      <c r="U52" s="703"/>
      <c r="V52" s="703"/>
      <c r="W52" s="703"/>
      <c r="X52" s="703"/>
      <c r="Y52" s="703"/>
      <c r="Z52" s="703"/>
      <c r="AA52" s="703"/>
      <c r="AB52" s="703"/>
      <c r="AC52" s="703"/>
      <c r="AD52" s="703"/>
      <c r="AE52" s="703"/>
      <c r="AF52" s="703"/>
    </row>
    <row r="53" spans="4:32" s="140" customFormat="1">
      <c r="D53" s="702"/>
      <c r="E53" s="702"/>
      <c r="F53" s="702"/>
      <c r="G53" s="702"/>
      <c r="H53" s="702"/>
      <c r="I53" s="702"/>
      <c r="J53" s="702"/>
      <c r="K53" s="702"/>
      <c r="L53" s="702"/>
      <c r="M53" s="702"/>
      <c r="N53" s="703"/>
      <c r="O53" s="703"/>
      <c r="P53" s="703"/>
      <c r="Q53" s="703"/>
      <c r="R53" s="703"/>
      <c r="S53" s="703"/>
      <c r="T53" s="703"/>
      <c r="U53" s="703"/>
      <c r="V53" s="703"/>
      <c r="W53" s="703"/>
      <c r="X53" s="703"/>
      <c r="Y53" s="703"/>
      <c r="Z53" s="703"/>
      <c r="AA53" s="703"/>
      <c r="AB53" s="703"/>
      <c r="AC53" s="703"/>
      <c r="AD53" s="703"/>
      <c r="AE53" s="703"/>
      <c r="AF53" s="703"/>
    </row>
    <row r="54" spans="4:32" s="140" customFormat="1">
      <c r="D54" s="702"/>
      <c r="E54" s="702"/>
      <c r="F54" s="702"/>
      <c r="G54" s="702"/>
      <c r="H54" s="702"/>
      <c r="I54" s="702"/>
      <c r="J54" s="702"/>
      <c r="K54" s="702"/>
      <c r="L54" s="702"/>
      <c r="M54" s="702"/>
      <c r="N54" s="703"/>
      <c r="O54" s="703"/>
      <c r="P54" s="703"/>
      <c r="Q54" s="703"/>
      <c r="R54" s="703"/>
      <c r="S54" s="703"/>
      <c r="T54" s="703"/>
      <c r="U54" s="703"/>
      <c r="V54" s="703"/>
      <c r="W54" s="703"/>
      <c r="X54" s="703"/>
      <c r="Y54" s="703"/>
      <c r="Z54" s="703"/>
      <c r="AA54" s="703"/>
      <c r="AB54" s="703"/>
      <c r="AC54" s="703"/>
      <c r="AD54" s="703"/>
      <c r="AE54" s="703"/>
      <c r="AF54" s="703"/>
    </row>
    <row r="55" spans="4:32" s="140" customFormat="1">
      <c r="D55" s="702"/>
      <c r="E55" s="702"/>
      <c r="F55" s="702"/>
      <c r="G55" s="702"/>
      <c r="H55" s="702"/>
      <c r="I55" s="702"/>
      <c r="J55" s="702"/>
      <c r="K55" s="702"/>
      <c r="L55" s="702"/>
      <c r="M55" s="702"/>
      <c r="N55" s="703"/>
      <c r="O55" s="703"/>
      <c r="P55" s="703"/>
      <c r="Q55" s="703"/>
      <c r="R55" s="703"/>
      <c r="S55" s="703"/>
      <c r="T55" s="703"/>
      <c r="U55" s="703"/>
      <c r="V55" s="703"/>
      <c r="W55" s="703"/>
      <c r="X55" s="703"/>
      <c r="Y55" s="703"/>
      <c r="Z55" s="703"/>
      <c r="AA55" s="703"/>
      <c r="AB55" s="703"/>
      <c r="AC55" s="703"/>
      <c r="AD55" s="703"/>
      <c r="AE55" s="703"/>
      <c r="AF55" s="703"/>
    </row>
    <row r="56" spans="4:32" s="140" customFormat="1">
      <c r="D56" s="702"/>
      <c r="E56" s="702"/>
      <c r="F56" s="702"/>
      <c r="G56" s="702"/>
      <c r="H56" s="702"/>
      <c r="I56" s="702"/>
      <c r="J56" s="702"/>
      <c r="K56" s="702"/>
      <c r="L56" s="702"/>
      <c r="M56" s="702"/>
      <c r="N56" s="703"/>
      <c r="O56" s="703"/>
      <c r="P56" s="703"/>
      <c r="Q56" s="703"/>
      <c r="R56" s="703"/>
      <c r="S56" s="703"/>
      <c r="T56" s="703"/>
      <c r="U56" s="703"/>
      <c r="V56" s="703"/>
      <c r="W56" s="703"/>
      <c r="X56" s="703"/>
      <c r="Y56" s="703"/>
      <c r="Z56" s="703"/>
      <c r="AA56" s="703"/>
      <c r="AB56" s="703"/>
      <c r="AC56" s="703"/>
      <c r="AD56" s="703"/>
      <c r="AE56" s="703"/>
      <c r="AF56" s="703"/>
    </row>
    <row r="57" spans="4:32" s="140" customFormat="1">
      <c r="D57" s="702"/>
      <c r="E57" s="702"/>
      <c r="F57" s="702"/>
      <c r="G57" s="702"/>
      <c r="H57" s="702"/>
      <c r="I57" s="702"/>
      <c r="J57" s="702"/>
      <c r="K57" s="702"/>
      <c r="L57" s="702"/>
      <c r="M57" s="702"/>
      <c r="N57" s="703"/>
      <c r="O57" s="703"/>
      <c r="P57" s="703"/>
      <c r="Q57" s="703"/>
      <c r="R57" s="703"/>
      <c r="S57" s="703"/>
      <c r="T57" s="703"/>
      <c r="U57" s="703"/>
      <c r="V57" s="703"/>
      <c r="W57" s="703"/>
      <c r="X57" s="703"/>
      <c r="Y57" s="703"/>
      <c r="Z57" s="703"/>
      <c r="AA57" s="703"/>
      <c r="AB57" s="703"/>
      <c r="AC57" s="703"/>
      <c r="AD57" s="703"/>
      <c r="AE57" s="703"/>
      <c r="AF57" s="703"/>
    </row>
    <row r="58" spans="4:32" s="140" customFormat="1">
      <c r="D58" s="702"/>
      <c r="E58" s="702"/>
      <c r="F58" s="702"/>
      <c r="G58" s="702"/>
      <c r="H58" s="702"/>
      <c r="I58" s="702"/>
      <c r="J58" s="702"/>
      <c r="K58" s="702"/>
      <c r="L58" s="702"/>
      <c r="M58" s="702"/>
      <c r="N58" s="703"/>
      <c r="O58" s="703"/>
      <c r="P58" s="703"/>
      <c r="Q58" s="703"/>
      <c r="R58" s="703"/>
      <c r="S58" s="703"/>
      <c r="T58" s="703"/>
      <c r="U58" s="703"/>
      <c r="V58" s="703"/>
      <c r="W58" s="703"/>
      <c r="X58" s="703"/>
      <c r="Y58" s="703"/>
      <c r="Z58" s="703"/>
      <c r="AA58" s="703"/>
      <c r="AB58" s="703"/>
      <c r="AC58" s="703"/>
      <c r="AD58" s="703"/>
      <c r="AE58" s="703"/>
      <c r="AF58" s="703"/>
    </row>
    <row r="59" spans="4:32" s="140" customFormat="1">
      <c r="D59" s="702"/>
      <c r="E59" s="702"/>
      <c r="F59" s="702"/>
      <c r="G59" s="702"/>
      <c r="H59" s="702"/>
      <c r="I59" s="702"/>
      <c r="J59" s="702"/>
      <c r="K59" s="702"/>
      <c r="L59" s="702"/>
      <c r="M59" s="702"/>
      <c r="N59" s="703"/>
      <c r="O59" s="703"/>
      <c r="P59" s="703"/>
      <c r="Q59" s="703"/>
      <c r="R59" s="703"/>
      <c r="S59" s="703"/>
      <c r="T59" s="703"/>
      <c r="U59" s="703"/>
      <c r="V59" s="703"/>
      <c r="W59" s="703"/>
      <c r="X59" s="703"/>
      <c r="Y59" s="703"/>
      <c r="Z59" s="703"/>
      <c r="AA59" s="703"/>
      <c r="AB59" s="703"/>
      <c r="AC59" s="703"/>
      <c r="AD59" s="703"/>
      <c r="AE59" s="703"/>
      <c r="AF59" s="703"/>
    </row>
    <row r="60" spans="4:32" s="140" customFormat="1">
      <c r="D60" s="702"/>
      <c r="E60" s="702"/>
      <c r="F60" s="702"/>
      <c r="G60" s="702"/>
      <c r="H60" s="702"/>
      <c r="I60" s="702"/>
      <c r="J60" s="702"/>
      <c r="K60" s="702"/>
      <c r="L60" s="702"/>
      <c r="M60" s="702"/>
      <c r="N60" s="703"/>
      <c r="O60" s="703"/>
      <c r="P60" s="703"/>
      <c r="Q60" s="703"/>
      <c r="R60" s="703"/>
      <c r="S60" s="703"/>
      <c r="T60" s="703"/>
      <c r="U60" s="703"/>
      <c r="V60" s="703"/>
      <c r="W60" s="703"/>
      <c r="X60" s="703"/>
      <c r="Y60" s="703"/>
      <c r="Z60" s="703"/>
      <c r="AA60" s="703"/>
      <c r="AB60" s="703"/>
      <c r="AC60" s="703"/>
      <c r="AD60" s="703"/>
      <c r="AE60" s="703"/>
      <c r="AF60" s="703"/>
    </row>
    <row r="61" spans="4:32" s="140" customFormat="1">
      <c r="D61" s="702"/>
      <c r="E61" s="702"/>
      <c r="F61" s="702"/>
      <c r="G61" s="702"/>
      <c r="H61" s="702"/>
      <c r="I61" s="702"/>
      <c r="J61" s="702"/>
      <c r="K61" s="702"/>
      <c r="L61" s="702"/>
      <c r="M61" s="702"/>
      <c r="N61" s="703"/>
      <c r="O61" s="703"/>
      <c r="P61" s="703"/>
      <c r="Q61" s="703"/>
      <c r="R61" s="703"/>
      <c r="S61" s="703"/>
      <c r="T61" s="703"/>
      <c r="U61" s="703"/>
      <c r="V61" s="703"/>
      <c r="W61" s="703"/>
      <c r="X61" s="703"/>
      <c r="Y61" s="703"/>
      <c r="Z61" s="703"/>
      <c r="AA61" s="703"/>
      <c r="AB61" s="703"/>
      <c r="AC61" s="703"/>
      <c r="AD61" s="703"/>
      <c r="AE61" s="703"/>
      <c r="AF61" s="703"/>
    </row>
    <row r="62" spans="4:32" s="140" customFormat="1">
      <c r="D62" s="702"/>
      <c r="E62" s="702"/>
      <c r="F62" s="702"/>
      <c r="G62" s="702"/>
      <c r="H62" s="702"/>
      <c r="I62" s="702"/>
      <c r="J62" s="702"/>
      <c r="K62" s="702"/>
      <c r="L62" s="702"/>
      <c r="M62" s="702"/>
      <c r="N62" s="703"/>
      <c r="O62" s="703"/>
      <c r="P62" s="703"/>
      <c r="Q62" s="703"/>
      <c r="R62" s="703"/>
      <c r="S62" s="703"/>
      <c r="T62" s="703"/>
      <c r="U62" s="703"/>
      <c r="V62" s="703"/>
      <c r="W62" s="703"/>
      <c r="X62" s="703"/>
      <c r="Y62" s="703"/>
      <c r="Z62" s="703"/>
      <c r="AA62" s="703"/>
      <c r="AB62" s="703"/>
      <c r="AC62" s="703"/>
      <c r="AD62" s="703"/>
      <c r="AE62" s="703"/>
      <c r="AF62" s="703"/>
    </row>
    <row r="63" spans="4:32" s="140" customFormat="1">
      <c r="D63" s="387"/>
      <c r="E63" s="387"/>
      <c r="F63" s="387"/>
      <c r="G63" s="387"/>
      <c r="H63" s="387"/>
      <c r="I63" s="387"/>
      <c r="J63" s="387"/>
      <c r="K63" s="387"/>
      <c r="L63" s="387"/>
      <c r="M63" s="387"/>
    </row>
    <row r="64" spans="4:32" s="140" customFormat="1">
      <c r="D64" s="387"/>
      <c r="E64" s="387"/>
      <c r="F64" s="387"/>
      <c r="G64" s="387"/>
      <c r="H64" s="387"/>
      <c r="I64" s="387"/>
      <c r="J64" s="387"/>
      <c r="K64" s="387"/>
      <c r="L64" s="387"/>
      <c r="M64" s="387"/>
    </row>
  </sheetData>
  <mergeCells count="5">
    <mergeCell ref="A2:C2"/>
    <mergeCell ref="A22:C22"/>
    <mergeCell ref="A40:C40"/>
    <mergeCell ref="J40:R40"/>
    <mergeCell ref="S40:AA40"/>
  </mergeCells>
  <printOptions horizontalCentered="1" verticalCentered="1"/>
  <pageMargins left="0" right="0" top="0" bottom="0" header="0.31496062992125984" footer="0.31496062992125984"/>
  <pageSetup paperSize="9" scale="10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F0"/>
  </sheetPr>
  <dimension ref="A1:R51"/>
  <sheetViews>
    <sheetView showGridLines="0" view="pageBreakPreview" topLeftCell="A40" zoomScale="110" zoomScaleNormal="110" zoomScaleSheetLayoutView="110" workbookViewId="0">
      <selection activeCell="D58" sqref="D58"/>
    </sheetView>
  </sheetViews>
  <sheetFormatPr baseColWidth="10" defaultColWidth="11.42578125" defaultRowHeight="12.75"/>
  <cols>
    <col min="1" max="1" width="13.28515625" style="161" customWidth="1"/>
    <col min="2" max="2" width="15.42578125" style="154" bestFit="1" customWidth="1"/>
    <col min="3" max="3" width="13.28515625" style="154" bestFit="1" customWidth="1"/>
    <col min="4" max="4" width="13.140625" style="154" bestFit="1" customWidth="1"/>
    <col min="5" max="5" width="17.5703125" style="154" customWidth="1"/>
    <col min="6" max="7" width="13.140625" style="154" bestFit="1" customWidth="1"/>
    <col min="8" max="8" width="14.140625" style="154" bestFit="1" customWidth="1"/>
    <col min="9" max="9" width="18.28515625" style="154" bestFit="1" customWidth="1"/>
    <col min="10" max="10" width="16.85546875" style="154" customWidth="1"/>
    <col min="11" max="11" width="16" style="154" bestFit="1" customWidth="1"/>
    <col min="12" max="13" width="14.5703125" style="154" bestFit="1" customWidth="1"/>
    <col min="14" max="14" width="14.85546875" style="154" bestFit="1" customWidth="1"/>
    <col min="15" max="15" width="15.5703125" style="154" bestFit="1" customWidth="1"/>
    <col min="16" max="16" width="14.28515625" style="154" bestFit="1" customWidth="1"/>
    <col min="17" max="17" width="15.5703125" style="154" bestFit="1" customWidth="1"/>
    <col min="18" max="18" width="13.7109375" style="154" bestFit="1" customWidth="1"/>
    <col min="19" max="16384" width="11.42578125" style="154"/>
  </cols>
  <sheetData>
    <row r="1" spans="1:17" ht="15">
      <c r="A1" s="168" t="s">
        <v>260</v>
      </c>
      <c r="I1" s="707"/>
    </row>
    <row r="2" spans="1:17" ht="15.75">
      <c r="A2" s="136" t="s">
        <v>261</v>
      </c>
      <c r="I2" s="707"/>
    </row>
    <row r="3" spans="1:17" ht="15">
      <c r="H3" s="387"/>
      <c r="I3" s="387"/>
    </row>
    <row r="4" spans="1:17" s="708" customFormat="1" ht="25.5">
      <c r="A4" s="253" t="s">
        <v>248</v>
      </c>
      <c r="B4" s="254" t="s">
        <v>358</v>
      </c>
      <c r="C4" s="254" t="s">
        <v>277</v>
      </c>
      <c r="D4" s="254" t="s">
        <v>278</v>
      </c>
      <c r="E4" s="254" t="s">
        <v>280</v>
      </c>
      <c r="F4" s="254" t="s">
        <v>372</v>
      </c>
      <c r="G4" s="254" t="s">
        <v>26</v>
      </c>
      <c r="H4" s="254" t="s">
        <v>55</v>
      </c>
      <c r="I4" s="707"/>
    </row>
    <row r="5" spans="1:17" ht="15">
      <c r="A5" s="161">
        <v>2009</v>
      </c>
      <c r="B5" s="162">
        <v>319825374.36999965</v>
      </c>
      <c r="C5" s="162">
        <v>499659326.56000036</v>
      </c>
      <c r="D5" s="162">
        <v>393600073.86000019</v>
      </c>
      <c r="E5" s="162">
        <v>376380329.34000021</v>
      </c>
      <c r="F5" s="162">
        <v>196060821.38999999</v>
      </c>
      <c r="G5" s="162">
        <v>504747514.43999982</v>
      </c>
      <c r="H5" s="162">
        <v>2290273439.96</v>
      </c>
      <c r="I5" s="709">
        <f t="shared" ref="I5:I15" si="0">H5/1000000</f>
        <v>2290.2734399599999</v>
      </c>
    </row>
    <row r="6" spans="1:17" ht="15">
      <c r="A6" s="161">
        <v>2010</v>
      </c>
      <c r="B6" s="162">
        <v>416011992.68000019</v>
      </c>
      <c r="C6" s="162">
        <v>518078947.39999974</v>
      </c>
      <c r="D6" s="162">
        <v>615815226.54999983</v>
      </c>
      <c r="E6" s="162">
        <v>827591968.73000026</v>
      </c>
      <c r="F6" s="162">
        <v>510276007.16999966</v>
      </c>
      <c r="G6" s="162">
        <v>443780328.35999978</v>
      </c>
      <c r="H6" s="162">
        <v>3331554470.8899989</v>
      </c>
      <c r="I6" s="709">
        <f t="shared" si="0"/>
        <v>3331.5544708899988</v>
      </c>
    </row>
    <row r="7" spans="1:17" ht="15">
      <c r="A7" s="161">
        <v>2011</v>
      </c>
      <c r="B7" s="162">
        <v>1124827734.03</v>
      </c>
      <c r="C7" s="162">
        <v>776151268.40999997</v>
      </c>
      <c r="D7" s="162">
        <v>869366743.73000062</v>
      </c>
      <c r="E7" s="162">
        <v>1406825781.3400011</v>
      </c>
      <c r="F7" s="162">
        <v>788187748.41999972</v>
      </c>
      <c r="G7" s="162">
        <v>1412256087.9500005</v>
      </c>
      <c r="H7" s="162">
        <v>6377615363.880002</v>
      </c>
      <c r="I7" s="709">
        <f t="shared" si="0"/>
        <v>6377.6153638800024</v>
      </c>
      <c r="J7" s="710"/>
      <c r="K7" s="581"/>
    </row>
    <row r="8" spans="1:17" ht="15">
      <c r="A8" s="161">
        <v>2012</v>
      </c>
      <c r="B8" s="162">
        <v>1140068754.6699998</v>
      </c>
      <c r="C8" s="162">
        <v>525257849.7100004</v>
      </c>
      <c r="D8" s="162">
        <v>905401645.29999912</v>
      </c>
      <c r="E8" s="162">
        <v>1797233970.02</v>
      </c>
      <c r="F8" s="162">
        <v>638740607.01000011</v>
      </c>
      <c r="G8" s="162">
        <v>2491504592.8899961</v>
      </c>
      <c r="H8" s="162">
        <v>7498207419.5999947</v>
      </c>
      <c r="I8" s="709">
        <f t="shared" si="0"/>
        <v>7498.2074195999949</v>
      </c>
      <c r="J8" s="710"/>
      <c r="K8" s="581"/>
    </row>
    <row r="9" spans="1:17" ht="15">
      <c r="A9" s="161">
        <v>2013</v>
      </c>
      <c r="B9" s="162">
        <v>1414373689.8400006</v>
      </c>
      <c r="C9" s="162">
        <v>789358143.49999976</v>
      </c>
      <c r="D9" s="162">
        <v>776418374.67000031</v>
      </c>
      <c r="E9" s="162">
        <v>1807744001.0099993</v>
      </c>
      <c r="F9" s="162">
        <v>404548164.93999976</v>
      </c>
      <c r="G9" s="162">
        <v>3671179591.819994</v>
      </c>
      <c r="H9" s="162">
        <v>8863621965.7799931</v>
      </c>
      <c r="I9" s="709">
        <f t="shared" si="0"/>
        <v>8863.6219657799938</v>
      </c>
      <c r="J9" s="710"/>
      <c r="K9" s="581"/>
    </row>
    <row r="10" spans="1:17" ht="15">
      <c r="A10" s="161">
        <v>2014</v>
      </c>
      <c r="B10" s="162">
        <v>889682461.02999961</v>
      </c>
      <c r="C10" s="162">
        <v>557607616.26999998</v>
      </c>
      <c r="D10" s="162">
        <v>625458907.48999894</v>
      </c>
      <c r="E10" s="162">
        <v>1463521224.1099994</v>
      </c>
      <c r="F10" s="162">
        <v>420086094.84000003</v>
      </c>
      <c r="G10" s="162">
        <v>4122853397.7500024</v>
      </c>
      <c r="H10" s="162">
        <v>8079209701.4899998</v>
      </c>
      <c r="I10" s="709">
        <f t="shared" si="0"/>
        <v>8079.20970149</v>
      </c>
      <c r="J10" s="710"/>
      <c r="K10" s="581"/>
    </row>
    <row r="11" spans="1:17" ht="15">
      <c r="A11" s="161">
        <v>2015</v>
      </c>
      <c r="B11" s="162">
        <v>446220609.94000006</v>
      </c>
      <c r="C11" s="162">
        <v>654233734.78000033</v>
      </c>
      <c r="D11" s="162">
        <v>527197097.47999984</v>
      </c>
      <c r="E11" s="162">
        <v>1227816024.8500006</v>
      </c>
      <c r="F11" s="162">
        <v>374972373.1700002</v>
      </c>
      <c r="G11" s="162">
        <v>3594184486.0099945</v>
      </c>
      <c r="H11" s="162">
        <v>6824624326.2299957</v>
      </c>
      <c r="I11" s="709">
        <f t="shared" si="0"/>
        <v>6824.6243262299959</v>
      </c>
      <c r="J11" s="710"/>
      <c r="K11" s="581"/>
    </row>
    <row r="12" spans="1:17" ht="15">
      <c r="A12" s="161">
        <v>2016</v>
      </c>
      <c r="B12" s="162">
        <v>238198426.26999998</v>
      </c>
      <c r="C12" s="162">
        <v>386908381.52000028</v>
      </c>
      <c r="D12" s="162">
        <v>377053519.29000056</v>
      </c>
      <c r="E12" s="162">
        <v>1079320196.4899998</v>
      </c>
      <c r="F12" s="162">
        <v>349690539.14999986</v>
      </c>
      <c r="G12" s="162">
        <v>902392510.49999976</v>
      </c>
      <c r="H12" s="162">
        <v>3333563573.2200003</v>
      </c>
      <c r="I12" s="709">
        <f t="shared" si="0"/>
        <v>3333.5635732200003</v>
      </c>
      <c r="J12" s="710"/>
      <c r="K12" s="581"/>
    </row>
    <row r="13" spans="1:17" ht="15">
      <c r="A13" s="161">
        <v>2017</v>
      </c>
      <c r="B13" s="162">
        <v>286720393.09000039</v>
      </c>
      <c r="C13" s="162">
        <v>491197398.48000026</v>
      </c>
      <c r="D13" s="162">
        <v>484395158.11999875</v>
      </c>
      <c r="E13" s="162">
        <v>1556537970.6599956</v>
      </c>
      <c r="F13" s="162">
        <v>388481558.76999992</v>
      </c>
      <c r="G13" s="162">
        <v>720684302.73999965</v>
      </c>
      <c r="H13" s="162">
        <v>3928016781.8599944</v>
      </c>
      <c r="I13" s="709">
        <f t="shared" si="0"/>
        <v>3928.0167818599944</v>
      </c>
      <c r="J13" s="710"/>
      <c r="K13" s="581"/>
    </row>
    <row r="14" spans="1:17" ht="15">
      <c r="A14" s="161">
        <v>2018</v>
      </c>
      <c r="B14" s="162">
        <v>1411676115.3699999</v>
      </c>
      <c r="C14" s="162">
        <v>656606475.04999995</v>
      </c>
      <c r="D14" s="162">
        <v>412524041.70999998</v>
      </c>
      <c r="E14" s="162">
        <v>1084149409.8</v>
      </c>
      <c r="F14" s="162">
        <v>761288309.73000002</v>
      </c>
      <c r="G14" s="162">
        <v>621190527.51999998</v>
      </c>
      <c r="H14" s="162">
        <v>4947434879.1800003</v>
      </c>
      <c r="I14" s="709">
        <f t="shared" si="0"/>
        <v>4947.4348791800003</v>
      </c>
      <c r="J14" s="162"/>
      <c r="K14" s="387"/>
      <c r="L14" s="387"/>
      <c r="M14" s="387"/>
      <c r="N14" s="387"/>
    </row>
    <row r="15" spans="1:17" ht="15">
      <c r="A15" s="166">
        <v>2019</v>
      </c>
      <c r="B15" s="398">
        <f>SUM(B16:B27)</f>
        <v>1512994358</v>
      </c>
      <c r="C15" s="398">
        <f t="shared" ref="C15:H15" si="1">SUM(C16:C27)</f>
        <v>1035404125</v>
      </c>
      <c r="D15" s="398">
        <f t="shared" si="1"/>
        <v>356571548</v>
      </c>
      <c r="E15" s="398">
        <f t="shared" si="1"/>
        <v>1316174401</v>
      </c>
      <c r="F15" s="398">
        <f t="shared" si="1"/>
        <v>1151532751</v>
      </c>
      <c r="G15" s="398">
        <f t="shared" si="1"/>
        <v>784454904</v>
      </c>
      <c r="H15" s="398">
        <f t="shared" si="1"/>
        <v>6157132087</v>
      </c>
      <c r="I15" s="709">
        <f t="shared" si="0"/>
        <v>6157.132087</v>
      </c>
      <c r="J15" s="711"/>
      <c r="K15" s="712"/>
      <c r="L15" s="750"/>
      <c r="M15" s="712"/>
      <c r="N15" s="712"/>
      <c r="O15" s="713"/>
      <c r="P15" s="713"/>
      <c r="Q15" s="713"/>
    </row>
    <row r="16" spans="1:17" ht="15">
      <c r="A16" s="559" t="s">
        <v>209</v>
      </c>
      <c r="B16" s="560">
        <v>70024172</v>
      </c>
      <c r="C16" s="560">
        <v>68113499</v>
      </c>
      <c r="D16" s="560">
        <v>20893887</v>
      </c>
      <c r="E16" s="560">
        <v>57864065</v>
      </c>
      <c r="F16" s="560">
        <v>60601280</v>
      </c>
      <c r="G16" s="560">
        <v>62036947</v>
      </c>
      <c r="H16" s="560">
        <f>+SUM(B16:G16)</f>
        <v>339533850</v>
      </c>
      <c r="I16" s="784"/>
      <c r="J16" s="290"/>
      <c r="K16" s="290"/>
      <c r="M16" s="711"/>
      <c r="N16" s="711"/>
      <c r="P16" s="290"/>
      <c r="Q16" s="290"/>
    </row>
    <row r="17" spans="1:17" ht="15">
      <c r="A17" s="559" t="s">
        <v>453</v>
      </c>
      <c r="B17" s="560">
        <v>82856342</v>
      </c>
      <c r="C17" s="560">
        <v>101013049</v>
      </c>
      <c r="D17" s="560">
        <v>24751967</v>
      </c>
      <c r="E17" s="560">
        <v>61914069</v>
      </c>
      <c r="F17" s="560">
        <v>92353689</v>
      </c>
      <c r="G17" s="560">
        <v>37821725</v>
      </c>
      <c r="H17" s="560">
        <f t="shared" ref="H17:H27" si="2">+SUM(B17:G17)</f>
        <v>400710841</v>
      </c>
      <c r="I17" s="784"/>
      <c r="J17" s="290"/>
      <c r="K17" s="290"/>
      <c r="L17" s="290"/>
      <c r="M17" s="290"/>
      <c r="N17" s="290"/>
      <c r="O17" s="290"/>
      <c r="P17" s="290"/>
      <c r="Q17" s="290"/>
    </row>
    <row r="18" spans="1:17" ht="15">
      <c r="A18" s="559" t="s">
        <v>473</v>
      </c>
      <c r="B18" s="560">
        <v>117433340</v>
      </c>
      <c r="C18" s="560">
        <v>61260635</v>
      </c>
      <c r="D18" s="560">
        <v>26368134</v>
      </c>
      <c r="E18" s="560">
        <v>78172224</v>
      </c>
      <c r="F18" s="560">
        <v>102609063</v>
      </c>
      <c r="G18" s="560">
        <v>79919823</v>
      </c>
      <c r="H18" s="560">
        <f t="shared" si="2"/>
        <v>465763219</v>
      </c>
      <c r="I18" s="714"/>
      <c r="J18" s="290"/>
      <c r="K18" s="713"/>
      <c r="L18" s="290"/>
      <c r="M18" s="712"/>
      <c r="N18" s="712"/>
      <c r="O18" s="290"/>
      <c r="P18" s="713"/>
      <c r="Q18" s="290"/>
    </row>
    <row r="19" spans="1:17" ht="15">
      <c r="A19" s="559" t="s">
        <v>477</v>
      </c>
      <c r="B19" s="560">
        <v>83746169</v>
      </c>
      <c r="C19" s="560">
        <v>78089762</v>
      </c>
      <c r="D19" s="560">
        <v>28273266</v>
      </c>
      <c r="E19" s="560">
        <v>69502761</v>
      </c>
      <c r="F19" s="560">
        <v>102201932</v>
      </c>
      <c r="G19" s="560">
        <v>70437285</v>
      </c>
      <c r="H19" s="560">
        <f t="shared" si="2"/>
        <v>432251175</v>
      </c>
      <c r="I19" s="714"/>
      <c r="J19" s="751"/>
      <c r="K19" s="711"/>
      <c r="L19" s="711"/>
      <c r="M19" s="711"/>
      <c r="N19" s="290"/>
      <c r="O19" s="290"/>
      <c r="P19" s="290"/>
    </row>
    <row r="20" spans="1:17" ht="15">
      <c r="A20" s="559" t="s">
        <v>479</v>
      </c>
      <c r="B20" s="560">
        <v>88064497</v>
      </c>
      <c r="C20" s="560">
        <v>82646899</v>
      </c>
      <c r="D20" s="560">
        <v>31873412</v>
      </c>
      <c r="E20" s="560">
        <v>68838132</v>
      </c>
      <c r="F20" s="560">
        <v>106000013</v>
      </c>
      <c r="G20" s="560">
        <v>49065303</v>
      </c>
      <c r="H20" s="560">
        <f t="shared" si="2"/>
        <v>426488256</v>
      </c>
      <c r="I20" s="714"/>
      <c r="J20" s="290"/>
      <c r="K20" s="290"/>
    </row>
    <row r="21" spans="1:17" ht="15">
      <c r="A21" s="559" t="s">
        <v>481</v>
      </c>
      <c r="B21" s="560">
        <v>104750951</v>
      </c>
      <c r="C21" s="560">
        <v>79398257</v>
      </c>
      <c r="D21" s="560">
        <v>34828560</v>
      </c>
      <c r="E21" s="560">
        <v>96326607</v>
      </c>
      <c r="F21" s="560">
        <v>92490884</v>
      </c>
      <c r="G21" s="560">
        <v>74294912</v>
      </c>
      <c r="H21" s="560">
        <f t="shared" si="2"/>
        <v>482090171</v>
      </c>
      <c r="I21" s="714"/>
      <c r="J21" s="290"/>
      <c r="K21" s="290"/>
    </row>
    <row r="22" spans="1:17" ht="15">
      <c r="A22" s="559" t="s">
        <v>485</v>
      </c>
      <c r="B22" s="560">
        <v>72749229</v>
      </c>
      <c r="C22" s="560">
        <v>83059511</v>
      </c>
      <c r="D22" s="560">
        <v>31650724</v>
      </c>
      <c r="E22" s="560">
        <v>120451427</v>
      </c>
      <c r="F22" s="560">
        <v>107889440</v>
      </c>
      <c r="G22" s="560">
        <v>65425964</v>
      </c>
      <c r="H22" s="560">
        <f t="shared" si="2"/>
        <v>481226295</v>
      </c>
      <c r="I22" s="714"/>
      <c r="J22" s="290"/>
      <c r="K22" s="290"/>
    </row>
    <row r="23" spans="1:17" ht="15">
      <c r="A23" s="559" t="s">
        <v>516</v>
      </c>
      <c r="B23" s="290">
        <v>140179965</v>
      </c>
      <c r="C23" s="290">
        <v>70282647</v>
      </c>
      <c r="D23" s="290">
        <v>30069612</v>
      </c>
      <c r="E23" s="290">
        <v>134410266</v>
      </c>
      <c r="F23" s="290">
        <v>99213145</v>
      </c>
      <c r="G23" s="290">
        <v>62222681</v>
      </c>
      <c r="H23" s="560">
        <f t="shared" si="2"/>
        <v>536378316</v>
      </c>
      <c r="I23" s="714"/>
      <c r="J23" s="711"/>
      <c r="K23" s="711"/>
      <c r="L23" s="387"/>
      <c r="M23" s="387"/>
      <c r="N23" s="387"/>
    </row>
    <row r="24" spans="1:17" ht="15">
      <c r="A24" s="559" t="s">
        <v>520</v>
      </c>
      <c r="B24" s="290">
        <v>130460091</v>
      </c>
      <c r="C24" s="290">
        <v>88266556</v>
      </c>
      <c r="D24" s="290">
        <v>28220929</v>
      </c>
      <c r="E24" s="290">
        <v>117543424</v>
      </c>
      <c r="F24" s="290">
        <v>101050191</v>
      </c>
      <c r="G24" s="290">
        <v>49057686</v>
      </c>
      <c r="H24" s="560">
        <f t="shared" si="2"/>
        <v>514598877</v>
      </c>
      <c r="I24" s="714"/>
      <c r="J24" s="711"/>
      <c r="K24" s="711"/>
      <c r="L24" s="387"/>
      <c r="M24" s="387"/>
      <c r="N24" s="387"/>
    </row>
    <row r="25" spans="1:17" ht="15">
      <c r="A25" s="559" t="s">
        <v>531</v>
      </c>
      <c r="B25" s="290">
        <v>211865234</v>
      </c>
      <c r="C25" s="290">
        <v>98566548</v>
      </c>
      <c r="D25" s="290">
        <v>31222893</v>
      </c>
      <c r="E25" s="290">
        <v>125099196</v>
      </c>
      <c r="F25" s="290">
        <v>98219273</v>
      </c>
      <c r="G25" s="290">
        <v>58405265</v>
      </c>
      <c r="H25" s="560">
        <f t="shared" si="2"/>
        <v>623378409</v>
      </c>
      <c r="I25" s="714"/>
      <c r="J25" s="711"/>
      <c r="K25" s="711"/>
      <c r="L25" s="387"/>
      <c r="M25" s="387"/>
      <c r="N25" s="387"/>
    </row>
    <row r="26" spans="1:17" ht="15">
      <c r="A26" s="559" t="s">
        <v>536</v>
      </c>
      <c r="B26" s="290">
        <v>181340231</v>
      </c>
      <c r="C26" s="290">
        <v>91134361</v>
      </c>
      <c r="D26" s="290">
        <v>31658704</v>
      </c>
      <c r="E26" s="290">
        <v>155745585</v>
      </c>
      <c r="F26" s="290">
        <v>92442360</v>
      </c>
      <c r="G26" s="290">
        <v>69932076</v>
      </c>
      <c r="H26" s="560">
        <f t="shared" si="2"/>
        <v>622253317</v>
      </c>
      <c r="I26" s="714"/>
      <c r="J26" s="711"/>
      <c r="K26" s="711"/>
      <c r="L26" s="387"/>
      <c r="M26" s="387"/>
      <c r="N26" s="387"/>
    </row>
    <row r="27" spans="1:17" ht="15" customHeight="1">
      <c r="A27" s="559" t="s">
        <v>543</v>
      </c>
      <c r="B27" s="290">
        <v>229524137</v>
      </c>
      <c r="C27" s="290">
        <v>133572401</v>
      </c>
      <c r="D27" s="290">
        <v>36759460</v>
      </c>
      <c r="E27" s="290">
        <v>230306645</v>
      </c>
      <c r="F27" s="290">
        <v>96461481</v>
      </c>
      <c r="G27" s="290">
        <v>105835237</v>
      </c>
      <c r="H27" s="560">
        <f t="shared" si="2"/>
        <v>832459361</v>
      </c>
      <c r="I27" s="714"/>
      <c r="J27" s="711"/>
      <c r="K27" s="711"/>
      <c r="L27" s="387"/>
      <c r="M27" s="387"/>
      <c r="N27" s="387"/>
    </row>
    <row r="28" spans="1:17" ht="15">
      <c r="A28" s="773" t="s">
        <v>568</v>
      </c>
      <c r="B28" s="399"/>
      <c r="C28" s="399"/>
      <c r="D28" s="399"/>
      <c r="E28" s="399"/>
      <c r="F28" s="399"/>
      <c r="G28" s="399"/>
      <c r="H28" s="399"/>
      <c r="I28" s="714"/>
      <c r="J28" s="290"/>
      <c r="K28" s="785"/>
      <c r="L28" s="162"/>
    </row>
    <row r="29" spans="1:17" ht="15">
      <c r="A29" s="161" t="s">
        <v>548</v>
      </c>
      <c r="B29" s="163">
        <v>1411676115.3699994</v>
      </c>
      <c r="C29" s="163">
        <v>656606475.05000007</v>
      </c>
      <c r="D29" s="163">
        <v>412524041.7100001</v>
      </c>
      <c r="E29" s="163">
        <v>1084149409.8000007</v>
      </c>
      <c r="F29" s="163">
        <v>761288309.73000002</v>
      </c>
      <c r="G29" s="163">
        <v>621190527.52000022</v>
      </c>
      <c r="H29" s="560">
        <f>+SUM(B29:G29)</f>
        <v>4947434879.1800003</v>
      </c>
      <c r="I29" s="714"/>
    </row>
    <row r="30" spans="1:17" ht="15">
      <c r="A30" s="161" t="s">
        <v>549</v>
      </c>
      <c r="B30" s="560">
        <f>+B15</f>
        <v>1512994358</v>
      </c>
      <c r="C30" s="560">
        <f t="shared" ref="C30:G30" si="3">+C15</f>
        <v>1035404125</v>
      </c>
      <c r="D30" s="560">
        <f t="shared" si="3"/>
        <v>356571548</v>
      </c>
      <c r="E30" s="560">
        <f t="shared" si="3"/>
        <v>1316174401</v>
      </c>
      <c r="F30" s="560">
        <f t="shared" si="3"/>
        <v>1151532751</v>
      </c>
      <c r="G30" s="560">
        <f t="shared" si="3"/>
        <v>784454904</v>
      </c>
      <c r="H30" s="560">
        <f>+SUM(B30:G30)</f>
        <v>6157132087</v>
      </c>
      <c r="I30" s="784"/>
      <c r="J30" s="290"/>
      <c r="K30" s="785"/>
      <c r="L30" s="785"/>
    </row>
    <row r="31" spans="1:17" ht="15">
      <c r="A31" s="167" t="s">
        <v>249</v>
      </c>
      <c r="B31" s="344">
        <f>B30/B29-1</f>
        <v>7.1771592312763088E-2</v>
      </c>
      <c r="C31" s="344">
        <f>C30/C29-1</f>
        <v>0.5769020933294251</v>
      </c>
      <c r="D31" s="344">
        <f t="shared" ref="D31:G31" si="4">D30/D29-1</f>
        <v>-0.13563450381719588</v>
      </c>
      <c r="E31" s="344">
        <f t="shared" si="4"/>
        <v>0.21401569663982234</v>
      </c>
      <c r="F31" s="344">
        <f t="shared" si="4"/>
        <v>0.512610579043838</v>
      </c>
      <c r="G31" s="344">
        <f t="shared" si="4"/>
        <v>0.26282496150062951</v>
      </c>
      <c r="H31" s="344">
        <f>H30/H29-1</f>
        <v>0.24450998090155718</v>
      </c>
      <c r="I31" s="714"/>
      <c r="J31" s="387"/>
      <c r="K31" s="387"/>
      <c r="L31" s="387"/>
      <c r="M31" s="387"/>
      <c r="N31" s="387"/>
    </row>
    <row r="32" spans="1:17" ht="15">
      <c r="A32" s="164"/>
      <c r="B32" s="400"/>
      <c r="C32" s="400"/>
      <c r="D32" s="412"/>
      <c r="E32" s="400"/>
      <c r="F32" s="400"/>
      <c r="G32" s="400"/>
      <c r="H32" s="400"/>
      <c r="I32" s="714"/>
      <c r="P32" s="387"/>
    </row>
    <row r="33" spans="1:16" ht="15">
      <c r="A33" s="824" t="s">
        <v>569</v>
      </c>
      <c r="B33" s="824"/>
      <c r="C33" s="824"/>
      <c r="D33" s="824"/>
      <c r="E33" s="824"/>
      <c r="F33" s="824"/>
      <c r="G33" s="824"/>
      <c r="H33" s="824"/>
      <c r="I33" s="387"/>
      <c r="J33" s="759"/>
      <c r="K33" s="759"/>
      <c r="L33" s="759"/>
      <c r="M33" s="759"/>
      <c r="N33" s="759"/>
      <c r="O33" s="759"/>
      <c r="P33" s="387"/>
    </row>
    <row r="34" spans="1:16" ht="15">
      <c r="A34" s="621" t="s">
        <v>545</v>
      </c>
      <c r="B34" s="715">
        <v>191424088</v>
      </c>
      <c r="C34" s="715">
        <v>128139336</v>
      </c>
      <c r="D34" s="715">
        <v>46053817.93</v>
      </c>
      <c r="E34" s="715">
        <v>139471408</v>
      </c>
      <c r="F34" s="715">
        <v>111365245</v>
      </c>
      <c r="G34" s="715">
        <v>129319522</v>
      </c>
      <c r="H34" s="163">
        <f>+SUM(B34:G34)</f>
        <v>745773416.93000007</v>
      </c>
      <c r="I34" s="387"/>
      <c r="J34" s="759"/>
      <c r="K34" s="759"/>
      <c r="L34" s="759"/>
      <c r="M34" s="759"/>
      <c r="N34" s="759"/>
      <c r="O34" s="759"/>
    </row>
    <row r="35" spans="1:16" ht="15">
      <c r="A35" s="621" t="s">
        <v>546</v>
      </c>
      <c r="B35" s="163">
        <f>+B27</f>
        <v>229524137</v>
      </c>
      <c r="C35" s="163">
        <f t="shared" ref="C35:G35" si="5">+C27</f>
        <v>133572401</v>
      </c>
      <c r="D35" s="163">
        <f>+D27</f>
        <v>36759460</v>
      </c>
      <c r="E35" s="163">
        <f t="shared" si="5"/>
        <v>230306645</v>
      </c>
      <c r="F35" s="163">
        <f t="shared" si="5"/>
        <v>96461481</v>
      </c>
      <c r="G35" s="163">
        <f t="shared" si="5"/>
        <v>105835237</v>
      </c>
      <c r="H35" s="163">
        <f>+SUM(B35:G35)</f>
        <v>832459361</v>
      </c>
      <c r="I35" s="387"/>
      <c r="J35" s="387"/>
      <c r="K35" s="387"/>
      <c r="L35" s="387"/>
      <c r="M35" s="387"/>
      <c r="N35" s="387"/>
    </row>
    <row r="36" spans="1:16" ht="15">
      <c r="A36" s="167" t="s">
        <v>211</v>
      </c>
      <c r="B36" s="344">
        <f>B35/B34-1</f>
        <v>0.1990347682889313</v>
      </c>
      <c r="C36" s="344">
        <f t="shared" ref="C36:G36" si="6">C35/C34-1</f>
        <v>4.2399665626486449E-2</v>
      </c>
      <c r="D36" s="344">
        <f>D35/D34-1</f>
        <v>-0.20181514471019668</v>
      </c>
      <c r="E36" s="344">
        <f t="shared" si="6"/>
        <v>0.65128213949055414</v>
      </c>
      <c r="F36" s="344">
        <f t="shared" si="6"/>
        <v>-0.13382778442233034</v>
      </c>
      <c r="G36" s="344">
        <f t="shared" si="6"/>
        <v>-0.1815989159007253</v>
      </c>
      <c r="H36" s="344">
        <f>H35/H34-1</f>
        <v>0.11623630194120538</v>
      </c>
      <c r="I36" s="387"/>
      <c r="J36" s="387"/>
      <c r="K36" s="387"/>
      <c r="L36" s="387"/>
      <c r="M36" s="387"/>
      <c r="N36" s="387"/>
    </row>
    <row r="37" spans="1:16" ht="15">
      <c r="I37" s="387"/>
      <c r="J37" s="387"/>
      <c r="K37" s="387"/>
      <c r="L37" s="387"/>
      <c r="M37" s="387"/>
      <c r="N37" s="387"/>
    </row>
    <row r="38" spans="1:16" ht="15">
      <c r="A38" s="824" t="s">
        <v>437</v>
      </c>
      <c r="B38" s="824"/>
      <c r="C38" s="824"/>
      <c r="D38" s="824"/>
      <c r="E38" s="824"/>
      <c r="F38" s="824"/>
      <c r="G38" s="824"/>
      <c r="H38" s="824"/>
      <c r="I38" s="387"/>
      <c r="J38" s="387"/>
      <c r="K38" s="387"/>
      <c r="L38" s="387"/>
      <c r="M38" s="387"/>
      <c r="N38" s="387"/>
    </row>
    <row r="39" spans="1:16" ht="15">
      <c r="A39" s="622" t="s">
        <v>538</v>
      </c>
      <c r="B39" s="561">
        <f>+B26</f>
        <v>181340231</v>
      </c>
      <c r="C39" s="561">
        <f t="shared" ref="C39:H40" si="7">+C26</f>
        <v>91134361</v>
      </c>
      <c r="D39" s="561">
        <f t="shared" si="7"/>
        <v>31658704</v>
      </c>
      <c r="E39" s="561">
        <f t="shared" si="7"/>
        <v>155745585</v>
      </c>
      <c r="F39" s="561">
        <f t="shared" si="7"/>
        <v>92442360</v>
      </c>
      <c r="G39" s="561">
        <f t="shared" si="7"/>
        <v>69932076</v>
      </c>
      <c r="H39" s="561">
        <f t="shared" si="7"/>
        <v>622253317</v>
      </c>
      <c r="I39" s="387"/>
      <c r="J39" s="387"/>
      <c r="K39" s="387"/>
      <c r="L39" s="387"/>
      <c r="M39" s="387"/>
      <c r="N39" s="387"/>
    </row>
    <row r="40" spans="1:16" ht="15">
      <c r="A40" s="621" t="s">
        <v>546</v>
      </c>
      <c r="B40" s="561">
        <f>+B27</f>
        <v>229524137</v>
      </c>
      <c r="C40" s="561">
        <f t="shared" si="7"/>
        <v>133572401</v>
      </c>
      <c r="D40" s="561">
        <f t="shared" si="7"/>
        <v>36759460</v>
      </c>
      <c r="E40" s="561">
        <f t="shared" si="7"/>
        <v>230306645</v>
      </c>
      <c r="F40" s="561">
        <f t="shared" si="7"/>
        <v>96461481</v>
      </c>
      <c r="G40" s="561">
        <f t="shared" si="7"/>
        <v>105835237</v>
      </c>
      <c r="H40" s="561">
        <f t="shared" si="7"/>
        <v>832459361</v>
      </c>
      <c r="I40" s="561"/>
      <c r="J40" s="387"/>
      <c r="K40" s="387"/>
      <c r="L40" s="387"/>
      <c r="M40" s="387"/>
      <c r="N40" s="387"/>
      <c r="O40" s="387"/>
      <c r="P40" s="387"/>
    </row>
    <row r="41" spans="1:16" ht="48.75" customHeight="1">
      <c r="A41" s="167" t="s">
        <v>211</v>
      </c>
      <c r="B41" s="344">
        <f>B40/B39-1</f>
        <v>0.26570996261717572</v>
      </c>
      <c r="C41" s="344">
        <f t="shared" ref="C41:G41" si="8">C40/C39-1</f>
        <v>0.46566453678212549</v>
      </c>
      <c r="D41" s="344">
        <f>D40/D39-1</f>
        <v>0.16111701856146743</v>
      </c>
      <c r="E41" s="344">
        <f t="shared" si="8"/>
        <v>0.47873626722709339</v>
      </c>
      <c r="F41" s="344">
        <f t="shared" si="8"/>
        <v>4.3477048833456822E-2</v>
      </c>
      <c r="G41" s="344">
        <f t="shared" si="8"/>
        <v>0.51340047448326853</v>
      </c>
      <c r="H41" s="344">
        <f>H40/H39-1</f>
        <v>0.33781426029746653</v>
      </c>
      <c r="I41" s="387"/>
      <c r="J41" s="290"/>
    </row>
    <row r="42" spans="1:16">
      <c r="A42" s="825" t="s">
        <v>478</v>
      </c>
      <c r="B42" s="826"/>
      <c r="C42" s="826"/>
      <c r="D42" s="826"/>
      <c r="E42" s="826"/>
      <c r="F42" s="826"/>
      <c r="G42" s="826"/>
      <c r="H42" s="826"/>
      <c r="J42" s="716"/>
    </row>
    <row r="47" spans="1:16" ht="132.75" customHeight="1"/>
    <row r="49" spans="1:18">
      <c r="A49" s="154"/>
    </row>
    <row r="50" spans="1:18" ht="47.25" customHeight="1">
      <c r="J50" s="387"/>
      <c r="K50" s="387"/>
      <c r="L50" s="387"/>
      <c r="M50" s="387"/>
      <c r="N50" s="387"/>
      <c r="O50" s="387"/>
      <c r="P50" s="387"/>
      <c r="Q50" s="387"/>
      <c r="R50" s="387"/>
    </row>
    <row r="51" spans="1:18" ht="22.5" customHeight="1">
      <c r="A51" s="823" t="s">
        <v>589</v>
      </c>
      <c r="B51" s="823"/>
      <c r="C51" s="823"/>
      <c r="D51" s="823"/>
      <c r="E51" s="823"/>
      <c r="F51" s="823"/>
      <c r="G51" s="165"/>
      <c r="H51" s="165"/>
      <c r="J51" s="387"/>
      <c r="K51" s="387"/>
      <c r="L51" s="387"/>
      <c r="M51" s="387"/>
      <c r="N51" s="387"/>
      <c r="O51" s="387"/>
      <c r="P51" s="387"/>
      <c r="Q51" s="387"/>
      <c r="R51" s="387"/>
    </row>
  </sheetData>
  <mergeCells count="4">
    <mergeCell ref="A51:F51"/>
    <mergeCell ref="A33:H33"/>
    <mergeCell ref="A38:H38"/>
    <mergeCell ref="A42:H42"/>
  </mergeCells>
  <printOptions horizontalCentered="1" verticalCentered="1"/>
  <pageMargins left="0" right="0" top="0" bottom="0" header="0.31496062992125984" footer="0.31496062992125984"/>
  <pageSetup paperSize="9" scale="79" orientation="portrait" r:id="rId1"/>
  <colBreaks count="1" manualBreakCount="1">
    <brk id="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B0F0"/>
  </sheetPr>
  <dimension ref="A1:M713"/>
  <sheetViews>
    <sheetView showGridLines="0" view="pageBreakPreview" topLeftCell="A52" zoomScale="85" zoomScaleNormal="100" zoomScaleSheetLayoutView="85" workbookViewId="0">
      <selection activeCell="K85" sqref="K85"/>
    </sheetView>
  </sheetViews>
  <sheetFormatPr baseColWidth="10" defaultColWidth="11.42578125" defaultRowHeight="12.75"/>
  <cols>
    <col min="1" max="1" width="3" style="154" bestFit="1" customWidth="1"/>
    <col min="2" max="2" width="63.140625" style="154" bestFit="1" customWidth="1"/>
    <col min="3" max="3" width="17.42578125" style="154" bestFit="1" customWidth="1"/>
    <col min="4" max="4" width="14.42578125" style="154" bestFit="1" customWidth="1"/>
    <col min="5" max="5" width="8.140625" style="349" bestFit="1" customWidth="1"/>
    <col min="6" max="6" width="16.28515625" style="349" bestFit="1" customWidth="1"/>
    <col min="7" max="7" width="16.7109375" style="154" bestFit="1" customWidth="1"/>
    <col min="8" max="8" width="8.140625" style="290" bestFit="1" customWidth="1"/>
    <col min="9" max="9" width="9.140625" style="483" bestFit="1" customWidth="1"/>
    <col min="10" max="10" width="11.42578125" style="483"/>
    <col min="11" max="11" width="54.7109375" style="483" customWidth="1"/>
    <col min="12" max="12" width="12" style="483" bestFit="1" customWidth="1"/>
    <col min="13" max="13" width="12.5703125" style="483" bestFit="1" customWidth="1"/>
    <col min="14" max="16384" width="11.42578125" style="483"/>
  </cols>
  <sheetData>
    <row r="1" spans="1:11" s="157" customFormat="1" ht="14.25" customHeight="1">
      <c r="B1" s="235" t="s">
        <v>262</v>
      </c>
      <c r="E1" s="345"/>
      <c r="H1" s="345"/>
      <c r="I1" s="345"/>
    </row>
    <row r="2" spans="1:11" s="157" customFormat="1" ht="14.25" customHeight="1">
      <c r="B2" s="234" t="s">
        <v>261</v>
      </c>
      <c r="E2" s="345"/>
      <c r="H2" s="345"/>
      <c r="I2" s="345"/>
    </row>
    <row r="3" spans="1:11" s="157" customFormat="1" ht="14.25" customHeight="1">
      <c r="B3" s="158"/>
      <c r="E3" s="345"/>
      <c r="H3" s="345"/>
      <c r="I3" s="345"/>
    </row>
    <row r="4" spans="1:11" s="157" customFormat="1" ht="14.25" customHeight="1" thickBot="1">
      <c r="B4" s="159" t="s">
        <v>268</v>
      </c>
      <c r="E4" s="345"/>
      <c r="H4" s="345"/>
      <c r="I4" s="345"/>
    </row>
    <row r="5" spans="1:11" s="487" customFormat="1" ht="14.25" customHeight="1" thickBot="1">
      <c r="A5" s="157"/>
      <c r="B5" s="229"/>
      <c r="C5" s="794" t="s">
        <v>543</v>
      </c>
      <c r="D5" s="795"/>
      <c r="E5" s="796"/>
      <c r="F5" s="828" t="s">
        <v>570</v>
      </c>
      <c r="G5" s="797"/>
      <c r="H5" s="797"/>
      <c r="I5" s="798"/>
      <c r="K5" s="387"/>
    </row>
    <row r="6" spans="1:11" s="487" customFormat="1" ht="14.25" customHeight="1" thickBot="1">
      <c r="A6" s="157"/>
      <c r="B6" s="774" t="s">
        <v>283</v>
      </c>
      <c r="C6" s="245">
        <v>2018</v>
      </c>
      <c r="D6" s="246">
        <v>2019</v>
      </c>
      <c r="E6" s="401" t="s">
        <v>211</v>
      </c>
      <c r="F6" s="245">
        <v>2018</v>
      </c>
      <c r="G6" s="246">
        <v>2019</v>
      </c>
      <c r="H6" s="401" t="s">
        <v>211</v>
      </c>
      <c r="I6" s="421" t="s">
        <v>212</v>
      </c>
      <c r="K6" s="387"/>
    </row>
    <row r="7" spans="1:11" s="157" customFormat="1" ht="14.25" customHeight="1">
      <c r="B7" s="562" t="s">
        <v>35</v>
      </c>
      <c r="C7" s="292">
        <v>140866239</v>
      </c>
      <c r="D7" s="563">
        <v>233803526</v>
      </c>
      <c r="E7" s="402">
        <f t="shared" ref="E7:E26" si="0">D7/C7-1</f>
        <v>0.65975557848179656</v>
      </c>
      <c r="F7" s="292">
        <v>678266302.1500001</v>
      </c>
      <c r="G7" s="563">
        <v>1481650864</v>
      </c>
      <c r="H7" s="402">
        <f>G7/F7-1</f>
        <v>1.1844677515356343</v>
      </c>
      <c r="I7" s="402">
        <f t="shared" ref="I7:I29" si="1">+G7/$G$30</f>
        <v>0.24063977239148679</v>
      </c>
      <c r="K7" s="387"/>
    </row>
    <row r="8" spans="1:11" s="157" customFormat="1" ht="14.25" customHeight="1">
      <c r="B8" s="562" t="s">
        <v>39</v>
      </c>
      <c r="C8" s="292">
        <v>123390811</v>
      </c>
      <c r="D8" s="563">
        <v>107358784</v>
      </c>
      <c r="E8" s="402">
        <f t="shared" si="0"/>
        <v>-0.12992885669581988</v>
      </c>
      <c r="F8" s="292">
        <v>818157796.41000009</v>
      </c>
      <c r="G8" s="563">
        <v>1069701432</v>
      </c>
      <c r="H8" s="402">
        <f t="shared" ref="H8:H28" si="2">G8/F8-1</f>
        <v>0.30745124802788637</v>
      </c>
      <c r="I8" s="402">
        <f t="shared" si="1"/>
        <v>0.17373371512664773</v>
      </c>
      <c r="K8" s="387"/>
    </row>
    <row r="9" spans="1:11" s="157" customFormat="1" ht="14.25" customHeight="1">
      <c r="B9" s="562" t="s">
        <v>381</v>
      </c>
      <c r="C9" s="292">
        <v>33020120</v>
      </c>
      <c r="D9" s="563">
        <v>63492461</v>
      </c>
      <c r="E9" s="402">
        <f t="shared" si="0"/>
        <v>0.92284161898866501</v>
      </c>
      <c r="F9" s="292">
        <v>387812258.77999997</v>
      </c>
      <c r="G9" s="563">
        <v>588880751</v>
      </c>
      <c r="H9" s="402">
        <f t="shared" si="2"/>
        <v>0.51846863441741564</v>
      </c>
      <c r="I9" s="402">
        <f t="shared" si="1"/>
        <v>9.5642052611368641E-2</v>
      </c>
      <c r="K9" s="387"/>
    </row>
    <row r="10" spans="1:11" s="157" customFormat="1" ht="14.25" customHeight="1">
      <c r="B10" s="564" t="s">
        <v>34</v>
      </c>
      <c r="C10" s="292">
        <v>54192974</v>
      </c>
      <c r="D10" s="563">
        <v>42580172</v>
      </c>
      <c r="E10" s="402">
        <f t="shared" si="0"/>
        <v>-0.21428611760631555</v>
      </c>
      <c r="F10" s="292">
        <v>457174206.23999995</v>
      </c>
      <c r="G10" s="563">
        <v>410799220</v>
      </c>
      <c r="H10" s="402">
        <f t="shared" si="2"/>
        <v>-0.10143832615013004</v>
      </c>
      <c r="I10" s="402">
        <f t="shared" si="1"/>
        <v>6.6719247564519565E-2</v>
      </c>
      <c r="K10" s="387"/>
    </row>
    <row r="11" spans="1:11" s="157" customFormat="1" ht="14.25" customHeight="1">
      <c r="B11" s="562" t="s">
        <v>379</v>
      </c>
      <c r="C11" s="292">
        <v>67243307</v>
      </c>
      <c r="D11" s="563">
        <v>65498431</v>
      </c>
      <c r="E11" s="402">
        <f t="shared" si="0"/>
        <v>-2.5948694046234233E-2</v>
      </c>
      <c r="F11" s="292">
        <v>334918552.44</v>
      </c>
      <c r="G11" s="563">
        <v>393247527</v>
      </c>
      <c r="H11" s="402">
        <f t="shared" si="2"/>
        <v>0.174158684656472</v>
      </c>
      <c r="I11" s="402">
        <f t="shared" si="1"/>
        <v>6.3868619585129904E-2</v>
      </c>
      <c r="K11" s="387"/>
    </row>
    <row r="12" spans="1:11" s="157" customFormat="1" ht="14.25" customHeight="1">
      <c r="B12" s="562" t="s">
        <v>40</v>
      </c>
      <c r="C12" s="292">
        <v>36657475</v>
      </c>
      <c r="D12" s="563">
        <v>56146154</v>
      </c>
      <c r="E12" s="402">
        <f t="shared" si="0"/>
        <v>0.53164270043149453</v>
      </c>
      <c r="F12" s="292">
        <v>348603298.48000002</v>
      </c>
      <c r="G12" s="563">
        <v>349151655</v>
      </c>
      <c r="H12" s="402">
        <f t="shared" si="2"/>
        <v>1.573010130400343E-3</v>
      </c>
      <c r="I12" s="402">
        <f t="shared" si="1"/>
        <v>5.6706864505503989E-2</v>
      </c>
      <c r="K12" s="387"/>
    </row>
    <row r="13" spans="1:11" s="157" customFormat="1" ht="14.25" customHeight="1">
      <c r="B13" s="562" t="s">
        <v>380</v>
      </c>
      <c r="C13" s="292">
        <v>37035118</v>
      </c>
      <c r="D13" s="563">
        <v>59949763</v>
      </c>
      <c r="E13" s="402">
        <f t="shared" si="0"/>
        <v>0.61872747374532455</v>
      </c>
      <c r="F13" s="292">
        <v>220145992.72</v>
      </c>
      <c r="G13" s="563">
        <v>296881472</v>
      </c>
      <c r="H13" s="402">
        <f t="shared" si="2"/>
        <v>0.34856632333797943</v>
      </c>
      <c r="I13" s="402">
        <f t="shared" si="1"/>
        <v>4.8217492788051014E-2</v>
      </c>
      <c r="K13" s="387"/>
    </row>
    <row r="14" spans="1:11" s="157" customFormat="1" ht="14.25" customHeight="1">
      <c r="B14" s="562" t="s">
        <v>37</v>
      </c>
      <c r="C14" s="292">
        <v>69604865</v>
      </c>
      <c r="D14" s="563">
        <v>33423514</v>
      </c>
      <c r="E14" s="402">
        <f t="shared" si="0"/>
        <v>-0.51981066265985865</v>
      </c>
      <c r="F14" s="292">
        <v>488622005.89000005</v>
      </c>
      <c r="G14" s="563">
        <v>272384362</v>
      </c>
      <c r="H14" s="402">
        <f t="shared" si="2"/>
        <v>-0.44254585606748142</v>
      </c>
      <c r="I14" s="402">
        <f t="shared" si="1"/>
        <v>4.4238836872625302E-2</v>
      </c>
      <c r="K14" s="387"/>
    </row>
    <row r="15" spans="1:11" s="157" customFormat="1" ht="14.25" customHeight="1">
      <c r="B15" s="562" t="s">
        <v>41</v>
      </c>
      <c r="C15" s="292">
        <v>18058368.93</v>
      </c>
      <c r="D15" s="563">
        <v>24874231</v>
      </c>
      <c r="E15" s="402">
        <f t="shared" si="0"/>
        <v>0.37743508820871119</v>
      </c>
      <c r="F15" s="292">
        <v>164142932.24000001</v>
      </c>
      <c r="G15" s="563">
        <v>228503978</v>
      </c>
      <c r="H15" s="402">
        <f t="shared" si="2"/>
        <v>0.39210366771013394</v>
      </c>
      <c r="I15" s="402">
        <f t="shared" si="1"/>
        <v>3.7112079905262559E-2</v>
      </c>
      <c r="K15" s="387"/>
    </row>
    <row r="16" spans="1:11" s="157" customFormat="1" ht="14.25" customHeight="1">
      <c r="B16" s="562" t="s">
        <v>44</v>
      </c>
      <c r="C16" s="292">
        <v>28056489</v>
      </c>
      <c r="D16" s="563">
        <v>22070955</v>
      </c>
      <c r="E16" s="402">
        <f t="shared" si="0"/>
        <v>-0.21333866828454551</v>
      </c>
      <c r="F16" s="292">
        <v>252485508.75</v>
      </c>
      <c r="G16" s="563">
        <v>226762904</v>
      </c>
      <c r="H16" s="402">
        <f t="shared" si="2"/>
        <v>-0.10187754884368194</v>
      </c>
      <c r="I16" s="402">
        <f t="shared" si="1"/>
        <v>3.6829306371188787E-2</v>
      </c>
      <c r="K16" s="387"/>
    </row>
    <row r="17" spans="1:11" s="157" customFormat="1" ht="14.25" customHeight="1">
      <c r="B17" s="562" t="s">
        <v>36</v>
      </c>
      <c r="C17" s="292">
        <v>50936256</v>
      </c>
      <c r="D17" s="563">
        <v>42799444</v>
      </c>
      <c r="E17" s="402">
        <f t="shared" si="0"/>
        <v>-0.15974499578453505</v>
      </c>
      <c r="F17" s="292">
        <v>229555022.06</v>
      </c>
      <c r="G17" s="563">
        <v>218616977</v>
      </c>
      <c r="H17" s="402">
        <f t="shared" si="2"/>
        <v>-4.7648903351550587E-2</v>
      </c>
      <c r="I17" s="402">
        <f t="shared" si="1"/>
        <v>3.5506299671819917E-2</v>
      </c>
      <c r="K17" s="387"/>
    </row>
    <row r="18" spans="1:11" s="157" customFormat="1" ht="14.25" customHeight="1">
      <c r="B18" s="562" t="s">
        <v>43</v>
      </c>
      <c r="C18" s="292">
        <v>25022066</v>
      </c>
      <c r="D18" s="563">
        <v>12885927</v>
      </c>
      <c r="E18" s="402">
        <f t="shared" si="0"/>
        <v>-0.48501746418541136</v>
      </c>
      <c r="F18" s="292">
        <v>119377248.95</v>
      </c>
      <c r="G18" s="563">
        <v>174506196</v>
      </c>
      <c r="H18" s="402">
        <f t="shared" si="2"/>
        <v>0.46180446889918048</v>
      </c>
      <c r="I18" s="402">
        <f t="shared" si="1"/>
        <v>2.8342123172645201E-2</v>
      </c>
      <c r="K18" s="387"/>
    </row>
    <row r="19" spans="1:11" s="157" customFormat="1" ht="14.25" customHeight="1">
      <c r="B19" s="562" t="s">
        <v>38</v>
      </c>
      <c r="C19" s="292">
        <v>27501591</v>
      </c>
      <c r="D19" s="563">
        <v>31624440</v>
      </c>
      <c r="E19" s="402">
        <f t="shared" si="0"/>
        <v>0.14991310866342245</v>
      </c>
      <c r="F19" s="292">
        <v>176782828.29000002</v>
      </c>
      <c r="G19" s="563">
        <v>154484966</v>
      </c>
      <c r="H19" s="402">
        <f t="shared" si="2"/>
        <v>-0.12613138111707278</v>
      </c>
      <c r="I19" s="402">
        <f t="shared" si="1"/>
        <v>2.5090409596080505E-2</v>
      </c>
      <c r="K19" s="387"/>
    </row>
    <row r="20" spans="1:11" s="157" customFormat="1" ht="14.25" customHeight="1">
      <c r="B20" s="562" t="s">
        <v>45</v>
      </c>
      <c r="C20" s="292">
        <v>15715914</v>
      </c>
      <c r="D20" s="563">
        <v>10353402</v>
      </c>
      <c r="E20" s="402">
        <f t="shared" si="0"/>
        <v>-0.34121540751622847</v>
      </c>
      <c r="F20" s="292">
        <v>118093621.21000001</v>
      </c>
      <c r="G20" s="563">
        <v>116626736</v>
      </c>
      <c r="H20" s="402">
        <f t="shared" si="2"/>
        <v>-1.2421375472867591E-2</v>
      </c>
      <c r="I20" s="402">
        <f t="shared" si="1"/>
        <v>1.8941730395266733E-2</v>
      </c>
      <c r="K20" s="387"/>
    </row>
    <row r="21" spans="1:11" s="157" customFormat="1" ht="14.25" customHeight="1">
      <c r="B21" s="562" t="s">
        <v>42</v>
      </c>
      <c r="C21" s="292">
        <v>5466709</v>
      </c>
      <c r="D21" s="563">
        <v>8590001</v>
      </c>
      <c r="E21" s="402">
        <f t="shared" si="0"/>
        <v>0.57132947811928525</v>
      </c>
      <c r="F21" s="292">
        <v>75088863.049999997</v>
      </c>
      <c r="G21" s="563">
        <v>65119541</v>
      </c>
      <c r="H21" s="402">
        <f t="shared" si="2"/>
        <v>-0.13276698627547001</v>
      </c>
      <c r="I21" s="402">
        <f t="shared" si="1"/>
        <v>1.0576278059308102E-2</v>
      </c>
      <c r="K21" s="387"/>
    </row>
    <row r="22" spans="1:11" s="157" customFormat="1" ht="14.25" customHeight="1">
      <c r="B22" s="562" t="s">
        <v>382</v>
      </c>
      <c r="C22" s="292">
        <v>9699119</v>
      </c>
      <c r="D22" s="563">
        <v>7637813</v>
      </c>
      <c r="E22" s="402">
        <f t="shared" si="0"/>
        <v>-0.21252507573110502</v>
      </c>
      <c r="F22" s="292">
        <v>46161803.370000005</v>
      </c>
      <c r="G22" s="563">
        <v>55935949</v>
      </c>
      <c r="H22" s="402">
        <f t="shared" si="2"/>
        <v>0.21173665057357982</v>
      </c>
      <c r="I22" s="402">
        <f t="shared" si="1"/>
        <v>9.0847407867214076E-3</v>
      </c>
      <c r="K22" s="387"/>
    </row>
    <row r="23" spans="1:11" s="157" customFormat="1" ht="14.25" customHeight="1">
      <c r="B23" s="562" t="s">
        <v>162</v>
      </c>
      <c r="C23" s="292">
        <v>845189</v>
      </c>
      <c r="D23" s="563">
        <v>6172826</v>
      </c>
      <c r="E23" s="402">
        <f t="shared" si="0"/>
        <v>6.3034859658608902</v>
      </c>
      <c r="F23" s="292">
        <v>16589550.17</v>
      </c>
      <c r="G23" s="563">
        <v>24598173</v>
      </c>
      <c r="H23" s="402">
        <f t="shared" si="2"/>
        <v>0.48275105400281015</v>
      </c>
      <c r="I23" s="402">
        <f t="shared" si="1"/>
        <v>3.9950698884527597E-3</v>
      </c>
      <c r="K23" s="387"/>
    </row>
    <row r="24" spans="1:11" s="157" customFormat="1" ht="14.25" customHeight="1">
      <c r="B24" s="562" t="s">
        <v>28</v>
      </c>
      <c r="C24" s="292">
        <v>1499471</v>
      </c>
      <c r="D24" s="563">
        <v>2920583</v>
      </c>
      <c r="E24" s="402">
        <f t="shared" si="0"/>
        <v>0.94774223709561567</v>
      </c>
      <c r="F24" s="292">
        <v>12219579.98</v>
      </c>
      <c r="G24" s="563">
        <v>21295973</v>
      </c>
      <c r="H24" s="402">
        <f t="shared" si="2"/>
        <v>0.74277454993178904</v>
      </c>
      <c r="I24" s="402">
        <f t="shared" si="1"/>
        <v>3.4587487646990283E-3</v>
      </c>
      <c r="K24" s="387"/>
    </row>
    <row r="25" spans="1:11" s="157" customFormat="1" ht="14.25" customHeight="1">
      <c r="B25" s="564" t="s">
        <v>265</v>
      </c>
      <c r="C25" s="292">
        <v>901335</v>
      </c>
      <c r="D25" s="563">
        <v>206934</v>
      </c>
      <c r="E25" s="402">
        <f t="shared" si="0"/>
        <v>-0.77041388606899763</v>
      </c>
      <c r="F25" s="292">
        <v>2452118</v>
      </c>
      <c r="G25" s="563">
        <v>6571821</v>
      </c>
      <c r="H25" s="402">
        <f t="shared" si="2"/>
        <v>1.6800590346794078</v>
      </c>
      <c r="I25" s="402">
        <f t="shared" si="1"/>
        <v>1.0673509853516968E-3</v>
      </c>
      <c r="K25" s="387"/>
    </row>
    <row r="26" spans="1:11" s="157" customFormat="1" ht="14.25" customHeight="1">
      <c r="B26" s="562" t="s">
        <v>264</v>
      </c>
      <c r="C26" s="292">
        <v>60000</v>
      </c>
      <c r="D26" s="563">
        <v>70000</v>
      </c>
      <c r="E26" s="402">
        <f t="shared" si="0"/>
        <v>0.16666666666666674</v>
      </c>
      <c r="F26" s="292">
        <v>772100</v>
      </c>
      <c r="G26" s="563">
        <v>1410000</v>
      </c>
      <c r="H26" s="402">
        <f t="shared" si="2"/>
        <v>0.82618831757544364</v>
      </c>
      <c r="I26" s="402">
        <f t="shared" si="1"/>
        <v>2.2900272075972438E-4</v>
      </c>
      <c r="K26" s="387"/>
    </row>
    <row r="27" spans="1:11" s="157" customFormat="1" ht="14.25" customHeight="1">
      <c r="B27" s="562" t="s">
        <v>384</v>
      </c>
      <c r="C27" s="292">
        <v>0</v>
      </c>
      <c r="D27" s="563"/>
      <c r="E27" s="402" t="s">
        <v>54</v>
      </c>
      <c r="F27" s="292">
        <v>1734</v>
      </c>
      <c r="G27" s="563">
        <v>1378</v>
      </c>
      <c r="H27" s="402">
        <f t="shared" si="2"/>
        <v>-0.20530565167243364</v>
      </c>
      <c r="I27" s="402">
        <f t="shared" si="1"/>
        <v>2.2380549589141857E-7</v>
      </c>
      <c r="K27" s="387"/>
    </row>
    <row r="28" spans="1:11" s="157" customFormat="1" ht="14.25" customHeight="1">
      <c r="B28" s="562" t="s">
        <v>263</v>
      </c>
      <c r="C28" s="292"/>
      <c r="D28" s="563"/>
      <c r="E28" s="402" t="s">
        <v>54</v>
      </c>
      <c r="F28" s="292">
        <v>11536</v>
      </c>
      <c r="G28" s="563">
        <v>212</v>
      </c>
      <c r="H28" s="402">
        <f t="shared" si="2"/>
        <v>-0.98162274618585299</v>
      </c>
      <c r="I28" s="402">
        <f t="shared" si="1"/>
        <v>3.4431614752525937E-8</v>
      </c>
      <c r="K28" s="387"/>
    </row>
    <row r="29" spans="1:11" s="157" customFormat="1" ht="14.25" customHeight="1">
      <c r="B29" s="562" t="s">
        <v>267</v>
      </c>
      <c r="C29" s="292">
        <v>0</v>
      </c>
      <c r="D29" s="563"/>
      <c r="E29" s="402" t="s">
        <v>54</v>
      </c>
      <c r="F29" s="292">
        <v>20</v>
      </c>
      <c r="G29" s="563"/>
      <c r="H29" s="402" t="s">
        <v>54</v>
      </c>
      <c r="I29" s="402">
        <f t="shared" si="1"/>
        <v>0</v>
      </c>
      <c r="K29" s="387"/>
    </row>
    <row r="30" spans="1:11" s="487" customFormat="1" ht="14.25" customHeight="1" thickBot="1">
      <c r="A30" s="157"/>
      <c r="B30" s="247" t="s">
        <v>55</v>
      </c>
      <c r="C30" s="293">
        <f>+SUM(C7:C29)</f>
        <v>745773416.92999995</v>
      </c>
      <c r="D30" s="293">
        <f>+SUM(D7:D29)</f>
        <v>832459361</v>
      </c>
      <c r="E30" s="347">
        <f>D30/C30-1</f>
        <v>0.1162363019412056</v>
      </c>
      <c r="F30" s="293">
        <f>+SUM(F7:F29)</f>
        <v>4947434879.1799994</v>
      </c>
      <c r="G30" s="293">
        <f>+SUM(G7:G29)</f>
        <v>6157132087</v>
      </c>
      <c r="H30" s="420">
        <f>G30/F30-1</f>
        <v>0.2445099809015574</v>
      </c>
      <c r="I30" s="420">
        <f t="shared" ref="I30" si="3">G30/$G$30</f>
        <v>1</v>
      </c>
      <c r="K30" s="387"/>
    </row>
    <row r="31" spans="1:11" s="157" customFormat="1" ht="14.25" customHeight="1">
      <c r="C31" s="352"/>
      <c r="D31" s="352"/>
      <c r="E31" s="352"/>
      <c r="F31" s="352"/>
      <c r="G31" s="352"/>
      <c r="H31" s="352"/>
      <c r="I31" s="352"/>
    </row>
    <row r="32" spans="1:11" s="487" customFormat="1" ht="14.25" customHeight="1" thickBot="1">
      <c r="A32" s="157"/>
      <c r="B32" s="159" t="s">
        <v>275</v>
      </c>
      <c r="C32" s="157"/>
      <c r="D32" s="157"/>
      <c r="E32" s="345"/>
      <c r="F32" s="157"/>
      <c r="G32" s="157"/>
      <c r="H32" s="345"/>
      <c r="I32" s="345"/>
    </row>
    <row r="33" spans="1:13" s="487" customFormat="1" ht="14.25" customHeight="1" thickBot="1">
      <c r="A33" s="157"/>
      <c r="B33" s="157"/>
      <c r="C33" s="794" t="s">
        <v>543</v>
      </c>
      <c r="D33" s="795"/>
      <c r="E33" s="796"/>
      <c r="F33" s="828" t="s">
        <v>570</v>
      </c>
      <c r="G33" s="797"/>
      <c r="H33" s="797"/>
      <c r="I33" s="798"/>
      <c r="K33" s="387"/>
    </row>
    <row r="34" spans="1:13" s="157" customFormat="1" ht="14.25" customHeight="1" thickBot="1">
      <c r="A34" s="829" t="s">
        <v>375</v>
      </c>
      <c r="B34" s="830"/>
      <c r="C34" s="245">
        <v>2018</v>
      </c>
      <c r="D34" s="246">
        <v>2019</v>
      </c>
      <c r="E34" s="401" t="s">
        <v>211</v>
      </c>
      <c r="F34" s="245">
        <v>2018</v>
      </c>
      <c r="G34" s="246">
        <v>2019</v>
      </c>
      <c r="H34" s="348" t="s">
        <v>211</v>
      </c>
      <c r="I34" s="346" t="s">
        <v>212</v>
      </c>
      <c r="K34" s="387"/>
      <c r="L34" s="387"/>
      <c r="M34" s="387"/>
    </row>
    <row r="35" spans="1:13" s="157" customFormat="1" ht="14.25" customHeight="1">
      <c r="A35" s="297">
        <v>1</v>
      </c>
      <c r="B35" s="242" t="s">
        <v>270</v>
      </c>
      <c r="C35" s="241">
        <v>118235779</v>
      </c>
      <c r="D35" s="565">
        <v>217324714</v>
      </c>
      <c r="E35" s="330">
        <f t="shared" ref="E35:E70" si="4">D35/C35-1</f>
        <v>0.83806218251414411</v>
      </c>
      <c r="F35" s="241">
        <v>510076311</v>
      </c>
      <c r="G35" s="565">
        <v>1343517528</v>
      </c>
      <c r="H35" s="330">
        <f t="shared" ref="H35:H86" si="5">G35/F35-1</f>
        <v>1.6339539771334333</v>
      </c>
      <c r="I35" s="338">
        <f t="shared" ref="I35:I86" si="6">G35/$G$86</f>
        <v>0.218205084610198</v>
      </c>
      <c r="J35" s="352"/>
      <c r="K35" s="387"/>
      <c r="L35" s="387"/>
      <c r="M35" s="387"/>
    </row>
    <row r="36" spans="1:13" s="157" customFormat="1" ht="14.25" customHeight="1">
      <c r="A36" s="297">
        <v>2</v>
      </c>
      <c r="B36" s="242" t="s">
        <v>271</v>
      </c>
      <c r="C36" s="241">
        <v>52235450</v>
      </c>
      <c r="D36" s="565">
        <v>63356348</v>
      </c>
      <c r="E36" s="330">
        <f t="shared" si="4"/>
        <v>0.21289943898253005</v>
      </c>
      <c r="F36" s="241">
        <v>252468679.25</v>
      </c>
      <c r="G36" s="565">
        <v>744693273</v>
      </c>
      <c r="H36" s="330">
        <f t="shared" si="5"/>
        <v>1.9496461708130872</v>
      </c>
      <c r="I36" s="338">
        <f t="shared" si="6"/>
        <v>0.12094807492798879</v>
      </c>
      <c r="J36" s="352"/>
      <c r="K36" s="387"/>
      <c r="L36" s="387"/>
      <c r="M36" s="387"/>
    </row>
    <row r="37" spans="1:13" s="157" customFormat="1" ht="14.25" customHeight="1">
      <c r="A37" s="297">
        <v>3</v>
      </c>
      <c r="B37" s="242" t="s">
        <v>412</v>
      </c>
      <c r="C37" s="241">
        <v>14618585</v>
      </c>
      <c r="D37" s="565">
        <v>45177808</v>
      </c>
      <c r="E37" s="330">
        <f t="shared" si="4"/>
        <v>2.0904364546910661</v>
      </c>
      <c r="F37" s="241">
        <v>227160236.51999998</v>
      </c>
      <c r="G37" s="565">
        <v>412709814</v>
      </c>
      <c r="H37" s="330">
        <f t="shared" si="5"/>
        <v>0.81682243478234628</v>
      </c>
      <c r="I37" s="338">
        <f t="shared" si="6"/>
        <v>6.7029553397333186E-2</v>
      </c>
      <c r="J37" s="352"/>
      <c r="K37" s="387"/>
      <c r="L37" s="387"/>
      <c r="M37" s="387"/>
    </row>
    <row r="38" spans="1:13" s="157" customFormat="1" ht="14.25" customHeight="1">
      <c r="A38" s="297">
        <v>4</v>
      </c>
      <c r="B38" s="242" t="s">
        <v>416</v>
      </c>
      <c r="C38" s="241">
        <v>87562693</v>
      </c>
      <c r="D38" s="565">
        <v>48659088</v>
      </c>
      <c r="E38" s="330">
        <f t="shared" si="4"/>
        <v>-0.44429429551692756</v>
      </c>
      <c r="F38" s="241">
        <v>614832859.75999999</v>
      </c>
      <c r="G38" s="565">
        <v>397425518</v>
      </c>
      <c r="H38" s="330">
        <f t="shared" si="5"/>
        <v>-0.3536039727038417</v>
      </c>
      <c r="I38" s="338">
        <f t="shared" si="6"/>
        <v>6.4547180795278589E-2</v>
      </c>
      <c r="K38" s="387"/>
      <c r="L38" s="387"/>
      <c r="M38" s="387"/>
    </row>
    <row r="39" spans="1:13" s="157" customFormat="1" ht="14.25" customHeight="1">
      <c r="A39" s="297">
        <v>5</v>
      </c>
      <c r="B39" s="242" t="s">
        <v>415</v>
      </c>
      <c r="C39" s="241">
        <v>59861125</v>
      </c>
      <c r="D39" s="565">
        <v>58747151</v>
      </c>
      <c r="E39" s="330">
        <f t="shared" si="4"/>
        <v>-1.8609306123130831E-2</v>
      </c>
      <c r="F39" s="241">
        <v>275967016.63</v>
      </c>
      <c r="G39" s="565">
        <v>326047532</v>
      </c>
      <c r="H39" s="330">
        <f t="shared" si="5"/>
        <v>0.18147282954884769</v>
      </c>
      <c r="I39" s="338">
        <f t="shared" si="6"/>
        <v>5.295444817375411E-2</v>
      </c>
      <c r="K39" s="387"/>
      <c r="L39" s="387"/>
      <c r="M39" s="387"/>
    </row>
    <row r="40" spans="1:13" s="157" customFormat="1" ht="14.25" customHeight="1">
      <c r="A40" s="297">
        <v>6</v>
      </c>
      <c r="B40" s="242" t="s">
        <v>160</v>
      </c>
      <c r="C40" s="241">
        <v>35174231</v>
      </c>
      <c r="D40" s="565">
        <v>56996161</v>
      </c>
      <c r="E40" s="330">
        <f t="shared" si="4"/>
        <v>0.62039536841615672</v>
      </c>
      <c r="F40" s="241">
        <v>213327703</v>
      </c>
      <c r="G40" s="565">
        <v>274425110</v>
      </c>
      <c r="H40" s="330">
        <f t="shared" si="5"/>
        <v>0.2864016540786547</v>
      </c>
      <c r="I40" s="338">
        <f t="shared" si="6"/>
        <v>4.45702814431111E-2</v>
      </c>
      <c r="K40" s="387"/>
      <c r="L40" s="387"/>
      <c r="M40" s="387"/>
    </row>
    <row r="41" spans="1:13" s="157" customFormat="1" ht="14.25" customHeight="1">
      <c r="A41" s="297">
        <v>7</v>
      </c>
      <c r="B41" s="242" t="s">
        <v>22</v>
      </c>
      <c r="C41" s="241">
        <v>31416335</v>
      </c>
      <c r="D41" s="565">
        <v>25915273</v>
      </c>
      <c r="E41" s="330">
        <f t="shared" si="4"/>
        <v>-0.17510196526743171</v>
      </c>
      <c r="F41" s="241">
        <v>285070997</v>
      </c>
      <c r="G41" s="565">
        <v>266859576</v>
      </c>
      <c r="H41" s="330">
        <f t="shared" si="5"/>
        <v>-6.3883808565765809E-2</v>
      </c>
      <c r="I41" s="338">
        <f t="shared" si="6"/>
        <v>4.3341538272898189E-2</v>
      </c>
      <c r="K41" s="387"/>
      <c r="L41" s="387"/>
      <c r="M41" s="387"/>
    </row>
    <row r="42" spans="1:13" s="157" customFormat="1" ht="14.25" customHeight="1">
      <c r="A42" s="297">
        <v>8</v>
      </c>
      <c r="B42" s="242" t="s">
        <v>421</v>
      </c>
      <c r="C42" s="241">
        <v>47674301</v>
      </c>
      <c r="D42" s="565">
        <v>31317518</v>
      </c>
      <c r="E42" s="330">
        <f t="shared" si="4"/>
        <v>-0.34309434342833889</v>
      </c>
      <c r="F42" s="241">
        <v>509016969.97000003</v>
      </c>
      <c r="G42" s="565">
        <v>211514403</v>
      </c>
      <c r="H42" s="330">
        <f t="shared" si="5"/>
        <v>-0.58446492852199794</v>
      </c>
      <c r="I42" s="338">
        <f t="shared" si="6"/>
        <v>3.4352747352389225E-2</v>
      </c>
      <c r="K42" s="387"/>
      <c r="L42" s="387"/>
      <c r="M42" s="387"/>
    </row>
    <row r="43" spans="1:13" s="157" customFormat="1" ht="14.25" customHeight="1">
      <c r="A43" s="297">
        <v>9</v>
      </c>
      <c r="B43" s="242" t="s">
        <v>24</v>
      </c>
      <c r="C43" s="241">
        <v>15494490</v>
      </c>
      <c r="D43" s="565">
        <v>24926605</v>
      </c>
      <c r="E43" s="330">
        <f t="shared" si="4"/>
        <v>0.60873994561937828</v>
      </c>
      <c r="F43" s="241">
        <v>119372931.47</v>
      </c>
      <c r="G43" s="565">
        <v>180637236</v>
      </c>
      <c r="H43" s="330">
        <f t="shared" si="5"/>
        <v>0.51321772679593214</v>
      </c>
      <c r="I43" s="338">
        <f t="shared" si="6"/>
        <v>2.9337885471288249E-2</v>
      </c>
      <c r="K43" s="387"/>
      <c r="L43" s="387"/>
      <c r="M43" s="387"/>
    </row>
    <row r="44" spans="1:13" s="157" customFormat="1" ht="14.25" customHeight="1">
      <c r="A44" s="297">
        <v>10</v>
      </c>
      <c r="B44" s="242" t="s">
        <v>417</v>
      </c>
      <c r="C44" s="241">
        <v>45822768</v>
      </c>
      <c r="D44" s="565">
        <v>32477182</v>
      </c>
      <c r="E44" s="330">
        <f t="shared" si="4"/>
        <v>-0.29124355822415615</v>
      </c>
      <c r="F44" s="241">
        <v>189180203.16</v>
      </c>
      <c r="G44" s="565">
        <v>150782112</v>
      </c>
      <c r="H44" s="330">
        <f t="shared" si="5"/>
        <v>-0.20297097961949351</v>
      </c>
      <c r="I44" s="338">
        <f t="shared" si="6"/>
        <v>2.4489016943189706E-2</v>
      </c>
      <c r="K44" s="387"/>
      <c r="L44" s="387"/>
      <c r="M44" s="387"/>
    </row>
    <row r="45" spans="1:13" s="157" customFormat="1" ht="14.25" customHeight="1">
      <c r="A45" s="297">
        <v>11</v>
      </c>
      <c r="B45" s="242" t="s">
        <v>161</v>
      </c>
      <c r="C45" s="241">
        <v>26250236</v>
      </c>
      <c r="D45" s="565">
        <v>9735623</v>
      </c>
      <c r="E45" s="330">
        <f t="shared" si="4"/>
        <v>-0.62912245817523316</v>
      </c>
      <c r="F45" s="241">
        <v>113817124.90000001</v>
      </c>
      <c r="G45" s="565">
        <v>141994274</v>
      </c>
      <c r="H45" s="330">
        <f t="shared" si="5"/>
        <v>0.24756511047662211</v>
      </c>
      <c r="I45" s="338">
        <f t="shared" si="6"/>
        <v>2.3061755374682122E-2</v>
      </c>
      <c r="K45" s="387"/>
      <c r="L45" s="387"/>
      <c r="M45" s="387"/>
    </row>
    <row r="46" spans="1:13" s="157" customFormat="1" ht="14.25" customHeight="1">
      <c r="A46" s="297">
        <v>12</v>
      </c>
      <c r="B46" s="242" t="s">
        <v>433</v>
      </c>
      <c r="C46" s="241">
        <v>25088316</v>
      </c>
      <c r="D46" s="565">
        <v>15572231</v>
      </c>
      <c r="E46" s="330">
        <f t="shared" si="4"/>
        <v>-0.37930345743412985</v>
      </c>
      <c r="F46" s="241">
        <v>58700639.129999995</v>
      </c>
      <c r="G46" s="565">
        <v>138304299</v>
      </c>
      <c r="H46" s="330">
        <f t="shared" si="5"/>
        <v>1.3560952836255775</v>
      </c>
      <c r="I46" s="338">
        <f t="shared" si="6"/>
        <v>2.2462454442387536E-2</v>
      </c>
      <c r="K46" s="387"/>
      <c r="L46" s="387"/>
      <c r="M46" s="387"/>
    </row>
    <row r="47" spans="1:13" s="157" customFormat="1" ht="14.25" customHeight="1">
      <c r="A47" s="297">
        <v>13</v>
      </c>
      <c r="B47" s="242" t="s">
        <v>31</v>
      </c>
      <c r="C47" s="241">
        <v>9421830</v>
      </c>
      <c r="D47" s="565">
        <v>11131402</v>
      </c>
      <c r="E47" s="330">
        <f t="shared" si="4"/>
        <v>0.18144797772831822</v>
      </c>
      <c r="F47" s="241">
        <v>85849524.870000005</v>
      </c>
      <c r="G47" s="565">
        <v>96408071</v>
      </c>
      <c r="H47" s="330">
        <f t="shared" si="5"/>
        <v>0.12298898737050168</v>
      </c>
      <c r="I47" s="338">
        <f t="shared" si="6"/>
        <v>1.5657950753330981E-2</v>
      </c>
      <c r="K47" s="387"/>
      <c r="L47" s="387"/>
      <c r="M47" s="387"/>
    </row>
    <row r="48" spans="1:13" s="157" customFormat="1" ht="14.25" customHeight="1">
      <c r="A48" s="297">
        <v>14</v>
      </c>
      <c r="B48" s="242" t="s">
        <v>418</v>
      </c>
      <c r="C48" s="241">
        <v>8489473</v>
      </c>
      <c r="D48" s="565">
        <v>8392154</v>
      </c>
      <c r="E48" s="330">
        <f t="shared" si="4"/>
        <v>-1.1463491314478547E-2</v>
      </c>
      <c r="F48" s="241">
        <v>85290122.210000008</v>
      </c>
      <c r="G48" s="565">
        <v>94776550</v>
      </c>
      <c r="H48" s="330">
        <f t="shared" si="5"/>
        <v>0.11122539802021447</v>
      </c>
      <c r="I48" s="338">
        <f t="shared" si="6"/>
        <v>1.5392970081007132E-2</v>
      </c>
      <c r="K48" s="387"/>
      <c r="L48" s="387"/>
      <c r="M48" s="387"/>
    </row>
    <row r="49" spans="1:13" s="157" customFormat="1" ht="14.25" customHeight="1">
      <c r="A49" s="297">
        <v>15</v>
      </c>
      <c r="B49" s="242" t="s">
        <v>414</v>
      </c>
      <c r="C49" s="241">
        <v>11716375</v>
      </c>
      <c r="D49" s="565">
        <v>9060438</v>
      </c>
      <c r="E49" s="330">
        <f t="shared" si="4"/>
        <v>-0.22668589900886582</v>
      </c>
      <c r="F49" s="241">
        <v>96083423.359999999</v>
      </c>
      <c r="G49" s="565">
        <v>88866265</v>
      </c>
      <c r="H49" s="330">
        <f t="shared" si="5"/>
        <v>-7.5113459820838724E-2</v>
      </c>
      <c r="I49" s="338">
        <f t="shared" si="6"/>
        <v>1.443306132535792E-2</v>
      </c>
      <c r="K49" s="387"/>
      <c r="L49" s="387"/>
      <c r="M49" s="387"/>
    </row>
    <row r="50" spans="1:13" s="157" customFormat="1" ht="14.25" customHeight="1">
      <c r="A50" s="297">
        <v>16</v>
      </c>
      <c r="B50" s="242" t="s">
        <v>419</v>
      </c>
      <c r="C50" s="241">
        <v>8462906</v>
      </c>
      <c r="D50" s="565">
        <v>13264155</v>
      </c>
      <c r="E50" s="330">
        <f t="shared" si="4"/>
        <v>0.56732864573941866</v>
      </c>
      <c r="F50" s="241">
        <v>71077376.109999999</v>
      </c>
      <c r="G50" s="565">
        <v>85282579</v>
      </c>
      <c r="H50" s="330">
        <f t="shared" si="5"/>
        <v>0.19985547676965298</v>
      </c>
      <c r="I50" s="338">
        <f t="shared" si="6"/>
        <v>1.3851023137876691E-2</v>
      </c>
      <c r="K50" s="387"/>
      <c r="L50" s="387"/>
      <c r="M50" s="387"/>
    </row>
    <row r="51" spans="1:13" s="157" customFormat="1" ht="14.25" customHeight="1">
      <c r="A51" s="297">
        <v>17</v>
      </c>
      <c r="B51" s="242" t="s">
        <v>269</v>
      </c>
      <c r="C51" s="241">
        <v>7717033</v>
      </c>
      <c r="D51" s="565">
        <v>12492034</v>
      </c>
      <c r="E51" s="330">
        <f t="shared" si="4"/>
        <v>0.61876125189564446</v>
      </c>
      <c r="F51" s="241">
        <v>108331606.08</v>
      </c>
      <c r="G51" s="565">
        <v>70006256</v>
      </c>
      <c r="H51" s="330">
        <f t="shared" si="5"/>
        <v>-0.35377810287145328</v>
      </c>
      <c r="I51" s="338">
        <f t="shared" si="6"/>
        <v>1.1369945456880694E-2</v>
      </c>
      <c r="K51" s="387"/>
      <c r="L51" s="387"/>
      <c r="M51" s="387"/>
    </row>
    <row r="52" spans="1:13" s="157" customFormat="1" ht="14.25" customHeight="1">
      <c r="A52" s="297">
        <v>18</v>
      </c>
      <c r="B52" s="242" t="s">
        <v>125</v>
      </c>
      <c r="C52" s="241">
        <v>14648007</v>
      </c>
      <c r="D52" s="565">
        <v>11335051</v>
      </c>
      <c r="E52" s="330">
        <f t="shared" si="4"/>
        <v>-0.22617110983084598</v>
      </c>
      <c r="F52" s="241">
        <v>69494801.650000006</v>
      </c>
      <c r="G52" s="565">
        <v>66584122</v>
      </c>
      <c r="H52" s="330">
        <f t="shared" si="5"/>
        <v>-4.1883415462629858E-2</v>
      </c>
      <c r="I52" s="338">
        <f t="shared" si="6"/>
        <v>1.0814145459147106E-2</v>
      </c>
      <c r="K52" s="387"/>
      <c r="L52" s="387"/>
      <c r="M52" s="387"/>
    </row>
    <row r="53" spans="1:13" s="157" customFormat="1" ht="14.25" customHeight="1">
      <c r="A53" s="297">
        <v>19</v>
      </c>
      <c r="B53" s="242" t="s">
        <v>413</v>
      </c>
      <c r="C53" s="241">
        <v>5218922</v>
      </c>
      <c r="D53" s="565">
        <v>10053685</v>
      </c>
      <c r="E53" s="330">
        <f t="shared" si="4"/>
        <v>0.9263911206183959</v>
      </c>
      <c r="F53" s="241">
        <v>38549337.640000001</v>
      </c>
      <c r="G53" s="565">
        <v>64176488</v>
      </c>
      <c r="H53" s="330">
        <f t="shared" si="5"/>
        <v>0.66478834472653725</v>
      </c>
      <c r="I53" s="338">
        <f t="shared" si="6"/>
        <v>1.0423113731066526E-2</v>
      </c>
      <c r="K53" s="387"/>
      <c r="L53" s="387"/>
      <c r="M53" s="387"/>
    </row>
    <row r="54" spans="1:13" s="157" customFormat="1" ht="14.25" customHeight="1">
      <c r="A54" s="297">
        <v>20</v>
      </c>
      <c r="B54" s="242" t="s">
        <v>272</v>
      </c>
      <c r="C54" s="241">
        <v>6039469</v>
      </c>
      <c r="D54" s="565">
        <v>6003180</v>
      </c>
      <c r="E54" s="330">
        <f t="shared" si="4"/>
        <v>-6.0086408258739343E-3</v>
      </c>
      <c r="F54" s="241">
        <v>38002720.289999999</v>
      </c>
      <c r="G54" s="565">
        <v>61651854</v>
      </c>
      <c r="H54" s="330">
        <f t="shared" si="5"/>
        <v>0.62230107554229508</v>
      </c>
      <c r="I54" s="338">
        <f t="shared" si="6"/>
        <v>1.0013079649561203E-2</v>
      </c>
      <c r="K54" s="387"/>
      <c r="L54" s="387"/>
      <c r="M54" s="387"/>
    </row>
    <row r="55" spans="1:13" s="157" customFormat="1" ht="14.25" customHeight="1">
      <c r="A55" s="297">
        <v>21</v>
      </c>
      <c r="B55" s="242" t="s">
        <v>25</v>
      </c>
      <c r="C55" s="241">
        <v>5479163</v>
      </c>
      <c r="D55" s="565">
        <v>12404298</v>
      </c>
      <c r="E55" s="330">
        <f t="shared" si="4"/>
        <v>1.2639038115858208</v>
      </c>
      <c r="F55" s="241">
        <v>34568861</v>
      </c>
      <c r="G55" s="565">
        <v>58242706</v>
      </c>
      <c r="H55" s="330">
        <f t="shared" si="5"/>
        <v>0.68483150196935916</v>
      </c>
      <c r="I55" s="338">
        <f t="shared" si="6"/>
        <v>9.4593887506444849E-3</v>
      </c>
      <c r="K55" s="387"/>
      <c r="L55" s="387"/>
      <c r="M55" s="387"/>
    </row>
    <row r="56" spans="1:13" s="157" customFormat="1" ht="14.25" customHeight="1">
      <c r="A56" s="297">
        <v>22</v>
      </c>
      <c r="B56" s="242" t="s">
        <v>420</v>
      </c>
      <c r="C56" s="241">
        <v>9678470</v>
      </c>
      <c r="D56" s="565">
        <v>7597020</v>
      </c>
      <c r="E56" s="330">
        <f t="shared" si="4"/>
        <v>-0.21505981833905563</v>
      </c>
      <c r="F56" s="241">
        <v>45397273.870000005</v>
      </c>
      <c r="G56" s="565">
        <v>53935967</v>
      </c>
      <c r="H56" s="330">
        <f t="shared" si="5"/>
        <v>0.1880882353079496</v>
      </c>
      <c r="I56" s="338">
        <f t="shared" si="6"/>
        <v>8.7599171558912833E-3</v>
      </c>
      <c r="K56" s="387"/>
      <c r="L56" s="387"/>
      <c r="M56" s="387"/>
    </row>
    <row r="57" spans="1:13" s="157" customFormat="1" ht="14.25" customHeight="1">
      <c r="A57" s="297">
        <v>23</v>
      </c>
      <c r="B57" s="242" t="s">
        <v>29</v>
      </c>
      <c r="C57" s="241">
        <v>4063538</v>
      </c>
      <c r="D57" s="565">
        <v>2464742</v>
      </c>
      <c r="E57" s="330">
        <f t="shared" si="4"/>
        <v>-0.39344925530412167</v>
      </c>
      <c r="F57" s="241">
        <v>55280180</v>
      </c>
      <c r="G57" s="565">
        <v>42197978</v>
      </c>
      <c r="H57" s="330">
        <f t="shared" si="5"/>
        <v>-0.23665266647105709</v>
      </c>
      <c r="I57" s="338">
        <f t="shared" si="6"/>
        <v>6.8535118954319097E-3</v>
      </c>
      <c r="K57" s="387"/>
      <c r="L57" s="387"/>
      <c r="M57" s="387"/>
    </row>
    <row r="58" spans="1:13" s="157" customFormat="1" ht="14.25" customHeight="1">
      <c r="A58" s="297">
        <v>24</v>
      </c>
      <c r="B58" s="242" t="s">
        <v>422</v>
      </c>
      <c r="C58" s="241">
        <v>1606724</v>
      </c>
      <c r="D58" s="565">
        <v>4161387</v>
      </c>
      <c r="E58" s="330">
        <f t="shared" si="4"/>
        <v>1.5899824736544672</v>
      </c>
      <c r="F58" s="241">
        <v>50424735.840000004</v>
      </c>
      <c r="G58" s="565">
        <v>38736800</v>
      </c>
      <c r="H58" s="330">
        <f t="shared" si="5"/>
        <v>-0.23178972869756542</v>
      </c>
      <c r="I58" s="338">
        <f t="shared" si="6"/>
        <v>6.2913706337058804E-3</v>
      </c>
      <c r="K58" s="387"/>
      <c r="L58" s="387"/>
      <c r="M58" s="387"/>
    </row>
    <row r="59" spans="1:13" s="157" customFormat="1" ht="14.25" customHeight="1">
      <c r="A59" s="297">
        <v>25</v>
      </c>
      <c r="B59" s="242" t="s">
        <v>359</v>
      </c>
      <c r="C59" s="241">
        <v>3621012</v>
      </c>
      <c r="D59" s="565">
        <v>3176471</v>
      </c>
      <c r="E59" s="330">
        <f t="shared" si="4"/>
        <v>-0.12276706070015786</v>
      </c>
      <c r="F59" s="241">
        <v>38711176</v>
      </c>
      <c r="G59" s="565">
        <v>38248892</v>
      </c>
      <c r="H59" s="330">
        <f t="shared" si="5"/>
        <v>-1.1941874356904081E-2</v>
      </c>
      <c r="I59" s="338">
        <f t="shared" si="6"/>
        <v>6.2121278964857134E-3</v>
      </c>
      <c r="K59" s="387"/>
      <c r="L59" s="387"/>
      <c r="M59" s="387"/>
    </row>
    <row r="60" spans="1:13" s="157" customFormat="1" ht="14.25" customHeight="1">
      <c r="A60" s="297">
        <v>26</v>
      </c>
      <c r="B60" s="242" t="s">
        <v>32</v>
      </c>
      <c r="C60" s="241">
        <v>2129419</v>
      </c>
      <c r="D60" s="565">
        <v>5452099</v>
      </c>
      <c r="E60" s="330">
        <f t="shared" si="4"/>
        <v>1.5603692838281238</v>
      </c>
      <c r="F60" s="241">
        <v>26170463</v>
      </c>
      <c r="G60" s="565">
        <v>34135468</v>
      </c>
      <c r="H60" s="330">
        <f t="shared" si="5"/>
        <v>0.30435093945414726</v>
      </c>
      <c r="I60" s="338">
        <f t="shared" si="6"/>
        <v>5.5440532244017786E-3</v>
      </c>
      <c r="K60" s="387"/>
      <c r="L60" s="387"/>
      <c r="M60" s="387"/>
    </row>
    <row r="61" spans="1:13" s="157" customFormat="1" ht="14.25" customHeight="1">
      <c r="A61" s="297">
        <v>27</v>
      </c>
      <c r="B61" s="242" t="s">
        <v>435</v>
      </c>
      <c r="C61" s="241">
        <v>7516785</v>
      </c>
      <c r="D61" s="565">
        <v>8167073</v>
      </c>
      <c r="E61" s="330">
        <f t="shared" si="4"/>
        <v>8.651145403254179E-2</v>
      </c>
      <c r="F61" s="241">
        <v>24837275.039999999</v>
      </c>
      <c r="G61" s="565">
        <v>32806575</v>
      </c>
      <c r="H61" s="330">
        <f t="shared" si="5"/>
        <v>0.3208604787427598</v>
      </c>
      <c r="I61" s="338">
        <f t="shared" si="6"/>
        <v>5.3282233573106064E-3</v>
      </c>
      <c r="K61" s="387"/>
      <c r="L61" s="387"/>
      <c r="M61" s="387"/>
    </row>
    <row r="62" spans="1:13" s="157" customFormat="1" ht="14.25" customHeight="1">
      <c r="A62" s="297">
        <v>28</v>
      </c>
      <c r="B62" s="242" t="s">
        <v>443</v>
      </c>
      <c r="C62" s="241">
        <v>468166</v>
      </c>
      <c r="D62" s="565">
        <v>2597000</v>
      </c>
      <c r="E62" s="330">
        <f t="shared" si="4"/>
        <v>4.5471777104702182</v>
      </c>
      <c r="F62" s="241">
        <v>4148166</v>
      </c>
      <c r="G62" s="565">
        <v>31164000</v>
      </c>
      <c r="H62" s="330">
        <f t="shared" si="5"/>
        <v>6.5127176684828907</v>
      </c>
      <c r="I62" s="338">
        <f t="shared" si="6"/>
        <v>5.0614473686213125E-3</v>
      </c>
      <c r="K62" s="387"/>
      <c r="L62" s="387"/>
      <c r="M62" s="387"/>
    </row>
    <row r="63" spans="1:13" s="157" customFormat="1" ht="14.25" customHeight="1">
      <c r="A63" s="297">
        <v>29</v>
      </c>
      <c r="B63" s="760" t="s">
        <v>424</v>
      </c>
      <c r="C63" s="241">
        <v>1252053</v>
      </c>
      <c r="D63" s="565">
        <v>2882624</v>
      </c>
      <c r="E63" s="330">
        <f t="shared" si="4"/>
        <v>1.3023178731251792</v>
      </c>
      <c r="F63" s="241">
        <v>14915371.699999999</v>
      </c>
      <c r="G63" s="565">
        <v>30467495</v>
      </c>
      <c r="H63" s="330">
        <f t="shared" si="5"/>
        <v>1.0426909642486484</v>
      </c>
      <c r="I63" s="338">
        <f t="shared" si="6"/>
        <v>4.9483257090307082E-3</v>
      </c>
      <c r="K63" s="387"/>
      <c r="L63" s="387"/>
      <c r="M63" s="387"/>
    </row>
    <row r="64" spans="1:13" s="157" customFormat="1" ht="14.25" customHeight="1">
      <c r="A64" s="297">
        <v>30</v>
      </c>
      <c r="B64" s="242" t="s">
        <v>539</v>
      </c>
      <c r="C64" s="241">
        <v>5806967</v>
      </c>
      <c r="D64" s="565">
        <v>1816180</v>
      </c>
      <c r="E64" s="330">
        <f t="shared" si="4"/>
        <v>-0.68724120526257515</v>
      </c>
      <c r="F64" s="241">
        <v>24085303</v>
      </c>
      <c r="G64" s="565">
        <v>29050938</v>
      </c>
      <c r="H64" s="330">
        <f t="shared" si="5"/>
        <v>0.2061686747308098</v>
      </c>
      <c r="I64" s="338">
        <f t="shared" si="6"/>
        <v>4.7182580444128123E-3</v>
      </c>
      <c r="K64" s="387"/>
      <c r="L64" s="387"/>
      <c r="M64" s="387"/>
    </row>
    <row r="65" spans="1:13" s="157" customFormat="1" ht="14.25" customHeight="1">
      <c r="A65" s="297">
        <v>31</v>
      </c>
      <c r="B65" s="242" t="s">
        <v>430</v>
      </c>
      <c r="C65" s="241">
        <v>6225893</v>
      </c>
      <c r="D65" s="565">
        <v>5105509</v>
      </c>
      <c r="E65" s="330">
        <f t="shared" si="4"/>
        <v>-0.1799555501516007</v>
      </c>
      <c r="F65" s="241">
        <v>57916203.039999999</v>
      </c>
      <c r="G65" s="565">
        <v>28590022</v>
      </c>
      <c r="H65" s="330">
        <f t="shared" si="5"/>
        <v>-0.50635538071696073</v>
      </c>
      <c r="I65" s="338">
        <f t="shared" si="6"/>
        <v>4.6433991663690612E-3</v>
      </c>
      <c r="K65" s="387"/>
      <c r="L65" s="387"/>
      <c r="M65" s="387"/>
    </row>
    <row r="66" spans="1:13" s="157" customFormat="1" ht="14.25" customHeight="1">
      <c r="A66" s="297">
        <v>32</v>
      </c>
      <c r="B66" s="242" t="s">
        <v>425</v>
      </c>
      <c r="C66" s="241">
        <v>5746753</v>
      </c>
      <c r="D66" s="786">
        <v>3201177</v>
      </c>
      <c r="E66" s="330">
        <f t="shared" si="4"/>
        <v>-0.44295900659033027</v>
      </c>
      <c r="F66" s="241">
        <v>28427930.039999999</v>
      </c>
      <c r="G66" s="565">
        <v>25605702</v>
      </c>
      <c r="H66" s="330">
        <f t="shared" si="5"/>
        <v>-9.927659298545255E-2</v>
      </c>
      <c r="I66" s="338">
        <f t="shared" si="6"/>
        <v>4.1587059751508624E-3</v>
      </c>
      <c r="K66" s="387"/>
      <c r="L66" s="387"/>
      <c r="M66" s="387"/>
    </row>
    <row r="67" spans="1:13" s="157" customFormat="1" ht="14.25" customHeight="1">
      <c r="A67" s="297">
        <v>33</v>
      </c>
      <c r="B67" s="242" t="s">
        <v>376</v>
      </c>
      <c r="C67" s="241">
        <v>1739669</v>
      </c>
      <c r="D67" s="565">
        <v>2083392</v>
      </c>
      <c r="E67" s="330">
        <f t="shared" si="4"/>
        <v>0.19757953955608798</v>
      </c>
      <c r="F67" s="241">
        <v>14412515.98</v>
      </c>
      <c r="G67" s="565">
        <v>24418974</v>
      </c>
      <c r="H67" s="330">
        <f t="shared" si="5"/>
        <v>0.6942894657591907</v>
      </c>
      <c r="I67" s="338">
        <f t="shared" si="6"/>
        <v>3.965965591603525E-3</v>
      </c>
      <c r="K67" s="387"/>
      <c r="L67" s="387"/>
      <c r="M67" s="387"/>
    </row>
    <row r="68" spans="1:13" s="157" customFormat="1" ht="14.25" customHeight="1">
      <c r="A68" s="297">
        <v>34</v>
      </c>
      <c r="B68" s="242" t="s">
        <v>273</v>
      </c>
      <c r="C68" s="241">
        <v>3205624</v>
      </c>
      <c r="D68" s="565">
        <v>2030880</v>
      </c>
      <c r="E68" s="330">
        <f t="shared" si="4"/>
        <v>-0.36646344050331547</v>
      </c>
      <c r="F68" s="241">
        <v>37920106</v>
      </c>
      <c r="G68" s="565">
        <v>23428320</v>
      </c>
      <c r="H68" s="330">
        <f t="shared" si="5"/>
        <v>-0.38216628402884734</v>
      </c>
      <c r="I68" s="338">
        <f t="shared" si="6"/>
        <v>3.805070228957068E-3</v>
      </c>
      <c r="K68" s="387"/>
      <c r="L68" s="387"/>
      <c r="M68" s="387"/>
    </row>
    <row r="69" spans="1:13" s="157" customFormat="1" ht="14.25" customHeight="1">
      <c r="A69" s="297">
        <v>35</v>
      </c>
      <c r="B69" s="242" t="s">
        <v>30</v>
      </c>
      <c r="C69" s="241">
        <v>8669409</v>
      </c>
      <c r="D69" s="565">
        <v>4061423</v>
      </c>
      <c r="E69" s="330">
        <f t="shared" si="4"/>
        <v>-0.53152250632078846</v>
      </c>
      <c r="F69" s="241">
        <v>45012378.460000001</v>
      </c>
      <c r="G69" s="565">
        <v>22542223</v>
      </c>
      <c r="H69" s="330">
        <f t="shared" si="5"/>
        <v>-0.49919946976292262</v>
      </c>
      <c r="I69" s="338">
        <f t="shared" si="6"/>
        <v>3.6611563113279691E-3</v>
      </c>
      <c r="K69" s="387"/>
      <c r="L69" s="387"/>
      <c r="M69" s="387"/>
    </row>
    <row r="70" spans="1:13" s="157" customFormat="1" ht="14.25" customHeight="1">
      <c r="A70" s="297">
        <v>36</v>
      </c>
      <c r="B70" s="242" t="s">
        <v>426</v>
      </c>
      <c r="C70" s="241">
        <v>719304</v>
      </c>
      <c r="D70" s="565">
        <v>6060915</v>
      </c>
      <c r="E70" s="330">
        <f t="shared" si="4"/>
        <v>7.4260827132895137</v>
      </c>
      <c r="F70" s="241">
        <v>12596894.949999999</v>
      </c>
      <c r="G70" s="565">
        <v>22210373</v>
      </c>
      <c r="H70" s="330">
        <f t="shared" si="5"/>
        <v>0.76316251648982769</v>
      </c>
      <c r="I70" s="338">
        <f t="shared" si="6"/>
        <v>3.6072594653108665E-3</v>
      </c>
      <c r="K70" s="387"/>
      <c r="L70" s="387"/>
      <c r="M70" s="387"/>
    </row>
    <row r="71" spans="1:13" s="157" customFormat="1" ht="14.25" customHeight="1">
      <c r="A71" s="297">
        <v>37</v>
      </c>
      <c r="B71" s="242" t="s">
        <v>423</v>
      </c>
      <c r="C71" s="241">
        <v>0</v>
      </c>
      <c r="D71" s="565">
        <v>3581342</v>
      </c>
      <c r="E71" s="330" t="s">
        <v>64</v>
      </c>
      <c r="F71" s="241">
        <v>25595547.079999998</v>
      </c>
      <c r="G71" s="565">
        <v>19306073</v>
      </c>
      <c r="H71" s="330">
        <f t="shared" si="5"/>
        <v>-0.2457253232502502</v>
      </c>
      <c r="I71" s="338">
        <f t="shared" si="6"/>
        <v>3.1355625845289749E-3</v>
      </c>
      <c r="K71" s="387"/>
      <c r="L71" s="387"/>
      <c r="M71" s="387"/>
    </row>
    <row r="72" spans="1:13" s="157" customFormat="1" ht="14.25" customHeight="1">
      <c r="A72" s="297">
        <v>38</v>
      </c>
      <c r="B72" s="243" t="s">
        <v>445</v>
      </c>
      <c r="C72" s="241">
        <v>1572286</v>
      </c>
      <c r="D72" s="566">
        <v>2340056</v>
      </c>
      <c r="E72" s="330">
        <f>D72/C72-1</f>
        <v>0.48831446696084546</v>
      </c>
      <c r="F72" s="241">
        <v>4354234</v>
      </c>
      <c r="G72" s="565">
        <v>19074443</v>
      </c>
      <c r="H72" s="330">
        <f t="shared" si="5"/>
        <v>3.3806655774586298</v>
      </c>
      <c r="I72" s="338">
        <f t="shared" si="6"/>
        <v>3.0979427971462976E-3</v>
      </c>
      <c r="K72" s="387"/>
      <c r="L72" s="387"/>
      <c r="M72" s="387"/>
    </row>
    <row r="73" spans="1:13" s="157" customFormat="1" ht="14.25" customHeight="1">
      <c r="A73" s="297">
        <v>39</v>
      </c>
      <c r="B73" s="242" t="s">
        <v>23</v>
      </c>
      <c r="C73" s="241">
        <v>3896538</v>
      </c>
      <c r="D73" s="565">
        <v>4698772</v>
      </c>
      <c r="E73" s="330">
        <f>D73/C73-1</f>
        <v>0.20588378709510846</v>
      </c>
      <c r="F73" s="241">
        <v>21985040.030000001</v>
      </c>
      <c r="G73" s="565">
        <v>16482868</v>
      </c>
      <c r="H73" s="330">
        <f t="shared" si="5"/>
        <v>-0.25026891115467309</v>
      </c>
      <c r="I73" s="338">
        <f t="shared" si="6"/>
        <v>2.6770366084563099E-3</v>
      </c>
      <c r="K73" s="387"/>
      <c r="L73" s="387"/>
      <c r="M73" s="387"/>
    </row>
    <row r="74" spans="1:13" s="157" customFormat="1" ht="14.25" customHeight="1">
      <c r="A74" s="297">
        <v>40</v>
      </c>
      <c r="B74" s="242" t="s">
        <v>33</v>
      </c>
      <c r="C74" s="241">
        <v>0</v>
      </c>
      <c r="D74" s="565">
        <v>991030</v>
      </c>
      <c r="E74" s="330" t="s">
        <v>64</v>
      </c>
      <c r="F74" s="241">
        <v>15547298.34</v>
      </c>
      <c r="G74" s="565">
        <v>16036417</v>
      </c>
      <c r="H74" s="330">
        <f t="shared" si="5"/>
        <v>3.1460042079568096E-2</v>
      </c>
      <c r="I74" s="338">
        <f t="shared" si="6"/>
        <v>2.6045270384663097E-3</v>
      </c>
      <c r="K74" s="387"/>
      <c r="L74" s="387"/>
      <c r="M74" s="387"/>
    </row>
    <row r="75" spans="1:13" s="157" customFormat="1" ht="14.25" customHeight="1">
      <c r="A75" s="297">
        <v>41</v>
      </c>
      <c r="B75" s="242" t="s">
        <v>482</v>
      </c>
      <c r="C75" s="241">
        <v>1923446</v>
      </c>
      <c r="D75" s="565">
        <v>2356413</v>
      </c>
      <c r="E75" s="330">
        <f t="shared" ref="E75:E83" si="7">D75/C75-1</f>
        <v>0.22509963887730677</v>
      </c>
      <c r="F75" s="241">
        <v>9739125.0700000003</v>
      </c>
      <c r="G75" s="565">
        <v>15003530</v>
      </c>
      <c r="H75" s="330">
        <f t="shared" si="5"/>
        <v>0.5405418753904554</v>
      </c>
      <c r="I75" s="338">
        <f t="shared" si="6"/>
        <v>2.4367724758866294E-3</v>
      </c>
      <c r="K75" s="387"/>
      <c r="L75" s="387"/>
      <c r="M75" s="387"/>
    </row>
    <row r="76" spans="1:13" s="157" customFormat="1" ht="14.25" customHeight="1">
      <c r="A76" s="297">
        <v>42</v>
      </c>
      <c r="B76" s="242" t="s">
        <v>444</v>
      </c>
      <c r="C76" s="241">
        <v>1357149</v>
      </c>
      <c r="D76" s="565">
        <v>2376467</v>
      </c>
      <c r="E76" s="330">
        <f t="shared" si="7"/>
        <v>0.7510730214589556</v>
      </c>
      <c r="F76" s="241">
        <v>6255151.0700000003</v>
      </c>
      <c r="G76" s="565">
        <v>14175621</v>
      </c>
      <c r="H76" s="330">
        <f t="shared" si="5"/>
        <v>1.2662315971850702</v>
      </c>
      <c r="I76" s="338">
        <f t="shared" si="6"/>
        <v>2.3023090620274359E-3</v>
      </c>
      <c r="K76" s="387"/>
      <c r="L76" s="387"/>
      <c r="M76" s="387"/>
    </row>
    <row r="77" spans="1:13" s="157" customFormat="1" ht="14.25" customHeight="1">
      <c r="A77" s="297">
        <v>43</v>
      </c>
      <c r="B77" s="242" t="s">
        <v>459</v>
      </c>
      <c r="C77" s="241">
        <v>1063789</v>
      </c>
      <c r="D77" s="565">
        <v>2002054</v>
      </c>
      <c r="E77" s="330">
        <f t="shared" si="7"/>
        <v>0.88200291599179903</v>
      </c>
      <c r="F77" s="241">
        <v>14789732.029999999</v>
      </c>
      <c r="G77" s="565">
        <v>12383545</v>
      </c>
      <c r="H77" s="330">
        <f t="shared" si="5"/>
        <v>-0.16269307821934886</v>
      </c>
      <c r="I77" s="338">
        <f t="shared" si="6"/>
        <v>2.0112521259932491E-3</v>
      </c>
      <c r="K77" s="387"/>
      <c r="L77" s="387"/>
      <c r="M77" s="387"/>
    </row>
    <row r="78" spans="1:13" s="157" customFormat="1" ht="14.25" customHeight="1">
      <c r="A78" s="297">
        <v>44</v>
      </c>
      <c r="B78" s="242" t="s">
        <v>434</v>
      </c>
      <c r="C78" s="241">
        <v>2861591</v>
      </c>
      <c r="D78" s="565">
        <v>4786151</v>
      </c>
      <c r="E78" s="330">
        <f t="shared" si="7"/>
        <v>0.672548942179368</v>
      </c>
      <c r="F78" s="241">
        <v>16527066.789999999</v>
      </c>
      <c r="G78" s="565">
        <v>12360131</v>
      </c>
      <c r="H78" s="330">
        <f t="shared" si="5"/>
        <v>-0.25212796940599758</v>
      </c>
      <c r="I78" s="338">
        <f t="shared" si="6"/>
        <v>2.0074493815224206E-3</v>
      </c>
      <c r="K78" s="387"/>
      <c r="L78" s="387"/>
      <c r="M78" s="387"/>
    </row>
    <row r="79" spans="1:13" s="157" customFormat="1" ht="14.25" customHeight="1">
      <c r="A79" s="297">
        <v>45</v>
      </c>
      <c r="B79" s="242" t="s">
        <v>475</v>
      </c>
      <c r="C79" s="241">
        <v>978848</v>
      </c>
      <c r="D79" s="565">
        <v>1402734</v>
      </c>
      <c r="E79" s="330">
        <f t="shared" si="7"/>
        <v>0.43304578443231234</v>
      </c>
      <c r="F79" s="241">
        <v>9033699.6400000006</v>
      </c>
      <c r="G79" s="565">
        <v>12220207</v>
      </c>
      <c r="H79" s="330">
        <f t="shared" si="5"/>
        <v>0.35273558862756249</v>
      </c>
      <c r="I79" s="338">
        <f t="shared" si="6"/>
        <v>1.9847238661326446E-3</v>
      </c>
      <c r="K79" s="387"/>
      <c r="L79" s="387"/>
      <c r="M79" s="387"/>
    </row>
    <row r="80" spans="1:13" s="157" customFormat="1" ht="14.25" customHeight="1">
      <c r="A80" s="297">
        <v>46</v>
      </c>
      <c r="B80" s="242" t="s">
        <v>540</v>
      </c>
      <c r="C80" s="241">
        <v>201942</v>
      </c>
      <c r="D80" s="565">
        <v>60732</v>
      </c>
      <c r="E80" s="330">
        <f t="shared" si="7"/>
        <v>-0.6992601836170782</v>
      </c>
      <c r="F80" s="241">
        <v>14415766</v>
      </c>
      <c r="G80" s="565">
        <v>11749258</v>
      </c>
      <c r="H80" s="330">
        <f t="shared" si="5"/>
        <v>-0.18497164840217306</v>
      </c>
      <c r="I80" s="338">
        <f t="shared" si="6"/>
        <v>1.9082354956794026E-3</v>
      </c>
      <c r="K80" s="387"/>
      <c r="L80" s="387"/>
      <c r="M80" s="387"/>
    </row>
    <row r="81" spans="1:13" s="157" customFormat="1" ht="14.25" customHeight="1">
      <c r="A81" s="297">
        <v>47</v>
      </c>
      <c r="B81" s="242" t="s">
        <v>436</v>
      </c>
      <c r="C81" s="241">
        <v>2384000</v>
      </c>
      <c r="D81" s="565">
        <v>141500</v>
      </c>
      <c r="E81" s="330">
        <f t="shared" si="7"/>
        <v>-0.94064597315436238</v>
      </c>
      <c r="F81" s="241">
        <v>13387007</v>
      </c>
      <c r="G81" s="565">
        <v>10175000</v>
      </c>
      <c r="H81" s="330">
        <f t="shared" si="5"/>
        <v>-0.23993466201967328</v>
      </c>
      <c r="I81" s="338">
        <f t="shared" si="6"/>
        <v>1.6525550948441104E-3</v>
      </c>
      <c r="K81" s="387"/>
      <c r="L81" s="387"/>
      <c r="M81" s="387"/>
    </row>
    <row r="82" spans="1:13" s="157" customFormat="1" ht="14.25" customHeight="1">
      <c r="A82" s="297">
        <v>48</v>
      </c>
      <c r="B82" s="242" t="s">
        <v>274</v>
      </c>
      <c r="C82" s="241">
        <v>1811974</v>
      </c>
      <c r="D82" s="565">
        <v>1148322</v>
      </c>
      <c r="E82" s="330">
        <f t="shared" si="7"/>
        <v>-0.36625911850832293</v>
      </c>
      <c r="F82" s="241">
        <v>17854107.91</v>
      </c>
      <c r="G82" s="565">
        <v>9512580</v>
      </c>
      <c r="H82" s="330">
        <f t="shared" si="5"/>
        <v>-0.46720496773338926</v>
      </c>
      <c r="I82" s="338">
        <f t="shared" si="6"/>
        <v>1.5449692918046375E-3</v>
      </c>
      <c r="K82" s="387"/>
      <c r="L82" s="387"/>
      <c r="M82" s="387"/>
    </row>
    <row r="83" spans="1:13" s="157" customFormat="1" ht="14.25" customHeight="1">
      <c r="A83" s="297">
        <v>49</v>
      </c>
      <c r="B83" s="242" t="s">
        <v>476</v>
      </c>
      <c r="C83" s="241">
        <v>405575</v>
      </c>
      <c r="D83" s="565">
        <v>640098</v>
      </c>
      <c r="E83" s="330">
        <f t="shared" si="7"/>
        <v>0.57824816618381303</v>
      </c>
      <c r="F83" s="241">
        <v>5174210.63</v>
      </c>
      <c r="G83" s="565">
        <v>8276723</v>
      </c>
      <c r="H83" s="330">
        <f t="shared" si="5"/>
        <v>0.59961076033736971</v>
      </c>
      <c r="I83" s="338">
        <f t="shared" si="6"/>
        <v>1.3442497063649562E-3</v>
      </c>
      <c r="K83" s="387"/>
      <c r="L83" s="387"/>
      <c r="M83" s="387"/>
    </row>
    <row r="84" spans="1:13" s="157" customFormat="1" ht="14.25" customHeight="1">
      <c r="A84" s="297">
        <v>50</v>
      </c>
      <c r="B84" s="242" t="s">
        <v>571</v>
      </c>
      <c r="C84" s="241">
        <v>36879</v>
      </c>
      <c r="D84" s="565">
        <v>653505</v>
      </c>
      <c r="E84" s="330" t="s">
        <v>64</v>
      </c>
      <c r="F84" s="241">
        <v>1574775</v>
      </c>
      <c r="G84" s="565">
        <v>7342961</v>
      </c>
      <c r="H84" s="330">
        <f t="shared" si="5"/>
        <v>3.6628635836865584</v>
      </c>
      <c r="I84" s="338">
        <f t="shared" si="6"/>
        <v>1.1925943598812387E-3</v>
      </c>
      <c r="K84" s="387"/>
      <c r="L84" s="387"/>
      <c r="M84" s="387"/>
    </row>
    <row r="85" spans="1:13" s="487" customFormat="1" ht="24.75" customHeight="1">
      <c r="A85" s="298"/>
      <c r="B85" s="244" t="s">
        <v>572</v>
      </c>
      <c r="C85" s="787">
        <v>28202126.929999948</v>
      </c>
      <c r="D85" s="565">
        <v>20080194</v>
      </c>
      <c r="E85" s="330">
        <f t="shared" ref="E85" si="8">D85/C85-1</f>
        <v>-0.2879900849378938</v>
      </c>
      <c r="F85" s="241">
        <v>294706700.67000103</v>
      </c>
      <c r="G85" s="565">
        <v>220587437</v>
      </c>
      <c r="H85" s="330">
        <f t="shared" si="5"/>
        <v>-0.25150179314380894</v>
      </c>
      <c r="I85" s="338">
        <f t="shared" si="6"/>
        <v>3.5826328537882479E-2</v>
      </c>
      <c r="K85" s="387"/>
      <c r="L85" s="387"/>
      <c r="M85" s="387"/>
    </row>
    <row r="86" spans="1:13" s="154" customFormat="1" ht="15.75" thickBot="1">
      <c r="A86" s="299"/>
      <c r="B86" s="403" t="s">
        <v>259</v>
      </c>
      <c r="C86" s="291">
        <f>+SUM(C35:C85)</f>
        <v>745773416.92999995</v>
      </c>
      <c r="D86" s="291">
        <f>+SUM(D35:D85)</f>
        <v>832459361</v>
      </c>
      <c r="E86" s="404">
        <f>D86/C86-1</f>
        <v>0.1162363019412056</v>
      </c>
      <c r="F86" s="291">
        <f>+SUM(F35:F85)</f>
        <v>4947434879.1799994</v>
      </c>
      <c r="G86" s="291">
        <f>+SUM(G35:G85)</f>
        <v>6157132087</v>
      </c>
      <c r="H86" s="404">
        <f t="shared" si="5"/>
        <v>0.2445099809015574</v>
      </c>
      <c r="I86" s="404">
        <f t="shared" si="6"/>
        <v>1</v>
      </c>
      <c r="K86" s="387"/>
      <c r="L86" s="387"/>
      <c r="M86" s="387"/>
    </row>
    <row r="87" spans="1:13" s="154" customFormat="1" ht="15">
      <c r="C87" s="290"/>
      <c r="D87" s="290"/>
      <c r="E87" s="349"/>
      <c r="F87" s="290"/>
      <c r="G87" s="290"/>
      <c r="H87" s="349"/>
      <c r="I87" s="349"/>
      <c r="K87" s="387"/>
      <c r="L87" s="387"/>
      <c r="M87" s="387"/>
    </row>
    <row r="88" spans="1:13" s="154" customFormat="1" ht="49.5" customHeight="1">
      <c r="A88" s="827" t="s">
        <v>590</v>
      </c>
      <c r="B88" s="827"/>
      <c r="C88" s="827"/>
      <c r="D88" s="827"/>
      <c r="E88" s="827"/>
      <c r="F88" s="165"/>
      <c r="G88" s="165"/>
      <c r="H88" s="405"/>
      <c r="I88" s="405"/>
      <c r="K88" s="387"/>
      <c r="L88" s="387"/>
      <c r="M88" s="387"/>
    </row>
    <row r="89" spans="1:13" s="154" customFormat="1" ht="15">
      <c r="C89" s="162"/>
      <c r="E89" s="349"/>
      <c r="F89" s="162"/>
      <c r="G89" s="162"/>
      <c r="H89" s="349"/>
      <c r="I89" s="349"/>
      <c r="K89" s="387"/>
      <c r="L89" s="387"/>
      <c r="M89" s="387"/>
    </row>
    <row r="90" spans="1:13" s="154" customFormat="1" ht="15">
      <c r="C90" s="623"/>
      <c r="D90" s="623"/>
      <c r="E90" s="349"/>
      <c r="F90" s="162"/>
      <c r="G90" s="162"/>
      <c r="H90" s="349"/>
      <c r="I90" s="349"/>
      <c r="K90" s="387"/>
      <c r="L90" s="387"/>
      <c r="M90" s="387"/>
    </row>
    <row r="91" spans="1:13" s="154" customFormat="1" ht="15">
      <c r="E91" s="349"/>
      <c r="H91" s="349"/>
      <c r="I91" s="349"/>
      <c r="K91" s="387"/>
      <c r="L91" s="387"/>
      <c r="M91" s="387"/>
    </row>
    <row r="92" spans="1:13" s="154" customFormat="1" ht="15">
      <c r="E92" s="349"/>
      <c r="H92" s="349"/>
      <c r="I92" s="349"/>
      <c r="K92" s="387"/>
      <c r="L92" s="387"/>
      <c r="M92" s="387"/>
    </row>
    <row r="93" spans="1:13" s="154" customFormat="1" ht="15">
      <c r="A93" s="387"/>
      <c r="B93" s="387"/>
      <c r="C93" s="387"/>
      <c r="D93" s="387"/>
      <c r="E93" s="387"/>
      <c r="F93" s="387"/>
      <c r="G93" s="387"/>
      <c r="H93" s="387"/>
      <c r="I93" s="387"/>
      <c r="K93" s="387"/>
      <c r="L93" s="387"/>
      <c r="M93" s="387"/>
    </row>
    <row r="94" spans="1:13" s="154" customFormat="1" ht="15">
      <c r="A94" s="387"/>
      <c r="B94" s="387"/>
      <c r="C94" s="387"/>
      <c r="D94" s="387"/>
      <c r="E94" s="387"/>
      <c r="F94" s="387"/>
      <c r="G94" s="387"/>
      <c r="H94" s="387"/>
      <c r="I94" s="387"/>
      <c r="K94" s="387"/>
      <c r="L94" s="387"/>
      <c r="M94" s="387"/>
    </row>
    <row r="95" spans="1:13" s="154" customFormat="1" ht="15">
      <c r="A95" s="387"/>
      <c r="B95" s="387"/>
      <c r="C95" s="387"/>
      <c r="D95" s="387"/>
      <c r="E95" s="387"/>
      <c r="F95" s="387"/>
      <c r="G95" s="387"/>
      <c r="H95" s="387"/>
      <c r="I95" s="387"/>
      <c r="K95" s="387"/>
      <c r="L95" s="387"/>
      <c r="M95" s="387"/>
    </row>
    <row r="96" spans="1:13" s="154" customFormat="1" ht="15">
      <c r="A96" s="387"/>
      <c r="B96" s="387"/>
      <c r="C96" s="387"/>
      <c r="D96" s="387"/>
      <c r="E96" s="387"/>
      <c r="F96" s="387"/>
      <c r="G96" s="387"/>
      <c r="H96" s="387"/>
      <c r="I96" s="387"/>
      <c r="K96" s="387"/>
      <c r="L96" s="387"/>
      <c r="M96" s="387"/>
    </row>
    <row r="97" spans="1:13" s="154" customFormat="1" ht="15">
      <c r="A97" s="387"/>
      <c r="B97" s="387"/>
      <c r="C97" s="387"/>
      <c r="D97" s="387"/>
      <c r="E97" s="387"/>
      <c r="F97" s="387"/>
      <c r="G97" s="387"/>
      <c r="H97" s="387"/>
      <c r="I97" s="387"/>
      <c r="K97" s="387"/>
      <c r="L97" s="387"/>
      <c r="M97" s="387"/>
    </row>
    <row r="98" spans="1:13" s="154" customFormat="1" ht="15">
      <c r="A98" s="387"/>
      <c r="B98" s="387"/>
      <c r="C98" s="387"/>
      <c r="D98" s="387"/>
      <c r="E98" s="387"/>
      <c r="F98" s="387"/>
      <c r="G98" s="387"/>
      <c r="H98" s="387"/>
      <c r="I98" s="387"/>
      <c r="K98" s="387"/>
      <c r="L98" s="387"/>
      <c r="M98" s="387"/>
    </row>
    <row r="99" spans="1:13" s="154" customFormat="1" ht="15">
      <c r="A99" s="387"/>
      <c r="B99" s="387"/>
      <c r="C99" s="387"/>
      <c r="D99" s="387"/>
      <c r="E99" s="387"/>
      <c r="F99" s="387"/>
      <c r="G99" s="387"/>
      <c r="H99" s="387"/>
      <c r="I99" s="387"/>
      <c r="K99" s="387"/>
      <c r="L99" s="387"/>
      <c r="M99" s="387"/>
    </row>
    <row r="100" spans="1:13" s="154" customFormat="1" ht="15">
      <c r="A100" s="387"/>
      <c r="B100" s="387"/>
      <c r="C100" s="387"/>
      <c r="D100" s="387"/>
      <c r="E100" s="387"/>
      <c r="F100" s="387"/>
      <c r="G100" s="387"/>
      <c r="H100" s="387"/>
      <c r="I100" s="387"/>
      <c r="K100" s="387"/>
      <c r="L100" s="387"/>
      <c r="M100" s="387"/>
    </row>
    <row r="101" spans="1:13" s="154" customFormat="1" ht="15">
      <c r="A101" s="387"/>
      <c r="B101" s="387"/>
      <c r="C101" s="387"/>
      <c r="D101" s="387"/>
      <c r="E101" s="387"/>
      <c r="F101" s="387"/>
      <c r="G101" s="387"/>
      <c r="H101" s="387"/>
      <c r="I101" s="387"/>
      <c r="K101" s="387"/>
      <c r="L101" s="387"/>
      <c r="M101" s="387"/>
    </row>
    <row r="102" spans="1:13" s="154" customFormat="1" ht="15">
      <c r="A102" s="387"/>
      <c r="B102" s="387"/>
      <c r="C102" s="387"/>
      <c r="D102" s="387"/>
      <c r="E102" s="387"/>
      <c r="F102" s="387"/>
      <c r="G102" s="387"/>
      <c r="H102" s="387"/>
      <c r="I102" s="387"/>
      <c r="K102" s="387"/>
      <c r="L102" s="387"/>
      <c r="M102" s="387"/>
    </row>
    <row r="103" spans="1:13" s="154" customFormat="1" ht="15">
      <c r="A103" s="387"/>
      <c r="B103" s="387"/>
      <c r="C103" s="387"/>
      <c r="D103" s="387"/>
      <c r="E103" s="387"/>
      <c r="F103" s="387"/>
      <c r="G103" s="387"/>
      <c r="H103" s="387"/>
      <c r="I103" s="387"/>
      <c r="K103" s="387"/>
      <c r="L103" s="387"/>
      <c r="M103" s="387"/>
    </row>
    <row r="104" spans="1:13" s="154" customFormat="1" ht="15">
      <c r="A104" s="387"/>
      <c r="B104" s="387"/>
      <c r="C104" s="387"/>
      <c r="D104" s="387"/>
      <c r="E104" s="387"/>
      <c r="F104" s="387"/>
      <c r="G104" s="387"/>
      <c r="H104" s="387"/>
      <c r="I104" s="387"/>
      <c r="K104" s="387"/>
      <c r="L104" s="387"/>
      <c r="M104" s="387"/>
    </row>
    <row r="105" spans="1:13" s="154" customFormat="1" ht="15">
      <c r="A105" s="387"/>
      <c r="B105" s="387"/>
      <c r="C105" s="387"/>
      <c r="D105" s="387"/>
      <c r="E105" s="387"/>
      <c r="F105" s="387"/>
      <c r="G105" s="387"/>
      <c r="H105" s="387"/>
      <c r="I105" s="387"/>
      <c r="K105" s="387"/>
      <c r="L105" s="387"/>
      <c r="M105" s="387"/>
    </row>
    <row r="106" spans="1:13" s="154" customFormat="1" ht="15">
      <c r="A106" s="387"/>
      <c r="B106" s="387"/>
      <c r="C106" s="387"/>
      <c r="D106" s="387"/>
      <c r="E106" s="387"/>
      <c r="F106" s="387"/>
      <c r="G106" s="387"/>
      <c r="H106" s="387"/>
      <c r="I106" s="387"/>
      <c r="K106" s="387"/>
      <c r="L106" s="387"/>
      <c r="M106" s="387"/>
    </row>
    <row r="107" spans="1:13" s="154" customFormat="1" ht="15">
      <c r="A107" s="387"/>
      <c r="B107" s="387"/>
      <c r="C107" s="387"/>
      <c r="D107" s="387"/>
      <c r="E107" s="387"/>
      <c r="F107" s="387"/>
      <c r="G107" s="387"/>
      <c r="H107" s="387"/>
      <c r="I107" s="387"/>
      <c r="K107" s="387"/>
      <c r="L107" s="387"/>
      <c r="M107" s="387"/>
    </row>
    <row r="108" spans="1:13" s="154" customFormat="1" ht="15">
      <c r="A108" s="387"/>
      <c r="B108" s="387"/>
      <c r="C108" s="387"/>
      <c r="D108" s="387"/>
      <c r="E108" s="387"/>
      <c r="F108" s="387"/>
      <c r="G108" s="387"/>
      <c r="H108" s="387"/>
      <c r="I108" s="387"/>
      <c r="K108" s="387"/>
      <c r="L108" s="387"/>
      <c r="M108" s="387"/>
    </row>
    <row r="109" spans="1:13" s="154" customFormat="1" ht="15">
      <c r="A109" s="387"/>
      <c r="B109" s="387"/>
      <c r="C109" s="387"/>
      <c r="D109" s="387"/>
      <c r="E109" s="387"/>
      <c r="F109" s="387"/>
      <c r="G109" s="387"/>
      <c r="H109" s="387"/>
      <c r="I109" s="387"/>
      <c r="K109" s="387"/>
      <c r="L109" s="387"/>
      <c r="M109" s="387"/>
    </row>
    <row r="110" spans="1:13" s="154" customFormat="1" ht="15">
      <c r="A110" s="387"/>
      <c r="B110" s="387"/>
      <c r="C110" s="387"/>
      <c r="D110" s="387"/>
      <c r="E110" s="387"/>
      <c r="F110" s="387"/>
      <c r="G110" s="387"/>
      <c r="H110" s="387"/>
      <c r="I110" s="387"/>
      <c r="K110" s="387"/>
      <c r="L110" s="387"/>
      <c r="M110" s="387"/>
    </row>
    <row r="111" spans="1:13" s="154" customFormat="1" ht="15">
      <c r="A111" s="387"/>
      <c r="B111" s="387"/>
      <c r="C111" s="387"/>
      <c r="D111" s="387"/>
      <c r="E111" s="387"/>
      <c r="F111" s="387"/>
      <c r="G111" s="387"/>
      <c r="H111" s="387"/>
      <c r="I111" s="387"/>
      <c r="K111" s="387"/>
      <c r="L111" s="387"/>
      <c r="M111" s="387"/>
    </row>
    <row r="112" spans="1:13" s="154" customFormat="1" ht="15">
      <c r="A112" s="387"/>
      <c r="B112" s="387"/>
      <c r="C112" s="387"/>
      <c r="D112" s="387"/>
      <c r="E112" s="387"/>
      <c r="F112" s="387"/>
      <c r="G112" s="387"/>
      <c r="H112" s="387"/>
      <c r="I112" s="387"/>
      <c r="K112" s="387"/>
      <c r="L112" s="387"/>
      <c r="M112" s="387"/>
    </row>
    <row r="113" spans="1:13" s="154" customFormat="1" ht="15">
      <c r="A113" s="387"/>
      <c r="B113" s="387"/>
      <c r="C113" s="387"/>
      <c r="D113" s="387"/>
      <c r="E113" s="387"/>
      <c r="F113" s="387"/>
      <c r="G113" s="387"/>
      <c r="H113" s="387"/>
      <c r="I113" s="387"/>
      <c r="K113" s="387"/>
      <c r="L113" s="387"/>
      <c r="M113" s="387"/>
    </row>
    <row r="114" spans="1:13" s="154" customFormat="1" ht="15">
      <c r="A114" s="387"/>
      <c r="B114" s="387"/>
      <c r="C114" s="387"/>
      <c r="D114" s="387"/>
      <c r="E114" s="387"/>
      <c r="F114" s="387"/>
      <c r="G114" s="387"/>
      <c r="H114" s="387"/>
      <c r="I114" s="387"/>
      <c r="K114" s="387"/>
      <c r="L114" s="387"/>
      <c r="M114" s="387"/>
    </row>
    <row r="115" spans="1:13" s="154" customFormat="1" ht="15">
      <c r="A115" s="387"/>
      <c r="B115" s="387"/>
      <c r="C115" s="387"/>
      <c r="D115" s="387"/>
      <c r="E115" s="387"/>
      <c r="F115" s="387"/>
      <c r="G115" s="387"/>
      <c r="H115" s="387"/>
      <c r="I115" s="387"/>
      <c r="K115" s="387"/>
      <c r="L115" s="387"/>
      <c r="M115" s="387"/>
    </row>
    <row r="116" spans="1:13" s="154" customFormat="1" ht="15">
      <c r="A116" s="387"/>
      <c r="B116" s="387"/>
      <c r="C116" s="387"/>
      <c r="D116" s="387"/>
      <c r="E116" s="387"/>
      <c r="F116" s="387"/>
      <c r="G116" s="387"/>
      <c r="H116" s="387"/>
      <c r="I116" s="387"/>
      <c r="K116" s="387"/>
      <c r="L116" s="387"/>
      <c r="M116" s="387"/>
    </row>
    <row r="117" spans="1:13" s="154" customFormat="1" ht="15">
      <c r="A117" s="387"/>
      <c r="B117" s="387"/>
      <c r="C117" s="387"/>
      <c r="D117" s="387"/>
      <c r="E117" s="387"/>
      <c r="F117" s="387"/>
      <c r="G117" s="387"/>
      <c r="H117" s="387"/>
      <c r="I117" s="387"/>
      <c r="K117" s="387"/>
      <c r="L117" s="387"/>
      <c r="M117" s="387"/>
    </row>
    <row r="118" spans="1:13" s="154" customFormat="1" ht="15">
      <c r="A118" s="387"/>
      <c r="B118" s="387"/>
      <c r="C118" s="387"/>
      <c r="D118" s="387"/>
      <c r="E118" s="387"/>
      <c r="F118" s="387"/>
      <c r="G118" s="387"/>
      <c r="H118" s="387"/>
      <c r="I118" s="387"/>
      <c r="K118" s="387"/>
      <c r="L118" s="387"/>
      <c r="M118" s="387"/>
    </row>
    <row r="119" spans="1:13" s="154" customFormat="1" ht="15">
      <c r="A119" s="387"/>
      <c r="B119" s="387"/>
      <c r="C119" s="387"/>
      <c r="D119" s="387"/>
      <c r="E119" s="387"/>
      <c r="F119" s="387"/>
      <c r="G119" s="387"/>
      <c r="H119" s="387"/>
      <c r="I119" s="387"/>
      <c r="K119" s="387"/>
      <c r="L119" s="387"/>
      <c r="M119" s="387"/>
    </row>
    <row r="120" spans="1:13" s="154" customFormat="1" ht="15">
      <c r="A120" s="387"/>
      <c r="B120" s="387"/>
      <c r="C120" s="387"/>
      <c r="D120" s="387"/>
      <c r="E120" s="387"/>
      <c r="F120" s="387"/>
      <c r="G120" s="387"/>
      <c r="H120" s="387"/>
      <c r="I120" s="387"/>
      <c r="K120" s="387"/>
      <c r="L120" s="387"/>
      <c r="M120" s="387"/>
    </row>
    <row r="121" spans="1:13" s="154" customFormat="1" ht="15">
      <c r="E121" s="349"/>
      <c r="F121" s="349"/>
      <c r="H121" s="387"/>
      <c r="I121" s="387"/>
      <c r="K121" s="387"/>
      <c r="L121" s="387"/>
      <c r="M121" s="387"/>
    </row>
    <row r="122" spans="1:13" s="154" customFormat="1" ht="15">
      <c r="E122" s="349"/>
      <c r="F122" s="349"/>
      <c r="H122" s="387"/>
      <c r="I122" s="387"/>
      <c r="K122" s="387"/>
      <c r="L122" s="387"/>
      <c r="M122" s="387"/>
    </row>
    <row r="123" spans="1:13" s="154" customFormat="1" ht="15">
      <c r="E123" s="349"/>
      <c r="F123" s="349"/>
      <c r="H123" s="387"/>
      <c r="I123" s="387"/>
      <c r="K123" s="387"/>
      <c r="L123" s="387"/>
      <c r="M123" s="387"/>
    </row>
    <row r="124" spans="1:13" s="154" customFormat="1" ht="15">
      <c r="E124" s="349"/>
      <c r="F124" s="349"/>
      <c r="H124" s="387"/>
      <c r="I124" s="387"/>
      <c r="K124" s="387"/>
      <c r="L124" s="387"/>
      <c r="M124" s="387"/>
    </row>
    <row r="125" spans="1:13" s="154" customFormat="1" ht="15">
      <c r="E125" s="349"/>
      <c r="F125" s="349"/>
      <c r="H125" s="387"/>
      <c r="I125" s="387"/>
      <c r="K125" s="387"/>
      <c r="L125" s="387"/>
      <c r="M125" s="387"/>
    </row>
    <row r="126" spans="1:13" s="154" customFormat="1" ht="15">
      <c r="E126" s="349"/>
      <c r="F126" s="349"/>
      <c r="H126" s="387"/>
      <c r="I126" s="387"/>
      <c r="K126" s="387"/>
      <c r="L126" s="387"/>
      <c r="M126" s="387"/>
    </row>
    <row r="127" spans="1:13" s="154" customFormat="1" ht="15">
      <c r="E127" s="349"/>
      <c r="F127" s="349"/>
      <c r="H127" s="387"/>
      <c r="I127" s="387"/>
      <c r="K127" s="387"/>
      <c r="L127" s="387"/>
      <c r="M127" s="387"/>
    </row>
    <row r="128" spans="1:13" s="154" customFormat="1" ht="15">
      <c r="E128" s="349"/>
      <c r="F128" s="349"/>
      <c r="H128" s="387"/>
      <c r="I128" s="387"/>
      <c r="K128" s="387"/>
      <c r="L128" s="387"/>
      <c r="M128" s="387"/>
    </row>
    <row r="129" spans="5:13" s="154" customFormat="1" ht="15">
      <c r="E129" s="349"/>
      <c r="F129" s="349"/>
      <c r="H129" s="387"/>
      <c r="I129" s="387"/>
      <c r="K129" s="387"/>
      <c r="L129" s="387"/>
      <c r="M129" s="387"/>
    </row>
    <row r="130" spans="5:13" s="154" customFormat="1" ht="15">
      <c r="E130" s="349"/>
      <c r="F130" s="349"/>
      <c r="H130" s="387"/>
      <c r="I130" s="387"/>
      <c r="K130" s="387"/>
      <c r="L130" s="387"/>
      <c r="M130" s="387"/>
    </row>
    <row r="131" spans="5:13" s="154" customFormat="1" ht="15">
      <c r="E131" s="349"/>
      <c r="F131" s="349"/>
      <c r="H131" s="387"/>
      <c r="I131" s="387"/>
      <c r="K131" s="387"/>
      <c r="L131" s="387"/>
      <c r="M131" s="387"/>
    </row>
    <row r="132" spans="5:13" s="154" customFormat="1" ht="15">
      <c r="E132" s="349"/>
      <c r="F132" s="349"/>
      <c r="H132" s="387"/>
      <c r="I132" s="387"/>
      <c r="K132" s="387"/>
      <c r="L132" s="387"/>
      <c r="M132" s="387"/>
    </row>
    <row r="133" spans="5:13" s="154" customFormat="1" ht="15">
      <c r="E133" s="349"/>
      <c r="F133" s="349"/>
      <c r="H133" s="387"/>
      <c r="I133" s="387"/>
      <c r="K133" s="387"/>
      <c r="L133" s="387"/>
      <c r="M133" s="387"/>
    </row>
    <row r="134" spans="5:13" s="154" customFormat="1" ht="15">
      <c r="E134" s="349"/>
      <c r="F134" s="349"/>
      <c r="H134" s="387"/>
      <c r="I134" s="387"/>
      <c r="K134" s="387"/>
      <c r="L134" s="387"/>
      <c r="M134" s="387"/>
    </row>
    <row r="135" spans="5:13" s="154" customFormat="1" ht="15">
      <c r="E135" s="349"/>
      <c r="F135" s="349"/>
      <c r="H135" s="387"/>
      <c r="I135" s="387"/>
      <c r="K135" s="387"/>
      <c r="L135" s="387"/>
      <c r="M135" s="387"/>
    </row>
    <row r="136" spans="5:13" s="154" customFormat="1" ht="15">
      <c r="E136" s="349"/>
      <c r="F136" s="349"/>
      <c r="H136" s="387"/>
      <c r="I136" s="387"/>
      <c r="K136" s="387"/>
      <c r="L136" s="387"/>
      <c r="M136" s="387"/>
    </row>
    <row r="137" spans="5:13" s="154" customFormat="1" ht="15">
      <c r="E137" s="349"/>
      <c r="F137" s="349"/>
      <c r="H137" s="387"/>
      <c r="I137" s="387"/>
      <c r="K137" s="387"/>
      <c r="L137" s="387"/>
      <c r="M137" s="387"/>
    </row>
    <row r="138" spans="5:13" s="154" customFormat="1" ht="15">
      <c r="E138" s="349"/>
      <c r="F138" s="349"/>
      <c r="H138" s="387"/>
      <c r="I138" s="387"/>
      <c r="K138" s="387"/>
      <c r="L138" s="387"/>
      <c r="M138" s="387"/>
    </row>
    <row r="139" spans="5:13" s="154" customFormat="1" ht="15">
      <c r="E139" s="349"/>
      <c r="F139" s="349"/>
      <c r="H139" s="387"/>
      <c r="I139" s="387"/>
      <c r="K139" s="387"/>
      <c r="L139" s="387"/>
      <c r="M139" s="387"/>
    </row>
    <row r="140" spans="5:13" s="154" customFormat="1" ht="15">
      <c r="E140" s="349"/>
      <c r="F140" s="349"/>
      <c r="H140" s="387"/>
      <c r="I140" s="387"/>
      <c r="K140" s="387"/>
      <c r="L140" s="387"/>
      <c r="M140" s="387"/>
    </row>
    <row r="141" spans="5:13" s="154" customFormat="1" ht="15">
      <c r="E141" s="349"/>
      <c r="F141" s="349"/>
      <c r="H141" s="387"/>
      <c r="I141" s="387"/>
      <c r="K141" s="387"/>
      <c r="L141" s="387"/>
      <c r="M141" s="387"/>
    </row>
    <row r="142" spans="5:13" s="154" customFormat="1" ht="15">
      <c r="E142" s="349"/>
      <c r="F142" s="349"/>
      <c r="H142" s="387"/>
      <c r="I142" s="387"/>
      <c r="K142" s="387"/>
      <c r="L142" s="387"/>
      <c r="M142" s="387"/>
    </row>
    <row r="143" spans="5:13" s="154" customFormat="1" ht="15">
      <c r="E143" s="349"/>
      <c r="F143" s="349"/>
      <c r="H143" s="387"/>
      <c r="I143" s="387"/>
      <c r="K143" s="387"/>
      <c r="L143" s="387"/>
      <c r="M143" s="387"/>
    </row>
    <row r="144" spans="5:13" s="154" customFormat="1" ht="15">
      <c r="E144" s="349"/>
      <c r="F144" s="349"/>
      <c r="H144" s="387"/>
      <c r="I144" s="387"/>
      <c r="K144" s="387"/>
      <c r="L144" s="387"/>
      <c r="M144" s="387"/>
    </row>
    <row r="145" spans="5:13" s="154" customFormat="1" ht="15">
      <c r="E145" s="349"/>
      <c r="F145" s="349"/>
      <c r="H145" s="387"/>
      <c r="I145" s="387"/>
      <c r="K145" s="387"/>
      <c r="L145" s="387"/>
      <c r="M145" s="387"/>
    </row>
    <row r="146" spans="5:13" s="154" customFormat="1" ht="15">
      <c r="E146" s="349"/>
      <c r="F146" s="349"/>
      <c r="H146" s="387"/>
      <c r="I146" s="387"/>
      <c r="K146" s="387"/>
      <c r="L146" s="387"/>
      <c r="M146" s="387"/>
    </row>
    <row r="147" spans="5:13" s="154" customFormat="1" ht="15">
      <c r="E147" s="349"/>
      <c r="F147" s="349"/>
      <c r="H147" s="387"/>
      <c r="I147" s="387"/>
      <c r="K147" s="387"/>
      <c r="L147" s="387"/>
      <c r="M147" s="387"/>
    </row>
    <row r="148" spans="5:13" s="154" customFormat="1" ht="15">
      <c r="E148" s="349"/>
      <c r="F148" s="349"/>
      <c r="H148" s="387"/>
      <c r="I148" s="387"/>
      <c r="K148" s="387"/>
      <c r="L148" s="387"/>
      <c r="M148" s="387"/>
    </row>
    <row r="149" spans="5:13" s="154" customFormat="1" ht="15">
      <c r="E149" s="349"/>
      <c r="F149" s="349"/>
      <c r="H149" s="387"/>
      <c r="I149" s="387"/>
      <c r="K149" s="387"/>
      <c r="L149" s="387"/>
      <c r="M149" s="387"/>
    </row>
    <row r="150" spans="5:13" s="154" customFormat="1" ht="15">
      <c r="E150" s="349"/>
      <c r="F150" s="349"/>
      <c r="H150" s="387"/>
      <c r="I150" s="387"/>
      <c r="K150" s="387"/>
      <c r="L150" s="387"/>
      <c r="M150" s="387"/>
    </row>
    <row r="151" spans="5:13" s="154" customFormat="1" ht="15">
      <c r="E151" s="349"/>
      <c r="F151" s="349"/>
      <c r="H151" s="387"/>
      <c r="I151" s="387"/>
      <c r="K151" s="387"/>
      <c r="L151" s="387"/>
      <c r="M151" s="387"/>
    </row>
    <row r="152" spans="5:13" s="154" customFormat="1" ht="15">
      <c r="E152" s="349"/>
      <c r="F152" s="349"/>
      <c r="H152" s="387"/>
      <c r="I152" s="387"/>
      <c r="K152" s="387"/>
      <c r="L152" s="387"/>
      <c r="M152" s="387"/>
    </row>
    <row r="153" spans="5:13" s="154" customFormat="1" ht="15">
      <c r="E153" s="349"/>
      <c r="F153" s="349"/>
      <c r="H153" s="387"/>
      <c r="I153" s="387"/>
      <c r="K153" s="387"/>
      <c r="L153" s="387"/>
      <c r="M153" s="387"/>
    </row>
    <row r="154" spans="5:13" s="154" customFormat="1" ht="15">
      <c r="E154" s="349"/>
      <c r="F154" s="349"/>
      <c r="H154" s="387"/>
      <c r="I154" s="387"/>
      <c r="K154" s="387"/>
      <c r="L154" s="387"/>
      <c r="M154" s="387"/>
    </row>
    <row r="155" spans="5:13" s="154" customFormat="1" ht="15">
      <c r="E155" s="349"/>
      <c r="F155" s="349"/>
      <c r="H155" s="387"/>
      <c r="I155" s="387"/>
      <c r="K155" s="387"/>
      <c r="L155" s="387"/>
      <c r="M155" s="387"/>
    </row>
    <row r="156" spans="5:13" s="154" customFormat="1" ht="15">
      <c r="E156" s="349"/>
      <c r="F156" s="349"/>
      <c r="H156" s="387"/>
      <c r="I156" s="387"/>
      <c r="K156" s="387"/>
      <c r="L156" s="387"/>
      <c r="M156" s="387"/>
    </row>
    <row r="157" spans="5:13" s="154" customFormat="1" ht="15">
      <c r="E157" s="349"/>
      <c r="F157" s="349"/>
      <c r="H157" s="387"/>
      <c r="I157" s="387"/>
      <c r="K157" s="387"/>
      <c r="L157" s="387"/>
      <c r="M157" s="387"/>
    </row>
    <row r="158" spans="5:13" s="154" customFormat="1" ht="15">
      <c r="E158" s="349"/>
      <c r="F158" s="349"/>
      <c r="H158" s="387"/>
      <c r="I158" s="387"/>
      <c r="K158" s="387"/>
      <c r="L158" s="387"/>
      <c r="M158" s="387"/>
    </row>
    <row r="159" spans="5:13" s="154" customFormat="1" ht="15">
      <c r="E159" s="349"/>
      <c r="F159" s="349"/>
      <c r="H159" s="387"/>
      <c r="I159" s="387"/>
      <c r="K159" s="387"/>
      <c r="L159" s="387"/>
      <c r="M159" s="387"/>
    </row>
    <row r="160" spans="5:13" s="154" customFormat="1" ht="15">
      <c r="E160" s="349"/>
      <c r="F160" s="349"/>
      <c r="H160" s="387"/>
      <c r="I160" s="387"/>
      <c r="K160" s="387"/>
      <c r="L160" s="387"/>
      <c r="M160" s="387"/>
    </row>
    <row r="161" spans="5:13" s="154" customFormat="1" ht="15">
      <c r="E161" s="349"/>
      <c r="F161" s="349"/>
      <c r="H161" s="387"/>
      <c r="I161" s="387"/>
      <c r="K161" s="387"/>
      <c r="L161" s="387"/>
      <c r="M161" s="387"/>
    </row>
    <row r="162" spans="5:13" s="154" customFormat="1" ht="15">
      <c r="E162" s="349"/>
      <c r="F162" s="349"/>
      <c r="H162" s="387"/>
      <c r="I162" s="387"/>
      <c r="K162" s="387"/>
      <c r="L162" s="387"/>
      <c r="M162" s="387"/>
    </row>
    <row r="163" spans="5:13" s="154" customFormat="1" ht="15">
      <c r="E163" s="349"/>
      <c r="F163" s="349"/>
      <c r="H163" s="387"/>
      <c r="I163" s="387"/>
      <c r="K163" s="387"/>
      <c r="L163" s="387"/>
      <c r="M163" s="387"/>
    </row>
    <row r="164" spans="5:13" s="154" customFormat="1" ht="15">
      <c r="E164" s="349"/>
      <c r="F164" s="349"/>
      <c r="H164" s="387"/>
      <c r="I164" s="387"/>
      <c r="K164" s="387"/>
      <c r="L164" s="387"/>
      <c r="M164" s="387"/>
    </row>
    <row r="165" spans="5:13" s="154" customFormat="1" ht="15">
      <c r="E165" s="349"/>
      <c r="F165" s="349"/>
      <c r="H165" s="387"/>
      <c r="I165" s="387"/>
      <c r="K165" s="387"/>
      <c r="L165" s="387"/>
      <c r="M165" s="387"/>
    </row>
    <row r="166" spans="5:13" s="154" customFormat="1" ht="15">
      <c r="E166" s="349"/>
      <c r="F166" s="349"/>
      <c r="H166" s="387"/>
      <c r="I166" s="387"/>
      <c r="K166" s="387"/>
      <c r="L166" s="387"/>
      <c r="M166" s="387"/>
    </row>
    <row r="167" spans="5:13" s="154" customFormat="1" ht="15">
      <c r="E167" s="349"/>
      <c r="F167" s="349"/>
      <c r="H167" s="387"/>
      <c r="I167" s="387"/>
      <c r="K167" s="387"/>
      <c r="L167" s="387"/>
      <c r="M167" s="387"/>
    </row>
    <row r="168" spans="5:13" s="154" customFormat="1" ht="15">
      <c r="E168" s="349"/>
      <c r="F168" s="349"/>
      <c r="H168" s="387"/>
      <c r="I168" s="387"/>
      <c r="K168" s="387"/>
      <c r="L168" s="387"/>
      <c r="M168" s="387"/>
    </row>
    <row r="169" spans="5:13" s="154" customFormat="1" ht="15">
      <c r="E169" s="349"/>
      <c r="F169" s="349"/>
      <c r="H169" s="387"/>
      <c r="I169" s="387"/>
      <c r="K169" s="387"/>
      <c r="L169" s="387"/>
      <c r="M169" s="387"/>
    </row>
    <row r="170" spans="5:13" s="154" customFormat="1" ht="15">
      <c r="E170" s="349"/>
      <c r="F170" s="349"/>
      <c r="H170" s="387"/>
      <c r="I170" s="387"/>
      <c r="K170" s="387"/>
      <c r="L170" s="387"/>
      <c r="M170" s="387"/>
    </row>
    <row r="171" spans="5:13" s="154" customFormat="1" ht="15">
      <c r="E171" s="349"/>
      <c r="F171" s="349"/>
      <c r="H171" s="387"/>
      <c r="I171" s="387"/>
      <c r="K171" s="387"/>
      <c r="L171" s="387"/>
      <c r="M171" s="387"/>
    </row>
    <row r="172" spans="5:13" s="154" customFormat="1" ht="15">
      <c r="E172" s="349"/>
      <c r="F172" s="349"/>
      <c r="H172" s="387"/>
      <c r="I172" s="387"/>
      <c r="K172" s="387"/>
      <c r="L172" s="387"/>
      <c r="M172" s="387"/>
    </row>
    <row r="173" spans="5:13" s="154" customFormat="1" ht="15">
      <c r="E173" s="349"/>
      <c r="F173" s="349"/>
      <c r="H173" s="387"/>
      <c r="I173" s="387"/>
      <c r="K173" s="387"/>
      <c r="L173" s="387"/>
      <c r="M173" s="387"/>
    </row>
    <row r="174" spans="5:13" s="154" customFormat="1" ht="15">
      <c r="E174" s="349"/>
      <c r="F174" s="349"/>
      <c r="H174" s="387"/>
      <c r="I174" s="387"/>
      <c r="K174" s="387"/>
      <c r="L174" s="387"/>
      <c r="M174" s="387"/>
    </row>
    <row r="175" spans="5:13" s="154" customFormat="1" ht="15">
      <c r="E175" s="349"/>
      <c r="F175" s="349"/>
      <c r="H175" s="387"/>
      <c r="I175" s="387"/>
      <c r="K175" s="387"/>
      <c r="L175" s="387"/>
      <c r="M175" s="387"/>
    </row>
    <row r="176" spans="5:13" s="154" customFormat="1" ht="15">
      <c r="E176" s="349"/>
      <c r="F176" s="349"/>
      <c r="H176" s="387"/>
      <c r="I176" s="387"/>
      <c r="K176" s="387"/>
      <c r="L176" s="387"/>
      <c r="M176" s="387"/>
    </row>
    <row r="177" spans="5:13" s="154" customFormat="1" ht="15">
      <c r="E177" s="349"/>
      <c r="F177" s="349"/>
      <c r="H177" s="387"/>
      <c r="I177" s="387"/>
      <c r="K177" s="387"/>
      <c r="L177" s="387"/>
      <c r="M177" s="387"/>
    </row>
    <row r="178" spans="5:13" s="154" customFormat="1" ht="15">
      <c r="E178" s="349"/>
      <c r="F178" s="349"/>
      <c r="H178" s="387"/>
      <c r="I178" s="387"/>
      <c r="K178" s="387"/>
      <c r="L178" s="387"/>
      <c r="M178" s="387"/>
    </row>
    <row r="179" spans="5:13" s="154" customFormat="1" ht="15">
      <c r="E179" s="349"/>
      <c r="F179" s="349"/>
      <c r="H179" s="387"/>
      <c r="I179" s="387"/>
      <c r="K179" s="387"/>
      <c r="L179" s="387"/>
      <c r="M179" s="387"/>
    </row>
    <row r="180" spans="5:13" s="154" customFormat="1" ht="15">
      <c r="E180" s="349"/>
      <c r="F180" s="349"/>
      <c r="H180" s="387"/>
      <c r="I180" s="387"/>
      <c r="K180" s="387"/>
      <c r="L180" s="387"/>
      <c r="M180" s="387"/>
    </row>
    <row r="181" spans="5:13" s="154" customFormat="1" ht="15">
      <c r="E181" s="349"/>
      <c r="F181" s="349"/>
      <c r="H181" s="387"/>
      <c r="I181" s="387"/>
      <c r="K181" s="387"/>
      <c r="L181" s="387"/>
      <c r="M181" s="387"/>
    </row>
    <row r="182" spans="5:13" s="154" customFormat="1" ht="15">
      <c r="E182" s="349"/>
      <c r="F182" s="349"/>
      <c r="H182" s="387"/>
      <c r="I182" s="387"/>
      <c r="K182" s="387"/>
      <c r="L182" s="387"/>
      <c r="M182" s="387"/>
    </row>
    <row r="183" spans="5:13" s="154" customFormat="1" ht="15">
      <c r="E183" s="349"/>
      <c r="F183" s="349"/>
      <c r="H183" s="387"/>
      <c r="I183" s="387"/>
      <c r="K183" s="387"/>
      <c r="L183" s="387"/>
      <c r="M183" s="387"/>
    </row>
    <row r="184" spans="5:13" s="154" customFormat="1" ht="15">
      <c r="E184" s="349"/>
      <c r="F184" s="349"/>
      <c r="H184" s="387"/>
      <c r="I184" s="387"/>
      <c r="K184" s="387"/>
      <c r="L184" s="387"/>
      <c r="M184" s="387"/>
    </row>
    <row r="185" spans="5:13" s="154" customFormat="1" ht="15">
      <c r="E185" s="349"/>
      <c r="F185" s="349"/>
      <c r="H185" s="387"/>
      <c r="I185" s="387"/>
      <c r="K185" s="387"/>
      <c r="L185" s="387"/>
      <c r="M185" s="387"/>
    </row>
    <row r="186" spans="5:13" s="154" customFormat="1" ht="15">
      <c r="E186" s="349"/>
      <c r="F186" s="349"/>
      <c r="H186" s="387"/>
      <c r="I186" s="387"/>
      <c r="K186" s="387"/>
      <c r="L186" s="387"/>
      <c r="M186" s="387"/>
    </row>
    <row r="187" spans="5:13" s="154" customFormat="1" ht="15">
      <c r="E187" s="349"/>
      <c r="F187" s="349"/>
      <c r="H187" s="387"/>
      <c r="I187" s="387"/>
      <c r="K187" s="387"/>
      <c r="L187" s="387"/>
      <c r="M187" s="387"/>
    </row>
    <row r="188" spans="5:13" s="154" customFormat="1" ht="15">
      <c r="E188" s="349"/>
      <c r="F188" s="349"/>
      <c r="H188" s="387"/>
      <c r="I188" s="387"/>
      <c r="K188" s="387"/>
      <c r="L188" s="387"/>
      <c r="M188" s="387"/>
    </row>
    <row r="189" spans="5:13" s="154" customFormat="1" ht="15">
      <c r="E189" s="349"/>
      <c r="F189" s="349"/>
      <c r="H189" s="387"/>
      <c r="I189" s="387"/>
      <c r="K189" s="387"/>
      <c r="L189" s="387"/>
      <c r="M189" s="387"/>
    </row>
    <row r="190" spans="5:13" s="154" customFormat="1" ht="15">
      <c r="E190" s="349"/>
      <c r="F190" s="349"/>
      <c r="H190" s="387"/>
      <c r="I190" s="387"/>
      <c r="K190" s="387"/>
      <c r="L190" s="387"/>
      <c r="M190" s="387"/>
    </row>
    <row r="191" spans="5:13" s="154" customFormat="1" ht="15">
      <c r="E191" s="349"/>
      <c r="F191" s="349"/>
      <c r="H191" s="387"/>
      <c r="I191" s="387"/>
      <c r="K191" s="387"/>
      <c r="L191" s="387"/>
      <c r="M191" s="387"/>
    </row>
    <row r="192" spans="5:13" s="154" customFormat="1" ht="15">
      <c r="E192" s="349"/>
      <c r="F192" s="349"/>
      <c r="H192" s="387"/>
      <c r="I192" s="387"/>
      <c r="K192" s="387"/>
      <c r="L192" s="387"/>
      <c r="M192" s="387"/>
    </row>
    <row r="193" spans="5:13" s="154" customFormat="1" ht="15">
      <c r="E193" s="349"/>
      <c r="F193" s="349"/>
      <c r="H193" s="387"/>
      <c r="I193" s="387"/>
      <c r="K193" s="387"/>
      <c r="L193" s="387"/>
      <c r="M193" s="387"/>
    </row>
    <row r="194" spans="5:13" s="154" customFormat="1" ht="15">
      <c r="E194" s="349"/>
      <c r="F194" s="349"/>
      <c r="H194" s="387"/>
      <c r="I194" s="387"/>
      <c r="K194" s="387"/>
      <c r="L194" s="387"/>
      <c r="M194" s="387"/>
    </row>
    <row r="195" spans="5:13" s="154" customFormat="1" ht="15">
      <c r="E195" s="349"/>
      <c r="F195" s="349"/>
      <c r="H195" s="387"/>
      <c r="I195" s="387"/>
      <c r="K195" s="387"/>
      <c r="L195" s="387"/>
      <c r="M195" s="387"/>
    </row>
    <row r="196" spans="5:13" s="154" customFormat="1" ht="15">
      <c r="E196" s="349"/>
      <c r="F196" s="349"/>
      <c r="H196" s="387"/>
      <c r="I196" s="387"/>
      <c r="K196" s="387"/>
      <c r="L196" s="387"/>
      <c r="M196" s="387"/>
    </row>
    <row r="197" spans="5:13" s="154" customFormat="1" ht="15">
      <c r="E197" s="349"/>
      <c r="F197" s="349"/>
      <c r="H197" s="387"/>
      <c r="I197" s="387"/>
      <c r="K197" s="387"/>
      <c r="L197" s="387"/>
      <c r="M197" s="387"/>
    </row>
    <row r="198" spans="5:13" s="154" customFormat="1" ht="15">
      <c r="E198" s="349"/>
      <c r="F198" s="349"/>
      <c r="H198" s="387"/>
      <c r="I198" s="387"/>
      <c r="K198" s="387"/>
      <c r="L198" s="387"/>
      <c r="M198" s="387"/>
    </row>
    <row r="199" spans="5:13" s="154" customFormat="1" ht="15">
      <c r="E199" s="349"/>
      <c r="F199" s="349"/>
      <c r="H199" s="387"/>
      <c r="I199" s="387"/>
      <c r="K199" s="387"/>
      <c r="L199" s="387"/>
      <c r="M199" s="387"/>
    </row>
    <row r="200" spans="5:13" s="154" customFormat="1" ht="15">
      <c r="E200" s="349"/>
      <c r="F200" s="349"/>
      <c r="H200" s="387"/>
      <c r="I200" s="387"/>
      <c r="K200" s="387"/>
      <c r="L200" s="387"/>
      <c r="M200" s="387"/>
    </row>
    <row r="201" spans="5:13" s="154" customFormat="1" ht="15">
      <c r="E201" s="349"/>
      <c r="F201" s="349"/>
      <c r="H201" s="387"/>
      <c r="I201" s="387"/>
      <c r="K201" s="387"/>
      <c r="L201" s="387"/>
      <c r="M201" s="387"/>
    </row>
    <row r="202" spans="5:13" s="154" customFormat="1" ht="15">
      <c r="E202" s="349"/>
      <c r="F202" s="349"/>
      <c r="H202" s="387"/>
      <c r="I202" s="387"/>
      <c r="K202" s="387"/>
      <c r="L202" s="387"/>
      <c r="M202" s="387"/>
    </row>
    <row r="203" spans="5:13" s="154" customFormat="1" ht="15">
      <c r="E203" s="349"/>
      <c r="F203" s="349"/>
      <c r="H203" s="387"/>
      <c r="I203" s="387"/>
      <c r="K203" s="387"/>
      <c r="L203" s="387"/>
      <c r="M203" s="387"/>
    </row>
    <row r="204" spans="5:13" s="154" customFormat="1" ht="15">
      <c r="E204" s="349"/>
      <c r="F204" s="349"/>
      <c r="H204" s="387"/>
      <c r="I204" s="387"/>
      <c r="K204" s="387"/>
      <c r="L204" s="387"/>
      <c r="M204" s="387"/>
    </row>
    <row r="205" spans="5:13" s="154" customFormat="1" ht="15">
      <c r="E205" s="349"/>
      <c r="F205" s="349"/>
      <c r="H205" s="387"/>
      <c r="I205" s="387"/>
      <c r="K205" s="387"/>
      <c r="L205" s="387"/>
      <c r="M205" s="387"/>
    </row>
    <row r="206" spans="5:13" s="154" customFormat="1" ht="15">
      <c r="E206" s="349"/>
      <c r="F206" s="349"/>
      <c r="H206" s="387"/>
      <c r="I206" s="387"/>
      <c r="K206" s="387"/>
      <c r="L206" s="387"/>
      <c r="M206" s="387"/>
    </row>
    <row r="207" spans="5:13" s="154" customFormat="1" ht="15">
      <c r="E207" s="349"/>
      <c r="F207" s="349"/>
      <c r="H207" s="387"/>
      <c r="I207" s="387"/>
      <c r="K207" s="387"/>
      <c r="L207" s="387"/>
      <c r="M207" s="387"/>
    </row>
    <row r="208" spans="5:13" s="154" customFormat="1" ht="15">
      <c r="E208" s="349"/>
      <c r="F208" s="349"/>
      <c r="H208" s="387"/>
      <c r="I208" s="387"/>
      <c r="K208" s="387"/>
      <c r="L208" s="387"/>
      <c r="M208" s="387"/>
    </row>
    <row r="209" spans="5:13" s="154" customFormat="1" ht="15">
      <c r="E209" s="349"/>
      <c r="F209" s="349"/>
      <c r="H209" s="387"/>
      <c r="I209" s="387"/>
      <c r="K209" s="387"/>
      <c r="L209" s="387"/>
      <c r="M209" s="387"/>
    </row>
    <row r="210" spans="5:13" s="154" customFormat="1" ht="15">
      <c r="E210" s="349"/>
      <c r="F210" s="349"/>
      <c r="H210" s="387"/>
      <c r="I210" s="387"/>
      <c r="K210" s="387"/>
      <c r="L210" s="387"/>
      <c r="M210" s="387"/>
    </row>
    <row r="211" spans="5:13" s="154" customFormat="1" ht="15">
      <c r="E211" s="349"/>
      <c r="F211" s="349"/>
      <c r="H211" s="387"/>
      <c r="I211" s="387"/>
      <c r="K211" s="387"/>
      <c r="L211" s="387"/>
      <c r="M211" s="387"/>
    </row>
    <row r="212" spans="5:13" s="154" customFormat="1" ht="15">
      <c r="E212" s="349"/>
      <c r="F212" s="349"/>
      <c r="H212" s="387"/>
      <c r="I212" s="387"/>
      <c r="K212" s="387"/>
      <c r="L212" s="387"/>
      <c r="M212" s="387"/>
    </row>
    <row r="213" spans="5:13" s="154" customFormat="1" ht="15">
      <c r="E213" s="349"/>
      <c r="F213" s="349"/>
      <c r="H213" s="387"/>
      <c r="I213" s="387"/>
      <c r="K213" s="387"/>
      <c r="L213" s="387"/>
      <c r="M213" s="387"/>
    </row>
    <row r="214" spans="5:13" s="154" customFormat="1" ht="15">
      <c r="E214" s="349"/>
      <c r="F214" s="349"/>
      <c r="H214" s="387"/>
      <c r="I214" s="387"/>
      <c r="K214" s="387"/>
      <c r="L214" s="387"/>
      <c r="M214" s="387"/>
    </row>
    <row r="215" spans="5:13" s="154" customFormat="1" ht="15">
      <c r="E215" s="349"/>
      <c r="F215" s="349"/>
      <c r="H215" s="387"/>
      <c r="I215" s="387"/>
      <c r="K215" s="387"/>
      <c r="L215" s="387"/>
      <c r="M215" s="387"/>
    </row>
    <row r="216" spans="5:13" s="154" customFormat="1" ht="15">
      <c r="E216" s="349"/>
      <c r="F216" s="349"/>
      <c r="H216" s="387"/>
      <c r="I216" s="387"/>
      <c r="K216" s="387"/>
      <c r="L216" s="387"/>
      <c r="M216" s="387"/>
    </row>
    <row r="217" spans="5:13" s="154" customFormat="1" ht="15">
      <c r="E217" s="349"/>
      <c r="F217" s="349"/>
      <c r="H217" s="387"/>
      <c r="I217" s="387"/>
      <c r="K217" s="387"/>
      <c r="L217" s="387"/>
      <c r="M217" s="387"/>
    </row>
    <row r="218" spans="5:13" s="154" customFormat="1" ht="15">
      <c r="E218" s="349"/>
      <c r="F218" s="349"/>
      <c r="H218" s="387"/>
      <c r="I218" s="387"/>
      <c r="K218" s="387"/>
      <c r="L218" s="387"/>
      <c r="M218" s="387"/>
    </row>
    <row r="219" spans="5:13" s="154" customFormat="1" ht="15">
      <c r="E219" s="349"/>
      <c r="F219" s="349"/>
      <c r="H219" s="387"/>
      <c r="I219" s="387"/>
      <c r="K219" s="387"/>
      <c r="L219" s="387"/>
      <c r="M219" s="387"/>
    </row>
    <row r="220" spans="5:13" s="154" customFormat="1" ht="15">
      <c r="E220" s="349"/>
      <c r="F220" s="349"/>
      <c r="H220" s="387"/>
      <c r="I220" s="387"/>
      <c r="K220" s="387"/>
      <c r="L220" s="387"/>
      <c r="M220" s="387"/>
    </row>
    <row r="221" spans="5:13" s="154" customFormat="1" ht="15">
      <c r="E221" s="349"/>
      <c r="F221" s="349"/>
      <c r="H221" s="387"/>
      <c r="I221" s="387"/>
      <c r="K221" s="387"/>
      <c r="L221" s="387"/>
      <c r="M221" s="387"/>
    </row>
    <row r="222" spans="5:13" s="154" customFormat="1" ht="15">
      <c r="E222" s="349"/>
      <c r="F222" s="349"/>
      <c r="H222" s="387"/>
      <c r="I222" s="387"/>
      <c r="K222" s="387"/>
      <c r="L222" s="387"/>
      <c r="M222" s="387"/>
    </row>
    <row r="223" spans="5:13" s="154" customFormat="1" ht="15">
      <c r="E223" s="349"/>
      <c r="F223" s="349"/>
      <c r="H223" s="387"/>
      <c r="I223" s="387"/>
      <c r="K223" s="387"/>
      <c r="L223" s="387"/>
      <c r="M223" s="387"/>
    </row>
    <row r="224" spans="5:13" s="154" customFormat="1" ht="15">
      <c r="E224" s="349"/>
      <c r="F224" s="349"/>
      <c r="H224" s="387"/>
      <c r="I224" s="387"/>
      <c r="K224" s="387"/>
      <c r="L224" s="387"/>
      <c r="M224" s="387"/>
    </row>
    <row r="225" spans="5:13" s="154" customFormat="1" ht="15">
      <c r="E225" s="349"/>
      <c r="F225" s="349"/>
      <c r="H225" s="387"/>
      <c r="I225" s="387"/>
      <c r="K225" s="387"/>
      <c r="L225" s="387"/>
      <c r="M225" s="387"/>
    </row>
    <row r="226" spans="5:13" s="154" customFormat="1" ht="15">
      <c r="E226" s="349"/>
      <c r="F226" s="349"/>
      <c r="H226" s="387"/>
      <c r="I226" s="387"/>
      <c r="K226" s="387"/>
      <c r="L226" s="387"/>
      <c r="M226" s="387"/>
    </row>
    <row r="227" spans="5:13" s="154" customFormat="1" ht="15">
      <c r="E227" s="349"/>
      <c r="F227" s="349"/>
      <c r="H227" s="387"/>
      <c r="I227" s="387"/>
      <c r="K227" s="387"/>
      <c r="L227" s="387"/>
      <c r="M227" s="387"/>
    </row>
    <row r="228" spans="5:13" s="154" customFormat="1" ht="15">
      <c r="E228" s="349"/>
      <c r="F228" s="349"/>
      <c r="H228" s="387"/>
      <c r="I228" s="387"/>
      <c r="K228" s="387"/>
      <c r="L228" s="387"/>
      <c r="M228" s="387"/>
    </row>
    <row r="229" spans="5:13" s="154" customFormat="1" ht="15">
      <c r="E229" s="349"/>
      <c r="F229" s="349"/>
      <c r="H229" s="387"/>
      <c r="I229" s="387"/>
      <c r="K229" s="387"/>
      <c r="L229" s="387"/>
      <c r="M229" s="387"/>
    </row>
    <row r="230" spans="5:13" s="154" customFormat="1" ht="15">
      <c r="E230" s="349"/>
      <c r="F230" s="349"/>
      <c r="H230" s="387"/>
      <c r="I230" s="387"/>
      <c r="K230" s="387"/>
      <c r="L230" s="387"/>
      <c r="M230" s="387"/>
    </row>
    <row r="231" spans="5:13" s="154" customFormat="1" ht="15">
      <c r="E231" s="349"/>
      <c r="F231" s="349"/>
      <c r="H231" s="387"/>
      <c r="I231" s="387"/>
      <c r="K231" s="387"/>
      <c r="L231" s="387"/>
      <c r="M231" s="387"/>
    </row>
    <row r="232" spans="5:13" s="154" customFormat="1" ht="15">
      <c r="E232" s="349"/>
      <c r="F232" s="349"/>
      <c r="H232" s="387"/>
      <c r="I232" s="387"/>
      <c r="K232" s="387"/>
      <c r="L232" s="387"/>
      <c r="M232" s="387"/>
    </row>
    <row r="233" spans="5:13" s="154" customFormat="1" ht="15">
      <c r="E233" s="349"/>
      <c r="F233" s="349"/>
      <c r="H233" s="387"/>
      <c r="I233" s="387"/>
      <c r="K233" s="387"/>
      <c r="L233" s="387"/>
      <c r="M233" s="387"/>
    </row>
    <row r="234" spans="5:13" s="154" customFormat="1" ht="15">
      <c r="E234" s="349"/>
      <c r="F234" s="349"/>
      <c r="H234" s="387"/>
      <c r="I234" s="387"/>
      <c r="K234" s="387"/>
      <c r="L234" s="387"/>
      <c r="M234" s="387"/>
    </row>
    <row r="235" spans="5:13" s="154" customFormat="1" ht="15">
      <c r="E235" s="349"/>
      <c r="F235" s="349"/>
      <c r="H235" s="387"/>
      <c r="I235" s="387"/>
      <c r="K235" s="387"/>
      <c r="L235" s="387"/>
      <c r="M235" s="387"/>
    </row>
    <row r="236" spans="5:13" s="154" customFormat="1" ht="15">
      <c r="E236" s="349"/>
      <c r="F236" s="349"/>
      <c r="H236" s="387"/>
      <c r="I236" s="387"/>
      <c r="K236" s="387"/>
      <c r="L236" s="387"/>
      <c r="M236" s="387"/>
    </row>
    <row r="237" spans="5:13" s="154" customFormat="1" ht="15">
      <c r="E237" s="349"/>
      <c r="F237" s="349"/>
      <c r="H237" s="387"/>
      <c r="I237" s="387"/>
      <c r="K237" s="387"/>
      <c r="L237" s="387"/>
      <c r="M237" s="387"/>
    </row>
    <row r="238" spans="5:13" s="154" customFormat="1" ht="15">
      <c r="E238" s="349"/>
      <c r="F238" s="349"/>
      <c r="H238" s="387"/>
      <c r="I238" s="387"/>
      <c r="K238" s="387"/>
      <c r="L238" s="387"/>
      <c r="M238" s="387"/>
    </row>
    <row r="239" spans="5:13" s="154" customFormat="1" ht="15">
      <c r="E239" s="349"/>
      <c r="F239" s="349"/>
      <c r="H239" s="387"/>
      <c r="I239" s="387"/>
      <c r="K239" s="387"/>
      <c r="L239" s="387"/>
      <c r="M239" s="387"/>
    </row>
    <row r="240" spans="5:13" s="154" customFormat="1" ht="15">
      <c r="E240" s="349"/>
      <c r="F240" s="349"/>
      <c r="H240" s="387"/>
      <c r="I240" s="387"/>
      <c r="K240" s="387"/>
      <c r="L240" s="387"/>
      <c r="M240" s="387"/>
    </row>
    <row r="241" spans="5:13" s="154" customFormat="1" ht="15">
      <c r="E241" s="349"/>
      <c r="F241" s="349"/>
      <c r="H241" s="387"/>
      <c r="I241" s="387"/>
      <c r="K241" s="387"/>
      <c r="L241" s="387"/>
      <c r="M241" s="387"/>
    </row>
    <row r="242" spans="5:13" s="154" customFormat="1" ht="15">
      <c r="E242" s="349"/>
      <c r="F242" s="349"/>
      <c r="H242" s="387"/>
      <c r="I242" s="387"/>
      <c r="K242" s="387"/>
      <c r="L242" s="387"/>
      <c r="M242" s="387"/>
    </row>
    <row r="243" spans="5:13" s="154" customFormat="1" ht="15">
      <c r="E243" s="349"/>
      <c r="F243" s="349"/>
      <c r="H243" s="387"/>
      <c r="I243" s="387"/>
      <c r="K243" s="387"/>
      <c r="L243" s="387"/>
      <c r="M243" s="387"/>
    </row>
    <row r="244" spans="5:13" s="154" customFormat="1" ht="15">
      <c r="E244" s="349"/>
      <c r="F244" s="349"/>
      <c r="H244" s="387"/>
      <c r="I244" s="387"/>
      <c r="K244" s="387"/>
      <c r="L244" s="387"/>
      <c r="M244" s="387"/>
    </row>
    <row r="245" spans="5:13" s="154" customFormat="1" ht="15">
      <c r="E245" s="349"/>
      <c r="F245" s="349"/>
      <c r="H245" s="387"/>
      <c r="I245" s="387"/>
      <c r="K245" s="387"/>
      <c r="L245" s="387"/>
      <c r="M245" s="387"/>
    </row>
    <row r="246" spans="5:13" s="154" customFormat="1" ht="15">
      <c r="E246" s="349"/>
      <c r="F246" s="349"/>
      <c r="H246" s="387"/>
      <c r="I246" s="387"/>
      <c r="K246" s="387"/>
      <c r="L246" s="387"/>
      <c r="M246" s="387"/>
    </row>
    <row r="247" spans="5:13" s="154" customFormat="1" ht="15">
      <c r="E247" s="349"/>
      <c r="F247" s="349"/>
      <c r="H247" s="387"/>
      <c r="I247" s="387"/>
      <c r="K247" s="387"/>
      <c r="L247" s="387"/>
      <c r="M247" s="387"/>
    </row>
    <row r="248" spans="5:13" s="154" customFormat="1" ht="15">
      <c r="E248" s="349"/>
      <c r="F248" s="349"/>
      <c r="H248" s="387"/>
      <c r="I248" s="387"/>
      <c r="K248" s="387"/>
      <c r="L248" s="387"/>
      <c r="M248" s="387"/>
    </row>
    <row r="249" spans="5:13" s="154" customFormat="1" ht="15">
      <c r="E249" s="349"/>
      <c r="F249" s="349"/>
      <c r="H249" s="387"/>
      <c r="I249" s="387"/>
      <c r="K249" s="387"/>
      <c r="L249" s="387"/>
      <c r="M249" s="387"/>
    </row>
    <row r="250" spans="5:13" s="154" customFormat="1" ht="15">
      <c r="E250" s="349"/>
      <c r="F250" s="349"/>
      <c r="H250" s="387"/>
      <c r="I250" s="387"/>
      <c r="K250" s="387"/>
      <c r="L250" s="387"/>
      <c r="M250" s="387"/>
    </row>
    <row r="251" spans="5:13" s="154" customFormat="1" ht="15">
      <c r="E251" s="349"/>
      <c r="F251" s="349"/>
      <c r="H251" s="387"/>
      <c r="I251" s="387"/>
      <c r="K251" s="387"/>
      <c r="L251" s="387"/>
      <c r="M251" s="387"/>
    </row>
    <row r="252" spans="5:13" s="154" customFormat="1" ht="15">
      <c r="E252" s="349"/>
      <c r="F252" s="349"/>
      <c r="H252" s="387"/>
      <c r="I252" s="387"/>
      <c r="K252" s="387"/>
      <c r="L252" s="387"/>
      <c r="M252" s="387"/>
    </row>
    <row r="253" spans="5:13" s="154" customFormat="1" ht="15">
      <c r="E253" s="349"/>
      <c r="F253" s="349"/>
      <c r="H253" s="387"/>
      <c r="I253" s="387"/>
      <c r="K253" s="387"/>
      <c r="L253" s="387"/>
      <c r="M253" s="387"/>
    </row>
    <row r="254" spans="5:13" s="154" customFormat="1" ht="15">
      <c r="E254" s="349"/>
      <c r="F254" s="349"/>
      <c r="H254" s="387"/>
      <c r="I254" s="387"/>
      <c r="K254" s="387"/>
      <c r="L254" s="387"/>
      <c r="M254" s="387"/>
    </row>
    <row r="255" spans="5:13" s="154" customFormat="1" ht="15">
      <c r="E255" s="349"/>
      <c r="F255" s="349"/>
      <c r="H255" s="387"/>
      <c r="I255" s="387"/>
      <c r="K255" s="387"/>
      <c r="L255" s="387"/>
      <c r="M255" s="387"/>
    </row>
    <row r="256" spans="5:13" s="154" customFormat="1" ht="15">
      <c r="E256" s="349"/>
      <c r="F256" s="349"/>
      <c r="H256" s="387"/>
      <c r="I256" s="387"/>
      <c r="K256" s="387"/>
      <c r="L256" s="387"/>
      <c r="M256" s="387"/>
    </row>
    <row r="257" spans="5:13" s="154" customFormat="1" ht="15">
      <c r="E257" s="349"/>
      <c r="F257" s="349"/>
      <c r="H257" s="387"/>
      <c r="I257" s="387"/>
      <c r="K257" s="387"/>
      <c r="L257" s="387"/>
      <c r="M257" s="387"/>
    </row>
    <row r="258" spans="5:13" s="154" customFormat="1" ht="15">
      <c r="E258" s="349"/>
      <c r="F258" s="349"/>
      <c r="H258" s="387"/>
      <c r="I258" s="387"/>
      <c r="K258" s="387"/>
      <c r="L258" s="387"/>
      <c r="M258" s="387"/>
    </row>
    <row r="259" spans="5:13" s="154" customFormat="1" ht="15">
      <c r="E259" s="349"/>
      <c r="F259" s="349"/>
      <c r="H259" s="387"/>
      <c r="I259" s="387"/>
      <c r="K259" s="387"/>
      <c r="L259" s="387"/>
      <c r="M259" s="387"/>
    </row>
    <row r="260" spans="5:13" s="154" customFormat="1" ht="15">
      <c r="E260" s="349"/>
      <c r="F260" s="349"/>
      <c r="H260" s="387"/>
      <c r="I260" s="387"/>
      <c r="K260" s="387"/>
      <c r="L260" s="387"/>
      <c r="M260" s="387"/>
    </row>
    <row r="261" spans="5:13" s="154" customFormat="1" ht="15">
      <c r="E261" s="349"/>
      <c r="F261" s="349"/>
      <c r="H261" s="387"/>
      <c r="I261" s="387"/>
      <c r="K261" s="387"/>
      <c r="L261" s="387"/>
      <c r="M261" s="387"/>
    </row>
    <row r="262" spans="5:13" s="154" customFormat="1" ht="15">
      <c r="E262" s="349"/>
      <c r="F262" s="349"/>
      <c r="H262" s="387"/>
      <c r="I262" s="387"/>
      <c r="K262" s="387"/>
      <c r="L262" s="387"/>
      <c r="M262" s="387"/>
    </row>
    <row r="263" spans="5:13" s="154" customFormat="1" ht="15">
      <c r="E263" s="349"/>
      <c r="F263" s="349"/>
      <c r="H263" s="387"/>
      <c r="I263" s="387"/>
      <c r="K263" s="387"/>
      <c r="L263" s="387"/>
      <c r="M263" s="387"/>
    </row>
    <row r="264" spans="5:13" s="154" customFormat="1" ht="15">
      <c r="E264" s="349"/>
      <c r="F264" s="349"/>
      <c r="H264" s="387"/>
      <c r="I264" s="387"/>
      <c r="K264" s="387"/>
      <c r="L264" s="387"/>
      <c r="M264" s="387"/>
    </row>
    <row r="265" spans="5:13" s="154" customFormat="1" ht="15">
      <c r="E265" s="349"/>
      <c r="F265" s="349"/>
      <c r="H265" s="387"/>
      <c r="I265" s="387"/>
      <c r="K265" s="387"/>
      <c r="L265" s="387"/>
      <c r="M265" s="387"/>
    </row>
    <row r="266" spans="5:13" s="154" customFormat="1" ht="15">
      <c r="E266" s="349"/>
      <c r="F266" s="349"/>
      <c r="H266" s="387"/>
      <c r="I266" s="387"/>
      <c r="K266" s="387"/>
      <c r="L266" s="387"/>
      <c r="M266" s="387"/>
    </row>
    <row r="267" spans="5:13" s="154" customFormat="1" ht="15">
      <c r="E267" s="349"/>
      <c r="F267" s="349"/>
      <c r="H267" s="387"/>
      <c r="I267" s="387"/>
      <c r="K267" s="387"/>
      <c r="L267" s="387"/>
      <c r="M267" s="387"/>
    </row>
    <row r="268" spans="5:13" s="154" customFormat="1" ht="15">
      <c r="E268" s="349"/>
      <c r="F268" s="349"/>
      <c r="H268" s="387"/>
      <c r="I268" s="387"/>
      <c r="K268" s="387"/>
      <c r="L268" s="387"/>
      <c r="M268" s="387"/>
    </row>
    <row r="269" spans="5:13" s="154" customFormat="1" ht="15">
      <c r="E269" s="349"/>
      <c r="F269" s="349"/>
      <c r="H269" s="387"/>
      <c r="I269" s="387"/>
      <c r="K269" s="387"/>
      <c r="L269" s="387"/>
      <c r="M269" s="387"/>
    </row>
    <row r="270" spans="5:13" s="154" customFormat="1" ht="15">
      <c r="E270" s="349"/>
      <c r="F270" s="349"/>
      <c r="H270" s="387"/>
      <c r="I270" s="387"/>
      <c r="K270" s="387"/>
      <c r="L270" s="387"/>
      <c r="M270" s="387"/>
    </row>
    <row r="271" spans="5:13" s="154" customFormat="1" ht="15">
      <c r="E271" s="349"/>
      <c r="F271" s="349"/>
      <c r="H271" s="387"/>
      <c r="I271" s="387"/>
      <c r="K271" s="387"/>
      <c r="L271" s="387"/>
      <c r="M271" s="387"/>
    </row>
    <row r="272" spans="5:13" s="154" customFormat="1" ht="15">
      <c r="E272" s="349"/>
      <c r="F272" s="349"/>
      <c r="H272" s="387"/>
      <c r="I272" s="387"/>
      <c r="K272" s="387"/>
      <c r="L272" s="387"/>
      <c r="M272" s="387"/>
    </row>
    <row r="273" spans="5:13" s="154" customFormat="1" ht="15">
      <c r="E273" s="349"/>
      <c r="F273" s="349"/>
      <c r="H273" s="387"/>
      <c r="I273" s="387"/>
      <c r="K273" s="387"/>
      <c r="L273" s="387"/>
      <c r="M273" s="387"/>
    </row>
    <row r="274" spans="5:13" s="154" customFormat="1" ht="15">
      <c r="E274" s="349"/>
      <c r="F274" s="349"/>
      <c r="H274" s="387"/>
      <c r="I274" s="387"/>
      <c r="K274" s="387"/>
      <c r="L274" s="387"/>
      <c r="M274" s="387"/>
    </row>
    <row r="275" spans="5:13" s="154" customFormat="1" ht="15">
      <c r="E275" s="349"/>
      <c r="F275" s="349"/>
      <c r="H275" s="387"/>
      <c r="I275" s="387"/>
      <c r="K275" s="387"/>
      <c r="L275" s="387"/>
      <c r="M275" s="387"/>
    </row>
    <row r="276" spans="5:13" s="154" customFormat="1" ht="15">
      <c r="E276" s="349"/>
      <c r="F276" s="349"/>
      <c r="H276" s="387"/>
      <c r="I276" s="387"/>
      <c r="K276" s="387"/>
      <c r="L276" s="387"/>
      <c r="M276" s="387"/>
    </row>
    <row r="277" spans="5:13" s="154" customFormat="1" ht="15">
      <c r="E277" s="349"/>
      <c r="F277" s="349"/>
      <c r="H277" s="387"/>
      <c r="I277" s="387"/>
      <c r="K277" s="387"/>
      <c r="L277" s="387"/>
      <c r="M277" s="387"/>
    </row>
    <row r="278" spans="5:13" s="154" customFormat="1" ht="15">
      <c r="E278" s="349"/>
      <c r="F278" s="349"/>
      <c r="H278" s="387"/>
      <c r="I278" s="387"/>
      <c r="K278" s="387"/>
      <c r="L278" s="387"/>
      <c r="M278" s="387"/>
    </row>
    <row r="279" spans="5:13" s="154" customFormat="1" ht="15">
      <c r="E279" s="349"/>
      <c r="F279" s="349"/>
      <c r="H279" s="387"/>
      <c r="I279" s="387"/>
      <c r="K279" s="387"/>
      <c r="L279" s="387"/>
      <c r="M279" s="387"/>
    </row>
    <row r="280" spans="5:13" s="154" customFormat="1" ht="15">
      <c r="E280" s="349"/>
      <c r="F280" s="349"/>
      <c r="H280" s="387"/>
      <c r="I280" s="387"/>
      <c r="K280" s="387"/>
      <c r="L280" s="387"/>
      <c r="M280" s="387"/>
    </row>
    <row r="281" spans="5:13" s="154" customFormat="1" ht="15">
      <c r="E281" s="349"/>
      <c r="F281" s="349"/>
      <c r="H281" s="387"/>
      <c r="I281" s="387"/>
      <c r="K281" s="387"/>
      <c r="L281" s="387"/>
      <c r="M281" s="387"/>
    </row>
    <row r="282" spans="5:13" s="154" customFormat="1" ht="15">
      <c r="E282" s="349"/>
      <c r="F282" s="349"/>
      <c r="H282" s="387"/>
      <c r="I282" s="387"/>
      <c r="K282" s="387"/>
      <c r="L282" s="387"/>
      <c r="M282" s="387"/>
    </row>
    <row r="283" spans="5:13" s="154" customFormat="1" ht="15">
      <c r="E283" s="349"/>
      <c r="F283" s="349"/>
      <c r="H283" s="387"/>
      <c r="I283" s="387"/>
      <c r="K283" s="387"/>
      <c r="L283" s="387"/>
      <c r="M283" s="387"/>
    </row>
    <row r="284" spans="5:13" s="154" customFormat="1" ht="15">
      <c r="E284" s="349"/>
      <c r="F284" s="349"/>
      <c r="H284" s="387"/>
      <c r="I284" s="387"/>
      <c r="K284" s="387"/>
      <c r="L284" s="387"/>
      <c r="M284" s="387"/>
    </row>
    <row r="285" spans="5:13" s="154" customFormat="1" ht="15">
      <c r="E285" s="349"/>
      <c r="F285" s="349"/>
      <c r="H285" s="387"/>
      <c r="I285" s="387"/>
      <c r="K285" s="387"/>
      <c r="L285" s="387"/>
      <c r="M285" s="387"/>
    </row>
    <row r="286" spans="5:13" s="483" customFormat="1" ht="15">
      <c r="E286" s="349"/>
      <c r="F286" s="349"/>
      <c r="G286" s="154"/>
      <c r="H286" s="387"/>
      <c r="I286" s="387"/>
      <c r="K286" s="387"/>
      <c r="L286" s="387"/>
      <c r="M286" s="387"/>
    </row>
    <row r="287" spans="5:13" s="483" customFormat="1" ht="15">
      <c r="E287" s="349"/>
      <c r="F287" s="349"/>
      <c r="G287" s="154"/>
      <c r="H287" s="387"/>
      <c r="I287" s="387"/>
      <c r="K287" s="387"/>
      <c r="L287" s="387"/>
      <c r="M287" s="387"/>
    </row>
    <row r="288" spans="5:13" s="483" customFormat="1" ht="15">
      <c r="E288" s="349"/>
      <c r="F288" s="349"/>
      <c r="G288" s="154"/>
      <c r="H288" s="387"/>
      <c r="I288" s="387"/>
      <c r="K288" s="387"/>
      <c r="L288" s="387"/>
      <c r="M288" s="387"/>
    </row>
    <row r="289" spans="8:13" s="483" customFormat="1" ht="15">
      <c r="H289" s="387"/>
      <c r="I289" s="387"/>
      <c r="K289" s="387"/>
      <c r="L289" s="387"/>
      <c r="M289" s="387"/>
    </row>
    <row r="290" spans="8:13" s="483" customFormat="1" ht="15">
      <c r="H290" s="387"/>
      <c r="I290" s="387"/>
      <c r="K290" s="387"/>
      <c r="L290" s="387"/>
      <c r="M290" s="387"/>
    </row>
    <row r="291" spans="8:13" s="483" customFormat="1" ht="15">
      <c r="H291" s="387"/>
      <c r="I291" s="387"/>
      <c r="K291" s="387"/>
      <c r="L291" s="387"/>
      <c r="M291" s="387"/>
    </row>
    <row r="292" spans="8:13" s="483" customFormat="1" ht="15">
      <c r="H292" s="387"/>
      <c r="I292" s="387"/>
      <c r="K292" s="387"/>
      <c r="L292" s="387"/>
      <c r="M292" s="387"/>
    </row>
    <row r="293" spans="8:13" s="483" customFormat="1" ht="15">
      <c r="H293" s="387"/>
      <c r="I293" s="387"/>
      <c r="K293" s="387"/>
      <c r="L293" s="387"/>
      <c r="M293" s="387"/>
    </row>
    <row r="294" spans="8:13" s="483" customFormat="1" ht="15">
      <c r="H294" s="387"/>
      <c r="I294" s="387"/>
      <c r="K294" s="387"/>
      <c r="L294" s="387"/>
      <c r="M294" s="387"/>
    </row>
    <row r="295" spans="8:13" s="483" customFormat="1" ht="15">
      <c r="H295" s="387"/>
      <c r="I295" s="387"/>
      <c r="K295" s="387"/>
      <c r="L295" s="387"/>
      <c r="M295" s="387"/>
    </row>
    <row r="296" spans="8:13" s="483" customFormat="1" ht="15">
      <c r="H296" s="387"/>
      <c r="I296" s="387"/>
      <c r="K296" s="387"/>
      <c r="L296" s="387"/>
      <c r="M296" s="387"/>
    </row>
    <row r="297" spans="8:13" s="483" customFormat="1" ht="15">
      <c r="H297" s="387"/>
      <c r="I297" s="387"/>
      <c r="K297" s="387"/>
      <c r="L297" s="387"/>
      <c r="M297" s="387"/>
    </row>
    <row r="298" spans="8:13" s="483" customFormat="1" ht="15">
      <c r="H298" s="387"/>
      <c r="I298" s="387"/>
      <c r="K298" s="387"/>
      <c r="L298" s="387"/>
      <c r="M298" s="387"/>
    </row>
    <row r="299" spans="8:13" s="483" customFormat="1" ht="15">
      <c r="H299" s="387"/>
      <c r="I299" s="387"/>
      <c r="K299" s="387"/>
      <c r="L299" s="387"/>
      <c r="M299" s="387"/>
    </row>
    <row r="300" spans="8:13" s="483" customFormat="1" ht="15">
      <c r="H300" s="387"/>
      <c r="I300" s="387"/>
      <c r="K300" s="387"/>
      <c r="L300" s="387"/>
      <c r="M300" s="387"/>
    </row>
    <row r="301" spans="8:13" s="483" customFormat="1" ht="15">
      <c r="H301" s="387"/>
      <c r="I301" s="387"/>
      <c r="K301" s="387"/>
      <c r="L301" s="387"/>
      <c r="M301" s="387"/>
    </row>
    <row r="302" spans="8:13" s="483" customFormat="1" ht="15">
      <c r="H302" s="387"/>
      <c r="I302" s="387"/>
      <c r="K302" s="387"/>
      <c r="L302" s="387"/>
      <c r="M302" s="387"/>
    </row>
    <row r="303" spans="8:13" s="483" customFormat="1" ht="15">
      <c r="H303" s="387"/>
      <c r="I303" s="387"/>
      <c r="K303" s="387"/>
      <c r="L303" s="387"/>
      <c r="M303" s="387"/>
    </row>
    <row r="304" spans="8:13" s="483" customFormat="1" ht="15">
      <c r="H304" s="387"/>
      <c r="I304" s="387"/>
      <c r="K304" s="387"/>
      <c r="L304" s="387"/>
      <c r="M304" s="387"/>
    </row>
    <row r="305" spans="8:13" s="483" customFormat="1" ht="15">
      <c r="H305" s="387"/>
      <c r="I305" s="387"/>
      <c r="K305" s="387"/>
      <c r="L305" s="387"/>
      <c r="M305" s="387"/>
    </row>
    <row r="306" spans="8:13" s="483" customFormat="1" ht="15">
      <c r="H306" s="387"/>
      <c r="I306" s="387"/>
      <c r="K306" s="387"/>
      <c r="L306" s="387"/>
      <c r="M306" s="387"/>
    </row>
    <row r="307" spans="8:13" s="483" customFormat="1" ht="15">
      <c r="H307" s="387"/>
      <c r="I307" s="387"/>
      <c r="K307" s="387"/>
      <c r="L307" s="387"/>
      <c r="M307" s="387"/>
    </row>
    <row r="308" spans="8:13" s="483" customFormat="1" ht="15">
      <c r="H308" s="387"/>
      <c r="I308" s="387"/>
      <c r="K308" s="387"/>
      <c r="L308" s="387"/>
      <c r="M308" s="387"/>
    </row>
    <row r="309" spans="8:13" s="483" customFormat="1" ht="15">
      <c r="H309" s="387"/>
      <c r="I309" s="387"/>
      <c r="K309" s="387"/>
      <c r="L309" s="387"/>
      <c r="M309" s="387"/>
    </row>
    <row r="310" spans="8:13" s="483" customFormat="1" ht="15">
      <c r="H310" s="387"/>
      <c r="I310" s="387"/>
      <c r="K310" s="387"/>
      <c r="L310" s="387"/>
      <c r="M310" s="387"/>
    </row>
    <row r="311" spans="8:13" s="483" customFormat="1" ht="15">
      <c r="H311" s="387"/>
      <c r="I311" s="387"/>
      <c r="K311" s="387"/>
      <c r="L311" s="387"/>
      <c r="M311" s="387"/>
    </row>
    <row r="312" spans="8:13" s="483" customFormat="1" ht="15">
      <c r="H312" s="387"/>
      <c r="I312" s="387"/>
      <c r="K312" s="387"/>
      <c r="L312" s="387"/>
      <c r="M312" s="387"/>
    </row>
    <row r="313" spans="8:13" s="483" customFormat="1" ht="15">
      <c r="H313" s="387"/>
      <c r="I313" s="387"/>
      <c r="K313" s="387"/>
      <c r="L313" s="387"/>
      <c r="M313" s="387"/>
    </row>
    <row r="314" spans="8:13" s="483" customFormat="1" ht="15">
      <c r="H314" s="387"/>
      <c r="I314" s="387"/>
      <c r="K314" s="387"/>
      <c r="L314" s="387"/>
      <c r="M314" s="387"/>
    </row>
    <row r="315" spans="8:13" s="483" customFormat="1" ht="15">
      <c r="H315" s="387"/>
      <c r="I315" s="387"/>
      <c r="K315" s="387"/>
      <c r="L315" s="387"/>
      <c r="M315" s="387"/>
    </row>
    <row r="316" spans="8:13" s="483" customFormat="1" ht="15">
      <c r="H316" s="387"/>
      <c r="I316" s="387"/>
      <c r="K316" s="387"/>
      <c r="L316" s="387"/>
      <c r="M316" s="387"/>
    </row>
    <row r="317" spans="8:13" s="483" customFormat="1" ht="15">
      <c r="H317" s="387"/>
      <c r="I317" s="387"/>
      <c r="K317" s="387"/>
      <c r="L317" s="387"/>
      <c r="M317" s="387"/>
    </row>
    <row r="318" spans="8:13" s="483" customFormat="1" ht="15">
      <c r="H318" s="387"/>
      <c r="I318" s="387"/>
      <c r="K318" s="387"/>
      <c r="L318" s="387"/>
      <c r="M318" s="387"/>
    </row>
    <row r="319" spans="8:13" s="483" customFormat="1" ht="15">
      <c r="H319" s="387"/>
      <c r="I319" s="387"/>
      <c r="K319" s="387"/>
      <c r="L319" s="387"/>
      <c r="M319" s="387"/>
    </row>
    <row r="320" spans="8:13" s="483" customFormat="1" ht="15">
      <c r="H320" s="387"/>
      <c r="I320" s="387"/>
      <c r="K320" s="387"/>
      <c r="L320" s="387"/>
      <c r="M320" s="387"/>
    </row>
    <row r="321" spans="8:13" s="483" customFormat="1" ht="15">
      <c r="H321" s="387"/>
      <c r="I321" s="387"/>
      <c r="K321" s="387"/>
      <c r="L321" s="387"/>
      <c r="M321" s="387"/>
    </row>
    <row r="322" spans="8:13" s="483" customFormat="1" ht="15">
      <c r="H322" s="387"/>
      <c r="I322" s="387"/>
      <c r="K322" s="387"/>
      <c r="L322" s="387"/>
      <c r="M322" s="387"/>
    </row>
    <row r="323" spans="8:13" s="483" customFormat="1" ht="15">
      <c r="H323" s="387"/>
      <c r="I323" s="387"/>
      <c r="K323" s="387"/>
      <c r="L323" s="387"/>
      <c r="M323" s="387"/>
    </row>
    <row r="324" spans="8:13" s="483" customFormat="1" ht="15">
      <c r="H324" s="387"/>
      <c r="I324" s="387"/>
      <c r="K324" s="387"/>
      <c r="L324" s="387"/>
      <c r="M324" s="387"/>
    </row>
    <row r="325" spans="8:13" s="483" customFormat="1" ht="15">
      <c r="H325" s="387"/>
      <c r="I325" s="387"/>
      <c r="K325" s="387"/>
      <c r="L325" s="387"/>
      <c r="M325" s="387"/>
    </row>
    <row r="326" spans="8:13" s="483" customFormat="1" ht="15">
      <c r="H326" s="387"/>
      <c r="I326" s="387"/>
      <c r="K326" s="387"/>
      <c r="L326" s="387"/>
      <c r="M326" s="387"/>
    </row>
    <row r="327" spans="8:13" s="483" customFormat="1" ht="15">
      <c r="H327" s="387"/>
      <c r="I327" s="387"/>
      <c r="K327" s="387"/>
      <c r="L327" s="387"/>
      <c r="M327" s="387"/>
    </row>
    <row r="328" spans="8:13" s="483" customFormat="1" ht="15">
      <c r="H328" s="387"/>
      <c r="I328" s="387"/>
      <c r="K328" s="387"/>
      <c r="L328" s="387"/>
      <c r="M328" s="387"/>
    </row>
    <row r="329" spans="8:13" s="483" customFormat="1" ht="15">
      <c r="H329" s="387"/>
      <c r="I329" s="387"/>
      <c r="K329" s="387"/>
      <c r="L329" s="387"/>
      <c r="M329" s="387"/>
    </row>
    <row r="330" spans="8:13" s="483" customFormat="1" ht="15">
      <c r="H330" s="387"/>
      <c r="I330" s="387"/>
      <c r="K330" s="387"/>
      <c r="L330" s="387"/>
      <c r="M330" s="387"/>
    </row>
    <row r="331" spans="8:13" s="483" customFormat="1" ht="15">
      <c r="H331" s="387"/>
      <c r="I331" s="387"/>
      <c r="K331" s="387"/>
      <c r="L331" s="387"/>
      <c r="M331" s="387"/>
    </row>
    <row r="332" spans="8:13" s="483" customFormat="1" ht="15">
      <c r="H332" s="387"/>
      <c r="I332" s="387"/>
      <c r="K332" s="387"/>
      <c r="L332" s="387"/>
      <c r="M332" s="387"/>
    </row>
    <row r="333" spans="8:13" s="483" customFormat="1" ht="15">
      <c r="H333" s="387"/>
      <c r="I333" s="387"/>
      <c r="K333" s="387"/>
      <c r="L333" s="387"/>
      <c r="M333" s="387"/>
    </row>
    <row r="334" spans="8:13" s="483" customFormat="1" ht="15">
      <c r="H334" s="387"/>
      <c r="I334" s="387"/>
      <c r="K334" s="387"/>
      <c r="L334" s="387"/>
      <c r="M334" s="387"/>
    </row>
    <row r="335" spans="8:13" s="483" customFormat="1" ht="15">
      <c r="H335" s="387"/>
      <c r="I335" s="387"/>
      <c r="K335" s="387"/>
      <c r="L335" s="387"/>
      <c r="M335" s="387"/>
    </row>
    <row r="336" spans="8:13" s="483" customFormat="1" ht="15">
      <c r="H336" s="387"/>
      <c r="I336" s="387"/>
      <c r="K336" s="387"/>
      <c r="L336" s="387"/>
      <c r="M336" s="387"/>
    </row>
    <row r="337" spans="8:13" s="483" customFormat="1" ht="15">
      <c r="H337" s="387"/>
      <c r="I337" s="387"/>
      <c r="K337" s="387"/>
      <c r="L337" s="387"/>
      <c r="M337" s="387"/>
    </row>
    <row r="338" spans="8:13" s="483" customFormat="1" ht="15">
      <c r="H338" s="387"/>
      <c r="I338" s="387"/>
      <c r="K338" s="387"/>
      <c r="L338" s="387"/>
      <c r="M338" s="387"/>
    </row>
    <row r="339" spans="8:13" s="483" customFormat="1" ht="15">
      <c r="H339" s="387"/>
      <c r="I339" s="387"/>
      <c r="K339" s="387"/>
      <c r="L339" s="387"/>
      <c r="M339" s="387"/>
    </row>
    <row r="340" spans="8:13" s="483" customFormat="1" ht="15">
      <c r="H340" s="387"/>
      <c r="I340" s="387"/>
      <c r="K340" s="387"/>
      <c r="L340" s="387"/>
      <c r="M340" s="387"/>
    </row>
    <row r="341" spans="8:13" s="483" customFormat="1" ht="15">
      <c r="H341" s="387"/>
      <c r="I341" s="387"/>
      <c r="K341" s="387"/>
      <c r="L341" s="387"/>
      <c r="M341" s="387"/>
    </row>
    <row r="342" spans="8:13" s="483" customFormat="1" ht="15">
      <c r="H342" s="387"/>
      <c r="I342" s="387"/>
      <c r="K342" s="387"/>
      <c r="L342" s="387"/>
      <c r="M342" s="387"/>
    </row>
    <row r="343" spans="8:13" s="483" customFormat="1" ht="15">
      <c r="H343" s="387"/>
      <c r="I343" s="387"/>
      <c r="K343" s="387"/>
      <c r="L343" s="387"/>
      <c r="M343" s="387"/>
    </row>
    <row r="344" spans="8:13" s="483" customFormat="1" ht="15">
      <c r="H344" s="387"/>
      <c r="I344" s="387"/>
      <c r="K344" s="387"/>
      <c r="L344" s="387"/>
      <c r="M344" s="387"/>
    </row>
    <row r="345" spans="8:13" s="483" customFormat="1" ht="15">
      <c r="H345" s="387"/>
      <c r="I345" s="387"/>
      <c r="K345" s="387"/>
      <c r="L345" s="387"/>
      <c r="M345" s="387"/>
    </row>
    <row r="346" spans="8:13" s="483" customFormat="1" ht="15">
      <c r="H346" s="387"/>
      <c r="I346" s="387"/>
      <c r="K346" s="387"/>
      <c r="L346" s="387"/>
      <c r="M346" s="387"/>
    </row>
    <row r="347" spans="8:13" s="483" customFormat="1" ht="15">
      <c r="H347" s="387"/>
      <c r="I347" s="387"/>
      <c r="K347" s="387"/>
      <c r="L347" s="387"/>
      <c r="M347" s="387"/>
    </row>
    <row r="348" spans="8:13" s="483" customFormat="1" ht="15">
      <c r="H348" s="387"/>
      <c r="I348" s="387"/>
      <c r="K348" s="387"/>
      <c r="L348" s="387"/>
      <c r="M348" s="387"/>
    </row>
    <row r="349" spans="8:13" s="483" customFormat="1" ht="15">
      <c r="H349" s="387"/>
      <c r="I349" s="387"/>
      <c r="K349" s="387"/>
      <c r="L349" s="387"/>
      <c r="M349" s="387"/>
    </row>
    <row r="350" spans="8:13" s="483" customFormat="1" ht="15">
      <c r="H350" s="387"/>
      <c r="I350" s="387"/>
      <c r="K350" s="387"/>
      <c r="L350" s="387"/>
      <c r="M350" s="387"/>
    </row>
    <row r="351" spans="8:13" s="483" customFormat="1" ht="15">
      <c r="H351" s="387"/>
      <c r="I351" s="387"/>
      <c r="K351" s="387"/>
      <c r="L351" s="387"/>
      <c r="M351" s="387"/>
    </row>
    <row r="352" spans="8:13" s="483" customFormat="1" ht="15">
      <c r="H352" s="387"/>
      <c r="I352" s="387"/>
      <c r="K352" s="387"/>
      <c r="L352" s="387"/>
      <c r="M352" s="387"/>
    </row>
    <row r="353" spans="8:13" s="483" customFormat="1" ht="15">
      <c r="H353" s="387"/>
      <c r="I353" s="387"/>
      <c r="K353" s="387"/>
      <c r="L353" s="387"/>
      <c r="M353" s="387"/>
    </row>
    <row r="354" spans="8:13" s="483" customFormat="1" ht="15">
      <c r="H354" s="387"/>
      <c r="I354" s="387"/>
      <c r="K354" s="387"/>
      <c r="L354" s="387"/>
      <c r="M354" s="387"/>
    </row>
    <row r="355" spans="8:13" s="483" customFormat="1" ht="15">
      <c r="H355" s="387"/>
      <c r="I355" s="387"/>
      <c r="K355" s="387"/>
      <c r="L355" s="387"/>
      <c r="M355" s="387"/>
    </row>
    <row r="356" spans="8:13" s="483" customFormat="1" ht="15">
      <c r="H356" s="387"/>
      <c r="I356" s="387"/>
      <c r="K356" s="387"/>
      <c r="L356" s="387"/>
      <c r="M356" s="387"/>
    </row>
    <row r="357" spans="8:13" s="483" customFormat="1" ht="15">
      <c r="H357" s="387"/>
      <c r="I357" s="387"/>
      <c r="K357" s="387"/>
      <c r="L357" s="387"/>
      <c r="M357" s="387"/>
    </row>
    <row r="358" spans="8:13" s="483" customFormat="1" ht="15">
      <c r="H358" s="387"/>
      <c r="I358" s="387"/>
      <c r="K358" s="387"/>
      <c r="L358" s="387"/>
      <c r="M358" s="387"/>
    </row>
    <row r="359" spans="8:13" s="483" customFormat="1" ht="15">
      <c r="H359" s="387"/>
      <c r="I359" s="387"/>
      <c r="K359" s="387"/>
      <c r="L359" s="387"/>
      <c r="M359" s="387"/>
    </row>
    <row r="360" spans="8:13" s="483" customFormat="1" ht="15">
      <c r="H360" s="387"/>
      <c r="I360" s="387"/>
      <c r="K360" s="387"/>
      <c r="L360" s="387"/>
      <c r="M360" s="387"/>
    </row>
    <row r="361" spans="8:13" s="483" customFormat="1" ht="15">
      <c r="H361" s="387"/>
      <c r="I361" s="387"/>
      <c r="K361" s="387"/>
      <c r="L361" s="387"/>
      <c r="M361" s="387"/>
    </row>
    <row r="362" spans="8:13" s="483" customFormat="1" ht="15">
      <c r="H362" s="387"/>
      <c r="I362" s="387"/>
      <c r="K362" s="387"/>
      <c r="L362" s="387"/>
      <c r="M362" s="387"/>
    </row>
    <row r="363" spans="8:13" s="483" customFormat="1" ht="15">
      <c r="H363" s="387"/>
      <c r="I363" s="387"/>
      <c r="K363" s="387"/>
      <c r="L363" s="387"/>
      <c r="M363" s="387"/>
    </row>
    <row r="364" spans="8:13" s="483" customFormat="1" ht="15">
      <c r="H364" s="387"/>
      <c r="I364" s="387"/>
      <c r="K364" s="387"/>
      <c r="L364" s="387"/>
      <c r="M364" s="387"/>
    </row>
    <row r="365" spans="8:13" s="483" customFormat="1" ht="15">
      <c r="H365" s="387"/>
      <c r="I365" s="387"/>
      <c r="K365" s="387"/>
      <c r="L365" s="387"/>
      <c r="M365" s="387"/>
    </row>
    <row r="366" spans="8:13" s="483" customFormat="1" ht="15">
      <c r="H366" s="387"/>
      <c r="I366" s="387"/>
      <c r="K366" s="387"/>
      <c r="L366" s="387"/>
      <c r="M366" s="387"/>
    </row>
    <row r="367" spans="8:13" s="483" customFormat="1" ht="15">
      <c r="H367" s="387"/>
      <c r="I367" s="387"/>
      <c r="K367" s="387"/>
      <c r="L367" s="387"/>
      <c r="M367" s="387"/>
    </row>
    <row r="368" spans="8:13" s="483" customFormat="1" ht="15">
      <c r="H368" s="387"/>
      <c r="I368" s="387"/>
      <c r="K368" s="387"/>
      <c r="L368" s="387"/>
      <c r="M368" s="387"/>
    </row>
    <row r="369" spans="8:13" s="483" customFormat="1" ht="15">
      <c r="H369" s="387"/>
      <c r="I369" s="387"/>
      <c r="K369" s="387"/>
      <c r="L369" s="387"/>
      <c r="M369" s="387"/>
    </row>
    <row r="370" spans="8:13" s="483" customFormat="1" ht="15">
      <c r="H370" s="387"/>
      <c r="I370" s="387"/>
      <c r="K370" s="387"/>
      <c r="L370" s="387"/>
      <c r="M370" s="387"/>
    </row>
    <row r="371" spans="8:13" s="483" customFormat="1" ht="15">
      <c r="H371" s="387"/>
      <c r="I371" s="387"/>
      <c r="K371" s="387"/>
      <c r="L371" s="387"/>
      <c r="M371" s="387"/>
    </row>
    <row r="372" spans="8:13" s="483" customFormat="1" ht="15">
      <c r="H372" s="387"/>
      <c r="I372" s="387"/>
      <c r="K372" s="387"/>
      <c r="L372" s="387"/>
      <c r="M372" s="387"/>
    </row>
    <row r="373" spans="8:13" s="483" customFormat="1" ht="15">
      <c r="H373" s="387"/>
      <c r="I373" s="387"/>
      <c r="K373" s="387"/>
      <c r="L373" s="387"/>
      <c r="M373" s="387"/>
    </row>
    <row r="374" spans="8:13" s="483" customFormat="1" ht="15">
      <c r="H374" s="387"/>
      <c r="I374" s="387"/>
      <c r="K374" s="387"/>
      <c r="L374" s="387"/>
      <c r="M374" s="387"/>
    </row>
    <row r="375" spans="8:13" s="483" customFormat="1" ht="15">
      <c r="H375" s="387"/>
      <c r="I375" s="387"/>
      <c r="K375" s="387"/>
      <c r="L375" s="387"/>
      <c r="M375" s="387"/>
    </row>
    <row r="376" spans="8:13" s="483" customFormat="1" ht="15">
      <c r="H376" s="387"/>
      <c r="I376" s="387"/>
      <c r="K376" s="387"/>
      <c r="L376" s="387"/>
      <c r="M376" s="387"/>
    </row>
    <row r="377" spans="8:13" s="483" customFormat="1" ht="15">
      <c r="H377" s="387"/>
      <c r="I377" s="387"/>
      <c r="K377" s="387"/>
      <c r="L377" s="387"/>
      <c r="M377" s="387"/>
    </row>
    <row r="378" spans="8:13" s="483" customFormat="1" ht="15">
      <c r="H378" s="387"/>
      <c r="I378" s="387"/>
      <c r="K378" s="387"/>
      <c r="L378" s="387"/>
      <c r="M378" s="387"/>
    </row>
    <row r="379" spans="8:13" s="483" customFormat="1" ht="15">
      <c r="H379" s="387"/>
      <c r="I379" s="387"/>
      <c r="K379" s="387"/>
      <c r="L379" s="387"/>
      <c r="M379" s="387"/>
    </row>
    <row r="380" spans="8:13" s="483" customFormat="1" ht="15">
      <c r="H380" s="387"/>
      <c r="I380" s="387"/>
      <c r="K380" s="387"/>
      <c r="L380" s="387"/>
      <c r="M380" s="387"/>
    </row>
    <row r="381" spans="8:13" s="483" customFormat="1" ht="15">
      <c r="H381" s="387"/>
      <c r="I381" s="387"/>
      <c r="K381" s="387"/>
      <c r="L381" s="387"/>
      <c r="M381" s="387"/>
    </row>
    <row r="382" spans="8:13" s="483" customFormat="1" ht="15">
      <c r="H382" s="387"/>
      <c r="I382" s="387"/>
      <c r="K382" s="387"/>
      <c r="L382" s="387"/>
      <c r="M382" s="387"/>
    </row>
    <row r="383" spans="8:13" s="483" customFormat="1" ht="15">
      <c r="H383" s="387"/>
      <c r="I383" s="387"/>
      <c r="K383" s="387"/>
      <c r="L383" s="387"/>
      <c r="M383" s="387"/>
    </row>
    <row r="384" spans="8:13" s="483" customFormat="1" ht="15">
      <c r="H384" s="387"/>
      <c r="I384" s="387"/>
      <c r="K384" s="387"/>
      <c r="L384" s="387"/>
      <c r="M384" s="387"/>
    </row>
    <row r="385" spans="8:13" s="483" customFormat="1" ht="15">
      <c r="H385" s="387"/>
      <c r="I385" s="387"/>
      <c r="K385" s="387"/>
      <c r="L385" s="387"/>
      <c r="M385" s="387"/>
    </row>
    <row r="386" spans="8:13" s="483" customFormat="1" ht="15">
      <c r="H386" s="387"/>
      <c r="I386" s="387"/>
      <c r="K386" s="387"/>
      <c r="L386" s="387"/>
      <c r="M386" s="387"/>
    </row>
    <row r="387" spans="8:13" s="483" customFormat="1" ht="15">
      <c r="H387" s="387"/>
      <c r="I387" s="387"/>
      <c r="K387" s="387"/>
      <c r="L387" s="387"/>
      <c r="M387" s="387"/>
    </row>
    <row r="388" spans="8:13" s="483" customFormat="1" ht="15">
      <c r="H388" s="387"/>
      <c r="I388" s="387"/>
      <c r="K388" s="387"/>
      <c r="L388" s="387"/>
      <c r="M388" s="387"/>
    </row>
    <row r="389" spans="8:13" s="483" customFormat="1" ht="15">
      <c r="H389" s="387"/>
      <c r="I389" s="387"/>
      <c r="K389" s="387"/>
      <c r="L389" s="387"/>
      <c r="M389" s="387"/>
    </row>
    <row r="390" spans="8:13" s="483" customFormat="1" ht="15">
      <c r="H390" s="387"/>
      <c r="I390" s="387"/>
      <c r="K390" s="387"/>
      <c r="L390" s="387"/>
      <c r="M390" s="387"/>
    </row>
    <row r="391" spans="8:13" s="483" customFormat="1" ht="15">
      <c r="H391" s="387"/>
      <c r="I391" s="387"/>
      <c r="K391" s="387"/>
      <c r="L391" s="387"/>
      <c r="M391" s="387"/>
    </row>
    <row r="392" spans="8:13" s="483" customFormat="1" ht="15">
      <c r="H392" s="387"/>
      <c r="I392" s="387"/>
      <c r="K392" s="387"/>
      <c r="L392" s="387"/>
      <c r="M392" s="387"/>
    </row>
    <row r="393" spans="8:13" s="483" customFormat="1" ht="15">
      <c r="H393" s="387"/>
      <c r="I393" s="387"/>
      <c r="K393" s="387"/>
      <c r="L393" s="387"/>
      <c r="M393" s="387"/>
    </row>
    <row r="394" spans="8:13" s="483" customFormat="1" ht="15">
      <c r="H394" s="387"/>
      <c r="I394" s="387"/>
      <c r="K394" s="387"/>
      <c r="L394" s="387"/>
      <c r="M394" s="387"/>
    </row>
    <row r="395" spans="8:13" s="483" customFormat="1" ht="15">
      <c r="H395" s="387"/>
      <c r="I395" s="387"/>
      <c r="K395" s="387"/>
      <c r="L395" s="387"/>
      <c r="M395" s="387"/>
    </row>
    <row r="396" spans="8:13" s="483" customFormat="1" ht="15">
      <c r="H396" s="387"/>
      <c r="I396" s="387"/>
      <c r="K396" s="387"/>
      <c r="L396" s="387"/>
      <c r="M396" s="387"/>
    </row>
    <row r="397" spans="8:13" s="483" customFormat="1" ht="15">
      <c r="H397" s="387"/>
      <c r="I397" s="387"/>
      <c r="K397" s="387"/>
      <c r="L397" s="387"/>
      <c r="M397" s="387"/>
    </row>
    <row r="398" spans="8:13" s="483" customFormat="1" ht="15">
      <c r="H398" s="387"/>
      <c r="I398" s="387"/>
      <c r="K398" s="387"/>
      <c r="L398" s="387"/>
      <c r="M398" s="387"/>
    </row>
    <row r="399" spans="8:13" s="483" customFormat="1" ht="15">
      <c r="H399" s="387"/>
      <c r="I399" s="387"/>
      <c r="K399" s="387"/>
      <c r="L399" s="387"/>
      <c r="M399" s="387"/>
    </row>
    <row r="400" spans="8:13" s="483" customFormat="1" ht="15">
      <c r="H400" s="387"/>
      <c r="I400" s="387"/>
      <c r="K400" s="387"/>
      <c r="L400" s="387"/>
      <c r="M400" s="387"/>
    </row>
    <row r="401" spans="8:13" s="483" customFormat="1" ht="15">
      <c r="H401" s="387"/>
      <c r="I401" s="387"/>
      <c r="K401" s="387"/>
      <c r="L401" s="387"/>
      <c r="M401" s="387"/>
    </row>
    <row r="402" spans="8:13" s="483" customFormat="1" ht="15">
      <c r="H402" s="387"/>
      <c r="I402" s="387"/>
      <c r="K402" s="387"/>
      <c r="L402" s="387"/>
      <c r="M402" s="387"/>
    </row>
    <row r="403" spans="8:13" s="483" customFormat="1" ht="15">
      <c r="H403" s="387"/>
      <c r="I403" s="387"/>
      <c r="K403" s="387"/>
      <c r="L403" s="387"/>
      <c r="M403" s="387"/>
    </row>
    <row r="404" spans="8:13" s="483" customFormat="1" ht="15">
      <c r="H404" s="387"/>
      <c r="I404" s="387"/>
      <c r="K404" s="387"/>
      <c r="L404" s="387"/>
      <c r="M404" s="387"/>
    </row>
    <row r="405" spans="8:13" s="483" customFormat="1" ht="15">
      <c r="H405" s="387"/>
      <c r="I405" s="387"/>
      <c r="K405" s="387"/>
      <c r="L405" s="387"/>
      <c r="M405" s="387"/>
    </row>
    <row r="406" spans="8:13" s="483" customFormat="1" ht="15">
      <c r="H406" s="387"/>
      <c r="I406" s="387"/>
      <c r="K406" s="387"/>
      <c r="L406" s="387"/>
      <c r="M406" s="387"/>
    </row>
    <row r="407" spans="8:13" s="483" customFormat="1" ht="15">
      <c r="H407" s="387"/>
      <c r="I407" s="387"/>
      <c r="K407" s="387"/>
      <c r="L407" s="387"/>
      <c r="M407" s="387"/>
    </row>
    <row r="408" spans="8:13" s="483" customFormat="1" ht="15">
      <c r="H408" s="387"/>
      <c r="I408" s="387"/>
      <c r="K408" s="387"/>
      <c r="L408" s="387"/>
      <c r="M408" s="387"/>
    </row>
    <row r="409" spans="8:13" s="483" customFormat="1" ht="15">
      <c r="H409" s="387"/>
      <c r="I409" s="387"/>
      <c r="K409" s="387"/>
      <c r="L409" s="387"/>
      <c r="M409" s="387"/>
    </row>
    <row r="410" spans="8:13" s="483" customFormat="1" ht="15">
      <c r="H410" s="387"/>
      <c r="I410" s="387"/>
      <c r="K410" s="387"/>
      <c r="L410" s="387"/>
      <c r="M410" s="387"/>
    </row>
    <row r="411" spans="8:13" s="483" customFormat="1" ht="15">
      <c r="H411" s="387"/>
      <c r="I411" s="387"/>
      <c r="K411" s="387"/>
      <c r="L411" s="387"/>
      <c r="M411" s="387"/>
    </row>
    <row r="412" spans="8:13" s="483" customFormat="1" ht="15">
      <c r="H412" s="387"/>
      <c r="I412" s="387"/>
      <c r="K412" s="387"/>
      <c r="L412" s="387"/>
      <c r="M412" s="387"/>
    </row>
    <row r="413" spans="8:13" s="483" customFormat="1" ht="15">
      <c r="H413" s="387"/>
      <c r="I413" s="387"/>
      <c r="K413" s="387"/>
      <c r="L413" s="387"/>
      <c r="M413" s="387"/>
    </row>
    <row r="414" spans="8:13" s="483" customFormat="1" ht="15">
      <c r="H414" s="387"/>
      <c r="I414" s="387"/>
      <c r="K414" s="387"/>
      <c r="L414" s="387"/>
      <c r="M414" s="387"/>
    </row>
    <row r="415" spans="8:13" s="483" customFormat="1" ht="15">
      <c r="H415" s="387"/>
      <c r="I415" s="387"/>
      <c r="K415" s="387"/>
      <c r="L415" s="387"/>
      <c r="M415" s="387"/>
    </row>
    <row r="416" spans="8:13" s="483" customFormat="1" ht="15">
      <c r="H416" s="387"/>
      <c r="I416" s="387"/>
      <c r="K416" s="387"/>
      <c r="L416" s="387"/>
      <c r="M416" s="387"/>
    </row>
    <row r="417" spans="8:13" s="483" customFormat="1" ht="15">
      <c r="H417" s="387"/>
      <c r="I417" s="387"/>
      <c r="K417" s="387"/>
      <c r="L417" s="387"/>
      <c r="M417" s="387"/>
    </row>
    <row r="418" spans="8:13" s="483" customFormat="1" ht="15">
      <c r="H418" s="387"/>
      <c r="I418" s="387"/>
      <c r="K418" s="387"/>
      <c r="L418" s="387"/>
      <c r="M418" s="387"/>
    </row>
    <row r="419" spans="8:13" s="483" customFormat="1" ht="15">
      <c r="H419" s="387"/>
      <c r="I419" s="387"/>
      <c r="K419" s="387"/>
      <c r="L419" s="387"/>
      <c r="M419" s="387"/>
    </row>
    <row r="420" spans="8:13" s="483" customFormat="1" ht="15">
      <c r="H420" s="387"/>
      <c r="I420" s="387"/>
      <c r="K420" s="387"/>
      <c r="L420" s="387"/>
      <c r="M420" s="387"/>
    </row>
    <row r="421" spans="8:13" s="483" customFormat="1" ht="15">
      <c r="H421" s="387"/>
      <c r="I421" s="387"/>
      <c r="K421" s="387"/>
      <c r="L421" s="387"/>
      <c r="M421" s="387"/>
    </row>
    <row r="422" spans="8:13" s="483" customFormat="1" ht="15">
      <c r="H422" s="387"/>
      <c r="I422" s="387"/>
      <c r="K422" s="387"/>
      <c r="L422" s="387"/>
      <c r="M422" s="387"/>
    </row>
    <row r="423" spans="8:13" s="483" customFormat="1" ht="15">
      <c r="H423" s="387"/>
      <c r="I423" s="387"/>
      <c r="K423" s="387"/>
      <c r="L423" s="387"/>
      <c r="M423" s="387"/>
    </row>
    <row r="424" spans="8:13" s="483" customFormat="1" ht="15">
      <c r="H424" s="387"/>
      <c r="I424" s="387"/>
      <c r="K424" s="387"/>
      <c r="L424" s="387"/>
      <c r="M424" s="387"/>
    </row>
    <row r="425" spans="8:13" s="483" customFormat="1" ht="15">
      <c r="H425" s="387"/>
      <c r="I425" s="387"/>
      <c r="K425" s="387"/>
      <c r="L425" s="387"/>
      <c r="M425" s="387"/>
    </row>
    <row r="426" spans="8:13" s="483" customFormat="1" ht="15">
      <c r="H426" s="387"/>
      <c r="I426" s="387"/>
      <c r="K426" s="387"/>
      <c r="L426" s="387"/>
      <c r="M426" s="387"/>
    </row>
    <row r="427" spans="8:13" s="483" customFormat="1" ht="15">
      <c r="H427" s="387"/>
      <c r="I427" s="387"/>
      <c r="K427" s="387"/>
      <c r="L427" s="387"/>
      <c r="M427" s="387"/>
    </row>
    <row r="428" spans="8:13" s="483" customFormat="1" ht="15">
      <c r="H428" s="387"/>
      <c r="I428" s="387"/>
      <c r="K428" s="387"/>
      <c r="L428" s="387"/>
      <c r="M428" s="387"/>
    </row>
    <row r="429" spans="8:13" s="483" customFormat="1" ht="15">
      <c r="H429" s="387"/>
      <c r="I429" s="387"/>
      <c r="K429" s="387"/>
      <c r="L429" s="387"/>
      <c r="M429" s="387"/>
    </row>
    <row r="430" spans="8:13" s="483" customFormat="1" ht="15">
      <c r="H430" s="387"/>
      <c r="I430" s="387"/>
      <c r="K430" s="387"/>
      <c r="L430" s="387"/>
      <c r="M430" s="387"/>
    </row>
    <row r="431" spans="8:13" s="483" customFormat="1" ht="15">
      <c r="H431" s="387"/>
      <c r="I431" s="387"/>
      <c r="K431" s="387"/>
      <c r="L431" s="387"/>
      <c r="M431" s="387"/>
    </row>
    <row r="432" spans="8:13" s="483" customFormat="1" ht="15">
      <c r="H432" s="387"/>
      <c r="I432" s="387"/>
      <c r="K432" s="387"/>
      <c r="L432" s="387"/>
      <c r="M432" s="387"/>
    </row>
    <row r="433" spans="8:13" s="483" customFormat="1" ht="15">
      <c r="H433" s="387"/>
      <c r="I433" s="387"/>
      <c r="K433" s="387"/>
      <c r="L433" s="387"/>
      <c r="M433" s="387"/>
    </row>
    <row r="434" spans="8:13" s="483" customFormat="1" ht="15">
      <c r="H434" s="387"/>
      <c r="I434" s="387"/>
      <c r="K434" s="387"/>
      <c r="L434" s="387"/>
      <c r="M434" s="387"/>
    </row>
    <row r="435" spans="8:13" s="483" customFormat="1" ht="15">
      <c r="H435" s="387"/>
      <c r="I435" s="387"/>
      <c r="K435" s="387"/>
      <c r="L435" s="387"/>
      <c r="M435" s="387"/>
    </row>
    <row r="436" spans="8:13" s="483" customFormat="1" ht="15">
      <c r="H436" s="387"/>
      <c r="I436" s="387"/>
      <c r="K436" s="387"/>
      <c r="L436" s="387"/>
      <c r="M436" s="387"/>
    </row>
    <row r="437" spans="8:13" s="483" customFormat="1" ht="15">
      <c r="H437" s="387"/>
      <c r="I437" s="387"/>
      <c r="K437" s="387"/>
      <c r="L437" s="387"/>
      <c r="M437" s="387"/>
    </row>
    <row r="438" spans="8:13" s="483" customFormat="1" ht="15">
      <c r="H438" s="387"/>
      <c r="I438" s="387"/>
      <c r="K438" s="387"/>
      <c r="L438" s="387"/>
      <c r="M438" s="387"/>
    </row>
    <row r="439" spans="8:13" s="483" customFormat="1" ht="15">
      <c r="H439" s="387"/>
      <c r="I439" s="387"/>
      <c r="K439" s="387"/>
      <c r="L439" s="387"/>
      <c r="M439" s="387"/>
    </row>
    <row r="440" spans="8:13" s="483" customFormat="1" ht="15">
      <c r="H440" s="387"/>
      <c r="I440" s="387"/>
      <c r="K440" s="387"/>
      <c r="L440" s="387"/>
      <c r="M440" s="387"/>
    </row>
    <row r="441" spans="8:13" s="483" customFormat="1" ht="15">
      <c r="H441" s="387"/>
      <c r="I441" s="387"/>
      <c r="K441" s="387"/>
      <c r="L441" s="387"/>
      <c r="M441" s="387"/>
    </row>
    <row r="442" spans="8:13" s="483" customFormat="1" ht="15">
      <c r="H442" s="387"/>
      <c r="I442" s="387"/>
      <c r="K442" s="387"/>
      <c r="L442" s="387"/>
      <c r="M442" s="387"/>
    </row>
    <row r="443" spans="8:13" s="483" customFormat="1" ht="15">
      <c r="H443" s="387"/>
      <c r="I443" s="387"/>
      <c r="K443" s="387"/>
      <c r="L443" s="387"/>
      <c r="M443" s="387"/>
    </row>
    <row r="444" spans="8:13" s="483" customFormat="1" ht="15">
      <c r="H444" s="387"/>
      <c r="I444" s="387"/>
      <c r="K444" s="387"/>
      <c r="L444" s="387"/>
      <c r="M444" s="387"/>
    </row>
    <row r="445" spans="8:13" s="483" customFormat="1" ht="15">
      <c r="H445" s="387"/>
      <c r="I445" s="387"/>
      <c r="K445" s="387"/>
      <c r="L445" s="387"/>
      <c r="M445" s="387"/>
    </row>
    <row r="446" spans="8:13" s="483" customFormat="1" ht="15">
      <c r="H446" s="387"/>
      <c r="I446" s="387"/>
      <c r="K446" s="387"/>
      <c r="L446" s="387"/>
      <c r="M446" s="387"/>
    </row>
    <row r="447" spans="8:13" s="483" customFormat="1" ht="15">
      <c r="H447" s="387"/>
      <c r="I447" s="387"/>
      <c r="K447" s="387"/>
      <c r="L447" s="387"/>
      <c r="M447" s="387"/>
    </row>
    <row r="448" spans="8:13" s="483" customFormat="1" ht="15">
      <c r="H448" s="387"/>
      <c r="I448" s="387"/>
      <c r="K448" s="387"/>
      <c r="L448" s="387"/>
      <c r="M448" s="387"/>
    </row>
    <row r="449" spans="8:13" s="483" customFormat="1" ht="15">
      <c r="H449" s="387"/>
      <c r="I449" s="387"/>
      <c r="K449" s="387"/>
      <c r="L449" s="387"/>
      <c r="M449" s="387"/>
    </row>
    <row r="450" spans="8:13" s="483" customFormat="1" ht="15">
      <c r="H450" s="387"/>
      <c r="I450" s="387"/>
      <c r="K450" s="387"/>
      <c r="L450" s="387"/>
      <c r="M450" s="387"/>
    </row>
    <row r="451" spans="8:13" s="483" customFormat="1" ht="15">
      <c r="H451" s="387"/>
      <c r="I451" s="387"/>
      <c r="K451" s="387"/>
      <c r="L451" s="387"/>
      <c r="M451" s="387"/>
    </row>
    <row r="452" spans="8:13" s="483" customFormat="1" ht="15">
      <c r="H452" s="387"/>
      <c r="I452" s="387"/>
      <c r="K452" s="387"/>
      <c r="L452" s="387"/>
      <c r="M452" s="387"/>
    </row>
    <row r="453" spans="8:13" s="483" customFormat="1" ht="15">
      <c r="H453" s="387"/>
      <c r="I453" s="387"/>
      <c r="K453" s="387"/>
      <c r="L453" s="387"/>
      <c r="M453" s="387"/>
    </row>
    <row r="454" spans="8:13" s="483" customFormat="1" ht="15">
      <c r="H454" s="387"/>
      <c r="I454" s="387"/>
      <c r="K454" s="387"/>
      <c r="L454" s="387"/>
      <c r="M454" s="387"/>
    </row>
    <row r="455" spans="8:13" s="483" customFormat="1" ht="15">
      <c r="H455" s="387"/>
      <c r="I455" s="387"/>
      <c r="K455" s="387"/>
      <c r="L455" s="387"/>
      <c r="M455" s="387"/>
    </row>
    <row r="456" spans="8:13" s="483" customFormat="1" ht="15">
      <c r="H456" s="387"/>
      <c r="I456" s="387"/>
      <c r="K456" s="387"/>
      <c r="L456" s="387"/>
      <c r="M456" s="387"/>
    </row>
    <row r="457" spans="8:13" s="483" customFormat="1" ht="15">
      <c r="H457" s="387"/>
      <c r="I457" s="387"/>
      <c r="K457" s="387"/>
      <c r="L457" s="387"/>
      <c r="M457" s="387"/>
    </row>
    <row r="458" spans="8:13" s="483" customFormat="1" ht="15">
      <c r="H458" s="387"/>
      <c r="I458" s="387"/>
      <c r="K458" s="387"/>
      <c r="L458" s="387"/>
      <c r="M458" s="387"/>
    </row>
    <row r="459" spans="8:13" s="483" customFormat="1" ht="15">
      <c r="H459" s="387"/>
      <c r="I459" s="387"/>
      <c r="K459" s="387"/>
      <c r="L459" s="387"/>
      <c r="M459" s="387"/>
    </row>
    <row r="460" spans="8:13" s="483" customFormat="1" ht="15">
      <c r="H460" s="387"/>
      <c r="I460" s="387"/>
      <c r="K460" s="387"/>
      <c r="L460" s="387"/>
      <c r="M460" s="387"/>
    </row>
    <row r="461" spans="8:13" s="483" customFormat="1" ht="15">
      <c r="H461" s="387"/>
      <c r="I461" s="387"/>
      <c r="K461" s="387"/>
      <c r="L461" s="387"/>
      <c r="M461" s="387"/>
    </row>
    <row r="462" spans="8:13" s="483" customFormat="1" ht="15">
      <c r="H462" s="387"/>
      <c r="I462" s="387"/>
      <c r="K462" s="387"/>
      <c r="L462" s="387"/>
      <c r="M462" s="387"/>
    </row>
    <row r="463" spans="8:13" s="483" customFormat="1" ht="15">
      <c r="H463" s="387"/>
      <c r="I463" s="387"/>
      <c r="K463" s="387"/>
      <c r="L463" s="387"/>
      <c r="M463" s="387"/>
    </row>
    <row r="464" spans="8:13" s="483" customFormat="1" ht="15">
      <c r="H464" s="387"/>
      <c r="I464" s="387"/>
      <c r="K464" s="387"/>
      <c r="L464" s="387"/>
      <c r="M464" s="387"/>
    </row>
    <row r="465" spans="8:13" s="483" customFormat="1" ht="15">
      <c r="H465" s="387"/>
      <c r="I465" s="387"/>
      <c r="K465" s="387"/>
      <c r="L465" s="387"/>
      <c r="M465" s="387"/>
    </row>
    <row r="466" spans="8:13" s="483" customFormat="1" ht="15">
      <c r="H466" s="387"/>
      <c r="I466" s="387"/>
      <c r="K466" s="387"/>
      <c r="L466" s="387"/>
      <c r="M466" s="387"/>
    </row>
    <row r="467" spans="8:13" s="483" customFormat="1" ht="15">
      <c r="H467" s="387"/>
      <c r="I467" s="387"/>
      <c r="K467" s="387"/>
      <c r="L467" s="387"/>
      <c r="M467" s="387"/>
    </row>
    <row r="468" spans="8:13" s="483" customFormat="1" ht="15">
      <c r="H468" s="387"/>
      <c r="I468" s="387"/>
      <c r="K468" s="387"/>
      <c r="L468" s="387"/>
      <c r="M468" s="387"/>
    </row>
    <row r="469" spans="8:13" s="483" customFormat="1" ht="15">
      <c r="H469" s="387"/>
      <c r="I469" s="387"/>
      <c r="K469" s="387"/>
      <c r="L469" s="387"/>
      <c r="M469" s="387"/>
    </row>
    <row r="470" spans="8:13" s="483" customFormat="1" ht="15">
      <c r="H470" s="387"/>
      <c r="I470" s="387"/>
      <c r="K470" s="387"/>
      <c r="L470" s="387"/>
      <c r="M470" s="387"/>
    </row>
    <row r="471" spans="8:13" s="483" customFormat="1" ht="15">
      <c r="H471" s="387"/>
      <c r="I471" s="387"/>
      <c r="K471" s="387"/>
      <c r="L471" s="387"/>
      <c r="M471" s="387"/>
    </row>
    <row r="472" spans="8:13" s="483" customFormat="1" ht="15">
      <c r="H472" s="387"/>
      <c r="I472" s="387"/>
      <c r="K472" s="387"/>
      <c r="L472" s="387"/>
      <c r="M472" s="387"/>
    </row>
    <row r="473" spans="8:13" s="483" customFormat="1" ht="15">
      <c r="H473" s="387"/>
      <c r="I473" s="387"/>
      <c r="K473" s="387"/>
      <c r="L473" s="387"/>
      <c r="M473" s="387"/>
    </row>
    <row r="474" spans="8:13" s="483" customFormat="1" ht="15">
      <c r="H474" s="387"/>
      <c r="I474" s="387"/>
      <c r="K474" s="387"/>
      <c r="L474" s="387"/>
      <c r="M474" s="387"/>
    </row>
    <row r="475" spans="8:13" s="483" customFormat="1" ht="15">
      <c r="H475" s="387"/>
      <c r="I475" s="387"/>
      <c r="K475" s="387"/>
      <c r="L475" s="387"/>
      <c r="M475" s="387"/>
    </row>
    <row r="476" spans="8:13" s="483" customFormat="1" ht="15">
      <c r="H476" s="387"/>
      <c r="I476" s="387"/>
      <c r="K476" s="387"/>
      <c r="L476" s="387"/>
      <c r="M476" s="387"/>
    </row>
    <row r="477" spans="8:13" s="483" customFormat="1" ht="15">
      <c r="H477" s="387"/>
      <c r="I477" s="387"/>
      <c r="K477" s="387"/>
      <c r="L477" s="387"/>
      <c r="M477" s="387"/>
    </row>
    <row r="478" spans="8:13" s="483" customFormat="1" ht="15">
      <c r="H478" s="387"/>
      <c r="I478" s="387"/>
      <c r="K478" s="387"/>
      <c r="L478" s="387"/>
      <c r="M478" s="387"/>
    </row>
    <row r="479" spans="8:13" s="483" customFormat="1" ht="15">
      <c r="H479" s="387"/>
      <c r="I479" s="387"/>
      <c r="K479" s="387"/>
      <c r="L479" s="387"/>
      <c r="M479" s="387"/>
    </row>
    <row r="480" spans="8:13" s="483" customFormat="1" ht="15">
      <c r="H480" s="387"/>
      <c r="I480" s="387"/>
      <c r="K480" s="387"/>
      <c r="L480" s="387"/>
      <c r="M480" s="387"/>
    </row>
    <row r="481" spans="8:13" s="483" customFormat="1" ht="15">
      <c r="H481" s="387"/>
      <c r="I481" s="387"/>
      <c r="K481" s="387"/>
      <c r="L481" s="387"/>
      <c r="M481" s="387"/>
    </row>
    <row r="482" spans="8:13" s="483" customFormat="1" ht="15">
      <c r="H482" s="387"/>
      <c r="I482" s="387"/>
      <c r="K482" s="387"/>
      <c r="L482" s="387"/>
      <c r="M482" s="387"/>
    </row>
    <row r="483" spans="8:13" s="483" customFormat="1" ht="15">
      <c r="H483" s="387"/>
      <c r="I483" s="387"/>
      <c r="K483" s="387"/>
      <c r="L483" s="387"/>
      <c r="M483" s="387"/>
    </row>
    <row r="484" spans="8:13" s="483" customFormat="1" ht="15">
      <c r="H484" s="387"/>
      <c r="I484" s="387"/>
      <c r="K484" s="387"/>
      <c r="L484" s="387"/>
      <c r="M484" s="387"/>
    </row>
    <row r="485" spans="8:13" s="483" customFormat="1" ht="15">
      <c r="H485" s="387"/>
      <c r="I485" s="387"/>
      <c r="K485" s="387"/>
      <c r="L485" s="387"/>
      <c r="M485" s="387"/>
    </row>
    <row r="486" spans="8:13" s="483" customFormat="1" ht="15">
      <c r="H486" s="387"/>
      <c r="I486" s="387"/>
      <c r="K486" s="387"/>
      <c r="L486" s="387"/>
      <c r="M486" s="387"/>
    </row>
    <row r="487" spans="8:13" s="483" customFormat="1" ht="15">
      <c r="H487" s="387"/>
      <c r="I487" s="387"/>
      <c r="K487" s="387"/>
      <c r="L487" s="387"/>
      <c r="M487" s="387"/>
    </row>
    <row r="488" spans="8:13" s="483" customFormat="1" ht="15">
      <c r="H488" s="387"/>
      <c r="I488" s="387"/>
      <c r="K488" s="387"/>
      <c r="L488" s="387"/>
      <c r="M488" s="387"/>
    </row>
    <row r="489" spans="8:13" s="483" customFormat="1" ht="15">
      <c r="H489" s="387"/>
      <c r="I489" s="387"/>
      <c r="K489" s="387"/>
      <c r="L489" s="387"/>
      <c r="M489" s="387"/>
    </row>
    <row r="490" spans="8:13" s="483" customFormat="1" ht="15">
      <c r="H490" s="387"/>
      <c r="I490" s="387"/>
      <c r="K490" s="387"/>
      <c r="L490" s="387"/>
      <c r="M490" s="387"/>
    </row>
    <row r="491" spans="8:13" s="483" customFormat="1" ht="15">
      <c r="H491" s="387"/>
      <c r="I491" s="387"/>
      <c r="K491" s="387"/>
      <c r="L491" s="387"/>
      <c r="M491" s="387"/>
    </row>
    <row r="492" spans="8:13" s="483" customFormat="1" ht="15">
      <c r="H492" s="387"/>
      <c r="I492" s="387"/>
      <c r="K492" s="387"/>
      <c r="L492" s="387"/>
      <c r="M492" s="387"/>
    </row>
    <row r="493" spans="8:13" s="483" customFormat="1" ht="15">
      <c r="H493" s="387"/>
      <c r="I493" s="387"/>
      <c r="K493" s="387"/>
      <c r="L493" s="387"/>
      <c r="M493" s="387"/>
    </row>
    <row r="494" spans="8:13" s="483" customFormat="1" ht="15">
      <c r="H494" s="387"/>
      <c r="I494" s="387"/>
      <c r="K494" s="387"/>
      <c r="L494" s="387"/>
      <c r="M494" s="387"/>
    </row>
    <row r="495" spans="8:13" s="483" customFormat="1" ht="15">
      <c r="H495" s="387"/>
      <c r="I495" s="387"/>
      <c r="K495" s="387"/>
      <c r="L495" s="387"/>
      <c r="M495" s="387"/>
    </row>
    <row r="496" spans="8:13" s="483" customFormat="1" ht="15">
      <c r="H496" s="387"/>
      <c r="I496" s="387"/>
      <c r="K496" s="387"/>
      <c r="L496" s="387"/>
      <c r="M496" s="387"/>
    </row>
    <row r="497" spans="8:13" s="483" customFormat="1" ht="15">
      <c r="H497" s="387"/>
      <c r="I497" s="387"/>
      <c r="K497" s="387"/>
      <c r="L497" s="387"/>
      <c r="M497" s="387"/>
    </row>
    <row r="498" spans="8:13" s="483" customFormat="1" ht="15">
      <c r="H498" s="387"/>
      <c r="I498" s="387"/>
      <c r="K498" s="387"/>
      <c r="L498" s="387"/>
      <c r="M498" s="387"/>
    </row>
    <row r="499" spans="8:13" s="483" customFormat="1" ht="15">
      <c r="H499" s="387"/>
      <c r="I499" s="387"/>
      <c r="K499" s="387"/>
      <c r="L499" s="387"/>
      <c r="M499" s="387"/>
    </row>
    <row r="500" spans="8:13" s="483" customFormat="1" ht="15">
      <c r="H500" s="387"/>
      <c r="I500" s="387"/>
      <c r="K500" s="387"/>
      <c r="L500" s="387"/>
      <c r="M500" s="387"/>
    </row>
    <row r="501" spans="8:13" s="483" customFormat="1" ht="15">
      <c r="H501" s="387"/>
      <c r="I501" s="387"/>
      <c r="K501" s="387"/>
      <c r="L501" s="387"/>
      <c r="M501" s="387"/>
    </row>
    <row r="502" spans="8:13" s="483" customFormat="1" ht="15">
      <c r="H502" s="387"/>
      <c r="I502" s="387"/>
      <c r="K502" s="387"/>
      <c r="L502" s="387"/>
      <c r="M502" s="387"/>
    </row>
    <row r="503" spans="8:13" s="483" customFormat="1" ht="15">
      <c r="H503" s="387"/>
      <c r="I503" s="387"/>
      <c r="K503" s="387"/>
      <c r="L503" s="387"/>
      <c r="M503" s="387"/>
    </row>
    <row r="504" spans="8:13" s="483" customFormat="1" ht="15">
      <c r="H504" s="387"/>
      <c r="I504" s="387"/>
      <c r="K504" s="387"/>
      <c r="L504" s="387"/>
      <c r="M504" s="387"/>
    </row>
    <row r="505" spans="8:13" s="483" customFormat="1" ht="15">
      <c r="H505" s="387"/>
      <c r="I505" s="387"/>
      <c r="K505" s="387"/>
      <c r="L505" s="387"/>
      <c r="M505" s="387"/>
    </row>
    <row r="506" spans="8:13" s="483" customFormat="1" ht="15">
      <c r="H506" s="387"/>
      <c r="I506" s="387"/>
      <c r="K506" s="387"/>
      <c r="L506" s="387"/>
      <c r="M506" s="387"/>
    </row>
    <row r="507" spans="8:13" s="483" customFormat="1" ht="15">
      <c r="H507" s="387"/>
      <c r="I507" s="387"/>
      <c r="K507" s="387"/>
      <c r="L507" s="387"/>
      <c r="M507" s="387"/>
    </row>
    <row r="508" spans="8:13" s="483" customFormat="1" ht="15">
      <c r="H508" s="387"/>
      <c r="I508" s="387"/>
      <c r="K508" s="387"/>
      <c r="L508" s="387"/>
      <c r="M508" s="387"/>
    </row>
    <row r="509" spans="8:13" s="483" customFormat="1" ht="15">
      <c r="H509" s="387"/>
      <c r="I509" s="387"/>
      <c r="K509" s="387"/>
      <c r="L509" s="387"/>
      <c r="M509" s="387"/>
    </row>
    <row r="510" spans="8:13" s="483" customFormat="1" ht="15">
      <c r="H510" s="387"/>
      <c r="I510" s="387"/>
      <c r="K510" s="387"/>
      <c r="L510" s="387"/>
      <c r="M510" s="387"/>
    </row>
    <row r="511" spans="8:13" s="483" customFormat="1" ht="15">
      <c r="H511" s="387"/>
      <c r="I511" s="387"/>
      <c r="K511" s="387"/>
      <c r="L511" s="387"/>
      <c r="M511" s="387"/>
    </row>
    <row r="512" spans="8:13" s="483" customFormat="1" ht="15">
      <c r="H512" s="387"/>
      <c r="I512" s="387"/>
      <c r="K512" s="387"/>
      <c r="L512" s="387"/>
      <c r="M512" s="387"/>
    </row>
    <row r="513" spans="8:13" s="483" customFormat="1" ht="15">
      <c r="H513" s="387"/>
      <c r="I513" s="387"/>
      <c r="K513" s="387"/>
      <c r="L513" s="387"/>
      <c r="M513" s="387"/>
    </row>
    <row r="514" spans="8:13" s="483" customFormat="1" ht="15">
      <c r="H514" s="387"/>
      <c r="I514" s="387"/>
      <c r="K514" s="387"/>
      <c r="L514" s="387"/>
      <c r="M514" s="387"/>
    </row>
    <row r="515" spans="8:13" s="483" customFormat="1" ht="15">
      <c r="H515" s="387"/>
      <c r="I515" s="387"/>
      <c r="K515" s="387"/>
      <c r="L515" s="387"/>
      <c r="M515" s="387"/>
    </row>
    <row r="516" spans="8:13" s="483" customFormat="1" ht="15">
      <c r="H516" s="387"/>
      <c r="I516" s="387"/>
      <c r="K516" s="387"/>
      <c r="L516" s="387"/>
      <c r="M516" s="387"/>
    </row>
    <row r="517" spans="8:13" s="483" customFormat="1" ht="15">
      <c r="H517" s="387"/>
      <c r="I517" s="387"/>
      <c r="K517" s="387"/>
      <c r="L517" s="387"/>
      <c r="M517" s="387"/>
    </row>
    <row r="518" spans="8:13" s="483" customFormat="1" ht="15">
      <c r="H518" s="387"/>
      <c r="I518" s="387"/>
      <c r="K518" s="387"/>
      <c r="L518" s="387"/>
      <c r="M518" s="387"/>
    </row>
    <row r="519" spans="8:13" s="483" customFormat="1" ht="15">
      <c r="H519" s="387"/>
      <c r="I519" s="387"/>
      <c r="K519" s="387"/>
      <c r="L519" s="387"/>
      <c r="M519" s="387"/>
    </row>
    <row r="520" spans="8:13" s="483" customFormat="1" ht="15">
      <c r="H520" s="387"/>
      <c r="I520" s="387"/>
      <c r="K520" s="387"/>
      <c r="L520" s="387"/>
      <c r="M520" s="387"/>
    </row>
    <row r="521" spans="8:13" s="483" customFormat="1" ht="15">
      <c r="H521" s="387"/>
      <c r="I521" s="387"/>
      <c r="K521" s="387"/>
      <c r="L521" s="387"/>
      <c r="M521" s="387"/>
    </row>
    <row r="522" spans="8:13" s="483" customFormat="1" ht="15">
      <c r="H522" s="387"/>
      <c r="I522" s="387"/>
      <c r="K522" s="387"/>
      <c r="L522" s="387"/>
      <c r="M522" s="387"/>
    </row>
    <row r="523" spans="8:13" s="483" customFormat="1" ht="15">
      <c r="H523" s="387"/>
      <c r="I523" s="387"/>
      <c r="K523" s="387"/>
      <c r="L523" s="387"/>
      <c r="M523" s="387"/>
    </row>
    <row r="524" spans="8:13" s="483" customFormat="1" ht="15">
      <c r="H524" s="387"/>
      <c r="I524" s="387"/>
      <c r="K524" s="387"/>
      <c r="L524" s="387"/>
      <c r="M524" s="387"/>
    </row>
    <row r="525" spans="8:13" s="483" customFormat="1" ht="15">
      <c r="H525" s="387"/>
      <c r="I525" s="387"/>
      <c r="K525" s="387"/>
      <c r="L525" s="387"/>
      <c r="M525" s="387"/>
    </row>
    <row r="526" spans="8:13" s="483" customFormat="1" ht="15">
      <c r="H526" s="387"/>
      <c r="I526" s="387"/>
      <c r="K526" s="387"/>
      <c r="L526" s="387"/>
      <c r="M526" s="387"/>
    </row>
    <row r="527" spans="8:13" s="483" customFormat="1" ht="15">
      <c r="H527" s="387"/>
      <c r="I527" s="387"/>
      <c r="K527" s="387"/>
      <c r="L527" s="387"/>
      <c r="M527" s="387"/>
    </row>
    <row r="528" spans="8:13" s="483" customFormat="1" ht="15">
      <c r="H528" s="387"/>
      <c r="I528" s="387"/>
      <c r="K528" s="387"/>
      <c r="L528" s="387"/>
      <c r="M528" s="387"/>
    </row>
    <row r="529" spans="8:13" s="483" customFormat="1" ht="15">
      <c r="H529" s="387"/>
      <c r="I529" s="387"/>
      <c r="K529" s="387"/>
      <c r="L529" s="387"/>
      <c r="M529" s="387"/>
    </row>
    <row r="530" spans="8:13" s="483" customFormat="1" ht="15">
      <c r="H530" s="387"/>
      <c r="I530" s="387"/>
      <c r="K530" s="387"/>
      <c r="L530" s="387"/>
      <c r="M530" s="387"/>
    </row>
    <row r="531" spans="8:13" s="483" customFormat="1" ht="15">
      <c r="H531" s="387"/>
      <c r="I531" s="387"/>
      <c r="K531" s="387"/>
      <c r="L531" s="387"/>
      <c r="M531" s="387"/>
    </row>
    <row r="532" spans="8:13" s="483" customFormat="1" ht="15">
      <c r="H532" s="387"/>
      <c r="I532" s="387"/>
      <c r="K532" s="387"/>
      <c r="L532" s="387"/>
      <c r="M532" s="387"/>
    </row>
    <row r="533" spans="8:13" s="483" customFormat="1" ht="15">
      <c r="H533" s="387"/>
      <c r="I533" s="387"/>
      <c r="K533" s="387"/>
      <c r="L533" s="387"/>
      <c r="M533" s="387"/>
    </row>
    <row r="534" spans="8:13" s="483" customFormat="1" ht="15">
      <c r="H534" s="387"/>
      <c r="I534" s="387"/>
      <c r="K534" s="387"/>
      <c r="L534" s="387"/>
      <c r="M534" s="387"/>
    </row>
    <row r="535" spans="8:13" s="483" customFormat="1" ht="15">
      <c r="H535" s="387"/>
      <c r="I535" s="387"/>
      <c r="K535" s="387"/>
      <c r="L535" s="387"/>
      <c r="M535" s="387"/>
    </row>
    <row r="536" spans="8:13" s="483" customFormat="1" ht="15">
      <c r="H536" s="387"/>
      <c r="I536" s="387"/>
      <c r="K536" s="387"/>
      <c r="L536" s="387"/>
      <c r="M536" s="387"/>
    </row>
    <row r="537" spans="8:13" s="483" customFormat="1" ht="15">
      <c r="H537" s="387"/>
      <c r="I537" s="387"/>
      <c r="K537" s="387"/>
      <c r="L537" s="387"/>
      <c r="M537" s="387"/>
    </row>
    <row r="538" spans="8:13" s="483" customFormat="1" ht="15">
      <c r="H538" s="387"/>
      <c r="I538" s="387"/>
      <c r="K538" s="387"/>
      <c r="L538" s="387"/>
      <c r="M538" s="387"/>
    </row>
    <row r="539" spans="8:13" s="483" customFormat="1" ht="15">
      <c r="H539" s="387"/>
      <c r="I539" s="387"/>
      <c r="K539" s="387"/>
      <c r="L539" s="387"/>
      <c r="M539" s="387"/>
    </row>
    <row r="540" spans="8:13" s="483" customFormat="1" ht="15">
      <c r="H540" s="387"/>
      <c r="I540" s="387"/>
      <c r="K540" s="387"/>
      <c r="L540" s="387"/>
      <c r="M540" s="387"/>
    </row>
    <row r="541" spans="8:13" s="483" customFormat="1" ht="15">
      <c r="H541" s="387"/>
      <c r="I541" s="387"/>
      <c r="K541" s="387"/>
      <c r="L541" s="387"/>
      <c r="M541" s="387"/>
    </row>
    <row r="542" spans="8:13" s="483" customFormat="1" ht="15">
      <c r="H542" s="387"/>
      <c r="I542" s="387"/>
      <c r="K542" s="387"/>
      <c r="L542" s="387"/>
      <c r="M542" s="387"/>
    </row>
    <row r="543" spans="8:13" s="483" customFormat="1" ht="15">
      <c r="H543" s="387"/>
      <c r="I543" s="387"/>
      <c r="K543" s="387"/>
      <c r="L543" s="387"/>
      <c r="M543" s="387"/>
    </row>
    <row r="544" spans="8:13" s="483" customFormat="1" ht="15">
      <c r="H544" s="387"/>
      <c r="I544" s="387"/>
      <c r="K544" s="387"/>
      <c r="L544" s="387"/>
      <c r="M544" s="387"/>
    </row>
    <row r="545" spans="8:13" s="483" customFormat="1" ht="15">
      <c r="H545" s="387"/>
      <c r="I545" s="387"/>
      <c r="K545" s="387"/>
      <c r="L545" s="387"/>
      <c r="M545" s="387"/>
    </row>
    <row r="546" spans="8:13" s="483" customFormat="1" ht="15">
      <c r="H546" s="387"/>
      <c r="I546" s="387"/>
      <c r="K546" s="387"/>
      <c r="L546" s="387"/>
      <c r="M546" s="387"/>
    </row>
    <row r="547" spans="8:13" s="483" customFormat="1" ht="15">
      <c r="H547" s="387"/>
      <c r="I547" s="387"/>
      <c r="K547" s="387"/>
      <c r="L547" s="387"/>
      <c r="M547" s="387"/>
    </row>
    <row r="548" spans="8:13" s="483" customFormat="1" ht="15">
      <c r="H548" s="387"/>
      <c r="I548" s="387"/>
      <c r="K548" s="387"/>
      <c r="L548" s="387"/>
      <c r="M548" s="387"/>
    </row>
    <row r="549" spans="8:13" s="483" customFormat="1" ht="15">
      <c r="H549" s="387"/>
      <c r="I549" s="387"/>
      <c r="K549" s="387"/>
      <c r="L549" s="387"/>
      <c r="M549" s="387"/>
    </row>
    <row r="550" spans="8:13" s="483" customFormat="1" ht="15">
      <c r="H550" s="387"/>
      <c r="I550" s="387"/>
      <c r="K550" s="387"/>
      <c r="L550" s="387"/>
      <c r="M550" s="387"/>
    </row>
    <row r="551" spans="8:13" s="483" customFormat="1" ht="15">
      <c r="H551" s="387"/>
      <c r="I551" s="387"/>
      <c r="K551" s="387"/>
      <c r="L551" s="387"/>
      <c r="M551" s="387"/>
    </row>
    <row r="552" spans="8:13" s="483" customFormat="1" ht="15">
      <c r="H552" s="387"/>
      <c r="I552" s="387"/>
      <c r="K552" s="387"/>
      <c r="L552" s="387"/>
      <c r="M552" s="387"/>
    </row>
    <row r="553" spans="8:13" s="483" customFormat="1" ht="15">
      <c r="H553" s="387"/>
      <c r="I553" s="387"/>
      <c r="K553" s="387"/>
      <c r="L553" s="387"/>
      <c r="M553" s="387"/>
    </row>
    <row r="554" spans="8:13" s="483" customFormat="1" ht="15">
      <c r="H554" s="387"/>
      <c r="I554" s="387"/>
      <c r="K554" s="387"/>
      <c r="L554" s="387"/>
      <c r="M554" s="387"/>
    </row>
    <row r="555" spans="8:13" s="483" customFormat="1" ht="15">
      <c r="H555" s="387"/>
      <c r="I555" s="387"/>
      <c r="K555" s="387"/>
      <c r="L555" s="387"/>
      <c r="M555" s="387"/>
    </row>
    <row r="556" spans="8:13" s="483" customFormat="1" ht="15">
      <c r="H556" s="387"/>
      <c r="I556" s="387"/>
      <c r="K556" s="387"/>
      <c r="L556" s="387"/>
      <c r="M556" s="387"/>
    </row>
    <row r="557" spans="8:13" s="483" customFormat="1" ht="15">
      <c r="H557" s="387"/>
      <c r="I557" s="387"/>
      <c r="K557" s="387"/>
      <c r="L557" s="387"/>
      <c r="M557" s="387"/>
    </row>
    <row r="558" spans="8:13" s="483" customFormat="1" ht="15">
      <c r="H558" s="387"/>
      <c r="I558" s="387"/>
      <c r="K558" s="387"/>
      <c r="L558" s="387"/>
      <c r="M558" s="387"/>
    </row>
    <row r="559" spans="8:13" s="483" customFormat="1" ht="15">
      <c r="H559" s="387"/>
      <c r="I559" s="387"/>
      <c r="K559" s="387"/>
      <c r="L559" s="387"/>
      <c r="M559" s="387"/>
    </row>
    <row r="560" spans="8:13" s="483" customFormat="1" ht="15">
      <c r="H560" s="387"/>
      <c r="I560" s="387"/>
      <c r="K560" s="387"/>
      <c r="L560" s="387"/>
      <c r="M560" s="387"/>
    </row>
    <row r="561" spans="8:13" s="483" customFormat="1" ht="15">
      <c r="H561" s="387"/>
      <c r="I561" s="387"/>
      <c r="K561" s="387"/>
      <c r="L561" s="387"/>
      <c r="M561" s="387"/>
    </row>
    <row r="562" spans="8:13" s="483" customFormat="1" ht="15">
      <c r="H562" s="387"/>
      <c r="I562" s="387"/>
      <c r="K562" s="387"/>
      <c r="L562" s="387"/>
      <c r="M562" s="387"/>
    </row>
    <row r="563" spans="8:13" s="483" customFormat="1" ht="15">
      <c r="H563" s="387"/>
      <c r="I563" s="387"/>
    </row>
    <row r="564" spans="8:13" s="483" customFormat="1" ht="15">
      <c r="H564" s="387"/>
      <c r="I564" s="387"/>
    </row>
    <row r="565" spans="8:13" s="483" customFormat="1" ht="15">
      <c r="H565" s="387"/>
      <c r="I565" s="387"/>
    </row>
    <row r="566" spans="8:13" s="483" customFormat="1" ht="15">
      <c r="H566" s="387"/>
      <c r="I566" s="387"/>
    </row>
    <row r="567" spans="8:13" s="483" customFormat="1" ht="15">
      <c r="H567" s="387"/>
      <c r="I567" s="387"/>
    </row>
    <row r="568" spans="8:13" s="483" customFormat="1" ht="15">
      <c r="H568" s="387"/>
      <c r="I568" s="387"/>
    </row>
    <row r="569" spans="8:13" s="483" customFormat="1" ht="15">
      <c r="H569" s="387"/>
      <c r="I569" s="387"/>
    </row>
    <row r="570" spans="8:13" s="483" customFormat="1" ht="15">
      <c r="H570" s="387"/>
      <c r="I570" s="387"/>
    </row>
    <row r="571" spans="8:13" s="483" customFormat="1" ht="15">
      <c r="H571" s="387"/>
      <c r="I571" s="387"/>
    </row>
    <row r="572" spans="8:13" s="483" customFormat="1" ht="15">
      <c r="H572" s="387"/>
      <c r="I572" s="387"/>
    </row>
    <row r="573" spans="8:13" s="483" customFormat="1" ht="15">
      <c r="H573" s="387"/>
      <c r="I573" s="387"/>
    </row>
    <row r="574" spans="8:13" s="483" customFormat="1" ht="15">
      <c r="H574" s="387"/>
      <c r="I574" s="387"/>
    </row>
    <row r="575" spans="8:13" s="483" customFormat="1" ht="15">
      <c r="H575" s="387"/>
      <c r="I575" s="387"/>
    </row>
    <row r="576" spans="8:13" s="483" customFormat="1" ht="15">
      <c r="H576" s="387"/>
      <c r="I576" s="387"/>
    </row>
    <row r="577" spans="8:9" s="483" customFormat="1" ht="15">
      <c r="H577" s="387"/>
      <c r="I577" s="387"/>
    </row>
    <row r="578" spans="8:9" s="483" customFormat="1" ht="15">
      <c r="H578" s="387"/>
      <c r="I578" s="387"/>
    </row>
    <row r="579" spans="8:9" s="483" customFormat="1" ht="15">
      <c r="H579" s="387"/>
      <c r="I579" s="387"/>
    </row>
    <row r="580" spans="8:9" s="483" customFormat="1" ht="15">
      <c r="H580" s="387"/>
      <c r="I580" s="387"/>
    </row>
    <row r="581" spans="8:9" s="483" customFormat="1" ht="15">
      <c r="H581" s="387"/>
      <c r="I581" s="387"/>
    </row>
    <row r="582" spans="8:9" s="483" customFormat="1" ht="15">
      <c r="H582" s="387"/>
      <c r="I582" s="387"/>
    </row>
    <row r="583" spans="8:9" s="483" customFormat="1" ht="15">
      <c r="H583" s="387"/>
      <c r="I583" s="387"/>
    </row>
    <row r="584" spans="8:9" s="483" customFormat="1" ht="15">
      <c r="H584" s="387"/>
      <c r="I584" s="387"/>
    </row>
    <row r="585" spans="8:9" s="483" customFormat="1" ht="15">
      <c r="H585" s="387"/>
      <c r="I585" s="387"/>
    </row>
    <row r="586" spans="8:9" s="483" customFormat="1" ht="15">
      <c r="H586" s="387"/>
      <c r="I586" s="387"/>
    </row>
    <row r="587" spans="8:9" s="483" customFormat="1" ht="15">
      <c r="H587" s="387"/>
      <c r="I587" s="387"/>
    </row>
    <row r="588" spans="8:9" s="483" customFormat="1" ht="15">
      <c r="H588" s="387"/>
      <c r="I588" s="387"/>
    </row>
    <row r="589" spans="8:9" s="483" customFormat="1" ht="15">
      <c r="H589" s="387"/>
      <c r="I589" s="387"/>
    </row>
    <row r="590" spans="8:9" s="483" customFormat="1" ht="15">
      <c r="H590" s="387"/>
      <c r="I590" s="387"/>
    </row>
    <row r="591" spans="8:9" s="483" customFormat="1" ht="15">
      <c r="H591" s="387"/>
      <c r="I591" s="387"/>
    </row>
    <row r="592" spans="8:9" s="483" customFormat="1" ht="15">
      <c r="H592" s="387"/>
      <c r="I592" s="387"/>
    </row>
    <row r="593" spans="8:9" s="483" customFormat="1" ht="15">
      <c r="H593" s="387"/>
      <c r="I593" s="387"/>
    </row>
    <row r="594" spans="8:9" s="483" customFormat="1" ht="15">
      <c r="H594" s="387"/>
      <c r="I594" s="387"/>
    </row>
    <row r="595" spans="8:9" s="483" customFormat="1" ht="15">
      <c r="H595" s="387"/>
      <c r="I595" s="387"/>
    </row>
    <row r="596" spans="8:9" s="483" customFormat="1" ht="15">
      <c r="H596" s="387"/>
      <c r="I596" s="387"/>
    </row>
    <row r="597" spans="8:9" s="483" customFormat="1" ht="15">
      <c r="H597" s="387"/>
      <c r="I597" s="387"/>
    </row>
    <row r="598" spans="8:9" s="483" customFormat="1" ht="15">
      <c r="H598" s="387"/>
      <c r="I598" s="387"/>
    </row>
    <row r="599" spans="8:9" s="483" customFormat="1" ht="15">
      <c r="H599" s="387"/>
      <c r="I599" s="387"/>
    </row>
    <row r="600" spans="8:9" s="483" customFormat="1" ht="15">
      <c r="H600" s="387"/>
      <c r="I600" s="387"/>
    </row>
    <row r="601" spans="8:9" s="483" customFormat="1" ht="15">
      <c r="H601" s="387"/>
      <c r="I601" s="387"/>
    </row>
    <row r="602" spans="8:9" s="483" customFormat="1" ht="15">
      <c r="H602" s="387"/>
      <c r="I602" s="387"/>
    </row>
    <row r="603" spans="8:9" s="483" customFormat="1" ht="15">
      <c r="H603" s="387"/>
      <c r="I603" s="387"/>
    </row>
    <row r="604" spans="8:9" s="483" customFormat="1" ht="15">
      <c r="H604" s="387"/>
      <c r="I604" s="387"/>
    </row>
    <row r="605" spans="8:9" s="483" customFormat="1" ht="15">
      <c r="H605" s="387"/>
      <c r="I605" s="387"/>
    </row>
    <row r="606" spans="8:9" s="483" customFormat="1" ht="15">
      <c r="H606" s="387"/>
      <c r="I606" s="387"/>
    </row>
    <row r="607" spans="8:9" s="483" customFormat="1" ht="15">
      <c r="H607" s="387"/>
      <c r="I607" s="387"/>
    </row>
    <row r="608" spans="8:9" s="483" customFormat="1" ht="15">
      <c r="H608" s="387"/>
      <c r="I608" s="387"/>
    </row>
    <row r="609" spans="8:9" s="483" customFormat="1" ht="15">
      <c r="H609" s="387"/>
      <c r="I609" s="387"/>
    </row>
    <row r="610" spans="8:9" s="483" customFormat="1" ht="15">
      <c r="H610" s="387"/>
      <c r="I610" s="387"/>
    </row>
    <row r="611" spans="8:9" s="483" customFormat="1">
      <c r="H611" s="290"/>
    </row>
    <row r="612" spans="8:9" s="483" customFormat="1">
      <c r="H612" s="290"/>
    </row>
    <row r="613" spans="8:9" s="483" customFormat="1">
      <c r="H613" s="290"/>
    </row>
    <row r="614" spans="8:9" s="483" customFormat="1">
      <c r="H614" s="290"/>
    </row>
    <row r="615" spans="8:9" s="483" customFormat="1">
      <c r="H615" s="290"/>
    </row>
    <row r="616" spans="8:9" s="483" customFormat="1">
      <c r="H616" s="290"/>
    </row>
    <row r="617" spans="8:9" s="483" customFormat="1">
      <c r="H617" s="290"/>
    </row>
    <row r="618" spans="8:9" s="483" customFormat="1">
      <c r="H618" s="290"/>
    </row>
    <row r="619" spans="8:9" s="483" customFormat="1">
      <c r="H619" s="290"/>
    </row>
    <row r="620" spans="8:9" s="483" customFormat="1">
      <c r="H620" s="290"/>
    </row>
    <row r="621" spans="8:9" s="483" customFormat="1">
      <c r="H621" s="290"/>
    </row>
    <row r="622" spans="8:9" s="483" customFormat="1">
      <c r="H622" s="290"/>
    </row>
    <row r="623" spans="8:9" s="483" customFormat="1">
      <c r="H623" s="290"/>
    </row>
    <row r="624" spans="8:9" s="483" customFormat="1">
      <c r="H624" s="290"/>
    </row>
    <row r="625" s="483" customFormat="1"/>
    <row r="626" s="483" customFormat="1"/>
    <row r="627" s="483" customFormat="1"/>
    <row r="628" s="483" customFormat="1"/>
    <row r="629" s="483" customFormat="1"/>
    <row r="630" s="483" customFormat="1"/>
    <row r="631" s="483" customFormat="1"/>
    <row r="632" s="483" customFormat="1"/>
    <row r="633" s="483" customFormat="1"/>
    <row r="634" s="483" customFormat="1"/>
    <row r="635" s="483" customFormat="1"/>
    <row r="636" s="483" customFormat="1"/>
    <row r="637" s="483" customFormat="1"/>
    <row r="638" s="483" customFormat="1"/>
    <row r="639" s="483" customFormat="1"/>
    <row r="640" s="483" customFormat="1"/>
    <row r="641" s="483" customFormat="1"/>
    <row r="642" s="483" customFormat="1"/>
    <row r="643" s="483" customFormat="1"/>
    <row r="644" s="483" customFormat="1"/>
    <row r="645" s="483" customFormat="1"/>
    <row r="646" s="483" customFormat="1"/>
    <row r="647" s="483" customFormat="1"/>
    <row r="648" s="483" customFormat="1"/>
    <row r="649" s="483" customFormat="1"/>
    <row r="650" s="483" customFormat="1"/>
    <row r="651" s="483" customFormat="1"/>
    <row r="652" s="483" customFormat="1"/>
    <row r="653" s="483" customFormat="1"/>
    <row r="654" s="483" customFormat="1"/>
    <row r="655" s="483" customFormat="1"/>
    <row r="656" s="483" customFormat="1"/>
    <row r="657" s="483" customFormat="1"/>
    <row r="658" s="483" customFormat="1"/>
    <row r="659" s="483" customFormat="1"/>
    <row r="660" s="483" customFormat="1"/>
    <row r="661" s="483" customFormat="1"/>
    <row r="662" s="483" customFormat="1"/>
    <row r="663" s="483" customFormat="1"/>
    <row r="664" s="483" customFormat="1"/>
    <row r="665" s="483" customFormat="1"/>
    <row r="666" s="483" customFormat="1"/>
    <row r="667" s="483" customFormat="1"/>
    <row r="668" s="483" customFormat="1"/>
    <row r="669" s="483" customFormat="1"/>
    <row r="670" s="483" customFormat="1"/>
    <row r="671" s="483" customFormat="1"/>
    <row r="672" s="483" customFormat="1"/>
    <row r="673" s="483" customFormat="1"/>
    <row r="674" s="483" customFormat="1"/>
    <row r="675" s="483" customFormat="1"/>
    <row r="676" s="483" customFormat="1"/>
    <row r="677" s="483" customFormat="1"/>
    <row r="678" s="483" customFormat="1"/>
    <row r="679" s="483" customFormat="1"/>
    <row r="680" s="483" customFormat="1"/>
    <row r="681" s="483" customFormat="1"/>
    <row r="682" s="483" customFormat="1"/>
    <row r="683" s="483" customFormat="1"/>
    <row r="684" s="483" customFormat="1"/>
    <row r="685" s="483" customFormat="1"/>
    <row r="686" s="483" customFormat="1"/>
    <row r="687" s="483" customFormat="1"/>
    <row r="688" s="483" customFormat="1"/>
    <row r="689" s="483" customFormat="1"/>
    <row r="690" s="483" customFormat="1"/>
    <row r="691" s="483" customFormat="1"/>
    <row r="692" s="483" customFormat="1"/>
    <row r="693" s="483" customFormat="1"/>
    <row r="694" s="483" customFormat="1"/>
    <row r="695" s="483" customFormat="1"/>
    <row r="696" s="483" customFormat="1"/>
    <row r="697" s="483" customFormat="1"/>
    <row r="698" s="483" customFormat="1"/>
    <row r="699" s="483" customFormat="1"/>
    <row r="700" s="483" customFormat="1"/>
    <row r="701" s="483" customFormat="1"/>
    <row r="702" s="483" customFormat="1"/>
    <row r="703" s="483" customFormat="1"/>
    <row r="704" s="483" customFormat="1"/>
    <row r="705" s="483" customFormat="1"/>
    <row r="706" s="483" customFormat="1"/>
    <row r="707" s="483" customFormat="1"/>
    <row r="708" s="483" customFormat="1"/>
    <row r="709" s="483" customFormat="1"/>
    <row r="710" s="483" customFormat="1"/>
    <row r="711" s="483" customFormat="1"/>
    <row r="712" s="483" customFormat="1"/>
    <row r="713" s="483" customFormat="1"/>
  </sheetData>
  <mergeCells count="6">
    <mergeCell ref="A88:E88"/>
    <mergeCell ref="C5:E5"/>
    <mergeCell ref="F5:I5"/>
    <mergeCell ref="C33:E33"/>
    <mergeCell ref="F33:I33"/>
    <mergeCell ref="A34:B34"/>
  </mergeCells>
  <printOptions horizontalCentered="1" verticalCentered="1"/>
  <pageMargins left="0" right="0" top="0" bottom="0" header="0.31496062992125984" footer="0.31496062992125984"/>
  <pageSetup paperSize="9" scale="6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00B0F0"/>
  </sheetPr>
  <dimension ref="A1:K258"/>
  <sheetViews>
    <sheetView showGridLines="0" view="pageBreakPreview" topLeftCell="A67" zoomScale="85" zoomScaleNormal="60" zoomScaleSheetLayoutView="85" workbookViewId="0">
      <selection activeCell="I88" sqref="I88"/>
    </sheetView>
  </sheetViews>
  <sheetFormatPr baseColWidth="10" defaultColWidth="11.5703125" defaultRowHeight="15"/>
  <cols>
    <col min="1" max="1" width="58.28515625" style="153" bestFit="1" customWidth="1"/>
    <col min="2" max="2" width="16.85546875" style="153" customWidth="1"/>
    <col min="3" max="3" width="14" style="153" customWidth="1"/>
    <col min="4" max="4" width="7.7109375" style="153" bestFit="1" customWidth="1"/>
    <col min="5" max="5" width="13.7109375" style="153" customWidth="1"/>
    <col min="6" max="6" width="13.140625" style="387" bestFit="1" customWidth="1"/>
    <col min="7" max="8" width="7.7109375" style="387" bestFit="1" customWidth="1"/>
    <col min="9" max="9" width="30.85546875" style="387" customWidth="1"/>
    <col min="10" max="10" width="11.5703125" style="387"/>
    <col min="11" max="11" width="12.5703125" style="387" bestFit="1" customWidth="1"/>
    <col min="12" max="16384" width="11.5703125" style="387"/>
  </cols>
  <sheetData>
    <row r="1" spans="1:8">
      <c r="A1" s="233" t="s">
        <v>285</v>
      </c>
      <c r="B1" s="231"/>
      <c r="C1" s="231"/>
      <c r="D1" s="231"/>
      <c r="E1" s="231"/>
      <c r="F1" s="231"/>
      <c r="G1" s="231"/>
      <c r="H1" s="231"/>
    </row>
    <row r="2" spans="1:8" ht="15.75">
      <c r="A2" s="234" t="s">
        <v>261</v>
      </c>
      <c r="B2" s="231"/>
      <c r="D2" s="231"/>
      <c r="E2" s="231"/>
      <c r="F2" s="231"/>
      <c r="G2" s="231"/>
      <c r="H2" s="231"/>
    </row>
    <row r="3" spans="1:8">
      <c r="A3" s="158"/>
      <c r="B3" s="231"/>
      <c r="C3" s="788"/>
      <c r="D3" s="231"/>
      <c r="E3" s="231"/>
      <c r="F3" s="231"/>
      <c r="G3" s="231"/>
      <c r="H3" s="231"/>
    </row>
    <row r="4" spans="1:8" ht="15.75" thickBot="1">
      <c r="A4" s="1" t="s">
        <v>281</v>
      </c>
      <c r="B4" s="406"/>
      <c r="C4" s="406"/>
      <c r="D4" s="231"/>
      <c r="E4" s="231"/>
      <c r="F4" s="231"/>
      <c r="G4" s="231"/>
      <c r="H4" s="231"/>
    </row>
    <row r="5" spans="1:8" ht="15.75" thickBot="1">
      <c r="A5" s="567"/>
      <c r="B5" s="794" t="s">
        <v>543</v>
      </c>
      <c r="C5" s="795"/>
      <c r="D5" s="796"/>
      <c r="E5" s="828" t="s">
        <v>570</v>
      </c>
      <c r="F5" s="797"/>
      <c r="G5" s="797"/>
      <c r="H5" s="798"/>
    </row>
    <row r="6" spans="1:8">
      <c r="A6" s="568" t="s">
        <v>282</v>
      </c>
      <c r="B6" s="428">
        <v>2018</v>
      </c>
      <c r="C6" s="427">
        <v>2019</v>
      </c>
      <c r="D6" s="426" t="s">
        <v>211</v>
      </c>
      <c r="E6" s="427">
        <v>2018</v>
      </c>
      <c r="F6" s="427">
        <v>2019</v>
      </c>
      <c r="G6" s="426" t="s">
        <v>211</v>
      </c>
      <c r="H6" s="425" t="s">
        <v>212</v>
      </c>
    </row>
    <row r="7" spans="1:8">
      <c r="A7" s="424" t="s">
        <v>358</v>
      </c>
      <c r="B7" s="423">
        <f>+SUM(B8:B18)</f>
        <v>191424088</v>
      </c>
      <c r="C7" s="423">
        <f>+SUM(C8:C18)</f>
        <v>229524137</v>
      </c>
      <c r="D7" s="422">
        <f t="shared" ref="D7:D70" si="0">C7/B7-1</f>
        <v>0.1990347682889313</v>
      </c>
      <c r="E7" s="423">
        <f>+SUM(E8:E18)</f>
        <v>1411676115.3699994</v>
      </c>
      <c r="F7" s="423">
        <f>+SUM(F8:F18)</f>
        <v>1512994358</v>
      </c>
      <c r="G7" s="422">
        <f>F7/E7-1</f>
        <v>7.1771592312763088E-2</v>
      </c>
      <c r="H7" s="569">
        <f>F7/F7</f>
        <v>1</v>
      </c>
    </row>
    <row r="8" spans="1:8">
      <c r="A8" s="303" t="s">
        <v>412</v>
      </c>
      <c r="B8" s="304">
        <v>11457422</v>
      </c>
      <c r="C8" s="570">
        <v>33413783</v>
      </c>
      <c r="D8" s="330">
        <f t="shared" si="0"/>
        <v>1.9163439209972366</v>
      </c>
      <c r="E8" s="304">
        <v>189599216.48000002</v>
      </c>
      <c r="F8" s="570">
        <v>325755955</v>
      </c>
      <c r="G8" s="330">
        <f t="shared" ref="G8:G71" si="1">F8/E8-1</f>
        <v>0.71812922567832738</v>
      </c>
      <c r="H8" s="330">
        <f>+F8/$F$7</f>
        <v>0.21530546579870327</v>
      </c>
    </row>
    <row r="9" spans="1:8">
      <c r="A9" s="303" t="s">
        <v>270</v>
      </c>
      <c r="B9" s="304">
        <v>0</v>
      </c>
      <c r="C9" s="570">
        <v>74607673</v>
      </c>
      <c r="D9" s="330" t="s">
        <v>64</v>
      </c>
      <c r="E9" s="304">
        <v>0</v>
      </c>
      <c r="F9" s="570">
        <v>273820420</v>
      </c>
      <c r="G9" s="330" t="s">
        <v>64</v>
      </c>
      <c r="H9" s="330">
        <f t="shared" ref="H9:H18" si="2">+F9/$F$7</f>
        <v>0.1809791414965739</v>
      </c>
    </row>
    <row r="10" spans="1:8">
      <c r="A10" s="303" t="s">
        <v>416</v>
      </c>
      <c r="B10" s="304">
        <v>67923121</v>
      </c>
      <c r="C10" s="570">
        <v>19398956</v>
      </c>
      <c r="D10" s="330">
        <f t="shared" si="0"/>
        <v>-0.71439834161919613</v>
      </c>
      <c r="E10" s="304">
        <v>434677993.55000001</v>
      </c>
      <c r="F10" s="570">
        <v>201576689</v>
      </c>
      <c r="G10" s="330">
        <f t="shared" si="1"/>
        <v>-0.53626203306560294</v>
      </c>
      <c r="H10" s="330">
        <f t="shared" si="2"/>
        <v>0.13323029787530774</v>
      </c>
    </row>
    <row r="11" spans="1:8">
      <c r="A11" s="571" t="s">
        <v>415</v>
      </c>
      <c r="B11" s="304">
        <v>12989486</v>
      </c>
      <c r="C11" s="570">
        <v>28741372</v>
      </c>
      <c r="D11" s="330">
        <f t="shared" si="0"/>
        <v>1.2126643040378964</v>
      </c>
      <c r="E11" s="304">
        <v>112514072.2</v>
      </c>
      <c r="F11" s="570">
        <v>161314498</v>
      </c>
      <c r="G11" s="330">
        <f t="shared" si="1"/>
        <v>0.43372730935606474</v>
      </c>
      <c r="H11" s="330">
        <f t="shared" si="2"/>
        <v>0.1066193651992455</v>
      </c>
    </row>
    <row r="12" spans="1:8">
      <c r="A12" s="571" t="s">
        <v>160</v>
      </c>
      <c r="B12" s="304">
        <v>17731931</v>
      </c>
      <c r="C12" s="570">
        <v>16102847</v>
      </c>
      <c r="D12" s="330">
        <f t="shared" si="0"/>
        <v>-9.1872904310308923E-2</v>
      </c>
      <c r="E12" s="304">
        <v>92256635</v>
      </c>
      <c r="F12" s="570">
        <v>109621795</v>
      </c>
      <c r="G12" s="330">
        <f t="shared" si="1"/>
        <v>0.18822667876408028</v>
      </c>
      <c r="H12" s="330">
        <f t="shared" si="2"/>
        <v>7.2453538521390831E-2</v>
      </c>
    </row>
    <row r="13" spans="1:8">
      <c r="A13" s="571" t="s">
        <v>22</v>
      </c>
      <c r="B13" s="304">
        <v>10994018</v>
      </c>
      <c r="C13" s="570">
        <v>4286528</v>
      </c>
      <c r="D13" s="330">
        <f t="shared" si="0"/>
        <v>-0.61010360361425642</v>
      </c>
      <c r="E13" s="304">
        <v>60822113</v>
      </c>
      <c r="F13" s="570">
        <v>77955222</v>
      </c>
      <c r="G13" s="330">
        <f t="shared" si="1"/>
        <v>0.28169210431738856</v>
      </c>
      <c r="H13" s="330">
        <f t="shared" si="2"/>
        <v>5.1523802179307271E-2</v>
      </c>
    </row>
    <row r="14" spans="1:8">
      <c r="A14" s="571" t="s">
        <v>269</v>
      </c>
      <c r="B14" s="304">
        <v>4834674</v>
      </c>
      <c r="C14" s="570">
        <v>4195850</v>
      </c>
      <c r="D14" s="330">
        <f t="shared" si="0"/>
        <v>-0.13213383156754721</v>
      </c>
      <c r="E14" s="304">
        <v>36636838.539999999</v>
      </c>
      <c r="F14" s="570">
        <v>50010310</v>
      </c>
      <c r="G14" s="330">
        <f t="shared" si="1"/>
        <v>0.36502798802901304</v>
      </c>
      <c r="H14" s="330">
        <f t="shared" si="2"/>
        <v>3.3053864170457137E-2</v>
      </c>
    </row>
    <row r="15" spans="1:8">
      <c r="A15" s="571" t="s">
        <v>421</v>
      </c>
      <c r="B15" s="304">
        <v>15416717</v>
      </c>
      <c r="C15" s="570">
        <v>8898453</v>
      </c>
      <c r="D15" s="330">
        <f t="shared" si="0"/>
        <v>-0.42280493311254275</v>
      </c>
      <c r="E15" s="304">
        <v>219950276.72999999</v>
      </c>
      <c r="F15" s="570">
        <v>49073895</v>
      </c>
      <c r="G15" s="330">
        <f t="shared" si="1"/>
        <v>-0.77688641392235813</v>
      </c>
      <c r="H15" s="330">
        <f t="shared" si="2"/>
        <v>3.2434949106399776E-2</v>
      </c>
    </row>
    <row r="16" spans="1:8">
      <c r="A16" s="571" t="s">
        <v>413</v>
      </c>
      <c r="B16" s="304">
        <v>2422455</v>
      </c>
      <c r="C16" s="570">
        <v>7538126</v>
      </c>
      <c r="D16" s="330">
        <f t="shared" si="0"/>
        <v>2.1117713228935111</v>
      </c>
      <c r="E16" s="304">
        <v>17178401</v>
      </c>
      <c r="F16" s="570">
        <v>44577150</v>
      </c>
      <c r="G16" s="330">
        <f t="shared" si="1"/>
        <v>1.59495339525489</v>
      </c>
      <c r="H16" s="330">
        <f t="shared" si="2"/>
        <v>2.9462865981156553E-2</v>
      </c>
    </row>
    <row r="17" spans="1:8">
      <c r="A17" s="571" t="s">
        <v>161</v>
      </c>
      <c r="B17" s="304">
        <v>6916553</v>
      </c>
      <c r="C17" s="570">
        <v>995013</v>
      </c>
      <c r="D17" s="330">
        <f t="shared" si="0"/>
        <v>-0.85614033464357175</v>
      </c>
      <c r="E17" s="304">
        <v>35721697.399999999</v>
      </c>
      <c r="F17" s="570">
        <v>29794319</v>
      </c>
      <c r="G17" s="330">
        <f t="shared" si="1"/>
        <v>-0.16593215976349429</v>
      </c>
      <c r="H17" s="330">
        <f t="shared" si="2"/>
        <v>1.9692286915983331E-2</v>
      </c>
    </row>
    <row r="18" spans="1:8">
      <c r="A18" s="571" t="s">
        <v>573</v>
      </c>
      <c r="B18" s="304">
        <v>40737711</v>
      </c>
      <c r="C18" s="570">
        <v>31345536</v>
      </c>
      <c r="D18" s="330">
        <f t="shared" si="0"/>
        <v>-0.23055234988534334</v>
      </c>
      <c r="E18" s="570">
        <v>212318871.46999931</v>
      </c>
      <c r="F18" s="570">
        <v>189494105</v>
      </c>
      <c r="G18" s="330">
        <f t="shared" si="1"/>
        <v>-0.10750229742637107</v>
      </c>
      <c r="H18" s="330">
        <f t="shared" si="2"/>
        <v>0.12524442275547468</v>
      </c>
    </row>
    <row r="19" spans="1:8">
      <c r="A19" s="301" t="s">
        <v>277</v>
      </c>
      <c r="B19" s="302">
        <f>+SUM(B20:B30)</f>
        <v>128139336</v>
      </c>
      <c r="C19" s="302">
        <f>+SUM(C20:C30)</f>
        <v>133572401</v>
      </c>
      <c r="D19" s="334">
        <f t="shared" si="0"/>
        <v>4.2399665626486449E-2</v>
      </c>
      <c r="E19" s="302">
        <f>+SUM(E20:E30)</f>
        <v>656606475.05000007</v>
      </c>
      <c r="F19" s="302">
        <f>+SUM(F20:F30)</f>
        <v>1035404125</v>
      </c>
      <c r="G19" s="334">
        <f t="shared" si="1"/>
        <v>0.5769020933294251</v>
      </c>
      <c r="H19" s="572">
        <f>F19/F19</f>
        <v>1</v>
      </c>
    </row>
    <row r="20" spans="1:8">
      <c r="A20" s="303" t="s">
        <v>271</v>
      </c>
      <c r="B20" s="304">
        <v>11766796</v>
      </c>
      <c r="C20" s="570">
        <v>21954081</v>
      </c>
      <c r="D20" s="330">
        <f t="shared" si="0"/>
        <v>0.86576541311670563</v>
      </c>
      <c r="E20" s="304">
        <v>35660736.189999998</v>
      </c>
      <c r="F20" s="570">
        <v>219962298</v>
      </c>
      <c r="G20" s="330">
        <f t="shared" si="1"/>
        <v>5.1681928501992607</v>
      </c>
      <c r="H20" s="330">
        <f t="shared" ref="H20:H30" si="3">+F20/$F$19</f>
        <v>0.21244100992933557</v>
      </c>
    </row>
    <row r="21" spans="1:8">
      <c r="A21" s="303" t="s">
        <v>270</v>
      </c>
      <c r="B21" s="304"/>
      <c r="C21" s="570">
        <v>6277192</v>
      </c>
      <c r="D21" s="330" t="s">
        <v>64</v>
      </c>
      <c r="E21" s="304"/>
      <c r="F21" s="570">
        <v>166110719</v>
      </c>
      <c r="G21" s="330" t="s">
        <v>64</v>
      </c>
      <c r="H21" s="330">
        <f t="shared" si="3"/>
        <v>0.16043080666691376</v>
      </c>
    </row>
    <row r="22" spans="1:8">
      <c r="A22" s="303" t="s">
        <v>416</v>
      </c>
      <c r="B22" s="304">
        <v>8963463</v>
      </c>
      <c r="C22" s="570">
        <v>8779870</v>
      </c>
      <c r="D22" s="330">
        <f t="shared" si="0"/>
        <v>-2.0482373832524381E-2</v>
      </c>
      <c r="E22" s="304">
        <v>86289081.140000001</v>
      </c>
      <c r="F22" s="570">
        <v>116952710</v>
      </c>
      <c r="G22" s="330">
        <f t="shared" si="1"/>
        <v>0.35535931609063831</v>
      </c>
      <c r="H22" s="330">
        <f t="shared" si="3"/>
        <v>0.11295368366433735</v>
      </c>
    </row>
    <row r="23" spans="1:8">
      <c r="A23" s="571" t="s">
        <v>160</v>
      </c>
      <c r="B23" s="304">
        <v>2731981</v>
      </c>
      <c r="C23" s="570">
        <v>31136497</v>
      </c>
      <c r="D23" s="330" t="s">
        <v>64</v>
      </c>
      <c r="E23" s="304">
        <v>53695634</v>
      </c>
      <c r="F23" s="570">
        <v>93444131</v>
      </c>
      <c r="G23" s="330">
        <f t="shared" si="1"/>
        <v>0.74025566026466882</v>
      </c>
      <c r="H23" s="330">
        <f t="shared" si="3"/>
        <v>9.0248946033511315E-2</v>
      </c>
    </row>
    <row r="24" spans="1:8">
      <c r="A24" s="571" t="s">
        <v>415</v>
      </c>
      <c r="B24" s="304">
        <v>39107135</v>
      </c>
      <c r="C24" s="570">
        <v>21191661</v>
      </c>
      <c r="D24" s="330">
        <f t="shared" si="0"/>
        <v>-0.45811266920985139</v>
      </c>
      <c r="E24" s="304">
        <v>92289766.960000008</v>
      </c>
      <c r="F24" s="570">
        <v>83583813</v>
      </c>
      <c r="G24" s="330">
        <f t="shared" si="1"/>
        <v>-9.4332819843107041E-2</v>
      </c>
      <c r="H24" s="330">
        <f t="shared" si="3"/>
        <v>8.0725787141325125E-2</v>
      </c>
    </row>
    <row r="25" spans="1:8">
      <c r="A25" s="571" t="s">
        <v>22</v>
      </c>
      <c r="B25" s="304">
        <v>14274493</v>
      </c>
      <c r="C25" s="570">
        <v>12800104</v>
      </c>
      <c r="D25" s="330">
        <f t="shared" si="0"/>
        <v>-0.10328836197544811</v>
      </c>
      <c r="E25" s="304">
        <v>142778023</v>
      </c>
      <c r="F25" s="570">
        <v>80527069</v>
      </c>
      <c r="G25" s="330">
        <f t="shared" si="1"/>
        <v>-0.43599815077982973</v>
      </c>
      <c r="H25" s="330">
        <f t="shared" si="3"/>
        <v>7.7773564017817681E-2</v>
      </c>
    </row>
    <row r="26" spans="1:8">
      <c r="A26" s="571" t="s">
        <v>417</v>
      </c>
      <c r="B26" s="304">
        <v>25330141</v>
      </c>
      <c r="C26" s="570">
        <v>5226915</v>
      </c>
      <c r="D26" s="330">
        <f t="shared" si="0"/>
        <v>-0.793648404878599</v>
      </c>
      <c r="E26" s="304">
        <v>57815901.469999999</v>
      </c>
      <c r="F26" s="570">
        <v>34869119</v>
      </c>
      <c r="G26" s="330">
        <f t="shared" si="1"/>
        <v>-0.39689396665218168</v>
      </c>
      <c r="H26" s="330">
        <f t="shared" si="3"/>
        <v>3.3676820632716715E-2</v>
      </c>
    </row>
    <row r="27" spans="1:8">
      <c r="A27" s="571" t="s">
        <v>412</v>
      </c>
      <c r="B27" s="304">
        <v>2062634</v>
      </c>
      <c r="C27" s="570">
        <v>2000071</v>
      </c>
      <c r="D27" s="330">
        <f t="shared" si="0"/>
        <v>-3.033160512238231E-2</v>
      </c>
      <c r="E27" s="304">
        <v>19560734.579999998</v>
      </c>
      <c r="F27" s="570">
        <v>30323400</v>
      </c>
      <c r="G27" s="330">
        <f t="shared" si="1"/>
        <v>0.55021785485522412</v>
      </c>
      <c r="H27" s="330">
        <f t="shared" si="3"/>
        <v>2.9286535824840372E-2</v>
      </c>
    </row>
    <row r="28" spans="1:8">
      <c r="A28" s="571" t="s">
        <v>433</v>
      </c>
      <c r="B28" s="304">
        <v>5257797</v>
      </c>
      <c r="C28" s="570">
        <v>2533269</v>
      </c>
      <c r="D28" s="330">
        <f t="shared" si="0"/>
        <v>-0.51818813088447502</v>
      </c>
      <c r="E28" s="304">
        <v>16105319.98</v>
      </c>
      <c r="F28" s="570">
        <v>25814078</v>
      </c>
      <c r="G28" s="330">
        <f t="shared" si="1"/>
        <v>0.60282925344274951</v>
      </c>
      <c r="H28" s="330">
        <f t="shared" si="3"/>
        <v>2.4931403474947524E-2</v>
      </c>
    </row>
    <row r="29" spans="1:8">
      <c r="A29" s="571" t="s">
        <v>161</v>
      </c>
      <c r="B29" s="304">
        <v>4306517</v>
      </c>
      <c r="C29" s="570">
        <v>2241497</v>
      </c>
      <c r="D29" s="330">
        <f t="shared" si="0"/>
        <v>-0.47951047215185727</v>
      </c>
      <c r="E29" s="304">
        <v>15180055.370000001</v>
      </c>
      <c r="F29" s="570">
        <v>22237832</v>
      </c>
      <c r="G29" s="330">
        <f t="shared" si="1"/>
        <v>0.46493747604821811</v>
      </c>
      <c r="H29" s="330">
        <f t="shared" si="3"/>
        <v>2.1477441960162172E-2</v>
      </c>
    </row>
    <row r="30" spans="1:8">
      <c r="A30" s="571" t="s">
        <v>574</v>
      </c>
      <c r="B30" s="304">
        <v>14338379</v>
      </c>
      <c r="C30" s="570">
        <v>19431244</v>
      </c>
      <c r="D30" s="330">
        <f t="shared" si="0"/>
        <v>0.35519112725364566</v>
      </c>
      <c r="E30" s="570">
        <v>137231222.36000007</v>
      </c>
      <c r="F30" s="570">
        <v>161578956</v>
      </c>
      <c r="G30" s="330">
        <f t="shared" si="1"/>
        <v>0.17742124001583459</v>
      </c>
      <c r="H30" s="330">
        <f t="shared" si="3"/>
        <v>0.15605400065409242</v>
      </c>
    </row>
    <row r="31" spans="1:8">
      <c r="A31" s="301" t="s">
        <v>278</v>
      </c>
      <c r="B31" s="302">
        <f>+SUM(B32:B42)</f>
        <v>46053817.93</v>
      </c>
      <c r="C31" s="302">
        <f>+SUM(C32:C42)</f>
        <v>36759460</v>
      </c>
      <c r="D31" s="334">
        <f t="shared" si="0"/>
        <v>-0.20181514471019668</v>
      </c>
      <c r="E31" s="302">
        <f>+SUM(E32:E42)</f>
        <v>412524041.7100001</v>
      </c>
      <c r="F31" s="302">
        <f>+SUM(F32:F42)</f>
        <v>356571548</v>
      </c>
      <c r="G31" s="334">
        <f t="shared" si="1"/>
        <v>-0.13563450381719588</v>
      </c>
      <c r="H31" s="572">
        <f>F31/F31</f>
        <v>1</v>
      </c>
    </row>
    <row r="32" spans="1:8">
      <c r="A32" s="303" t="s">
        <v>418</v>
      </c>
      <c r="B32" s="304">
        <v>3154115</v>
      </c>
      <c r="C32" s="570">
        <v>3588745</v>
      </c>
      <c r="D32" s="330">
        <f t="shared" si="0"/>
        <v>0.13779776577581981</v>
      </c>
      <c r="E32" s="304">
        <v>44134532</v>
      </c>
      <c r="F32" s="570">
        <v>41394154</v>
      </c>
      <c r="G32" s="330">
        <f t="shared" si="1"/>
        <v>-6.2091470687850481E-2</v>
      </c>
      <c r="H32" s="330">
        <f t="shared" ref="H32:H42" si="4">+F32/$F$31</f>
        <v>0.11608933531623224</v>
      </c>
    </row>
    <row r="33" spans="1:8">
      <c r="A33" s="303" t="s">
        <v>419</v>
      </c>
      <c r="B33" s="304">
        <v>3452776</v>
      </c>
      <c r="C33" s="570">
        <v>2341455</v>
      </c>
      <c r="D33" s="330">
        <f t="shared" si="0"/>
        <v>-0.32186304585064307</v>
      </c>
      <c r="E33" s="304">
        <v>21162702.850000001</v>
      </c>
      <c r="F33" s="570">
        <v>27633909</v>
      </c>
      <c r="G33" s="330">
        <f t="shared" si="1"/>
        <v>0.30578353794728064</v>
      </c>
      <c r="H33" s="330">
        <f t="shared" si="4"/>
        <v>7.7498917552445881E-2</v>
      </c>
    </row>
    <row r="34" spans="1:8">
      <c r="A34" s="571" t="s">
        <v>425</v>
      </c>
      <c r="B34" s="304">
        <v>5746753</v>
      </c>
      <c r="C34" s="789">
        <v>3201177</v>
      </c>
      <c r="D34" s="330">
        <f t="shared" si="0"/>
        <v>-0.44295900659033027</v>
      </c>
      <c r="E34" s="304">
        <v>28427930.039999999</v>
      </c>
      <c r="F34" s="570">
        <v>25605702</v>
      </c>
      <c r="G34" s="330">
        <f t="shared" si="1"/>
        <v>-9.927659298545255E-2</v>
      </c>
      <c r="H34" s="330">
        <f t="shared" si="4"/>
        <v>7.1810838928741447E-2</v>
      </c>
    </row>
    <row r="35" spans="1:8">
      <c r="A35" s="571" t="s">
        <v>125</v>
      </c>
      <c r="B35" s="304">
        <v>6841702</v>
      </c>
      <c r="C35" s="570">
        <v>2107359</v>
      </c>
      <c r="D35" s="330">
        <f t="shared" si="0"/>
        <v>-0.69198322288810599</v>
      </c>
      <c r="E35" s="304">
        <v>27689636.780000001</v>
      </c>
      <c r="F35" s="570">
        <v>24128070</v>
      </c>
      <c r="G35" s="330">
        <f t="shared" si="1"/>
        <v>-0.12862453950903729</v>
      </c>
      <c r="H35" s="330">
        <f t="shared" si="4"/>
        <v>6.766684031671534E-2</v>
      </c>
    </row>
    <row r="36" spans="1:8">
      <c r="A36" s="303" t="s">
        <v>433</v>
      </c>
      <c r="B36" s="304">
        <v>1893364</v>
      </c>
      <c r="C36" s="570">
        <v>1897125</v>
      </c>
      <c r="D36" s="330">
        <f t="shared" si="0"/>
        <v>1.9864114877012895E-3</v>
      </c>
      <c r="E36" s="304">
        <v>7939390.2299999995</v>
      </c>
      <c r="F36" s="570">
        <v>23772820</v>
      </c>
      <c r="G36" s="330">
        <f t="shared" si="1"/>
        <v>1.9942878875220624</v>
      </c>
      <c r="H36" s="330">
        <f t="shared" si="4"/>
        <v>6.6670546579897058E-2</v>
      </c>
    </row>
    <row r="37" spans="1:8">
      <c r="A37" s="571" t="s">
        <v>29</v>
      </c>
      <c r="B37" s="304">
        <v>1484439</v>
      </c>
      <c r="C37" s="570">
        <v>1483107</v>
      </c>
      <c r="D37" s="330">
        <f t="shared" si="0"/>
        <v>-8.9730868024895383E-4</v>
      </c>
      <c r="E37" s="304">
        <v>24925124</v>
      </c>
      <c r="F37" s="570">
        <v>18848428</v>
      </c>
      <c r="G37" s="330">
        <f t="shared" si="1"/>
        <v>-0.24379802483630575</v>
      </c>
      <c r="H37" s="330">
        <f t="shared" si="4"/>
        <v>5.2860156974723065E-2</v>
      </c>
    </row>
    <row r="38" spans="1:8">
      <c r="A38" s="571" t="s">
        <v>31</v>
      </c>
      <c r="B38" s="304">
        <v>1693552</v>
      </c>
      <c r="C38" s="570">
        <v>1494149</v>
      </c>
      <c r="D38" s="330">
        <f t="shared" si="0"/>
        <v>-0.11774247262558224</v>
      </c>
      <c r="E38" s="304">
        <v>13837732.6</v>
      </c>
      <c r="F38" s="570">
        <v>16563892</v>
      </c>
      <c r="G38" s="330">
        <f t="shared" si="1"/>
        <v>0.19700911116030673</v>
      </c>
      <c r="H38" s="330">
        <f t="shared" si="4"/>
        <v>4.6453207197563615E-2</v>
      </c>
    </row>
    <row r="39" spans="1:8">
      <c r="A39" s="571" t="s">
        <v>415</v>
      </c>
      <c r="B39" s="304">
        <v>971850</v>
      </c>
      <c r="C39" s="570">
        <v>268924</v>
      </c>
      <c r="D39" s="330">
        <f t="shared" si="0"/>
        <v>-0.72328651540875644</v>
      </c>
      <c r="E39" s="304">
        <v>12083213.16</v>
      </c>
      <c r="F39" s="570">
        <v>14122583</v>
      </c>
      <c r="G39" s="330">
        <f t="shared" si="1"/>
        <v>0.16877711358689629</v>
      </c>
      <c r="H39" s="330">
        <f t="shared" si="4"/>
        <v>3.9606589699074927E-2</v>
      </c>
    </row>
    <row r="40" spans="1:8">
      <c r="A40" s="571" t="s">
        <v>359</v>
      </c>
      <c r="B40" s="304">
        <v>559497</v>
      </c>
      <c r="C40" s="570">
        <v>741784</v>
      </c>
      <c r="D40" s="330">
        <f t="shared" si="0"/>
        <v>0.32580514283365236</v>
      </c>
      <c r="E40" s="304">
        <v>13988398</v>
      </c>
      <c r="F40" s="570">
        <v>12544695</v>
      </c>
      <c r="G40" s="330">
        <f t="shared" si="1"/>
        <v>-0.10320717211506281</v>
      </c>
      <c r="H40" s="330">
        <f t="shared" si="4"/>
        <v>3.5181424514554929E-2</v>
      </c>
    </row>
    <row r="41" spans="1:8">
      <c r="A41" s="571" t="s">
        <v>414</v>
      </c>
      <c r="B41" s="304">
        <v>871673</v>
      </c>
      <c r="C41" s="570">
        <v>1039443</v>
      </c>
      <c r="D41" s="330">
        <f t="shared" si="0"/>
        <v>0.19246896485264542</v>
      </c>
      <c r="E41" s="304">
        <v>7226167.3600000003</v>
      </c>
      <c r="F41" s="570">
        <v>8454595</v>
      </c>
      <c r="G41" s="330">
        <f t="shared" si="1"/>
        <v>0.16999712002241796</v>
      </c>
      <c r="H41" s="330">
        <f t="shared" si="4"/>
        <v>2.3710795343659892E-2</v>
      </c>
    </row>
    <row r="42" spans="1:8">
      <c r="A42" s="571" t="s">
        <v>575</v>
      </c>
      <c r="B42" s="304">
        <v>19384096.93</v>
      </c>
      <c r="C42" s="570">
        <v>18596192</v>
      </c>
      <c r="D42" s="330">
        <f t="shared" si="0"/>
        <v>-4.0646976376835564E-2</v>
      </c>
      <c r="E42" s="570">
        <v>211109214.69000009</v>
      </c>
      <c r="F42" s="570">
        <v>143502700</v>
      </c>
      <c r="G42" s="330">
        <f t="shared" si="1"/>
        <v>-0.32024426214306079</v>
      </c>
      <c r="H42" s="330">
        <f t="shared" si="4"/>
        <v>0.40245134757639162</v>
      </c>
    </row>
    <row r="43" spans="1:8">
      <c r="A43" s="301" t="s">
        <v>280</v>
      </c>
      <c r="B43" s="302">
        <f>+SUM(B44:B54)</f>
        <v>139471408</v>
      </c>
      <c r="C43" s="302">
        <f>+SUM(C44:C54)</f>
        <v>230306645</v>
      </c>
      <c r="D43" s="334">
        <f t="shared" si="0"/>
        <v>0.65128213949055414</v>
      </c>
      <c r="E43" s="302">
        <f>+SUM(E44:E54)</f>
        <v>1084149409.8000007</v>
      </c>
      <c r="F43" s="302">
        <f>+SUM(F44:F54)</f>
        <v>1316174401</v>
      </c>
      <c r="G43" s="334">
        <f t="shared" si="1"/>
        <v>0.21401569663982234</v>
      </c>
      <c r="H43" s="572">
        <f>F43/F43</f>
        <v>1</v>
      </c>
    </row>
    <row r="44" spans="1:8">
      <c r="A44" s="303" t="s">
        <v>270</v>
      </c>
      <c r="B44" s="304">
        <v>27045010</v>
      </c>
      <c r="C44" s="570">
        <v>87827685</v>
      </c>
      <c r="D44" s="330">
        <f t="shared" si="0"/>
        <v>2.2474635801576706</v>
      </c>
      <c r="E44" s="304">
        <v>166429519</v>
      </c>
      <c r="F44" s="570">
        <v>455843438</v>
      </c>
      <c r="G44" s="330">
        <f t="shared" si="1"/>
        <v>1.7389578527833156</v>
      </c>
      <c r="H44" s="330">
        <f>+F44/$F$43</f>
        <v>0.34633969301762768</v>
      </c>
    </row>
    <row r="45" spans="1:8">
      <c r="A45" s="303" t="s">
        <v>417</v>
      </c>
      <c r="B45" s="304">
        <v>4665621</v>
      </c>
      <c r="C45" s="570">
        <v>21911591</v>
      </c>
      <c r="D45" s="330">
        <f t="shared" si="0"/>
        <v>3.6963932561174602</v>
      </c>
      <c r="E45" s="304">
        <v>54761348.210000001</v>
      </c>
      <c r="F45" s="570">
        <v>93155809</v>
      </c>
      <c r="G45" s="330">
        <f t="shared" si="1"/>
        <v>0.70112336611516746</v>
      </c>
      <c r="H45" s="330">
        <f t="shared" ref="H45:H54" si="5">+F45/$F$43</f>
        <v>7.0777709192051064E-2</v>
      </c>
    </row>
    <row r="46" spans="1:8">
      <c r="A46" s="303" t="s">
        <v>271</v>
      </c>
      <c r="B46" s="304">
        <v>13218404</v>
      </c>
      <c r="C46" s="570">
        <v>19508561</v>
      </c>
      <c r="D46" s="330">
        <f t="shared" si="0"/>
        <v>0.47586357626836029</v>
      </c>
      <c r="E46" s="304">
        <v>96299500.350000009</v>
      </c>
      <c r="F46" s="570">
        <v>82922965</v>
      </c>
      <c r="G46" s="330">
        <f t="shared" si="1"/>
        <v>-0.13890555300269536</v>
      </c>
      <c r="H46" s="330">
        <f t="shared" si="5"/>
        <v>6.3003022195992395E-2</v>
      </c>
    </row>
    <row r="47" spans="1:8">
      <c r="A47" s="571" t="s">
        <v>22</v>
      </c>
      <c r="B47" s="304">
        <v>4622806</v>
      </c>
      <c r="C47" s="570">
        <v>4007966</v>
      </c>
      <c r="D47" s="330">
        <f t="shared" si="0"/>
        <v>-0.1330014714007034</v>
      </c>
      <c r="E47" s="304">
        <v>57634521</v>
      </c>
      <c r="F47" s="570">
        <v>82412588</v>
      </c>
      <c r="G47" s="330">
        <f t="shared" si="1"/>
        <v>0.42991711512619313</v>
      </c>
      <c r="H47" s="330">
        <f t="shared" si="5"/>
        <v>6.2615249116974733E-2</v>
      </c>
    </row>
    <row r="48" spans="1:8">
      <c r="A48" s="571" t="s">
        <v>416</v>
      </c>
      <c r="B48" s="304">
        <v>10120686</v>
      </c>
      <c r="C48" s="570">
        <v>19289956</v>
      </c>
      <c r="D48" s="330">
        <f t="shared" si="0"/>
        <v>0.90599293368058254</v>
      </c>
      <c r="E48" s="304">
        <v>73603713.210000008</v>
      </c>
      <c r="F48" s="570">
        <v>71803879</v>
      </c>
      <c r="G48" s="330">
        <f t="shared" si="1"/>
        <v>-2.4453035472067453E-2</v>
      </c>
      <c r="H48" s="330">
        <f t="shared" si="5"/>
        <v>5.4554988264051488E-2</v>
      </c>
    </row>
    <row r="49" spans="1:8">
      <c r="A49" s="571" t="s">
        <v>412</v>
      </c>
      <c r="B49" s="304">
        <v>739374</v>
      </c>
      <c r="C49" s="570">
        <v>9763954</v>
      </c>
      <c r="D49" s="330" t="s">
        <v>64</v>
      </c>
      <c r="E49" s="304">
        <v>12592122.23</v>
      </c>
      <c r="F49" s="570">
        <v>55424699</v>
      </c>
      <c r="G49" s="330">
        <f t="shared" si="1"/>
        <v>3.4015375635374525</v>
      </c>
      <c r="H49" s="330">
        <f t="shared" si="5"/>
        <v>4.2110452047912153E-2</v>
      </c>
    </row>
    <row r="50" spans="1:8">
      <c r="A50" s="571" t="s">
        <v>25</v>
      </c>
      <c r="B50" s="304">
        <v>3126267</v>
      </c>
      <c r="C50" s="570">
        <v>6910301</v>
      </c>
      <c r="D50" s="330">
        <f t="shared" si="0"/>
        <v>1.2104001353691158</v>
      </c>
      <c r="E50" s="304">
        <v>30916516</v>
      </c>
      <c r="F50" s="570">
        <v>51352791</v>
      </c>
      <c r="G50" s="330">
        <f t="shared" si="1"/>
        <v>0.66101481163013331</v>
      </c>
      <c r="H50" s="330">
        <f t="shared" si="5"/>
        <v>3.9016707026806853E-2</v>
      </c>
    </row>
    <row r="51" spans="1:8">
      <c r="A51" s="571" t="s">
        <v>415</v>
      </c>
      <c r="B51" s="304">
        <v>3926854</v>
      </c>
      <c r="C51" s="570">
        <v>5624042</v>
      </c>
      <c r="D51" s="330">
        <f t="shared" si="0"/>
        <v>0.43220043322211632</v>
      </c>
      <c r="E51" s="304">
        <v>39333404.730000004</v>
      </c>
      <c r="F51" s="570">
        <v>49585701</v>
      </c>
      <c r="G51" s="330">
        <f t="shared" si="1"/>
        <v>0.26065112695877213</v>
      </c>
      <c r="H51" s="330">
        <f t="shared" si="5"/>
        <v>3.7674111396123408E-2</v>
      </c>
    </row>
    <row r="52" spans="1:8">
      <c r="A52" s="571" t="s">
        <v>160</v>
      </c>
      <c r="B52" s="304">
        <v>8539441</v>
      </c>
      <c r="C52" s="570">
        <v>4606890</v>
      </c>
      <c r="D52" s="330">
        <f t="shared" si="0"/>
        <v>-0.4605162094333809</v>
      </c>
      <c r="E52" s="304">
        <v>34654906</v>
      </c>
      <c r="F52" s="570">
        <v>37639633</v>
      </c>
      <c r="G52" s="330">
        <f t="shared" si="1"/>
        <v>8.612711285380481E-2</v>
      </c>
      <c r="H52" s="330">
        <f t="shared" si="5"/>
        <v>2.859775495663967E-2</v>
      </c>
    </row>
    <row r="53" spans="1:8">
      <c r="A53" s="571" t="s">
        <v>161</v>
      </c>
      <c r="B53" s="304">
        <v>14102680</v>
      </c>
      <c r="C53" s="570">
        <v>475672</v>
      </c>
      <c r="D53" s="330">
        <f t="shared" si="0"/>
        <v>-0.9662708081017225</v>
      </c>
      <c r="E53" s="304">
        <v>54151414.960000001</v>
      </c>
      <c r="F53" s="570">
        <v>35069972</v>
      </c>
      <c r="G53" s="330">
        <f t="shared" si="1"/>
        <v>-0.35237201048384204</v>
      </c>
      <c r="H53" s="330">
        <f t="shared" si="5"/>
        <v>2.6645383752604987E-2</v>
      </c>
    </row>
    <row r="54" spans="1:8">
      <c r="A54" s="571" t="s">
        <v>576</v>
      </c>
      <c r="B54" s="304">
        <v>49364265</v>
      </c>
      <c r="C54" s="570">
        <v>50380027</v>
      </c>
      <c r="D54" s="330">
        <f t="shared" si="0"/>
        <v>2.0576868712620433E-2</v>
      </c>
      <c r="E54" s="304">
        <v>463772444.11000061</v>
      </c>
      <c r="F54" s="570">
        <v>300962926</v>
      </c>
      <c r="G54" s="330">
        <f t="shared" si="1"/>
        <v>-0.35105474716687646</v>
      </c>
      <c r="H54" s="330">
        <f t="shared" si="5"/>
        <v>0.22866492903321556</v>
      </c>
    </row>
    <row r="55" spans="1:8">
      <c r="A55" s="301" t="s">
        <v>372</v>
      </c>
      <c r="B55" s="302">
        <f>+SUM(B56:B66)</f>
        <v>111365245</v>
      </c>
      <c r="C55" s="302">
        <f>+SUM(C56:C66)</f>
        <v>96461481</v>
      </c>
      <c r="D55" s="334">
        <f t="shared" si="0"/>
        <v>-0.13382778442233034</v>
      </c>
      <c r="E55" s="302">
        <f>+SUM(E56:E66)</f>
        <v>761288309.73000002</v>
      </c>
      <c r="F55" s="302">
        <f>+SUM(F56:F66)</f>
        <v>1151532751</v>
      </c>
      <c r="G55" s="334">
        <f t="shared" si="1"/>
        <v>0.512610579043838</v>
      </c>
      <c r="H55" s="573">
        <f>F55/F55</f>
        <v>1</v>
      </c>
    </row>
    <row r="56" spans="1:8">
      <c r="A56" s="303" t="s">
        <v>271</v>
      </c>
      <c r="B56" s="304">
        <v>27250250</v>
      </c>
      <c r="C56" s="570">
        <v>19221303</v>
      </c>
      <c r="D56" s="330">
        <f t="shared" si="0"/>
        <v>-0.29463755378391021</v>
      </c>
      <c r="E56" s="304">
        <v>101267537.78</v>
      </c>
      <c r="F56" s="570">
        <v>439135607</v>
      </c>
      <c r="G56" s="330">
        <f t="shared" si="1"/>
        <v>3.3363906798445715</v>
      </c>
      <c r="H56" s="330">
        <f t="shared" ref="H56:H66" si="6">+F56/$F$55</f>
        <v>0.38134877763454944</v>
      </c>
    </row>
    <row r="57" spans="1:8">
      <c r="A57" s="303" t="s">
        <v>24</v>
      </c>
      <c r="B57" s="304">
        <v>16707759</v>
      </c>
      <c r="C57" s="570">
        <v>18075363</v>
      </c>
      <c r="D57" s="330">
        <f t="shared" si="0"/>
        <v>8.1854424641868428E-2</v>
      </c>
      <c r="E57" s="304">
        <v>94195447.469999999</v>
      </c>
      <c r="F57" s="570">
        <v>139284128</v>
      </c>
      <c r="G57" s="330">
        <f t="shared" si="1"/>
        <v>0.47867154667278533</v>
      </c>
      <c r="H57" s="330">
        <f t="shared" si="6"/>
        <v>0.12095542039863354</v>
      </c>
    </row>
    <row r="58" spans="1:8">
      <c r="A58" s="571" t="s">
        <v>421</v>
      </c>
      <c r="B58" s="304">
        <v>26422923</v>
      </c>
      <c r="C58" s="570">
        <v>16165684</v>
      </c>
      <c r="D58" s="330">
        <f t="shared" si="0"/>
        <v>-0.38819471259860239</v>
      </c>
      <c r="E58" s="304">
        <v>166473643.94</v>
      </c>
      <c r="F58" s="570">
        <v>127231614</v>
      </c>
      <c r="G58" s="330">
        <f t="shared" si="1"/>
        <v>-0.23572518154371336</v>
      </c>
      <c r="H58" s="330">
        <f t="shared" si="6"/>
        <v>0.11048892347135683</v>
      </c>
    </row>
    <row r="59" spans="1:8">
      <c r="A59" s="303" t="s">
        <v>414</v>
      </c>
      <c r="B59" s="304">
        <v>5814573</v>
      </c>
      <c r="C59" s="570">
        <v>4559446</v>
      </c>
      <c r="D59" s="330">
        <f t="shared" si="0"/>
        <v>-0.21585884294513114</v>
      </c>
      <c r="E59" s="304">
        <v>67523356</v>
      </c>
      <c r="F59" s="570">
        <v>56556406</v>
      </c>
      <c r="G59" s="330">
        <f t="shared" si="1"/>
        <v>-0.16241713459858242</v>
      </c>
      <c r="H59" s="330">
        <f t="shared" si="6"/>
        <v>4.9114022984483918E-2</v>
      </c>
    </row>
    <row r="60" spans="1:8">
      <c r="A60" s="571" t="s">
        <v>31</v>
      </c>
      <c r="B60" s="304">
        <v>4695068</v>
      </c>
      <c r="C60" s="570">
        <v>3997975</v>
      </c>
      <c r="D60" s="330">
        <f t="shared" si="0"/>
        <v>-0.14847346193920941</v>
      </c>
      <c r="E60" s="304">
        <v>47420410.159999996</v>
      </c>
      <c r="F60" s="570">
        <v>48432501</v>
      </c>
      <c r="G60" s="330">
        <f t="shared" si="1"/>
        <v>2.1342937283442609E-2</v>
      </c>
      <c r="H60" s="330">
        <f t="shared" si="6"/>
        <v>4.2059160677749584E-2</v>
      </c>
    </row>
    <row r="61" spans="1:8">
      <c r="A61" s="571" t="s">
        <v>272</v>
      </c>
      <c r="B61" s="304">
        <v>2691283</v>
      </c>
      <c r="C61" s="570">
        <v>2599176</v>
      </c>
      <c r="D61" s="330">
        <f t="shared" si="0"/>
        <v>-3.4224197158009728E-2</v>
      </c>
      <c r="E61" s="304">
        <v>22355086.439999998</v>
      </c>
      <c r="F61" s="570">
        <v>44635390</v>
      </c>
      <c r="G61" s="330">
        <f t="shared" si="1"/>
        <v>0.99665477115462253</v>
      </c>
      <c r="H61" s="330">
        <f t="shared" si="6"/>
        <v>3.8761719943473841E-2</v>
      </c>
    </row>
    <row r="62" spans="1:8">
      <c r="A62" s="571" t="s">
        <v>433</v>
      </c>
      <c r="B62" s="304"/>
      <c r="C62" s="570">
        <v>4025477</v>
      </c>
      <c r="D62" s="330" t="s">
        <v>64</v>
      </c>
      <c r="E62" s="304"/>
      <c r="F62" s="570">
        <v>34071032</v>
      </c>
      <c r="G62" s="330" t="s">
        <v>64</v>
      </c>
      <c r="H62" s="330">
        <f t="shared" si="6"/>
        <v>2.9587549264588828E-2</v>
      </c>
    </row>
    <row r="63" spans="1:8">
      <c r="A63" s="571" t="s">
        <v>418</v>
      </c>
      <c r="B63" s="304">
        <v>1832673</v>
      </c>
      <c r="C63" s="570">
        <v>2339845</v>
      </c>
      <c r="D63" s="330">
        <f t="shared" si="0"/>
        <v>0.27673894906510865</v>
      </c>
      <c r="E63" s="304">
        <v>17500607</v>
      </c>
      <c r="F63" s="570">
        <v>30516660</v>
      </c>
      <c r="G63" s="330">
        <f t="shared" si="1"/>
        <v>0.74374865968934678</v>
      </c>
      <c r="H63" s="330">
        <f t="shared" si="6"/>
        <v>2.6500904966445023E-2</v>
      </c>
    </row>
    <row r="64" spans="1:8">
      <c r="A64" s="571" t="s">
        <v>419</v>
      </c>
      <c r="B64" s="304">
        <v>1868560</v>
      </c>
      <c r="C64" s="570">
        <v>1716397</v>
      </c>
      <c r="D64" s="330">
        <f t="shared" si="0"/>
        <v>-8.1433296228111463E-2</v>
      </c>
      <c r="E64" s="304">
        <v>30923375.07</v>
      </c>
      <c r="F64" s="570">
        <v>23410814</v>
      </c>
      <c r="G64" s="330">
        <f t="shared" si="1"/>
        <v>-0.24294117485540045</v>
      </c>
      <c r="H64" s="330">
        <f t="shared" si="6"/>
        <v>2.0330133015904122E-2</v>
      </c>
    </row>
    <row r="65" spans="1:11">
      <c r="A65" s="571" t="s">
        <v>420</v>
      </c>
      <c r="B65" s="304">
        <v>1575937</v>
      </c>
      <c r="C65" s="570">
        <v>1538871</v>
      </c>
      <c r="D65" s="330">
        <f t="shared" si="0"/>
        <v>-2.3519975735070586E-2</v>
      </c>
      <c r="E65" s="304">
        <v>16085534.23</v>
      </c>
      <c r="F65" s="570">
        <v>20338795</v>
      </c>
      <c r="G65" s="330">
        <f t="shared" si="1"/>
        <v>0.26441526337792021</v>
      </c>
      <c r="H65" s="330">
        <f t="shared" si="6"/>
        <v>1.7662367815711393E-2</v>
      </c>
    </row>
    <row r="66" spans="1:11">
      <c r="A66" s="571" t="s">
        <v>577</v>
      </c>
      <c r="B66" s="304">
        <v>22506219</v>
      </c>
      <c r="C66" s="570">
        <v>22221944</v>
      </c>
      <c r="D66" s="330">
        <f t="shared" si="0"/>
        <v>-1.2630953248966459E-2</v>
      </c>
      <c r="E66" s="570">
        <v>197543311.63999999</v>
      </c>
      <c r="F66" s="570">
        <v>187919804</v>
      </c>
      <c r="G66" s="330">
        <f t="shared" si="1"/>
        <v>-4.8715937584046021E-2</v>
      </c>
      <c r="H66" s="330">
        <f t="shared" si="6"/>
        <v>0.16319101982710346</v>
      </c>
    </row>
    <row r="67" spans="1:11">
      <c r="A67" s="301" t="s">
        <v>26</v>
      </c>
      <c r="B67" s="302">
        <f>+SUM(B68:B78)</f>
        <v>129319522</v>
      </c>
      <c r="C67" s="302">
        <f>+SUM(C68:C78)</f>
        <v>105835237</v>
      </c>
      <c r="D67" s="334">
        <f t="shared" si="0"/>
        <v>-0.1815989159007253</v>
      </c>
      <c r="E67" s="302">
        <f>+SUM(E68:E78)</f>
        <v>621190527.52000022</v>
      </c>
      <c r="F67" s="302">
        <f>+SUM(F68:F78)</f>
        <v>784454904</v>
      </c>
      <c r="G67" s="334">
        <f t="shared" si="1"/>
        <v>0.26282496150062951</v>
      </c>
      <c r="H67" s="572">
        <f>F67/F67</f>
        <v>1</v>
      </c>
    </row>
    <row r="68" spans="1:11">
      <c r="A68" s="303" t="s">
        <v>270</v>
      </c>
      <c r="B68" s="304">
        <v>91190769</v>
      </c>
      <c r="C68" s="570">
        <v>48158735</v>
      </c>
      <c r="D68" s="330">
        <f t="shared" si="0"/>
        <v>-0.47189024143441538</v>
      </c>
      <c r="E68" s="304">
        <v>343646792</v>
      </c>
      <c r="F68" s="570">
        <v>444651740</v>
      </c>
      <c r="G68" s="330">
        <f t="shared" si="1"/>
        <v>0.29392082321548352</v>
      </c>
      <c r="H68" s="330">
        <f t="shared" ref="H68:H78" si="7">+F68/$F$67</f>
        <v>0.56682893781743759</v>
      </c>
    </row>
    <row r="69" spans="1:11">
      <c r="A69" s="303" t="s">
        <v>161</v>
      </c>
      <c r="B69" s="304">
        <v>924486</v>
      </c>
      <c r="C69" s="570">
        <v>6023441</v>
      </c>
      <c r="D69" s="330">
        <f t="shared" si="0"/>
        <v>5.5154485844025762</v>
      </c>
      <c r="E69" s="304">
        <v>8763957.1699999999</v>
      </c>
      <c r="F69" s="570">
        <v>54892151</v>
      </c>
      <c r="G69" s="330">
        <f t="shared" si="1"/>
        <v>5.2633979075002717</v>
      </c>
      <c r="H69" s="330">
        <f t="shared" si="7"/>
        <v>6.9974896861630179E-2</v>
      </c>
    </row>
    <row r="70" spans="1:11">
      <c r="A70" s="303" t="s">
        <v>160</v>
      </c>
      <c r="B70" s="304">
        <v>6170878</v>
      </c>
      <c r="C70" s="570">
        <v>5149927</v>
      </c>
      <c r="D70" s="330">
        <f t="shared" si="0"/>
        <v>-0.16544663498451917</v>
      </c>
      <c r="E70" s="304">
        <v>32720528</v>
      </c>
      <c r="F70" s="570">
        <v>33719551</v>
      </c>
      <c r="G70" s="330">
        <f t="shared" si="1"/>
        <v>3.0531995082719865E-2</v>
      </c>
      <c r="H70" s="330">
        <f t="shared" si="7"/>
        <v>4.2984690169009382E-2</v>
      </c>
    </row>
    <row r="71" spans="1:11">
      <c r="A71" s="571" t="s">
        <v>24</v>
      </c>
      <c r="B71" s="304">
        <v>-1825685</v>
      </c>
      <c r="C71" s="570">
        <v>5739156</v>
      </c>
      <c r="D71" s="330">
        <f t="shared" ref="D71:D79" si="8">C71/B71-1</f>
        <v>-4.1435631009730596</v>
      </c>
      <c r="E71" s="304">
        <v>12489618</v>
      </c>
      <c r="F71" s="570">
        <v>27930634</v>
      </c>
      <c r="G71" s="330">
        <f t="shared" si="1"/>
        <v>1.2363081080622322</v>
      </c>
      <c r="H71" s="330">
        <f t="shared" si="7"/>
        <v>3.5605149330547113E-2</v>
      </c>
    </row>
    <row r="72" spans="1:11">
      <c r="A72" s="571" t="s">
        <v>420</v>
      </c>
      <c r="B72" s="304">
        <v>7616740</v>
      </c>
      <c r="C72" s="570">
        <v>5741551</v>
      </c>
      <c r="D72" s="330">
        <f t="shared" si="8"/>
        <v>-0.2461931219918233</v>
      </c>
      <c r="E72" s="304">
        <v>20780216.649999999</v>
      </c>
      <c r="F72" s="570">
        <v>27899620</v>
      </c>
      <c r="G72" s="330">
        <f t="shared" ref="G72:G79" si="9">F72/E72-1</f>
        <v>0.34260486644156329</v>
      </c>
      <c r="H72" s="330">
        <f t="shared" si="7"/>
        <v>3.5565613597081928E-2</v>
      </c>
    </row>
    <row r="73" spans="1:11">
      <c r="A73" s="571" t="s">
        <v>22</v>
      </c>
      <c r="B73" s="304">
        <v>1525018</v>
      </c>
      <c r="C73" s="570">
        <v>4820675</v>
      </c>
      <c r="D73" s="330">
        <f t="shared" si="8"/>
        <v>2.1610610497712157</v>
      </c>
      <c r="E73" s="304">
        <v>23836340</v>
      </c>
      <c r="F73" s="570">
        <v>25964697</v>
      </c>
      <c r="G73" s="330">
        <f t="shared" si="9"/>
        <v>8.929042797677833E-2</v>
      </c>
      <c r="H73" s="330">
        <f t="shared" si="7"/>
        <v>3.3099030763405105E-2</v>
      </c>
    </row>
    <row r="74" spans="1:11">
      <c r="A74" s="571" t="s">
        <v>376</v>
      </c>
      <c r="B74" s="304">
        <v>1739669</v>
      </c>
      <c r="C74" s="570">
        <v>2083392</v>
      </c>
      <c r="D74" s="330">
        <f t="shared" si="8"/>
        <v>0.19757953955608798</v>
      </c>
      <c r="E74" s="304">
        <v>14408545.390000001</v>
      </c>
      <c r="F74" s="570">
        <v>24418974</v>
      </c>
      <c r="G74" s="330">
        <f t="shared" si="9"/>
        <v>0.69475636429944987</v>
      </c>
      <c r="H74" s="330">
        <f t="shared" si="7"/>
        <v>3.1128588623113511E-2</v>
      </c>
    </row>
    <row r="75" spans="1:11">
      <c r="A75" s="571" t="s">
        <v>415</v>
      </c>
      <c r="B75" s="304">
        <v>2865800</v>
      </c>
      <c r="C75" s="570">
        <v>2921152</v>
      </c>
      <c r="D75" s="330">
        <f t="shared" si="8"/>
        <v>1.9314676530113761E-2</v>
      </c>
      <c r="E75" s="304">
        <v>19746559.579999998</v>
      </c>
      <c r="F75" s="570">
        <v>17440937</v>
      </c>
      <c r="G75" s="330">
        <f t="shared" si="9"/>
        <v>-0.11676072333811571</v>
      </c>
      <c r="H75" s="330">
        <f t="shared" si="7"/>
        <v>2.2233192642518045E-2</v>
      </c>
    </row>
    <row r="76" spans="1:11">
      <c r="A76" s="571" t="s">
        <v>421</v>
      </c>
      <c r="B76" s="304">
        <v>2660175</v>
      </c>
      <c r="C76" s="570"/>
      <c r="D76" s="330">
        <f t="shared" si="8"/>
        <v>-1</v>
      </c>
      <c r="E76" s="304">
        <v>-2752969</v>
      </c>
      <c r="F76" s="570">
        <v>12908430</v>
      </c>
      <c r="G76" s="330">
        <f t="shared" si="9"/>
        <v>-5.6889122253102018</v>
      </c>
      <c r="H76" s="330">
        <f t="shared" si="7"/>
        <v>1.6455286255690232E-2</v>
      </c>
    </row>
    <row r="77" spans="1:11">
      <c r="A77" s="571" t="s">
        <v>359</v>
      </c>
      <c r="B77" s="304">
        <v>2267410</v>
      </c>
      <c r="C77" s="570">
        <v>1390213</v>
      </c>
      <c r="D77" s="330">
        <f t="shared" si="8"/>
        <v>-0.38687180527562282</v>
      </c>
      <c r="E77" s="304">
        <v>11042861</v>
      </c>
      <c r="F77" s="570">
        <v>11519386</v>
      </c>
      <c r="G77" s="330">
        <f t="shared" si="9"/>
        <v>4.3152313517303087E-2</v>
      </c>
      <c r="H77" s="330">
        <f t="shared" si="7"/>
        <v>1.4684573888520173E-2</v>
      </c>
    </row>
    <row r="78" spans="1:11">
      <c r="A78" s="571" t="s">
        <v>578</v>
      </c>
      <c r="B78" s="304">
        <v>14184262</v>
      </c>
      <c r="C78" s="570">
        <v>23806995</v>
      </c>
      <c r="D78" s="330">
        <f t="shared" si="8"/>
        <v>0.67840914106070516</v>
      </c>
      <c r="E78" s="570">
        <v>136508078.73000026</v>
      </c>
      <c r="F78" s="570">
        <v>103108784</v>
      </c>
      <c r="G78" s="330">
        <f t="shared" si="9"/>
        <v>-0.24466899718119117</v>
      </c>
      <c r="H78" s="330">
        <f t="shared" si="7"/>
        <v>0.1314400400510467</v>
      </c>
    </row>
    <row r="79" spans="1:11" s="153" customFormat="1" ht="16.5" customHeight="1">
      <c r="A79" s="301" t="s">
        <v>55</v>
      </c>
      <c r="B79" s="302">
        <f>+B67+B55+B43+B31+B19+B7</f>
        <v>745773416.93000007</v>
      </c>
      <c r="C79" s="302">
        <f>+C67+C55+C43+C31+C19+C7</f>
        <v>832459361</v>
      </c>
      <c r="D79" s="334">
        <f t="shared" si="8"/>
        <v>0.11623630194120538</v>
      </c>
      <c r="E79" s="302">
        <f>+E67+E55+E43+E31+E19+E7</f>
        <v>4947434879.1800003</v>
      </c>
      <c r="F79" s="302">
        <f>+F67+F55+F43+F31+F19+F7</f>
        <v>6157132087</v>
      </c>
      <c r="G79" s="334">
        <f t="shared" si="9"/>
        <v>0.24450998090155718</v>
      </c>
      <c r="H79" s="572">
        <f>F79/F79</f>
        <v>1</v>
      </c>
      <c r="I79" s="387"/>
      <c r="J79" s="387"/>
      <c r="K79" s="387"/>
    </row>
    <row r="80" spans="1:11" s="153" customFormat="1">
      <c r="B80" s="231"/>
      <c r="C80" s="231"/>
      <c r="D80" s="231"/>
      <c r="E80" s="231"/>
      <c r="F80" s="231"/>
      <c r="G80" s="231"/>
      <c r="H80" s="231"/>
      <c r="I80" s="387"/>
      <c r="J80" s="387"/>
      <c r="K80" s="387"/>
    </row>
    <row r="81" spans="1:11" s="153" customFormat="1" ht="45.75" customHeight="1">
      <c r="A81" s="827" t="s">
        <v>590</v>
      </c>
      <c r="B81" s="827"/>
      <c r="C81" s="827"/>
      <c r="D81" s="827"/>
      <c r="E81" s="827"/>
      <c r="F81" s="232"/>
      <c r="G81" s="232"/>
      <c r="H81" s="232"/>
      <c r="I81" s="387"/>
      <c r="J81" s="387"/>
      <c r="K81" s="387"/>
    </row>
    <row r="82" spans="1:11" s="153" customFormat="1">
      <c r="B82" s="574"/>
      <c r="C82" s="574"/>
      <c r="D82" s="574"/>
      <c r="E82" s="574"/>
      <c r="F82" s="574"/>
      <c r="G82" s="574"/>
      <c r="H82" s="574"/>
      <c r="I82" s="387"/>
      <c r="J82" s="387"/>
      <c r="K82" s="387"/>
    </row>
    <row r="83" spans="1:11" s="153" customFormat="1">
      <c r="I83" s="387"/>
      <c r="J83" s="387"/>
      <c r="K83" s="387"/>
    </row>
    <row r="84" spans="1:11" s="153" customFormat="1">
      <c r="I84" s="387"/>
      <c r="J84" s="387"/>
      <c r="K84" s="387"/>
    </row>
    <row r="85" spans="1:11" s="153" customFormat="1">
      <c r="I85" s="387"/>
      <c r="J85" s="387"/>
      <c r="K85" s="387"/>
    </row>
    <row r="86" spans="1:11" s="153" customFormat="1">
      <c r="I86" s="387"/>
      <c r="J86" s="387"/>
      <c r="K86" s="387"/>
    </row>
    <row r="87" spans="1:11" s="153" customFormat="1">
      <c r="I87" s="387"/>
      <c r="J87" s="387"/>
      <c r="K87" s="387"/>
    </row>
    <row r="88" spans="1:11" s="153" customFormat="1">
      <c r="I88" s="387"/>
      <c r="J88" s="387"/>
      <c r="K88" s="387"/>
    </row>
    <row r="89" spans="1:11" s="153" customFormat="1">
      <c r="I89" s="387"/>
      <c r="J89" s="387"/>
      <c r="K89" s="387"/>
    </row>
    <row r="90" spans="1:11" s="153" customFormat="1">
      <c r="I90" s="387"/>
      <c r="J90" s="387"/>
      <c r="K90" s="387"/>
    </row>
    <row r="91" spans="1:11" s="153" customFormat="1">
      <c r="I91" s="387"/>
      <c r="J91" s="387"/>
      <c r="K91" s="387"/>
    </row>
    <row r="92" spans="1:11" s="153" customFormat="1">
      <c r="I92" s="387"/>
      <c r="J92" s="387"/>
      <c r="K92" s="387"/>
    </row>
    <row r="93" spans="1:11" s="153" customFormat="1">
      <c r="I93" s="387"/>
      <c r="J93" s="387"/>
      <c r="K93" s="387"/>
    </row>
    <row r="94" spans="1:11" s="153" customFormat="1">
      <c r="I94" s="387"/>
      <c r="J94" s="387"/>
      <c r="K94" s="387"/>
    </row>
    <row r="95" spans="1:11" s="153" customFormat="1">
      <c r="I95" s="387"/>
      <c r="J95" s="387"/>
      <c r="K95" s="387"/>
    </row>
    <row r="96" spans="1:11" s="153" customFormat="1">
      <c r="I96" s="387"/>
      <c r="J96" s="387"/>
      <c r="K96" s="387"/>
    </row>
    <row r="97" spans="9:11" s="153" customFormat="1">
      <c r="I97" s="387"/>
      <c r="J97" s="387"/>
      <c r="K97" s="387"/>
    </row>
    <row r="98" spans="9:11" s="153" customFormat="1">
      <c r="I98" s="387"/>
      <c r="J98" s="387"/>
      <c r="K98" s="387"/>
    </row>
    <row r="99" spans="9:11" s="153" customFormat="1">
      <c r="I99" s="387"/>
      <c r="J99" s="387"/>
      <c r="K99" s="387"/>
    </row>
    <row r="100" spans="9:11" s="153" customFormat="1">
      <c r="I100" s="387"/>
      <c r="J100" s="387"/>
      <c r="K100" s="387"/>
    </row>
    <row r="101" spans="9:11" s="153" customFormat="1">
      <c r="I101" s="387"/>
      <c r="J101" s="387"/>
      <c r="K101" s="387"/>
    </row>
    <row r="102" spans="9:11" s="153" customFormat="1">
      <c r="I102" s="387"/>
      <c r="J102" s="387"/>
      <c r="K102" s="387"/>
    </row>
    <row r="103" spans="9:11" s="153" customFormat="1">
      <c r="I103" s="387"/>
      <c r="J103" s="387"/>
      <c r="K103" s="387"/>
    </row>
    <row r="104" spans="9:11" s="153" customFormat="1">
      <c r="I104" s="387"/>
      <c r="J104" s="387"/>
      <c r="K104" s="387"/>
    </row>
    <row r="105" spans="9:11" s="153" customFormat="1">
      <c r="I105" s="387"/>
      <c r="J105" s="387"/>
      <c r="K105" s="387"/>
    </row>
    <row r="106" spans="9:11" s="153" customFormat="1">
      <c r="I106" s="387"/>
      <c r="J106" s="387"/>
      <c r="K106" s="387"/>
    </row>
    <row r="107" spans="9:11" s="153" customFormat="1">
      <c r="I107" s="387"/>
      <c r="J107" s="387"/>
      <c r="K107" s="387"/>
    </row>
    <row r="108" spans="9:11" s="153" customFormat="1">
      <c r="I108" s="387"/>
      <c r="J108" s="387"/>
      <c r="K108" s="387"/>
    </row>
    <row r="109" spans="9:11" s="153" customFormat="1">
      <c r="I109" s="387"/>
      <c r="J109" s="387"/>
      <c r="K109" s="387"/>
    </row>
    <row r="110" spans="9:11" s="153" customFormat="1">
      <c r="I110" s="387"/>
      <c r="J110" s="387"/>
      <c r="K110" s="387"/>
    </row>
    <row r="111" spans="9:11" s="153" customFormat="1">
      <c r="I111" s="387"/>
      <c r="J111" s="387"/>
      <c r="K111" s="387"/>
    </row>
    <row r="112" spans="9:11" s="153" customFormat="1">
      <c r="I112" s="387"/>
      <c r="J112" s="387"/>
      <c r="K112" s="387"/>
    </row>
    <row r="113" spans="9:11" s="153" customFormat="1">
      <c r="I113" s="387"/>
      <c r="J113" s="387"/>
      <c r="K113" s="387"/>
    </row>
    <row r="114" spans="9:11" s="153" customFormat="1">
      <c r="I114" s="387"/>
      <c r="J114" s="387"/>
      <c r="K114" s="387"/>
    </row>
    <row r="115" spans="9:11" s="153" customFormat="1">
      <c r="I115" s="387"/>
      <c r="J115" s="387"/>
      <c r="K115" s="387"/>
    </row>
    <row r="116" spans="9:11" s="153" customFormat="1">
      <c r="I116" s="387"/>
      <c r="J116" s="387"/>
      <c r="K116" s="387"/>
    </row>
    <row r="117" spans="9:11" s="153" customFormat="1">
      <c r="I117" s="387"/>
      <c r="J117" s="387"/>
      <c r="K117" s="387"/>
    </row>
    <row r="118" spans="9:11" s="153" customFormat="1">
      <c r="I118" s="387"/>
      <c r="J118" s="387"/>
      <c r="K118" s="387"/>
    </row>
    <row r="119" spans="9:11" s="153" customFormat="1">
      <c r="I119" s="387"/>
      <c r="J119" s="387"/>
      <c r="K119" s="387"/>
    </row>
    <row r="120" spans="9:11" s="153" customFormat="1">
      <c r="I120" s="387"/>
      <c r="J120" s="387"/>
      <c r="K120" s="387"/>
    </row>
    <row r="121" spans="9:11" s="153" customFormat="1">
      <c r="I121" s="387"/>
      <c r="J121" s="387"/>
      <c r="K121" s="387"/>
    </row>
    <row r="122" spans="9:11" s="153" customFormat="1">
      <c r="I122" s="387"/>
      <c r="J122" s="387"/>
      <c r="K122" s="387"/>
    </row>
    <row r="123" spans="9:11" s="153" customFormat="1">
      <c r="I123" s="387"/>
      <c r="J123" s="387"/>
      <c r="K123" s="387"/>
    </row>
    <row r="124" spans="9:11" s="153" customFormat="1">
      <c r="I124" s="387"/>
      <c r="J124" s="387"/>
      <c r="K124" s="387"/>
    </row>
    <row r="125" spans="9:11" s="153" customFormat="1">
      <c r="I125" s="387"/>
      <c r="J125" s="387"/>
      <c r="K125" s="387"/>
    </row>
    <row r="126" spans="9:11" s="153" customFormat="1">
      <c r="I126" s="387"/>
      <c r="J126" s="387"/>
      <c r="K126" s="387"/>
    </row>
    <row r="127" spans="9:11" s="153" customFormat="1">
      <c r="I127" s="387"/>
      <c r="J127" s="387"/>
      <c r="K127" s="387"/>
    </row>
    <row r="128" spans="9:11" s="153" customFormat="1">
      <c r="I128" s="387"/>
      <c r="J128" s="387"/>
      <c r="K128" s="387"/>
    </row>
    <row r="129" spans="9:11" s="153" customFormat="1">
      <c r="I129" s="387"/>
      <c r="J129" s="387"/>
      <c r="K129" s="387"/>
    </row>
    <row r="130" spans="9:11" s="153" customFormat="1">
      <c r="I130" s="387"/>
      <c r="J130" s="387"/>
      <c r="K130" s="387"/>
    </row>
    <row r="131" spans="9:11" s="153" customFormat="1">
      <c r="I131" s="387"/>
      <c r="J131" s="387"/>
      <c r="K131" s="387"/>
    </row>
    <row r="132" spans="9:11" s="153" customFormat="1">
      <c r="I132" s="387"/>
      <c r="J132" s="387"/>
      <c r="K132" s="387"/>
    </row>
    <row r="133" spans="9:11" s="153" customFormat="1">
      <c r="I133" s="387"/>
      <c r="J133" s="387"/>
      <c r="K133" s="387"/>
    </row>
    <row r="134" spans="9:11" s="153" customFormat="1">
      <c r="I134" s="387"/>
      <c r="J134" s="387"/>
      <c r="K134" s="387"/>
    </row>
    <row r="135" spans="9:11" s="153" customFormat="1">
      <c r="I135" s="387"/>
      <c r="J135" s="387"/>
      <c r="K135" s="387"/>
    </row>
    <row r="136" spans="9:11" s="153" customFormat="1">
      <c r="I136" s="387"/>
      <c r="J136" s="387"/>
      <c r="K136" s="387"/>
    </row>
    <row r="137" spans="9:11" s="153" customFormat="1">
      <c r="I137" s="387"/>
      <c r="J137" s="387"/>
      <c r="K137" s="387"/>
    </row>
    <row r="138" spans="9:11" s="153" customFormat="1">
      <c r="I138" s="387"/>
      <c r="J138" s="387"/>
      <c r="K138" s="387"/>
    </row>
    <row r="139" spans="9:11" s="153" customFormat="1">
      <c r="I139" s="387"/>
      <c r="J139" s="387"/>
      <c r="K139" s="387"/>
    </row>
    <row r="140" spans="9:11" s="153" customFormat="1">
      <c r="I140" s="387"/>
      <c r="J140" s="387"/>
      <c r="K140" s="387"/>
    </row>
    <row r="141" spans="9:11" s="153" customFormat="1">
      <c r="I141" s="387"/>
      <c r="J141" s="387"/>
      <c r="K141" s="387"/>
    </row>
    <row r="142" spans="9:11" s="153" customFormat="1">
      <c r="I142" s="387"/>
      <c r="J142" s="387"/>
      <c r="K142" s="387"/>
    </row>
    <row r="143" spans="9:11" s="153" customFormat="1">
      <c r="I143" s="387"/>
      <c r="J143" s="387"/>
      <c r="K143" s="387"/>
    </row>
    <row r="144" spans="9:11" s="153" customFormat="1">
      <c r="I144" s="387"/>
      <c r="J144" s="387"/>
      <c r="K144" s="387"/>
    </row>
    <row r="145" spans="9:11" s="153" customFormat="1">
      <c r="I145" s="387"/>
      <c r="J145" s="387"/>
      <c r="K145" s="387"/>
    </row>
    <row r="146" spans="9:11" s="153" customFormat="1">
      <c r="I146" s="387"/>
      <c r="J146" s="387"/>
      <c r="K146" s="387"/>
    </row>
    <row r="147" spans="9:11" s="153" customFormat="1">
      <c r="I147" s="387"/>
      <c r="J147" s="387"/>
      <c r="K147" s="387"/>
    </row>
    <row r="148" spans="9:11" s="153" customFormat="1">
      <c r="I148" s="387"/>
      <c r="J148" s="387"/>
      <c r="K148" s="387"/>
    </row>
    <row r="149" spans="9:11" s="153" customFormat="1">
      <c r="I149" s="387"/>
      <c r="J149" s="387"/>
      <c r="K149" s="387"/>
    </row>
    <row r="150" spans="9:11" s="153" customFormat="1">
      <c r="I150" s="387"/>
      <c r="J150" s="387"/>
      <c r="K150" s="387"/>
    </row>
    <row r="151" spans="9:11" s="153" customFormat="1">
      <c r="I151" s="387"/>
      <c r="J151" s="387"/>
      <c r="K151" s="387"/>
    </row>
    <row r="152" spans="9:11" s="153" customFormat="1">
      <c r="I152" s="387"/>
      <c r="J152" s="387"/>
      <c r="K152" s="387"/>
    </row>
    <row r="153" spans="9:11" s="153" customFormat="1">
      <c r="I153" s="387"/>
      <c r="J153" s="387"/>
      <c r="K153" s="387"/>
    </row>
    <row r="154" spans="9:11" s="153" customFormat="1">
      <c r="I154" s="387"/>
      <c r="J154" s="387"/>
      <c r="K154" s="387"/>
    </row>
    <row r="155" spans="9:11" s="153" customFormat="1">
      <c r="I155" s="387"/>
      <c r="J155" s="387"/>
      <c r="K155" s="387"/>
    </row>
    <row r="156" spans="9:11" s="153" customFormat="1">
      <c r="I156" s="387"/>
      <c r="J156" s="387"/>
      <c r="K156" s="387"/>
    </row>
    <row r="157" spans="9:11" s="153" customFormat="1">
      <c r="I157" s="387"/>
      <c r="J157" s="387"/>
      <c r="K157" s="387"/>
    </row>
    <row r="158" spans="9:11" s="153" customFormat="1">
      <c r="I158" s="387"/>
      <c r="J158" s="387"/>
      <c r="K158" s="387"/>
    </row>
    <row r="159" spans="9:11" s="153" customFormat="1">
      <c r="I159" s="387"/>
      <c r="J159" s="387"/>
      <c r="K159" s="387"/>
    </row>
    <row r="160" spans="9:11" s="153" customFormat="1">
      <c r="I160" s="387"/>
      <c r="J160" s="387"/>
      <c r="K160" s="387"/>
    </row>
    <row r="161" spans="6:11" s="153" customFormat="1">
      <c r="I161" s="387"/>
      <c r="J161" s="387"/>
      <c r="K161" s="387"/>
    </row>
    <row r="162" spans="6:11" s="153" customFormat="1">
      <c r="I162" s="387"/>
      <c r="J162" s="387"/>
      <c r="K162" s="387"/>
    </row>
    <row r="163" spans="6:11" s="153" customFormat="1">
      <c r="I163" s="387"/>
      <c r="J163" s="387"/>
      <c r="K163" s="387"/>
    </row>
    <row r="164" spans="6:11" s="153" customFormat="1">
      <c r="I164" s="387"/>
      <c r="J164" s="387"/>
      <c r="K164" s="387"/>
    </row>
    <row r="165" spans="6:11" s="153" customFormat="1">
      <c r="I165" s="387"/>
      <c r="J165" s="387"/>
      <c r="K165" s="387"/>
    </row>
    <row r="166" spans="6:11" s="153" customFormat="1">
      <c r="I166" s="387"/>
      <c r="J166" s="387"/>
      <c r="K166" s="387"/>
    </row>
    <row r="167" spans="6:11" s="153" customFormat="1">
      <c r="I167" s="387"/>
      <c r="J167" s="387"/>
      <c r="K167" s="387"/>
    </row>
    <row r="168" spans="6:11" s="153" customFormat="1">
      <c r="I168" s="387"/>
      <c r="J168" s="387"/>
      <c r="K168" s="387"/>
    </row>
    <row r="169" spans="6:11" s="153" customFormat="1">
      <c r="I169" s="387"/>
      <c r="J169" s="387"/>
      <c r="K169" s="387"/>
    </row>
    <row r="170" spans="6:11" s="153" customFormat="1">
      <c r="I170" s="387"/>
      <c r="J170" s="387"/>
      <c r="K170" s="387"/>
    </row>
    <row r="171" spans="6:11" s="153" customFormat="1">
      <c r="I171" s="387"/>
      <c r="J171" s="387"/>
      <c r="K171" s="387"/>
    </row>
    <row r="172" spans="6:11" s="153" customFormat="1">
      <c r="I172" s="387"/>
      <c r="J172" s="387"/>
      <c r="K172" s="387"/>
    </row>
    <row r="173" spans="6:11" s="153" customFormat="1">
      <c r="F173" s="387"/>
      <c r="G173" s="387"/>
      <c r="I173" s="387"/>
      <c r="J173" s="387"/>
      <c r="K173" s="387"/>
    </row>
    <row r="174" spans="6:11" s="153" customFormat="1">
      <c r="F174" s="387"/>
      <c r="G174" s="387"/>
      <c r="I174" s="387"/>
      <c r="J174" s="387"/>
      <c r="K174" s="387"/>
    </row>
    <row r="175" spans="6:11" s="153" customFormat="1">
      <c r="F175" s="387"/>
      <c r="G175" s="387"/>
      <c r="I175" s="387"/>
      <c r="J175" s="387"/>
      <c r="K175" s="387"/>
    </row>
    <row r="176" spans="6:11" s="153" customFormat="1">
      <c r="F176" s="387"/>
      <c r="G176" s="387"/>
      <c r="I176" s="387"/>
      <c r="J176" s="387"/>
      <c r="K176" s="387"/>
    </row>
    <row r="177" spans="6:11" s="153" customFormat="1">
      <c r="F177" s="387"/>
      <c r="G177" s="387"/>
      <c r="I177" s="387"/>
      <c r="J177" s="387"/>
      <c r="K177" s="387"/>
    </row>
    <row r="178" spans="6:11" s="153" customFormat="1">
      <c r="F178" s="387"/>
      <c r="G178" s="387"/>
      <c r="I178" s="387"/>
      <c r="J178" s="387"/>
      <c r="K178" s="387"/>
    </row>
    <row r="179" spans="6:11" s="153" customFormat="1">
      <c r="F179" s="387"/>
      <c r="G179" s="387"/>
      <c r="I179" s="387"/>
      <c r="J179" s="387"/>
      <c r="K179" s="387"/>
    </row>
    <row r="180" spans="6:11" s="153" customFormat="1">
      <c r="F180" s="387"/>
      <c r="G180" s="387"/>
      <c r="I180" s="387"/>
      <c r="J180" s="387"/>
      <c r="K180" s="387"/>
    </row>
    <row r="181" spans="6:11" s="153" customFormat="1">
      <c r="F181" s="387"/>
      <c r="G181" s="387"/>
      <c r="I181" s="387"/>
      <c r="J181" s="387"/>
      <c r="K181" s="387"/>
    </row>
    <row r="182" spans="6:11" s="153" customFormat="1">
      <c r="F182" s="387"/>
      <c r="G182" s="387"/>
      <c r="I182" s="387"/>
      <c r="J182" s="387"/>
      <c r="K182" s="387"/>
    </row>
    <row r="183" spans="6:11" s="153" customFormat="1">
      <c r="F183" s="387"/>
      <c r="G183" s="387"/>
      <c r="I183" s="387"/>
      <c r="J183" s="387"/>
      <c r="K183" s="387"/>
    </row>
    <row r="184" spans="6:11" s="153" customFormat="1">
      <c r="F184" s="387"/>
      <c r="G184" s="387"/>
      <c r="I184" s="387"/>
      <c r="J184" s="387"/>
      <c r="K184" s="387"/>
    </row>
    <row r="185" spans="6:11" s="153" customFormat="1">
      <c r="F185" s="387"/>
      <c r="G185" s="387"/>
      <c r="I185" s="387"/>
      <c r="J185" s="387"/>
      <c r="K185" s="387"/>
    </row>
    <row r="186" spans="6:11" s="153" customFormat="1">
      <c r="F186" s="387"/>
      <c r="G186" s="387"/>
      <c r="I186" s="387"/>
      <c r="J186" s="387"/>
      <c r="K186" s="387"/>
    </row>
    <row r="187" spans="6:11" s="153" customFormat="1">
      <c r="F187" s="387"/>
      <c r="G187" s="387"/>
      <c r="I187" s="387"/>
      <c r="J187" s="387"/>
      <c r="K187" s="387"/>
    </row>
    <row r="188" spans="6:11" s="153" customFormat="1">
      <c r="F188" s="387"/>
      <c r="G188" s="387"/>
      <c r="I188" s="387"/>
      <c r="J188" s="387"/>
      <c r="K188" s="387"/>
    </row>
    <row r="189" spans="6:11" s="153" customFormat="1">
      <c r="F189" s="387"/>
      <c r="G189" s="387"/>
      <c r="I189" s="387"/>
      <c r="J189" s="387"/>
      <c r="K189" s="387"/>
    </row>
    <row r="190" spans="6:11" s="153" customFormat="1">
      <c r="F190" s="387"/>
      <c r="G190" s="387"/>
      <c r="I190" s="387"/>
      <c r="J190" s="387"/>
      <c r="K190" s="387"/>
    </row>
    <row r="191" spans="6:11" s="153" customFormat="1">
      <c r="F191" s="387"/>
      <c r="G191" s="387"/>
      <c r="I191" s="387"/>
      <c r="J191" s="387"/>
      <c r="K191" s="387"/>
    </row>
    <row r="192" spans="6:11" s="153" customFormat="1">
      <c r="F192" s="387"/>
      <c r="G192" s="387"/>
      <c r="I192" s="387"/>
      <c r="J192" s="387"/>
      <c r="K192" s="387"/>
    </row>
    <row r="193" spans="6:11" s="153" customFormat="1">
      <c r="F193" s="387"/>
      <c r="G193" s="387"/>
      <c r="I193" s="387"/>
      <c r="J193" s="387"/>
      <c r="K193" s="387"/>
    </row>
    <row r="194" spans="6:11" s="153" customFormat="1">
      <c r="F194" s="387"/>
      <c r="G194" s="387"/>
      <c r="I194" s="387"/>
      <c r="J194" s="387"/>
      <c r="K194" s="387"/>
    </row>
    <row r="195" spans="6:11" s="153" customFormat="1">
      <c r="F195" s="387"/>
      <c r="G195" s="387"/>
      <c r="I195" s="387"/>
      <c r="J195" s="387"/>
      <c r="K195" s="387"/>
    </row>
    <row r="196" spans="6:11" s="153" customFormat="1">
      <c r="F196" s="387"/>
      <c r="G196" s="387"/>
      <c r="I196" s="387"/>
      <c r="J196" s="387"/>
      <c r="K196" s="387"/>
    </row>
    <row r="197" spans="6:11" s="153" customFormat="1">
      <c r="F197" s="387"/>
      <c r="G197" s="387"/>
      <c r="I197" s="387"/>
      <c r="J197" s="387"/>
      <c r="K197" s="387"/>
    </row>
    <row r="198" spans="6:11" s="153" customFormat="1">
      <c r="F198" s="387"/>
      <c r="G198" s="387"/>
      <c r="I198" s="387"/>
      <c r="J198" s="387"/>
      <c r="K198" s="387"/>
    </row>
    <row r="199" spans="6:11" s="153" customFormat="1">
      <c r="F199" s="387"/>
      <c r="G199" s="387"/>
      <c r="I199" s="387"/>
      <c r="J199" s="387"/>
      <c r="K199" s="387"/>
    </row>
    <row r="200" spans="6:11" s="153" customFormat="1">
      <c r="F200" s="387"/>
      <c r="G200" s="387"/>
      <c r="I200" s="387"/>
      <c r="J200" s="387"/>
      <c r="K200" s="387"/>
    </row>
    <row r="201" spans="6:11" s="153" customFormat="1">
      <c r="F201" s="387"/>
      <c r="G201" s="387"/>
      <c r="I201" s="387"/>
      <c r="J201" s="387"/>
      <c r="K201" s="387"/>
    </row>
    <row r="202" spans="6:11" s="153" customFormat="1">
      <c r="F202" s="387"/>
      <c r="G202" s="387"/>
      <c r="I202" s="387"/>
      <c r="J202" s="387"/>
      <c r="K202" s="387"/>
    </row>
    <row r="203" spans="6:11" s="153" customFormat="1">
      <c r="F203" s="387"/>
      <c r="G203" s="387"/>
      <c r="I203" s="387"/>
      <c r="J203" s="387"/>
      <c r="K203" s="387"/>
    </row>
    <row r="204" spans="6:11" s="153" customFormat="1">
      <c r="F204" s="387"/>
      <c r="G204" s="387"/>
      <c r="I204" s="387"/>
      <c r="J204" s="387"/>
      <c r="K204" s="387"/>
    </row>
    <row r="205" spans="6:11" s="153" customFormat="1">
      <c r="F205" s="387"/>
      <c r="G205" s="387"/>
      <c r="I205" s="387"/>
      <c r="J205" s="387"/>
      <c r="K205" s="387"/>
    </row>
    <row r="206" spans="6:11" s="153" customFormat="1">
      <c r="F206" s="387"/>
      <c r="G206" s="387"/>
      <c r="I206" s="387"/>
      <c r="J206" s="387"/>
      <c r="K206" s="387"/>
    </row>
    <row r="207" spans="6:11" s="153" customFormat="1">
      <c r="F207" s="387"/>
      <c r="G207" s="387"/>
      <c r="I207" s="387"/>
      <c r="J207" s="387"/>
      <c r="K207" s="387"/>
    </row>
    <row r="208" spans="6:11" s="153" customFormat="1">
      <c r="F208" s="387"/>
      <c r="G208" s="387"/>
      <c r="I208" s="387"/>
      <c r="J208" s="387"/>
      <c r="K208" s="387"/>
    </row>
    <row r="209" spans="6:11" s="153" customFormat="1">
      <c r="F209" s="387"/>
      <c r="G209" s="387"/>
      <c r="I209" s="387"/>
      <c r="J209" s="387"/>
      <c r="K209" s="387"/>
    </row>
    <row r="210" spans="6:11" s="153" customFormat="1">
      <c r="F210" s="387"/>
      <c r="G210" s="387"/>
      <c r="I210" s="387"/>
      <c r="J210" s="387"/>
      <c r="K210" s="387"/>
    </row>
    <row r="211" spans="6:11" s="153" customFormat="1">
      <c r="F211" s="387"/>
      <c r="G211" s="387"/>
      <c r="I211" s="387"/>
      <c r="J211" s="387"/>
      <c r="K211" s="387"/>
    </row>
    <row r="212" spans="6:11" s="153" customFormat="1">
      <c r="F212" s="387"/>
      <c r="G212" s="387"/>
      <c r="I212" s="387"/>
      <c r="J212" s="387"/>
      <c r="K212" s="387"/>
    </row>
    <row r="213" spans="6:11" s="153" customFormat="1">
      <c r="F213" s="387"/>
      <c r="G213" s="387"/>
      <c r="I213" s="387"/>
      <c r="J213" s="387"/>
      <c r="K213" s="387"/>
    </row>
    <row r="214" spans="6:11" s="153" customFormat="1">
      <c r="F214" s="387"/>
      <c r="G214" s="387"/>
      <c r="I214" s="387"/>
      <c r="J214" s="387"/>
      <c r="K214" s="387"/>
    </row>
    <row r="215" spans="6:11" s="153" customFormat="1">
      <c r="F215" s="387"/>
      <c r="G215" s="387"/>
      <c r="I215" s="387"/>
      <c r="J215" s="387"/>
      <c r="K215" s="387"/>
    </row>
    <row r="216" spans="6:11" s="153" customFormat="1">
      <c r="F216" s="387"/>
      <c r="G216" s="387"/>
      <c r="I216" s="387"/>
      <c r="J216" s="387"/>
      <c r="K216" s="387"/>
    </row>
    <row r="217" spans="6:11" s="153" customFormat="1">
      <c r="F217" s="387"/>
      <c r="G217" s="387"/>
      <c r="I217" s="387"/>
      <c r="J217" s="387"/>
      <c r="K217" s="387"/>
    </row>
    <row r="218" spans="6:11" s="153" customFormat="1">
      <c r="F218" s="387"/>
      <c r="G218" s="387"/>
      <c r="I218" s="387"/>
      <c r="J218" s="387"/>
      <c r="K218" s="387"/>
    </row>
    <row r="219" spans="6:11" s="153" customFormat="1">
      <c r="F219" s="387"/>
      <c r="G219" s="387"/>
      <c r="I219" s="387"/>
      <c r="J219" s="387"/>
      <c r="K219" s="387"/>
    </row>
    <row r="220" spans="6:11" s="153" customFormat="1">
      <c r="F220" s="387"/>
      <c r="G220" s="387"/>
      <c r="I220" s="387"/>
      <c r="J220" s="387"/>
      <c r="K220" s="387"/>
    </row>
    <row r="221" spans="6:11" s="153" customFormat="1">
      <c r="F221" s="387"/>
      <c r="G221" s="387"/>
      <c r="I221" s="387"/>
      <c r="J221" s="387"/>
      <c r="K221" s="387"/>
    </row>
    <row r="222" spans="6:11" s="153" customFormat="1">
      <c r="F222" s="387"/>
      <c r="G222" s="387"/>
      <c r="I222" s="387"/>
      <c r="J222" s="387"/>
      <c r="K222" s="387"/>
    </row>
    <row r="223" spans="6:11" s="153" customFormat="1">
      <c r="F223" s="387"/>
      <c r="G223" s="387"/>
      <c r="I223" s="387"/>
      <c r="J223" s="387"/>
      <c r="K223" s="387"/>
    </row>
    <row r="224" spans="6:11" s="153" customFormat="1">
      <c r="F224" s="387"/>
      <c r="G224" s="387"/>
      <c r="I224" s="387"/>
      <c r="J224" s="387"/>
      <c r="K224" s="387"/>
    </row>
    <row r="225" spans="6:11" s="153" customFormat="1">
      <c r="F225" s="387"/>
      <c r="G225" s="387"/>
      <c r="I225" s="387"/>
      <c r="J225" s="387"/>
      <c r="K225" s="387"/>
    </row>
    <row r="226" spans="6:11" s="153" customFormat="1">
      <c r="F226" s="387"/>
      <c r="G226" s="387"/>
      <c r="I226" s="387"/>
      <c r="J226" s="387"/>
      <c r="K226" s="387"/>
    </row>
    <row r="227" spans="6:11" s="153" customFormat="1">
      <c r="F227" s="387"/>
      <c r="G227" s="387"/>
      <c r="I227" s="387"/>
      <c r="J227" s="387"/>
      <c r="K227" s="387"/>
    </row>
    <row r="228" spans="6:11" s="153" customFormat="1">
      <c r="F228" s="387"/>
      <c r="G228" s="387"/>
      <c r="I228" s="387"/>
      <c r="J228" s="387"/>
      <c r="K228" s="387"/>
    </row>
    <row r="229" spans="6:11" s="153" customFormat="1">
      <c r="F229" s="387"/>
      <c r="G229" s="387"/>
      <c r="I229" s="387"/>
      <c r="J229" s="387"/>
      <c r="K229" s="387"/>
    </row>
    <row r="230" spans="6:11" s="153" customFormat="1">
      <c r="F230" s="387"/>
      <c r="G230" s="387"/>
      <c r="I230" s="387"/>
      <c r="J230" s="387"/>
      <c r="K230" s="387"/>
    </row>
    <row r="231" spans="6:11" s="153" customFormat="1">
      <c r="F231" s="387"/>
      <c r="G231" s="387"/>
      <c r="I231" s="387"/>
      <c r="J231" s="387"/>
      <c r="K231" s="387"/>
    </row>
    <row r="232" spans="6:11" s="153" customFormat="1">
      <c r="F232" s="387"/>
      <c r="G232" s="387"/>
      <c r="I232" s="387"/>
      <c r="J232" s="387"/>
      <c r="K232" s="387"/>
    </row>
    <row r="233" spans="6:11" s="153" customFormat="1">
      <c r="F233" s="387"/>
      <c r="G233" s="387"/>
      <c r="I233" s="387"/>
      <c r="J233" s="387"/>
      <c r="K233" s="387"/>
    </row>
    <row r="234" spans="6:11" s="153" customFormat="1">
      <c r="F234" s="387"/>
      <c r="G234" s="387"/>
      <c r="I234" s="387"/>
      <c r="J234" s="387"/>
      <c r="K234" s="387"/>
    </row>
    <row r="235" spans="6:11" s="153" customFormat="1">
      <c r="F235" s="387"/>
      <c r="G235" s="387"/>
      <c r="I235" s="387"/>
      <c r="J235" s="387"/>
      <c r="K235" s="387"/>
    </row>
    <row r="236" spans="6:11" s="153" customFormat="1">
      <c r="F236" s="387"/>
      <c r="G236" s="387"/>
      <c r="I236" s="387"/>
      <c r="J236" s="387"/>
      <c r="K236" s="387"/>
    </row>
    <row r="237" spans="6:11" s="153" customFormat="1">
      <c r="F237" s="387"/>
      <c r="G237" s="387"/>
      <c r="I237" s="387"/>
      <c r="J237" s="387"/>
      <c r="K237" s="387"/>
    </row>
    <row r="238" spans="6:11" s="153" customFormat="1">
      <c r="F238" s="387"/>
      <c r="G238" s="387"/>
      <c r="I238" s="387"/>
      <c r="J238" s="387"/>
      <c r="K238" s="387"/>
    </row>
    <row r="239" spans="6:11" s="153" customFormat="1">
      <c r="F239" s="387"/>
      <c r="G239" s="387"/>
      <c r="I239" s="387"/>
      <c r="J239" s="387"/>
      <c r="K239" s="387"/>
    </row>
    <row r="240" spans="6:11" s="153" customFormat="1">
      <c r="F240" s="387"/>
      <c r="G240" s="387"/>
      <c r="I240" s="387"/>
      <c r="J240" s="387"/>
      <c r="K240" s="387"/>
    </row>
    <row r="241" spans="6:11" s="153" customFormat="1">
      <c r="F241" s="387"/>
      <c r="G241" s="387"/>
      <c r="I241" s="387"/>
      <c r="J241" s="387"/>
      <c r="K241" s="387"/>
    </row>
    <row r="242" spans="6:11" s="153" customFormat="1">
      <c r="F242" s="387"/>
      <c r="G242" s="387"/>
      <c r="I242" s="387"/>
      <c r="J242" s="387"/>
      <c r="K242" s="387"/>
    </row>
    <row r="243" spans="6:11" s="153" customFormat="1">
      <c r="F243" s="387"/>
      <c r="G243" s="387"/>
      <c r="I243" s="387"/>
      <c r="J243" s="387"/>
      <c r="K243" s="387"/>
    </row>
    <row r="244" spans="6:11" s="153" customFormat="1">
      <c r="F244" s="387"/>
      <c r="G244" s="387"/>
      <c r="I244" s="387"/>
      <c r="J244" s="387"/>
      <c r="K244" s="387"/>
    </row>
    <row r="245" spans="6:11" s="153" customFormat="1">
      <c r="F245" s="387"/>
      <c r="G245" s="387"/>
      <c r="I245" s="387"/>
      <c r="J245" s="387"/>
      <c r="K245" s="387"/>
    </row>
    <row r="246" spans="6:11" s="153" customFormat="1">
      <c r="F246" s="387"/>
      <c r="G246" s="387"/>
      <c r="I246" s="387"/>
      <c r="J246" s="387"/>
      <c r="K246" s="387"/>
    </row>
    <row r="247" spans="6:11" s="153" customFormat="1">
      <c r="F247" s="387"/>
      <c r="G247" s="387"/>
      <c r="I247" s="387"/>
      <c r="J247" s="387"/>
      <c r="K247" s="387"/>
    </row>
    <row r="248" spans="6:11" s="153" customFormat="1">
      <c r="F248" s="387"/>
      <c r="G248" s="387"/>
      <c r="I248" s="387"/>
      <c r="J248" s="387"/>
      <c r="K248" s="387"/>
    </row>
    <row r="249" spans="6:11" s="153" customFormat="1">
      <c r="F249" s="387"/>
      <c r="G249" s="387"/>
      <c r="I249" s="387"/>
      <c r="J249" s="387"/>
      <c r="K249" s="387"/>
    </row>
    <row r="250" spans="6:11" s="153" customFormat="1">
      <c r="F250" s="387"/>
      <c r="G250" s="387"/>
      <c r="I250" s="387"/>
      <c r="J250" s="387"/>
      <c r="K250" s="387"/>
    </row>
    <row r="251" spans="6:11" s="153" customFormat="1">
      <c r="F251" s="387"/>
      <c r="G251" s="387"/>
      <c r="I251" s="387"/>
      <c r="J251" s="387"/>
      <c r="K251" s="387"/>
    </row>
    <row r="252" spans="6:11" s="153" customFormat="1">
      <c r="F252" s="387"/>
      <c r="G252" s="387"/>
      <c r="I252" s="387"/>
      <c r="J252" s="387"/>
      <c r="K252" s="387"/>
    </row>
    <row r="253" spans="6:11" s="153" customFormat="1">
      <c r="F253" s="387"/>
      <c r="G253" s="387"/>
      <c r="I253" s="387"/>
      <c r="J253" s="387"/>
      <c r="K253" s="387"/>
    </row>
    <row r="254" spans="6:11" s="153" customFormat="1">
      <c r="F254" s="387"/>
      <c r="G254" s="387"/>
      <c r="I254" s="387"/>
      <c r="J254" s="387"/>
      <c r="K254" s="387"/>
    </row>
    <row r="255" spans="6:11" s="153" customFormat="1">
      <c r="F255" s="387"/>
      <c r="G255" s="387"/>
      <c r="I255" s="387"/>
      <c r="J255" s="387"/>
      <c r="K255" s="387"/>
    </row>
    <row r="256" spans="6:11" s="153" customFormat="1">
      <c r="F256" s="387"/>
      <c r="G256" s="387"/>
      <c r="I256" s="387"/>
      <c r="J256" s="387"/>
      <c r="K256" s="387"/>
    </row>
    <row r="257" spans="6:11" s="153" customFormat="1">
      <c r="F257" s="387"/>
      <c r="G257" s="387"/>
      <c r="I257" s="387"/>
      <c r="J257" s="387"/>
      <c r="K257" s="387"/>
    </row>
    <row r="258" spans="6:11" s="153" customFormat="1">
      <c r="F258" s="387"/>
      <c r="G258" s="387"/>
      <c r="I258" s="387"/>
      <c r="J258" s="387"/>
      <c r="K258" s="387"/>
    </row>
  </sheetData>
  <mergeCells count="3">
    <mergeCell ref="B5:D5"/>
    <mergeCell ref="E5:H5"/>
    <mergeCell ref="A81:E81"/>
  </mergeCells>
  <printOptions horizontalCentered="1" verticalCentered="1"/>
  <pageMargins left="0" right="0" top="0" bottom="0" header="0.31496062992125984" footer="0.31496062992125984"/>
  <pageSetup scale="51" orientation="portrait" r:id="rId1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F0"/>
  </sheetPr>
  <dimension ref="A1:W61"/>
  <sheetViews>
    <sheetView showGridLines="0" view="pageBreakPreview" topLeftCell="A22" zoomScale="85" zoomScaleNormal="90" zoomScaleSheetLayoutView="85" workbookViewId="0">
      <selection activeCell="M38" sqref="M38"/>
    </sheetView>
  </sheetViews>
  <sheetFormatPr baseColWidth="10" defaultColWidth="11.42578125" defaultRowHeight="12.75"/>
  <cols>
    <col min="1" max="2" width="13.85546875" style="575" customWidth="1"/>
    <col min="3" max="5" width="13.5703125" style="575" customWidth="1"/>
    <col min="6" max="6" width="21.28515625" style="575" bestFit="1" customWidth="1"/>
    <col min="7" max="9" width="13.5703125" style="575" customWidth="1"/>
    <col min="10" max="16384" width="11.42578125" style="575"/>
  </cols>
  <sheetData>
    <row r="1" spans="1:9">
      <c r="A1" s="194" t="s">
        <v>350</v>
      </c>
      <c r="B1" s="596"/>
      <c r="C1" s="596"/>
      <c r="D1" s="595"/>
      <c r="E1" s="594"/>
      <c r="F1" s="220"/>
      <c r="G1" s="593"/>
      <c r="H1" s="593"/>
    </row>
    <row r="2" spans="1:9" ht="15.75" customHeight="1">
      <c r="A2" s="832" t="s">
        <v>286</v>
      </c>
      <c r="B2" s="832"/>
      <c r="C2" s="832"/>
      <c r="D2" s="832"/>
      <c r="E2" s="594"/>
      <c r="F2" s="220"/>
      <c r="G2" s="593"/>
      <c r="H2" s="593"/>
    </row>
    <row r="3" spans="1:9">
      <c r="A3" s="775"/>
      <c r="B3" s="775"/>
      <c r="C3" s="775"/>
      <c r="D3" s="775"/>
      <c r="E3" s="594"/>
      <c r="F3" s="220"/>
      <c r="G3" s="593"/>
      <c r="H3" s="593"/>
    </row>
    <row r="4" spans="1:9" ht="15" customHeight="1">
      <c r="A4" s="833" t="s">
        <v>356</v>
      </c>
      <c r="B4" s="833"/>
      <c r="C4" s="833"/>
      <c r="D4" s="833"/>
      <c r="F4" s="833" t="s">
        <v>579</v>
      </c>
      <c r="G4" s="833"/>
      <c r="H4" s="833"/>
    </row>
    <row r="5" spans="1:9">
      <c r="A5" s="592" t="s">
        <v>248</v>
      </c>
      <c r="B5" s="592" t="s">
        <v>377</v>
      </c>
      <c r="C5" s="592" t="s">
        <v>378</v>
      </c>
      <c r="D5" s="592" t="s">
        <v>55</v>
      </c>
      <c r="F5" s="591" t="s">
        <v>283</v>
      </c>
      <c r="G5" s="590" t="s">
        <v>284</v>
      </c>
      <c r="H5" s="590" t="s">
        <v>276</v>
      </c>
      <c r="I5" s="583"/>
    </row>
    <row r="6" spans="1:9">
      <c r="A6" s="585">
        <v>2009</v>
      </c>
      <c r="B6" s="588">
        <v>58917</v>
      </c>
      <c r="C6" s="588">
        <v>61379</v>
      </c>
      <c r="D6" s="588">
        <f>+C6+B6</f>
        <v>120296</v>
      </c>
      <c r="F6" s="575" t="s">
        <v>34</v>
      </c>
      <c r="G6" s="583">
        <v>30228</v>
      </c>
      <c r="H6" s="582">
        <f t="shared" ref="H6:H31" si="0">G6/$G$31</f>
        <v>0.14765605537346313</v>
      </c>
      <c r="I6" s="579"/>
    </row>
    <row r="7" spans="1:9">
      <c r="A7" s="585">
        <v>2010</v>
      </c>
      <c r="B7" s="588">
        <v>67570</v>
      </c>
      <c r="C7" s="588">
        <v>92309</v>
      </c>
      <c r="D7" s="588">
        <f t="shared" ref="D7:D15" si="1">+C7+B7</f>
        <v>159879</v>
      </c>
      <c r="F7" s="575" t="s">
        <v>523</v>
      </c>
      <c r="G7" s="583">
        <v>21673</v>
      </c>
      <c r="H7" s="582">
        <f t="shared" si="0"/>
        <v>0.10586706656441268</v>
      </c>
      <c r="I7" s="579"/>
    </row>
    <row r="8" spans="1:9">
      <c r="A8" s="585">
        <v>2011</v>
      </c>
      <c r="B8" s="588">
        <v>73672</v>
      </c>
      <c r="C8" s="588">
        <v>96564</v>
      </c>
      <c r="D8" s="588">
        <f t="shared" si="1"/>
        <v>170236</v>
      </c>
      <c r="F8" s="575" t="s">
        <v>35</v>
      </c>
      <c r="G8" s="583">
        <v>17559</v>
      </c>
      <c r="H8" s="582">
        <f t="shared" si="0"/>
        <v>8.5771227878213549E-2</v>
      </c>
      <c r="I8" s="579"/>
    </row>
    <row r="9" spans="1:9">
      <c r="A9" s="585">
        <v>2012</v>
      </c>
      <c r="B9" s="588">
        <v>85569</v>
      </c>
      <c r="C9" s="588">
        <v>128437</v>
      </c>
      <c r="D9" s="588">
        <f t="shared" si="1"/>
        <v>214006</v>
      </c>
      <c r="F9" s="575" t="s">
        <v>41</v>
      </c>
      <c r="G9" s="583">
        <v>17303</v>
      </c>
      <c r="H9" s="582">
        <f t="shared" si="0"/>
        <v>8.4520733297837519E-2</v>
      </c>
      <c r="I9" s="579"/>
    </row>
    <row r="10" spans="1:9">
      <c r="A10" s="585">
        <v>2013</v>
      </c>
      <c r="B10" s="588">
        <v>81643</v>
      </c>
      <c r="C10" s="588">
        <v>101659</v>
      </c>
      <c r="D10" s="588">
        <f t="shared" si="1"/>
        <v>183302</v>
      </c>
      <c r="F10" s="575" t="s">
        <v>39</v>
      </c>
      <c r="G10" s="583">
        <v>14815</v>
      </c>
      <c r="H10" s="582">
        <f t="shared" si="0"/>
        <v>7.2367489094808002E-2</v>
      </c>
      <c r="I10" s="579"/>
    </row>
    <row r="11" spans="1:9">
      <c r="A11" s="585">
        <v>2014</v>
      </c>
      <c r="B11" s="588">
        <v>81086</v>
      </c>
      <c r="C11" s="588">
        <v>93151</v>
      </c>
      <c r="D11" s="588">
        <f t="shared" si="1"/>
        <v>174237</v>
      </c>
      <c r="F11" s="575" t="s">
        <v>44</v>
      </c>
      <c r="G11" s="583">
        <v>14779</v>
      </c>
      <c r="H11" s="582">
        <f t="shared" si="0"/>
        <v>7.2191638294442625E-2</v>
      </c>
      <c r="I11" s="579"/>
    </row>
    <row r="12" spans="1:9">
      <c r="A12" s="585">
        <v>2015</v>
      </c>
      <c r="B12" s="588">
        <v>74677</v>
      </c>
      <c r="C12" s="588">
        <v>109359</v>
      </c>
      <c r="D12" s="588">
        <f t="shared" si="1"/>
        <v>184036</v>
      </c>
      <c r="F12" s="575" t="s">
        <v>524</v>
      </c>
      <c r="G12" s="583">
        <v>13555</v>
      </c>
      <c r="H12" s="582">
        <f t="shared" si="0"/>
        <v>6.6212711082019746E-2</v>
      </c>
      <c r="I12" s="579"/>
    </row>
    <row r="13" spans="1:9">
      <c r="A13" s="585">
        <v>2016</v>
      </c>
      <c r="B13" s="588">
        <v>75836</v>
      </c>
      <c r="C13" s="588">
        <v>97629</v>
      </c>
      <c r="D13" s="588">
        <f t="shared" si="1"/>
        <v>173465</v>
      </c>
      <c r="F13" s="575" t="s">
        <v>40</v>
      </c>
      <c r="G13" s="583">
        <v>12572</v>
      </c>
      <c r="H13" s="582">
        <f t="shared" si="0"/>
        <v>6.1411007283153983E-2</v>
      </c>
      <c r="I13" s="579"/>
    </row>
    <row r="14" spans="1:9">
      <c r="A14" s="589">
        <v>2017</v>
      </c>
      <c r="B14" s="579">
        <v>82070</v>
      </c>
      <c r="C14" s="588">
        <v>102094</v>
      </c>
      <c r="D14" s="588">
        <f t="shared" si="1"/>
        <v>184164</v>
      </c>
      <c r="F14" s="575" t="s">
        <v>38</v>
      </c>
      <c r="G14" s="583">
        <v>11975</v>
      </c>
      <c r="H14" s="582">
        <f t="shared" si="0"/>
        <v>5.8494814843761449E-2</v>
      </c>
      <c r="I14" s="579"/>
    </row>
    <row r="15" spans="1:9">
      <c r="A15" s="589">
        <v>2018</v>
      </c>
      <c r="B15" s="579">
        <v>90834</v>
      </c>
      <c r="C15" s="588">
        <v>118615</v>
      </c>
      <c r="D15" s="588">
        <f t="shared" si="1"/>
        <v>209449</v>
      </c>
      <c r="F15" s="575" t="s">
        <v>36</v>
      </c>
      <c r="G15" s="583">
        <v>10321</v>
      </c>
      <c r="H15" s="582">
        <f t="shared" si="0"/>
        <v>5.0415447515863208E-2</v>
      </c>
      <c r="I15" s="579"/>
    </row>
    <row r="16" spans="1:9">
      <c r="A16" s="167" t="s">
        <v>446</v>
      </c>
      <c r="B16" s="230">
        <f>+AVERAGE(B17:B28)</f>
        <v>66918.666666666672</v>
      </c>
      <c r="C16" s="230">
        <f>+AVERAGE(C17:C28)</f>
        <v>141796.83333333334</v>
      </c>
      <c r="D16" s="230">
        <f>+AVERAGE(D17:D28)</f>
        <v>208715.5</v>
      </c>
      <c r="F16" s="575" t="s">
        <v>530</v>
      </c>
      <c r="G16" s="583">
        <v>8474</v>
      </c>
      <c r="H16" s="582">
        <f t="shared" si="0"/>
        <v>4.139332450822835E-2</v>
      </c>
      <c r="I16" s="579"/>
    </row>
    <row r="17" spans="1:9">
      <c r="A17" s="586" t="s">
        <v>355</v>
      </c>
      <c r="B17" s="584">
        <v>66728</v>
      </c>
      <c r="C17" s="588">
        <v>135720</v>
      </c>
      <c r="D17" s="584">
        <f>+SUM(B17:C17)</f>
        <v>202448</v>
      </c>
      <c r="E17" s="560"/>
      <c r="F17" s="575" t="s">
        <v>45</v>
      </c>
      <c r="G17" s="583">
        <v>7558</v>
      </c>
      <c r="H17" s="582">
        <f t="shared" si="0"/>
        <v>3.6918898587820381E-2</v>
      </c>
      <c r="I17" s="579"/>
    </row>
    <row r="18" spans="1:9">
      <c r="A18" s="586" t="s">
        <v>230</v>
      </c>
      <c r="B18" s="584">
        <v>67986</v>
      </c>
      <c r="C18" s="588">
        <v>131432</v>
      </c>
      <c r="D18" s="584">
        <f t="shared" ref="D18:D28" si="2">+SUM(B18:C18)</f>
        <v>199418</v>
      </c>
      <c r="E18" s="560"/>
      <c r="F18" s="575" t="s">
        <v>37</v>
      </c>
      <c r="G18" s="583">
        <v>7027</v>
      </c>
      <c r="H18" s="582">
        <f t="shared" si="0"/>
        <v>3.4325099282431042E-2</v>
      </c>
      <c r="I18" s="579"/>
    </row>
    <row r="19" spans="1:9">
      <c r="A19" s="586" t="s">
        <v>469</v>
      </c>
      <c r="B19" s="584">
        <v>67070</v>
      </c>
      <c r="C19" s="588">
        <v>137536</v>
      </c>
      <c r="D19" s="584">
        <f t="shared" si="2"/>
        <v>204606</v>
      </c>
      <c r="E19" s="560"/>
      <c r="F19" s="575" t="s">
        <v>43</v>
      </c>
      <c r="G19" s="583">
        <v>5592</v>
      </c>
      <c r="H19" s="582">
        <f t="shared" si="0"/>
        <v>2.7315490990088852E-2</v>
      </c>
      <c r="I19" s="579"/>
    </row>
    <row r="20" spans="1:9">
      <c r="A20" s="586" t="s">
        <v>120</v>
      </c>
      <c r="B20" s="584">
        <v>65736</v>
      </c>
      <c r="C20" s="588">
        <v>136164</v>
      </c>
      <c r="D20" s="584">
        <f t="shared" si="2"/>
        <v>201900</v>
      </c>
      <c r="F20" s="575" t="s">
        <v>42</v>
      </c>
      <c r="G20" s="583">
        <v>3517</v>
      </c>
      <c r="H20" s="582">
        <f t="shared" si="0"/>
        <v>1.7179646246806599E-2</v>
      </c>
      <c r="I20" s="579"/>
    </row>
    <row r="21" spans="1:9">
      <c r="A21" s="586" t="s">
        <v>480</v>
      </c>
      <c r="B21" s="584">
        <v>67615</v>
      </c>
      <c r="C21" s="588">
        <v>139389</v>
      </c>
      <c r="D21" s="584">
        <f t="shared" si="2"/>
        <v>207004</v>
      </c>
      <c r="F21" s="575" t="s">
        <v>522</v>
      </c>
      <c r="G21" s="583">
        <v>2819</v>
      </c>
      <c r="H21" s="582">
        <f t="shared" si="0"/>
        <v>1.3770094617500086E-2</v>
      </c>
      <c r="I21" s="579"/>
    </row>
    <row r="22" spans="1:9">
      <c r="A22" s="586" t="s">
        <v>483</v>
      </c>
      <c r="B22" s="584">
        <v>66759</v>
      </c>
      <c r="C22" s="588">
        <v>141012</v>
      </c>
      <c r="D22" s="584">
        <f t="shared" si="2"/>
        <v>207771</v>
      </c>
      <c r="F22" s="575" t="s">
        <v>162</v>
      </c>
      <c r="G22" s="583">
        <v>2655</v>
      </c>
      <c r="H22" s="582">
        <f t="shared" si="0"/>
        <v>1.2968996526946693E-2</v>
      </c>
      <c r="I22" s="579"/>
    </row>
    <row r="23" spans="1:9" ht="15.75" customHeight="1">
      <c r="A23" s="586" t="s">
        <v>486</v>
      </c>
      <c r="B23" s="584">
        <v>68284</v>
      </c>
      <c r="C23" s="584">
        <v>148687</v>
      </c>
      <c r="D23" s="584">
        <f t="shared" si="2"/>
        <v>216971</v>
      </c>
      <c r="E23" s="587"/>
      <c r="F23" s="575" t="s">
        <v>28</v>
      </c>
      <c r="G23" s="583">
        <v>1222</v>
      </c>
      <c r="H23" s="582">
        <f t="shared" si="0"/>
        <v>5.9691577235136944E-3</v>
      </c>
      <c r="I23" s="579"/>
    </row>
    <row r="24" spans="1:9">
      <c r="A24" s="586" t="s">
        <v>147</v>
      </c>
      <c r="B24" s="584">
        <v>68962</v>
      </c>
      <c r="C24" s="584">
        <v>146670</v>
      </c>
      <c r="D24" s="584">
        <f t="shared" si="2"/>
        <v>215632</v>
      </c>
      <c r="F24" s="575" t="s">
        <v>264</v>
      </c>
      <c r="G24" s="583">
        <v>918</v>
      </c>
      <c r="H24" s="582">
        <f t="shared" si="0"/>
        <v>4.4841954093171616E-3</v>
      </c>
      <c r="I24" s="579"/>
    </row>
    <row r="25" spans="1:9">
      <c r="A25" s="586" t="s">
        <v>163</v>
      </c>
      <c r="B25" s="584">
        <v>66082</v>
      </c>
      <c r="C25" s="584">
        <v>149982</v>
      </c>
      <c r="D25" s="584">
        <f t="shared" si="2"/>
        <v>216064</v>
      </c>
      <c r="F25" s="575" t="s">
        <v>527</v>
      </c>
      <c r="G25" s="583">
        <v>81</v>
      </c>
      <c r="H25" s="582">
        <f t="shared" si="0"/>
        <v>3.9566430082210247E-4</v>
      </c>
      <c r="I25" s="579"/>
    </row>
    <row r="26" spans="1:9">
      <c r="A26" s="586" t="s">
        <v>149</v>
      </c>
      <c r="B26" s="584">
        <v>65437</v>
      </c>
      <c r="C26" s="584">
        <v>144505</v>
      </c>
      <c r="D26" s="584">
        <f t="shared" si="2"/>
        <v>209942</v>
      </c>
      <c r="F26" s="575" t="s">
        <v>263</v>
      </c>
      <c r="G26" s="583">
        <v>43</v>
      </c>
      <c r="H26" s="582">
        <f t="shared" si="0"/>
        <v>2.100440115475359E-4</v>
      </c>
      <c r="I26" s="579"/>
    </row>
    <row r="27" spans="1:9" ht="15" customHeight="1">
      <c r="A27" s="586" t="s">
        <v>535</v>
      </c>
      <c r="B27" s="584">
        <v>67184</v>
      </c>
      <c r="C27" s="584">
        <v>150927</v>
      </c>
      <c r="D27" s="584">
        <f t="shared" si="2"/>
        <v>218111</v>
      </c>
      <c r="F27" s="575" t="s">
        <v>265</v>
      </c>
      <c r="G27" s="583">
        <v>19</v>
      </c>
      <c r="H27" s="582">
        <f t="shared" si="0"/>
        <v>9.2810144637283298E-5</v>
      </c>
      <c r="I27" s="579"/>
    </row>
    <row r="28" spans="1:9" ht="18" customHeight="1">
      <c r="A28" s="586" t="s">
        <v>136</v>
      </c>
      <c r="B28" s="584">
        <v>65181</v>
      </c>
      <c r="C28" s="584">
        <v>139538</v>
      </c>
      <c r="D28" s="584">
        <f t="shared" si="2"/>
        <v>204719</v>
      </c>
      <c r="F28" s="575" t="s">
        <v>266</v>
      </c>
      <c r="G28" s="583">
        <v>8</v>
      </c>
      <c r="H28" s="582">
        <f t="shared" si="0"/>
        <v>3.9077955636750863E-5</v>
      </c>
      <c r="I28" s="579"/>
    </row>
    <row r="29" spans="1:9" ht="12.75" customHeight="1">
      <c r="F29" s="575" t="s">
        <v>267</v>
      </c>
      <c r="G29" s="583">
        <v>6</v>
      </c>
      <c r="H29" s="582">
        <f t="shared" si="0"/>
        <v>2.9308466727563147E-5</v>
      </c>
      <c r="I29" s="579"/>
    </row>
    <row r="30" spans="1:9">
      <c r="A30" s="833" t="s">
        <v>580</v>
      </c>
      <c r="B30" s="833"/>
      <c r="C30" s="833"/>
      <c r="D30" s="833"/>
      <c r="F30" s="575" t="s">
        <v>581</v>
      </c>
      <c r="G30" s="575">
        <v>0</v>
      </c>
      <c r="H30" s="582">
        <f t="shared" si="0"/>
        <v>0</v>
      </c>
      <c r="I30" s="579"/>
    </row>
    <row r="31" spans="1:9" ht="12.75" customHeight="1">
      <c r="A31" s="747">
        <v>43435</v>
      </c>
      <c r="B31" s="790">
        <v>68108</v>
      </c>
      <c r="C31" s="790">
        <v>137374</v>
      </c>
      <c r="D31" s="790">
        <f>+C31+B31</f>
        <v>205482</v>
      </c>
      <c r="F31" s="191" t="s">
        <v>55</v>
      </c>
      <c r="G31" s="222">
        <f>+SUM(G6:G30)</f>
        <v>204719</v>
      </c>
      <c r="H31" s="429">
        <f t="shared" si="0"/>
        <v>1</v>
      </c>
      <c r="I31" s="579"/>
    </row>
    <row r="32" spans="1:9" ht="18" customHeight="1">
      <c r="A32" s="747">
        <v>43800</v>
      </c>
      <c r="B32" s="584">
        <f>+B28</f>
        <v>65181</v>
      </c>
      <c r="C32" s="584">
        <f>+C28</f>
        <v>139538</v>
      </c>
      <c r="D32" s="584">
        <f>+C32+B32</f>
        <v>204719</v>
      </c>
      <c r="I32" s="579"/>
    </row>
    <row r="33" spans="1:14">
      <c r="A33" s="221" t="s">
        <v>249</v>
      </c>
      <c r="B33" s="748">
        <f>+B32/B31-1</f>
        <v>-4.2975861866447418E-2</v>
      </c>
      <c r="C33" s="748">
        <f>+C32/C31-1</f>
        <v>1.5752616943526476E-2</v>
      </c>
      <c r="D33" s="748">
        <f>+D32/D31-1</f>
        <v>-3.7132206227309394E-3</v>
      </c>
      <c r="E33" s="580"/>
      <c r="I33" s="579"/>
    </row>
    <row r="34" spans="1:14" ht="12.75" customHeight="1">
      <c r="E34" s="580"/>
      <c r="I34" s="579"/>
    </row>
    <row r="35" spans="1:14" ht="12.75" customHeight="1">
      <c r="A35" s="831" t="s">
        <v>582</v>
      </c>
      <c r="B35" s="831"/>
      <c r="C35" s="831"/>
      <c r="D35" s="831"/>
      <c r="E35" s="831"/>
      <c r="F35" s="831"/>
      <c r="G35" s="831"/>
      <c r="H35" s="831"/>
      <c r="I35" s="831"/>
    </row>
    <row r="36" spans="1:14" ht="12.75" customHeight="1"/>
    <row r="37" spans="1:14" ht="12.75" customHeight="1">
      <c r="A37" s="834" t="s">
        <v>296</v>
      </c>
      <c r="B37" s="834"/>
      <c r="C37" s="834"/>
      <c r="D37" s="834"/>
      <c r="E37" s="834"/>
      <c r="F37" s="834"/>
      <c r="G37" s="834"/>
      <c r="H37" s="834"/>
      <c r="I37" s="834"/>
      <c r="J37" s="834"/>
    </row>
    <row r="38" spans="1:14">
      <c r="A38" s="835"/>
      <c r="B38" s="836"/>
      <c r="C38" s="836"/>
      <c r="D38" s="836"/>
      <c r="E38" s="836"/>
      <c r="F38" s="836"/>
      <c r="G38" s="836"/>
      <c r="H38" s="836"/>
      <c r="I38" s="836"/>
      <c r="J38" s="836"/>
    </row>
    <row r="39" spans="1:14" ht="25.5">
      <c r="A39" s="578" t="s">
        <v>287</v>
      </c>
      <c r="B39" s="578" t="s">
        <v>288</v>
      </c>
      <c r="C39" s="578" t="s">
        <v>289</v>
      </c>
      <c r="D39" s="578" t="s">
        <v>290</v>
      </c>
      <c r="E39" s="578" t="s">
        <v>291</v>
      </c>
      <c r="F39" s="578" t="s">
        <v>292</v>
      </c>
      <c r="G39" s="578" t="s">
        <v>293</v>
      </c>
      <c r="H39" s="578" t="s">
        <v>294</v>
      </c>
      <c r="I39" s="578" t="s">
        <v>295</v>
      </c>
      <c r="J39" s="578" t="s">
        <v>519</v>
      </c>
      <c r="K39" s="578" t="s">
        <v>157</v>
      </c>
      <c r="L39" s="578" t="s">
        <v>158</v>
      </c>
      <c r="M39" s="578" t="s">
        <v>159</v>
      </c>
      <c r="N39" s="578" t="s">
        <v>55</v>
      </c>
    </row>
    <row r="40" spans="1:14">
      <c r="A40" s="717">
        <v>2000</v>
      </c>
      <c r="B40" s="576">
        <v>6</v>
      </c>
      <c r="C40" s="576">
        <v>4</v>
      </c>
      <c r="D40" s="576">
        <v>2</v>
      </c>
      <c r="E40" s="576">
        <v>3</v>
      </c>
      <c r="F40" s="576">
        <v>3</v>
      </c>
      <c r="G40" s="576">
        <v>6</v>
      </c>
      <c r="H40" s="576">
        <v>8</v>
      </c>
      <c r="I40" s="576">
        <v>0</v>
      </c>
      <c r="J40" s="575">
        <v>0</v>
      </c>
      <c r="K40" s="575">
        <v>7</v>
      </c>
      <c r="L40" s="575">
        <v>8</v>
      </c>
      <c r="M40" s="575">
        <v>7</v>
      </c>
      <c r="N40" s="718">
        <v>54</v>
      </c>
    </row>
    <row r="41" spans="1:14">
      <c r="A41" s="717">
        <v>2001</v>
      </c>
      <c r="B41" s="576">
        <v>2</v>
      </c>
      <c r="C41" s="576">
        <v>9</v>
      </c>
      <c r="D41" s="576">
        <v>5</v>
      </c>
      <c r="E41" s="576">
        <v>5</v>
      </c>
      <c r="F41" s="576">
        <v>8</v>
      </c>
      <c r="G41" s="576">
        <v>3</v>
      </c>
      <c r="H41" s="576">
        <v>8</v>
      </c>
      <c r="I41" s="576">
        <v>8</v>
      </c>
      <c r="J41" s="575">
        <v>4</v>
      </c>
      <c r="K41" s="575">
        <v>5</v>
      </c>
      <c r="L41" s="575">
        <v>4</v>
      </c>
      <c r="M41" s="575">
        <v>5</v>
      </c>
      <c r="N41" s="718">
        <v>66</v>
      </c>
    </row>
    <row r="42" spans="1:14">
      <c r="A42" s="717">
        <v>2002</v>
      </c>
      <c r="B42" s="576">
        <v>20</v>
      </c>
      <c r="C42" s="576">
        <v>2</v>
      </c>
      <c r="D42" s="576">
        <v>4</v>
      </c>
      <c r="E42" s="576">
        <v>6</v>
      </c>
      <c r="F42" s="576">
        <v>5</v>
      </c>
      <c r="G42" s="576">
        <v>5</v>
      </c>
      <c r="H42" s="576">
        <v>4</v>
      </c>
      <c r="I42" s="576">
        <v>6</v>
      </c>
      <c r="J42" s="575">
        <v>4</v>
      </c>
      <c r="K42" s="575">
        <v>8</v>
      </c>
      <c r="L42" s="575">
        <v>8</v>
      </c>
      <c r="M42" s="575">
        <v>1</v>
      </c>
      <c r="N42" s="718">
        <v>73</v>
      </c>
    </row>
    <row r="43" spans="1:14">
      <c r="A43" s="717">
        <v>2003</v>
      </c>
      <c r="B43" s="576">
        <v>4</v>
      </c>
      <c r="C43" s="576">
        <v>8</v>
      </c>
      <c r="D43" s="576">
        <v>5</v>
      </c>
      <c r="E43" s="576">
        <v>7</v>
      </c>
      <c r="F43" s="576">
        <v>5</v>
      </c>
      <c r="G43" s="576">
        <v>3</v>
      </c>
      <c r="H43" s="576">
        <v>4</v>
      </c>
      <c r="I43" s="576">
        <v>5</v>
      </c>
      <c r="J43" s="575">
        <v>3</v>
      </c>
      <c r="K43" s="575">
        <v>3</v>
      </c>
      <c r="L43" s="575">
        <v>4</v>
      </c>
      <c r="M43" s="575">
        <v>3</v>
      </c>
      <c r="N43" s="718">
        <v>54</v>
      </c>
    </row>
    <row r="44" spans="1:14">
      <c r="A44" s="717">
        <v>2004</v>
      </c>
      <c r="B44" s="576">
        <v>2</v>
      </c>
      <c r="C44" s="576">
        <v>9</v>
      </c>
      <c r="D44" s="576">
        <v>8</v>
      </c>
      <c r="E44" s="576">
        <v>5</v>
      </c>
      <c r="F44" s="576">
        <v>2</v>
      </c>
      <c r="G44" s="576">
        <v>9</v>
      </c>
      <c r="H44" s="576">
        <v>1</v>
      </c>
      <c r="I44" s="576">
        <v>3</v>
      </c>
      <c r="J44" s="575">
        <v>4</v>
      </c>
      <c r="K44" s="575">
        <v>7</v>
      </c>
      <c r="L44" s="575">
        <v>5</v>
      </c>
      <c r="M44" s="575">
        <v>1</v>
      </c>
      <c r="N44" s="718">
        <v>56</v>
      </c>
    </row>
    <row r="45" spans="1:14">
      <c r="A45" s="717">
        <v>2005</v>
      </c>
      <c r="B45" s="576">
        <v>3</v>
      </c>
      <c r="C45" s="576">
        <v>8</v>
      </c>
      <c r="D45" s="576">
        <v>6</v>
      </c>
      <c r="E45" s="576">
        <v>6</v>
      </c>
      <c r="F45" s="576">
        <v>6</v>
      </c>
      <c r="G45" s="576">
        <v>3</v>
      </c>
      <c r="H45" s="576">
        <v>5</v>
      </c>
      <c r="I45" s="576">
        <v>3</v>
      </c>
      <c r="J45" s="575">
        <v>7</v>
      </c>
      <c r="K45" s="575">
        <v>5</v>
      </c>
      <c r="L45" s="575">
        <v>8</v>
      </c>
      <c r="M45" s="575">
        <v>9</v>
      </c>
      <c r="N45" s="718">
        <v>69</v>
      </c>
    </row>
    <row r="46" spans="1:14">
      <c r="A46" s="717">
        <v>2006</v>
      </c>
      <c r="B46" s="576">
        <v>6</v>
      </c>
      <c r="C46" s="576">
        <v>7</v>
      </c>
      <c r="D46" s="576">
        <v>6</v>
      </c>
      <c r="E46" s="576">
        <v>3</v>
      </c>
      <c r="F46" s="576">
        <v>6</v>
      </c>
      <c r="G46" s="576">
        <v>5</v>
      </c>
      <c r="H46" s="576">
        <v>6</v>
      </c>
      <c r="I46" s="576">
        <v>5</v>
      </c>
      <c r="J46" s="575">
        <v>4</v>
      </c>
      <c r="K46" s="575">
        <v>9</v>
      </c>
      <c r="L46" s="575">
        <v>4</v>
      </c>
      <c r="M46" s="575">
        <v>4</v>
      </c>
      <c r="N46" s="718">
        <v>65</v>
      </c>
    </row>
    <row r="47" spans="1:14">
      <c r="A47" s="717">
        <v>2007</v>
      </c>
      <c r="B47" s="576">
        <v>5</v>
      </c>
      <c r="C47" s="576">
        <v>6</v>
      </c>
      <c r="D47" s="576">
        <v>7</v>
      </c>
      <c r="E47" s="576">
        <v>3</v>
      </c>
      <c r="F47" s="576">
        <v>7</v>
      </c>
      <c r="G47" s="576">
        <v>6</v>
      </c>
      <c r="H47" s="576">
        <v>4</v>
      </c>
      <c r="I47" s="576">
        <v>6</v>
      </c>
      <c r="J47" s="575">
        <v>5</v>
      </c>
      <c r="K47" s="575">
        <v>6</v>
      </c>
      <c r="L47" s="575">
        <v>5</v>
      </c>
      <c r="M47" s="575">
        <v>2</v>
      </c>
      <c r="N47" s="718">
        <v>62</v>
      </c>
    </row>
    <row r="48" spans="1:14">
      <c r="A48" s="717">
        <v>2008</v>
      </c>
      <c r="B48" s="576">
        <v>12</v>
      </c>
      <c r="C48" s="576">
        <v>5</v>
      </c>
      <c r="D48" s="576">
        <v>7</v>
      </c>
      <c r="E48" s="576">
        <v>6</v>
      </c>
      <c r="F48" s="576">
        <v>3</v>
      </c>
      <c r="G48" s="576">
        <v>5</v>
      </c>
      <c r="H48" s="576">
        <v>6</v>
      </c>
      <c r="I48" s="576">
        <v>6</v>
      </c>
      <c r="J48" s="575">
        <v>5</v>
      </c>
      <c r="K48" s="575">
        <v>3</v>
      </c>
      <c r="L48" s="575">
        <v>3</v>
      </c>
      <c r="M48" s="575">
        <v>3</v>
      </c>
      <c r="N48" s="718">
        <v>64</v>
      </c>
    </row>
    <row r="49" spans="1:23">
      <c r="A49" s="717">
        <v>2009</v>
      </c>
      <c r="B49" s="576">
        <v>4</v>
      </c>
      <c r="C49" s="576">
        <v>14</v>
      </c>
      <c r="D49" s="576">
        <v>6</v>
      </c>
      <c r="E49" s="576">
        <v>2</v>
      </c>
      <c r="F49" s="576">
        <v>3</v>
      </c>
      <c r="G49" s="576">
        <v>8</v>
      </c>
      <c r="H49" s="576">
        <v>6</v>
      </c>
      <c r="I49" s="576">
        <v>4</v>
      </c>
      <c r="J49" s="575">
        <v>2</v>
      </c>
      <c r="K49" s="575">
        <v>1</v>
      </c>
      <c r="L49" s="575">
        <v>4</v>
      </c>
      <c r="M49" s="575">
        <v>2</v>
      </c>
      <c r="N49" s="718">
        <v>56</v>
      </c>
    </row>
    <row r="50" spans="1:23">
      <c r="A50" s="717">
        <v>2010</v>
      </c>
      <c r="B50" s="576">
        <v>5</v>
      </c>
      <c r="C50" s="576">
        <v>13</v>
      </c>
      <c r="D50" s="576">
        <v>1</v>
      </c>
      <c r="E50" s="576">
        <v>6</v>
      </c>
      <c r="F50" s="576">
        <v>5</v>
      </c>
      <c r="G50" s="576">
        <v>9</v>
      </c>
      <c r="H50" s="576">
        <v>6</v>
      </c>
      <c r="I50" s="576">
        <v>4</v>
      </c>
      <c r="J50" s="575">
        <v>3</v>
      </c>
      <c r="K50" s="575">
        <v>4</v>
      </c>
      <c r="L50" s="575">
        <v>4</v>
      </c>
      <c r="M50" s="575">
        <v>6</v>
      </c>
      <c r="N50" s="718">
        <v>66</v>
      </c>
    </row>
    <row r="51" spans="1:23">
      <c r="A51" s="717">
        <v>2011</v>
      </c>
      <c r="B51" s="576">
        <v>4</v>
      </c>
      <c r="C51" s="576">
        <v>8</v>
      </c>
      <c r="D51" s="576">
        <v>2</v>
      </c>
      <c r="E51" s="576">
        <v>5</v>
      </c>
      <c r="F51" s="576">
        <v>6</v>
      </c>
      <c r="G51" s="576">
        <v>5</v>
      </c>
      <c r="H51" s="576">
        <v>4</v>
      </c>
      <c r="I51" s="576">
        <v>5</v>
      </c>
      <c r="J51" s="575">
        <v>4</v>
      </c>
      <c r="K51" s="575">
        <v>5</v>
      </c>
      <c r="L51" s="575">
        <v>1</v>
      </c>
      <c r="M51" s="575">
        <v>3</v>
      </c>
      <c r="N51" s="718">
        <v>52</v>
      </c>
    </row>
    <row r="52" spans="1:23">
      <c r="A52" s="577">
        <v>2012</v>
      </c>
      <c r="B52" s="576">
        <v>2</v>
      </c>
      <c r="C52" s="576">
        <v>6</v>
      </c>
      <c r="D52" s="576">
        <v>8</v>
      </c>
      <c r="E52" s="576">
        <v>2</v>
      </c>
      <c r="F52" s="576">
        <v>4</v>
      </c>
      <c r="G52" s="576">
        <v>2</v>
      </c>
      <c r="H52" s="576">
        <v>5</v>
      </c>
      <c r="I52" s="576">
        <v>5</v>
      </c>
      <c r="J52" s="575">
        <v>3</v>
      </c>
      <c r="K52" s="575">
        <v>8</v>
      </c>
      <c r="L52" s="575">
        <v>4</v>
      </c>
      <c r="M52" s="575">
        <v>4</v>
      </c>
      <c r="N52" s="718">
        <v>53</v>
      </c>
    </row>
    <row r="53" spans="1:23">
      <c r="A53" s="577">
        <v>2013</v>
      </c>
      <c r="B53" s="576">
        <v>4</v>
      </c>
      <c r="C53" s="576">
        <v>6</v>
      </c>
      <c r="D53" s="576">
        <v>5</v>
      </c>
      <c r="E53" s="576">
        <v>6</v>
      </c>
      <c r="F53" s="576">
        <v>1</v>
      </c>
      <c r="G53" s="576">
        <v>4</v>
      </c>
      <c r="H53" s="576">
        <v>4</v>
      </c>
      <c r="I53" s="576"/>
      <c r="J53" s="575">
        <v>5</v>
      </c>
      <c r="K53" s="575">
        <v>2</v>
      </c>
      <c r="L53" s="575">
        <v>4</v>
      </c>
      <c r="M53" s="575">
        <v>2</v>
      </c>
      <c r="N53" s="718">
        <v>43</v>
      </c>
    </row>
    <row r="54" spans="1:23">
      <c r="A54" s="577">
        <v>2014</v>
      </c>
      <c r="B54" s="576">
        <v>6</v>
      </c>
      <c r="C54" s="576">
        <v>1</v>
      </c>
      <c r="D54" s="576">
        <v>1</v>
      </c>
      <c r="E54" s="576">
        <v>1</v>
      </c>
      <c r="F54" s="576">
        <v>1</v>
      </c>
      <c r="G54" s="576">
        <v>3</v>
      </c>
      <c r="H54" s="576">
        <v>7</v>
      </c>
      <c r="I54" s="576">
        <v>2</v>
      </c>
      <c r="J54" s="575">
        <v>2</v>
      </c>
      <c r="K54" s="575">
        <v>0</v>
      </c>
      <c r="L54" s="575">
        <v>1</v>
      </c>
      <c r="M54" s="575">
        <v>7</v>
      </c>
      <c r="N54" s="718">
        <v>32</v>
      </c>
    </row>
    <row r="55" spans="1:23">
      <c r="A55" s="577">
        <v>2015</v>
      </c>
      <c r="B55" s="576">
        <v>5</v>
      </c>
      <c r="C55" s="576">
        <v>2</v>
      </c>
      <c r="D55" s="576">
        <v>7</v>
      </c>
      <c r="E55" s="576">
        <v>2</v>
      </c>
      <c r="F55" s="576">
        <v>0</v>
      </c>
      <c r="G55" s="576">
        <v>2</v>
      </c>
      <c r="H55" s="576">
        <v>1</v>
      </c>
      <c r="I55" s="576">
        <v>2</v>
      </c>
      <c r="J55" s="575">
        <v>2</v>
      </c>
      <c r="K55" s="575">
        <v>3</v>
      </c>
      <c r="L55" s="575">
        <v>3</v>
      </c>
      <c r="M55" s="575">
        <v>0</v>
      </c>
      <c r="N55" s="718">
        <v>29</v>
      </c>
    </row>
    <row r="56" spans="1:23">
      <c r="A56" s="577">
        <v>2016</v>
      </c>
      <c r="B56" s="576">
        <v>4</v>
      </c>
      <c r="C56" s="576">
        <v>3</v>
      </c>
      <c r="D56" s="576">
        <v>3</v>
      </c>
      <c r="E56" s="576">
        <v>1</v>
      </c>
      <c r="F56" s="576">
        <v>6</v>
      </c>
      <c r="G56" s="576">
        <v>2</v>
      </c>
      <c r="H56" s="576">
        <v>2</v>
      </c>
      <c r="I56" s="576">
        <v>3</v>
      </c>
      <c r="J56" s="575">
        <v>4</v>
      </c>
      <c r="K56" s="575">
        <v>1</v>
      </c>
      <c r="L56" s="575">
        <v>2</v>
      </c>
      <c r="M56" s="575">
        <v>3</v>
      </c>
      <c r="N56" s="718">
        <v>34</v>
      </c>
    </row>
    <row r="57" spans="1:23">
      <c r="A57" s="577">
        <v>2017</v>
      </c>
      <c r="B57" s="576">
        <v>5</v>
      </c>
      <c r="C57" s="576">
        <v>5</v>
      </c>
      <c r="D57" s="576">
        <v>3</v>
      </c>
      <c r="E57" s="576">
        <v>2</v>
      </c>
      <c r="F57" s="576">
        <v>6</v>
      </c>
      <c r="G57" s="576">
        <v>1</v>
      </c>
      <c r="H57" s="576">
        <v>3</v>
      </c>
      <c r="I57" s="576">
        <v>4</v>
      </c>
      <c r="J57" s="575">
        <v>2</v>
      </c>
      <c r="K57" s="575">
        <v>8</v>
      </c>
      <c r="L57" s="575">
        <v>0</v>
      </c>
      <c r="M57" s="575">
        <v>2</v>
      </c>
      <c r="N57" s="718">
        <v>41</v>
      </c>
    </row>
    <row r="58" spans="1:23">
      <c r="A58" s="577">
        <v>2018</v>
      </c>
      <c r="B58" s="576">
        <v>2</v>
      </c>
      <c r="C58" s="576">
        <v>1</v>
      </c>
      <c r="D58" s="576">
        <v>2</v>
      </c>
      <c r="E58" s="576">
        <v>5</v>
      </c>
      <c r="F58" s="576">
        <v>3</v>
      </c>
      <c r="G58" s="576">
        <v>2</v>
      </c>
      <c r="H58" s="576">
        <v>1</v>
      </c>
      <c r="I58" s="576">
        <v>3</v>
      </c>
      <c r="J58" s="575">
        <v>2</v>
      </c>
      <c r="K58" s="575">
        <v>2</v>
      </c>
      <c r="L58" s="575">
        <v>3</v>
      </c>
      <c r="M58" s="575">
        <v>1</v>
      </c>
      <c r="N58" s="718">
        <v>27</v>
      </c>
    </row>
    <row r="59" spans="1:23">
      <c r="A59" s="223">
        <v>2019</v>
      </c>
      <c r="B59" s="224">
        <v>4</v>
      </c>
      <c r="C59" s="224">
        <v>2</v>
      </c>
      <c r="D59" s="224">
        <v>1</v>
      </c>
      <c r="E59" s="224">
        <v>4</v>
      </c>
      <c r="F59" s="224">
        <v>4</v>
      </c>
      <c r="G59" s="224">
        <v>3</v>
      </c>
      <c r="H59" s="224">
        <v>3</v>
      </c>
      <c r="I59" s="224">
        <v>3</v>
      </c>
      <c r="J59" s="729">
        <v>3</v>
      </c>
      <c r="K59" s="729">
        <v>1</v>
      </c>
      <c r="L59" s="729">
        <v>6</v>
      </c>
      <c r="M59" s="729">
        <v>6</v>
      </c>
      <c r="N59" s="224">
        <f>+SUM(B59:M59)</f>
        <v>40</v>
      </c>
    </row>
    <row r="61" spans="1:23" ht="30.75" customHeight="1">
      <c r="A61" s="831" t="s">
        <v>583</v>
      </c>
      <c r="B61" s="831"/>
      <c r="C61" s="831"/>
      <c r="D61" s="831"/>
      <c r="E61" s="831"/>
      <c r="F61" s="831"/>
      <c r="G61" s="831"/>
      <c r="H61" s="831"/>
      <c r="I61" s="831"/>
      <c r="K61" s="576"/>
      <c r="L61" s="576"/>
      <c r="M61" s="576"/>
      <c r="N61" s="576"/>
      <c r="O61" s="576"/>
      <c r="P61" s="576"/>
      <c r="Q61" s="576"/>
      <c r="R61" s="576"/>
      <c r="W61" s="719"/>
    </row>
  </sheetData>
  <mergeCells count="8">
    <mergeCell ref="A61:I61"/>
    <mergeCell ref="A2:D2"/>
    <mergeCell ref="A4:D4"/>
    <mergeCell ref="F4:H4"/>
    <mergeCell ref="A37:J37"/>
    <mergeCell ref="A35:I35"/>
    <mergeCell ref="A38:J38"/>
    <mergeCell ref="A30:D30"/>
  </mergeCells>
  <printOptions horizontalCentered="1" verticalCentered="1"/>
  <pageMargins left="0" right="0" top="0" bottom="0" header="0.31496062992125984" footer="0.31496062992125984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B0F0"/>
  </sheetPr>
  <dimension ref="A1:O47"/>
  <sheetViews>
    <sheetView showGridLines="0" view="pageBreakPreview" zoomScaleNormal="100" zoomScaleSheetLayoutView="100" workbookViewId="0">
      <selection activeCell="H23" sqref="H23"/>
    </sheetView>
  </sheetViews>
  <sheetFormatPr baseColWidth="10" defaultColWidth="11.5703125" defaultRowHeight="12"/>
  <cols>
    <col min="1" max="1" width="17" style="140" customWidth="1"/>
    <col min="2" max="3" width="17.28515625" style="141" customWidth="1"/>
    <col min="4" max="10" width="17.28515625" style="139" customWidth="1"/>
    <col min="11" max="11" width="17.28515625" style="140" customWidth="1"/>
    <col min="12" max="12" width="17.85546875" style="140" bestFit="1" customWidth="1"/>
    <col min="13" max="13" width="14.5703125" style="140" customWidth="1"/>
    <col min="14" max="16384" width="11.5703125" style="140"/>
  </cols>
  <sheetData>
    <row r="1" spans="1:15" ht="12.75">
      <c r="A1" s="215" t="s">
        <v>324</v>
      </c>
      <c r="B1" s="203"/>
      <c r="C1" s="203"/>
      <c r="D1" s="204"/>
      <c r="E1" s="204"/>
      <c r="F1" s="204"/>
      <c r="G1" s="204"/>
      <c r="H1" s="204"/>
      <c r="I1" s="204"/>
      <c r="J1" s="204"/>
    </row>
    <row r="2" spans="1:15" ht="31.5" customHeight="1">
      <c r="A2" s="792" t="s">
        <v>325</v>
      </c>
      <c r="B2" s="792"/>
      <c r="C2" s="792"/>
      <c r="D2" s="792"/>
      <c r="E2" s="792"/>
      <c r="F2" s="792"/>
      <c r="G2" s="792"/>
      <c r="H2" s="792"/>
      <c r="I2" s="792"/>
      <c r="J2" s="556"/>
    </row>
    <row r="3" spans="1:15">
      <c r="C3" s="139"/>
    </row>
    <row r="4" spans="1:15" ht="12.75">
      <c r="A4" s="206" t="s">
        <v>297</v>
      </c>
      <c r="B4" s="216">
        <v>2010</v>
      </c>
      <c r="C4" s="216">
        <v>2011</v>
      </c>
      <c r="D4" s="216">
        <v>2012</v>
      </c>
      <c r="E4" s="216">
        <v>2013</v>
      </c>
      <c r="F4" s="216">
        <v>2014</v>
      </c>
      <c r="G4" s="216">
        <v>2015</v>
      </c>
      <c r="H4" s="216">
        <v>2016</v>
      </c>
      <c r="I4" s="216">
        <v>2017</v>
      </c>
      <c r="J4" s="261">
        <v>2018</v>
      </c>
      <c r="K4" s="261" t="s">
        <v>446</v>
      </c>
    </row>
    <row r="5" spans="1:15" ht="12.75">
      <c r="A5" s="207" t="s">
        <v>298</v>
      </c>
      <c r="B5" s="208">
        <v>2917749.7190824146</v>
      </c>
      <c r="C5" s="208">
        <v>2885886.5143818362</v>
      </c>
      <c r="D5" s="208">
        <v>2599069.3519712551</v>
      </c>
      <c r="E5" s="208">
        <v>1825852.0229200001</v>
      </c>
      <c r="F5" s="208">
        <v>1957001.2064799997</v>
      </c>
      <c r="G5" s="208">
        <v>2181241.04</v>
      </c>
      <c r="H5" s="208">
        <v>1553578.77</v>
      </c>
      <c r="I5" s="208">
        <v>1936562.98459</v>
      </c>
      <c r="J5" s="208">
        <v>1963366.5351999998</v>
      </c>
      <c r="K5" s="208">
        <f>'12. TRANSFERENCIAS 2'!K6+'12. TRANSFERENCIAS 2'!K32+'12. TRANSFERENCIAS 2'!K58</f>
        <v>3408772.7281570458</v>
      </c>
      <c r="L5" s="746">
        <f>K5/$K$31</f>
        <v>7.3408744440066928E-4</v>
      </c>
      <c r="M5" s="597"/>
      <c r="O5" s="597"/>
    </row>
    <row r="6" spans="1:15" ht="12.75">
      <c r="A6" s="207" t="s">
        <v>299</v>
      </c>
      <c r="B6" s="208">
        <v>794731907.03502786</v>
      </c>
      <c r="C6" s="208">
        <v>770582075.2986815</v>
      </c>
      <c r="D6" s="208">
        <v>1015864460.7110069</v>
      </c>
      <c r="E6" s="208">
        <v>1019235893.7081801</v>
      </c>
      <c r="F6" s="208">
        <v>748108985.37879992</v>
      </c>
      <c r="G6" s="208">
        <v>434978723.07999998</v>
      </c>
      <c r="H6" s="208">
        <v>397241204.52999997</v>
      </c>
      <c r="I6" s="208">
        <v>750902788.65413082</v>
      </c>
      <c r="J6" s="208">
        <v>1516816729.6351998</v>
      </c>
      <c r="K6" s="208">
        <f>'12. TRANSFERENCIAS 2'!K7+'12. TRANSFERENCIAS 2'!K33+'12. TRANSFERENCIAS 2'!K59</f>
        <v>1324474844.8843265</v>
      </c>
      <c r="L6" s="746">
        <f t="shared" ref="L6:L31" si="0">K6/$K$31</f>
        <v>0.28522885847534102</v>
      </c>
      <c r="M6" s="597"/>
      <c r="O6" s="597"/>
    </row>
    <row r="7" spans="1:15" ht="12.75">
      <c r="A7" s="207" t="s">
        <v>300</v>
      </c>
      <c r="B7" s="208">
        <v>7456590.0871504145</v>
      </c>
      <c r="C7" s="208">
        <v>10352473.908096461</v>
      </c>
      <c r="D7" s="208">
        <v>16258265.793091137</v>
      </c>
      <c r="E7" s="208">
        <v>23194328.631980002</v>
      </c>
      <c r="F7" s="208">
        <v>12359816.467359999</v>
      </c>
      <c r="G7" s="208">
        <v>12761019.199999999</v>
      </c>
      <c r="H7" s="208">
        <v>108657238.78999999</v>
      </c>
      <c r="I7" s="208">
        <v>312005052.26177514</v>
      </c>
      <c r="J7" s="208">
        <v>274351742.08719999</v>
      </c>
      <c r="K7" s="208">
        <f>'12. TRANSFERENCIAS 2'!K8+'12. TRANSFERENCIAS 2'!K34+'12. TRANSFERENCIAS 2'!K60</f>
        <v>222108214.90848729</v>
      </c>
      <c r="L7" s="746">
        <f t="shared" si="0"/>
        <v>4.7831540811087578E-2</v>
      </c>
      <c r="M7" s="597"/>
      <c r="O7" s="597"/>
    </row>
    <row r="8" spans="1:15" ht="12.75">
      <c r="A8" s="207" t="s">
        <v>301</v>
      </c>
      <c r="B8" s="208">
        <v>412482426.79868722</v>
      </c>
      <c r="C8" s="208">
        <v>743425104.30328166</v>
      </c>
      <c r="D8" s="208">
        <v>834558660.0002594</v>
      </c>
      <c r="E8" s="208">
        <v>495471646.73208004</v>
      </c>
      <c r="F8" s="208">
        <v>466127959.44327992</v>
      </c>
      <c r="G8" s="208">
        <v>453708276.44</v>
      </c>
      <c r="H8" s="208">
        <v>399551676.36000001</v>
      </c>
      <c r="I8" s="208">
        <v>528519880.00192571</v>
      </c>
      <c r="J8" s="208">
        <v>853908303.20840001</v>
      </c>
      <c r="K8" s="208">
        <f>'12. TRANSFERENCIAS 2'!K9+'12. TRANSFERENCIAS 2'!K35+'12. TRANSFERENCIAS 2'!K61</f>
        <v>1000683645.8412294</v>
      </c>
      <c r="L8" s="746">
        <f t="shared" si="0"/>
        <v>0.21549964131116731</v>
      </c>
      <c r="M8" s="597"/>
      <c r="O8" s="597"/>
    </row>
    <row r="9" spans="1:15" ht="12.75">
      <c r="A9" s="207" t="s">
        <v>302</v>
      </c>
      <c r="B9" s="208">
        <v>56291528.187267631</v>
      </c>
      <c r="C9" s="208">
        <v>93335995.644704983</v>
      </c>
      <c r="D9" s="208">
        <v>103933365.26069061</v>
      </c>
      <c r="E9" s="208">
        <v>35571156.517959997</v>
      </c>
      <c r="F9" s="208">
        <v>22621632.429839998</v>
      </c>
      <c r="G9" s="208">
        <v>31112361.829999998</v>
      </c>
      <c r="H9" s="208">
        <v>39934273.920000002</v>
      </c>
      <c r="I9" s="208">
        <v>39870273.374913946</v>
      </c>
      <c r="J9" s="208">
        <v>64304295.1052</v>
      </c>
      <c r="K9" s="208">
        <f>'12. TRANSFERENCIAS 2'!K10+'12. TRANSFERENCIAS 2'!K36+'12. TRANSFERENCIAS 2'!K62</f>
        <v>46329386.645281509</v>
      </c>
      <c r="L9" s="746">
        <f t="shared" si="0"/>
        <v>9.977145370284813E-3</v>
      </c>
      <c r="M9" s="597"/>
      <c r="O9" s="597"/>
    </row>
    <row r="10" spans="1:15" ht="12.75">
      <c r="A10" s="207" t="s">
        <v>303</v>
      </c>
      <c r="B10" s="208">
        <v>578828906.18651068</v>
      </c>
      <c r="C10" s="208">
        <v>618864290.54276061</v>
      </c>
      <c r="D10" s="208">
        <v>655256210.66507769</v>
      </c>
      <c r="E10" s="208">
        <v>708936866.67443991</v>
      </c>
      <c r="F10" s="208">
        <v>440433262.44224</v>
      </c>
      <c r="G10" s="208">
        <v>355183970.54999995</v>
      </c>
      <c r="H10" s="208">
        <v>321085333.85000002</v>
      </c>
      <c r="I10" s="208">
        <v>269863128.85069102</v>
      </c>
      <c r="J10" s="208">
        <v>191059453.63999999</v>
      </c>
      <c r="K10" s="208">
        <f>'12. TRANSFERENCIAS 2'!K11+'12. TRANSFERENCIAS 2'!K37+'12. TRANSFERENCIAS 2'!K63</f>
        <v>159874471.79378659</v>
      </c>
      <c r="L10" s="746">
        <f t="shared" si="0"/>
        <v>3.4429353841803179E-2</v>
      </c>
      <c r="M10" s="597"/>
      <c r="O10" s="597"/>
    </row>
    <row r="11" spans="1:15" ht="12.75">
      <c r="A11" s="207" t="s">
        <v>304</v>
      </c>
      <c r="B11" s="208">
        <v>22442.175658171251</v>
      </c>
      <c r="C11" s="208">
        <v>5142.9157128230454</v>
      </c>
      <c r="D11" s="208">
        <v>8691.0249344109852</v>
      </c>
      <c r="E11" s="208">
        <v>17994.093239999998</v>
      </c>
      <c r="F11" s="208">
        <v>16281.536479999999</v>
      </c>
      <c r="G11" s="208">
        <v>47933.94</v>
      </c>
      <c r="H11" s="208">
        <v>33929.919999999998</v>
      </c>
      <c r="I11" s="208">
        <v>24759.048299999999</v>
      </c>
      <c r="J11" s="208">
        <v>31494.890800000001</v>
      </c>
      <c r="K11" s="208">
        <f>'12. TRANSFERENCIAS 2'!K12+'12. TRANSFERENCIAS 2'!K38+'12. TRANSFERENCIAS 2'!K64</f>
        <v>47243.701773796158</v>
      </c>
      <c r="L11" s="746">
        <f t="shared" si="0"/>
        <v>1.0174045342677829E-5</v>
      </c>
      <c r="M11" s="597"/>
      <c r="O11" s="597"/>
    </row>
    <row r="12" spans="1:15" ht="12.75">
      <c r="A12" s="207" t="s">
        <v>305</v>
      </c>
      <c r="B12" s="208">
        <v>130630809.76498613</v>
      </c>
      <c r="C12" s="208">
        <v>219739294.43000156</v>
      </c>
      <c r="D12" s="208">
        <v>396420696.80841982</v>
      </c>
      <c r="E12" s="208">
        <v>68682450.3002</v>
      </c>
      <c r="F12" s="208">
        <v>150877029.19295999</v>
      </c>
      <c r="G12" s="208">
        <v>241732042.68000001</v>
      </c>
      <c r="H12" s="208">
        <v>174060577.88</v>
      </c>
      <c r="I12" s="208">
        <v>220807925.0292407</v>
      </c>
      <c r="J12" s="208">
        <v>379695784.07879996</v>
      </c>
      <c r="K12" s="208">
        <f>'12. TRANSFERENCIAS 2'!K13+'12. TRANSFERENCIAS 2'!K39+'12. TRANSFERENCIAS 2'!K65</f>
        <v>367864058.25397438</v>
      </c>
      <c r="L12" s="746">
        <f t="shared" si="0"/>
        <v>7.9220413898499639E-2</v>
      </c>
      <c r="M12" s="597"/>
      <c r="O12" s="597"/>
    </row>
    <row r="13" spans="1:15" ht="12.75">
      <c r="A13" s="207" t="s">
        <v>306</v>
      </c>
      <c r="B13" s="208">
        <v>22869908.83790103</v>
      </c>
      <c r="C13" s="208">
        <v>37913552.780751623</v>
      </c>
      <c r="D13" s="208">
        <v>33372077.099185344</v>
      </c>
      <c r="E13" s="208">
        <v>24907916.53678</v>
      </c>
      <c r="F13" s="208">
        <v>18203655.44184</v>
      </c>
      <c r="G13" s="208">
        <v>19226095.850000001</v>
      </c>
      <c r="H13" s="208">
        <v>15202766.92</v>
      </c>
      <c r="I13" s="208">
        <v>15521295.794381678</v>
      </c>
      <c r="J13" s="208">
        <v>18083554.416000001</v>
      </c>
      <c r="K13" s="208">
        <f>'12. TRANSFERENCIAS 2'!K14+'12. TRANSFERENCIAS 2'!K40+'12. TRANSFERENCIAS 2'!K66</f>
        <v>18127228.654280372</v>
      </c>
      <c r="L13" s="746">
        <f t="shared" si="0"/>
        <v>3.9037424956405585E-3</v>
      </c>
      <c r="M13" s="597"/>
      <c r="O13" s="597"/>
    </row>
    <row r="14" spans="1:15" ht="12.75">
      <c r="A14" s="207" t="s">
        <v>307</v>
      </c>
      <c r="B14" s="208">
        <v>4586447.4102538563</v>
      </c>
      <c r="C14" s="208">
        <v>8485729.9313526191</v>
      </c>
      <c r="D14" s="208">
        <v>7778782.4031547066</v>
      </c>
      <c r="E14" s="208">
        <v>5030770.7491999995</v>
      </c>
      <c r="F14" s="208">
        <v>4481267.1912000002</v>
      </c>
      <c r="G14" s="208">
        <v>6282684.9800000004</v>
      </c>
      <c r="H14" s="208">
        <v>5384865.1400000006</v>
      </c>
      <c r="I14" s="208">
        <v>11058731.944498029</v>
      </c>
      <c r="J14" s="208">
        <v>23232458.770800002</v>
      </c>
      <c r="K14" s="208">
        <f>'12. TRANSFERENCIAS 2'!K15+'12. TRANSFERENCIAS 2'!K41+'12. TRANSFERENCIAS 2'!K67</f>
        <v>15436696.207857491</v>
      </c>
      <c r="L14" s="746">
        <f t="shared" si="0"/>
        <v>3.324329831558526E-3</v>
      </c>
      <c r="M14" s="597"/>
      <c r="O14" s="597"/>
    </row>
    <row r="15" spans="1:15" ht="12.75">
      <c r="A15" s="207" t="s">
        <v>308</v>
      </c>
      <c r="B15" s="208">
        <v>83859562.307208538</v>
      </c>
      <c r="C15" s="208">
        <v>235060437.44280097</v>
      </c>
      <c r="D15" s="208">
        <v>401195537.72356755</v>
      </c>
      <c r="E15" s="208">
        <v>230490249.6651406</v>
      </c>
      <c r="F15" s="208">
        <v>288055484.15719998</v>
      </c>
      <c r="G15" s="208">
        <v>145700263.68000001</v>
      </c>
      <c r="H15" s="208">
        <v>73677188.570000008</v>
      </c>
      <c r="I15" s="208">
        <v>121724599.81236839</v>
      </c>
      <c r="J15" s="208">
        <v>185775481.55600002</v>
      </c>
      <c r="K15" s="208">
        <f>'12. TRANSFERENCIAS 2'!K16+'12. TRANSFERENCIAS 2'!K42+'12. TRANSFERENCIAS 2'!K68</f>
        <v>134651816.35524708</v>
      </c>
      <c r="L15" s="746">
        <f t="shared" si="0"/>
        <v>2.8997594041880525E-2</v>
      </c>
      <c r="M15" s="597"/>
      <c r="O15" s="597"/>
    </row>
    <row r="16" spans="1:15" ht="12.75">
      <c r="A16" s="207" t="s">
        <v>309</v>
      </c>
      <c r="B16" s="208">
        <v>104704001.50625034</v>
      </c>
      <c r="C16" s="208">
        <v>136496760.66062248</v>
      </c>
      <c r="D16" s="208">
        <v>129925948.67495766</v>
      </c>
      <c r="E16" s="208">
        <v>93695808.049779996</v>
      </c>
      <c r="F16" s="208">
        <v>45498783.514799997</v>
      </c>
      <c r="G16" s="208">
        <v>66478640.479999997</v>
      </c>
      <c r="H16" s="208">
        <v>60847155.50999999</v>
      </c>
      <c r="I16" s="208">
        <v>102871017.98461364</v>
      </c>
      <c r="J16" s="208">
        <v>186019535.89359999</v>
      </c>
      <c r="K16" s="208">
        <f>'12. TRANSFERENCIAS 2'!K17+'12. TRANSFERENCIAS 2'!K43+'12. TRANSFERENCIAS 2'!K69</f>
        <v>143848686.16073012</v>
      </c>
      <c r="L16" s="746">
        <f t="shared" si="0"/>
        <v>3.0978162178977427E-2</v>
      </c>
      <c r="M16" s="597"/>
      <c r="O16" s="597"/>
    </row>
    <row r="17" spans="1:15" ht="12.75">
      <c r="A17" s="207" t="s">
        <v>310</v>
      </c>
      <c r="B17" s="208">
        <v>475092520.04335213</v>
      </c>
      <c r="C17" s="208">
        <v>533515484.93588352</v>
      </c>
      <c r="D17" s="208">
        <v>607324121.99845195</v>
      </c>
      <c r="E17" s="208">
        <v>601975758.16471994</v>
      </c>
      <c r="F17" s="208">
        <v>408796725.38536</v>
      </c>
      <c r="G17" s="208">
        <v>345426174.19</v>
      </c>
      <c r="H17" s="208">
        <v>310235381.41000003</v>
      </c>
      <c r="I17" s="208">
        <v>317733876.33502603</v>
      </c>
      <c r="J17" s="208">
        <v>313451982.47080004</v>
      </c>
      <c r="K17" s="208">
        <f>'12. TRANSFERENCIAS 2'!K18+'12. TRANSFERENCIAS 2'!K44+'12. TRANSFERENCIAS 2'!K70</f>
        <v>276102432.38118786</v>
      </c>
      <c r="L17" s="746">
        <f t="shared" si="0"/>
        <v>5.9459326022329333E-2</v>
      </c>
      <c r="M17" s="597"/>
      <c r="O17" s="597"/>
    </row>
    <row r="18" spans="1:15" ht="12.75">
      <c r="A18" s="207" t="s">
        <v>311</v>
      </c>
      <c r="B18" s="208">
        <v>1663173.2381679008</v>
      </c>
      <c r="C18" s="208">
        <v>2417239.194722211</v>
      </c>
      <c r="D18" s="208">
        <v>2208583.4198764423</v>
      </c>
      <c r="E18" s="208">
        <v>1739908.2035400001</v>
      </c>
      <c r="F18" s="208">
        <v>2045578.206</v>
      </c>
      <c r="G18" s="208">
        <v>2821838.08</v>
      </c>
      <c r="H18" s="208">
        <v>2970444.14</v>
      </c>
      <c r="I18" s="208">
        <v>2901145.3169399998</v>
      </c>
      <c r="J18" s="208">
        <v>2468555.1771999998</v>
      </c>
      <c r="K18" s="208">
        <f>'12. TRANSFERENCIAS 2'!K19+'12. TRANSFERENCIAS 2'!K45+'12. TRANSFERENCIAS 2'!K71</f>
        <v>2371169.08519891</v>
      </c>
      <c r="L18" s="746">
        <f t="shared" si="0"/>
        <v>5.1063699249219864E-4</v>
      </c>
      <c r="M18" s="597"/>
      <c r="O18" s="597"/>
    </row>
    <row r="19" spans="1:15" ht="12.75">
      <c r="A19" s="207" t="s">
        <v>312</v>
      </c>
      <c r="B19" s="208">
        <v>117783126.9414579</v>
      </c>
      <c r="C19" s="208">
        <v>186330859.10603899</v>
      </c>
      <c r="D19" s="208">
        <v>199901479.13317117</v>
      </c>
      <c r="E19" s="208">
        <v>145750026.01084</v>
      </c>
      <c r="F19" s="208">
        <v>91464145.697760001</v>
      </c>
      <c r="G19" s="208">
        <v>132132732.88</v>
      </c>
      <c r="H19" s="208">
        <v>87032168.520000011</v>
      </c>
      <c r="I19" s="208">
        <v>130941148.43981849</v>
      </c>
      <c r="J19" s="208">
        <v>161592327.90439999</v>
      </c>
      <c r="K19" s="208">
        <f>'12. TRANSFERENCIAS 2'!K20+'12. TRANSFERENCIAS 2'!K46+'12. TRANSFERENCIAS 2'!K72</f>
        <v>152859362.28971255</v>
      </c>
      <c r="L19" s="746">
        <f t="shared" si="0"/>
        <v>3.2918633057897835E-2</v>
      </c>
      <c r="M19" s="597"/>
      <c r="O19" s="597"/>
    </row>
    <row r="20" spans="1:15" ht="12.75">
      <c r="A20" s="207" t="s">
        <v>313</v>
      </c>
      <c r="B20" s="208">
        <v>114580.23345233868</v>
      </c>
      <c r="C20" s="208">
        <v>488981.38280839717</v>
      </c>
      <c r="D20" s="208">
        <v>589887.75891903555</v>
      </c>
      <c r="E20" s="208">
        <v>414056.74178000004</v>
      </c>
      <c r="F20" s="208">
        <v>465466.93167999998</v>
      </c>
      <c r="G20" s="208">
        <v>486813</v>
      </c>
      <c r="H20" s="208">
        <v>105507</v>
      </c>
      <c r="I20" s="208">
        <v>137411.74225000001</v>
      </c>
      <c r="J20" s="208">
        <v>51408</v>
      </c>
      <c r="K20" s="208">
        <f>'12. TRANSFERENCIAS 2'!K21+'12. TRANSFERENCIAS 2'!K47+'12. TRANSFERENCIAS 2'!K73</f>
        <v>816223.78526587901</v>
      </c>
      <c r="L20" s="746">
        <f t="shared" si="0"/>
        <v>1.757757645839934E-4</v>
      </c>
      <c r="M20" s="597"/>
      <c r="O20" s="597"/>
    </row>
    <row r="21" spans="1:15" ht="12.75">
      <c r="A21" s="207" t="s">
        <v>314</v>
      </c>
      <c r="B21" s="208">
        <v>1986445.1567431935</v>
      </c>
      <c r="C21" s="208">
        <v>2207435.8189031449</v>
      </c>
      <c r="D21" s="208">
        <v>3050291.1766951731</v>
      </c>
      <c r="E21" s="208">
        <v>5120161.9310600003</v>
      </c>
      <c r="F21" s="208">
        <v>4484740.0181599995</v>
      </c>
      <c r="G21" s="208">
        <v>5576767.3899999997</v>
      </c>
      <c r="H21" s="208">
        <v>7070180.7599999998</v>
      </c>
      <c r="I21" s="208">
        <v>6498758.7072200002</v>
      </c>
      <c r="J21" s="208">
        <v>6204970.2739999993</v>
      </c>
      <c r="K21" s="208">
        <f>'12. TRANSFERENCIAS 2'!K22+'12. TRANSFERENCIAS 2'!K48+'12. TRANSFERENCIAS 2'!K74</f>
        <v>6105040.026890236</v>
      </c>
      <c r="L21" s="746">
        <f t="shared" si="0"/>
        <v>1.3147351227861539E-3</v>
      </c>
      <c r="M21" s="597"/>
      <c r="O21" s="597"/>
    </row>
    <row r="22" spans="1:15" ht="12.75">
      <c r="A22" s="207" t="s">
        <v>315</v>
      </c>
      <c r="B22" s="208">
        <v>345257084.74441558</v>
      </c>
      <c r="C22" s="208">
        <v>500118580.71051222</v>
      </c>
      <c r="D22" s="208">
        <v>421321618.06921977</v>
      </c>
      <c r="E22" s="208">
        <v>362196812.37268001</v>
      </c>
      <c r="F22" s="208">
        <v>303773208.22975999</v>
      </c>
      <c r="G22" s="208">
        <v>287963588.88</v>
      </c>
      <c r="H22" s="208">
        <v>225809459.65000001</v>
      </c>
      <c r="I22" s="208">
        <v>129278778.82423852</v>
      </c>
      <c r="J22" s="208">
        <v>216967621.866</v>
      </c>
      <c r="K22" s="208">
        <f>'12. TRANSFERENCIAS 2'!K23+'12. TRANSFERENCIAS 2'!K49+'12. TRANSFERENCIAS 2'!K75</f>
        <v>257255152.8171145</v>
      </c>
      <c r="L22" s="746">
        <f t="shared" si="0"/>
        <v>5.5400518823242241E-2</v>
      </c>
      <c r="M22" s="597"/>
      <c r="O22" s="597"/>
    </row>
    <row r="23" spans="1:15" ht="12.75">
      <c r="A23" s="207" t="s">
        <v>316</v>
      </c>
      <c r="B23" s="208">
        <v>206278602.87626642</v>
      </c>
      <c r="C23" s="208">
        <v>261270046.13078004</v>
      </c>
      <c r="D23" s="208">
        <v>227450185.27691138</v>
      </c>
      <c r="E23" s="208">
        <v>128872727.13410001</v>
      </c>
      <c r="F23" s="208">
        <v>85954084.441439986</v>
      </c>
      <c r="G23" s="208">
        <v>93811156.810000002</v>
      </c>
      <c r="H23" s="208">
        <v>43139786.120000005</v>
      </c>
      <c r="I23" s="208">
        <v>80428379.951815233</v>
      </c>
      <c r="J23" s="208">
        <v>110838151.89879999</v>
      </c>
      <c r="K23" s="208">
        <f>'12. TRANSFERENCIAS 2'!K24+'12. TRANSFERENCIAS 2'!K50+'12. TRANSFERENCIAS 2'!K76</f>
        <v>102846059.23860985</v>
      </c>
      <c r="L23" s="746">
        <f t="shared" si="0"/>
        <v>2.2148147387335199E-2</v>
      </c>
      <c r="M23" s="597"/>
      <c r="O23" s="597"/>
    </row>
    <row r="24" spans="1:15" ht="12.75">
      <c r="A24" s="207" t="s">
        <v>317</v>
      </c>
      <c r="B24" s="208">
        <v>5306423.1324795112</v>
      </c>
      <c r="C24" s="208">
        <v>5455625.2764978996</v>
      </c>
      <c r="D24" s="208">
        <v>6632227.9950636607</v>
      </c>
      <c r="E24" s="208">
        <v>12665687.461540002</v>
      </c>
      <c r="F24" s="208">
        <v>11693265.65992</v>
      </c>
      <c r="G24" s="208">
        <v>8850417.8399999999</v>
      </c>
      <c r="H24" s="208">
        <v>40099774.140000001</v>
      </c>
      <c r="I24" s="208">
        <v>13834884.511889234</v>
      </c>
      <c r="J24" s="208">
        <v>9555499.3039999995</v>
      </c>
      <c r="K24" s="208">
        <f>'12. TRANSFERENCIAS 2'!K25+'12. TRANSFERENCIAS 2'!K51+'12. TRANSFERENCIAS 2'!K77</f>
        <v>9733246.2106782626</v>
      </c>
      <c r="L24" s="746">
        <f t="shared" si="0"/>
        <v>2.0960780921238714E-3</v>
      </c>
      <c r="M24" s="597"/>
      <c r="O24" s="597"/>
    </row>
    <row r="25" spans="1:15" ht="12.75">
      <c r="A25" s="207" t="s">
        <v>318</v>
      </c>
      <c r="B25" s="208">
        <v>260812911.4911198</v>
      </c>
      <c r="C25" s="208">
        <v>397361014.50526154</v>
      </c>
      <c r="D25" s="208">
        <v>377115469.72351629</v>
      </c>
      <c r="E25" s="208">
        <v>275624663.42460001</v>
      </c>
      <c r="F25" s="208">
        <v>237485100.12136</v>
      </c>
      <c r="G25" s="208">
        <v>177276591.92000002</v>
      </c>
      <c r="H25" s="208">
        <v>122134194.34999999</v>
      </c>
      <c r="I25" s="208">
        <v>136613880.79370436</v>
      </c>
      <c r="J25" s="208">
        <v>134045877.25479999</v>
      </c>
      <c r="K25" s="208">
        <f>'12. TRANSFERENCIAS 2'!K26+'12. TRANSFERENCIAS 2'!K52+'12. TRANSFERENCIAS 2'!K78</f>
        <v>102898811.16868363</v>
      </c>
      <c r="L25" s="746">
        <f t="shared" si="0"/>
        <v>2.2159507642953061E-2</v>
      </c>
      <c r="M25" s="597"/>
      <c r="O25" s="597"/>
    </row>
    <row r="26" spans="1:15" ht="12.75">
      <c r="A26" s="207" t="s">
        <v>319</v>
      </c>
      <c r="B26" s="208">
        <v>1383843.2131051037</v>
      </c>
      <c r="C26" s="208">
        <v>1561706.4410984239</v>
      </c>
      <c r="D26" s="208">
        <v>2013543.8280217585</v>
      </c>
      <c r="E26" s="208">
        <v>1576367.9918800001</v>
      </c>
      <c r="F26" s="208">
        <v>3115735.1436799997</v>
      </c>
      <c r="G26" s="208">
        <v>2117818.94</v>
      </c>
      <c r="H26" s="208">
        <v>2559411.2400000002</v>
      </c>
      <c r="I26" s="208">
        <v>2436367.1838600002</v>
      </c>
      <c r="J26" s="208">
        <v>2276929.5</v>
      </c>
      <c r="K26" s="208">
        <f>'12. TRANSFERENCIAS 2'!K27+'12. TRANSFERENCIAS 2'!K53+'12. TRANSFERENCIAS 2'!K79</f>
        <v>2843165.4888105169</v>
      </c>
      <c r="L26" s="746">
        <f t="shared" si="0"/>
        <v>6.1228255860211033E-4</v>
      </c>
      <c r="M26" s="597"/>
      <c r="O26" s="597"/>
    </row>
    <row r="27" spans="1:15" ht="12.75">
      <c r="A27" s="207" t="s">
        <v>320</v>
      </c>
      <c r="B27" s="208">
        <v>278801911.78170145</v>
      </c>
      <c r="C27" s="208">
        <v>459989093.80042839</v>
      </c>
      <c r="D27" s="208">
        <v>386564323.60621232</v>
      </c>
      <c r="E27" s="208">
        <v>304535228.34421998</v>
      </c>
      <c r="F27" s="208">
        <v>279236762.76184005</v>
      </c>
      <c r="G27" s="208">
        <v>259060548.84</v>
      </c>
      <c r="H27" s="208">
        <v>214765362.41</v>
      </c>
      <c r="I27" s="208">
        <v>134555988.48519117</v>
      </c>
      <c r="J27" s="208">
        <v>221975636.05399999</v>
      </c>
      <c r="K27" s="208">
        <f>'12. TRANSFERENCIAS 2'!K28+'12. TRANSFERENCIAS 2'!K54+'12. TRANSFERENCIAS 2'!K80</f>
        <v>292677296.77498013</v>
      </c>
      <c r="L27" s="746">
        <f t="shared" si="0"/>
        <v>6.3028763123143303E-2</v>
      </c>
      <c r="M27" s="597"/>
      <c r="O27" s="597"/>
    </row>
    <row r="28" spans="1:15" ht="12.75">
      <c r="A28" s="207" t="s">
        <v>321</v>
      </c>
      <c r="B28" s="208">
        <v>19463.666679419461</v>
      </c>
      <c r="C28" s="208">
        <v>19455.877442696172</v>
      </c>
      <c r="D28" s="208">
        <v>43553.030509609976</v>
      </c>
      <c r="E28" s="208">
        <v>55096.25740000001</v>
      </c>
      <c r="F28" s="208">
        <v>56406.394079999998</v>
      </c>
      <c r="G28" s="208">
        <v>56161</v>
      </c>
      <c r="H28" s="208">
        <v>68216</v>
      </c>
      <c r="I28" s="208">
        <v>130264.1</v>
      </c>
      <c r="J28" s="208">
        <v>70426.5</v>
      </c>
      <c r="K28" s="208">
        <f>'12. TRANSFERENCIAS 2'!K29+'12. TRANSFERENCIAS 2'!K55+'12. TRANSFERENCIAS 2'!K81</f>
        <v>87353.445000000007</v>
      </c>
      <c r="L28" s="746">
        <f t="shared" si="0"/>
        <v>1.8811775472726709E-5</v>
      </c>
      <c r="M28" s="597"/>
      <c r="O28" s="597"/>
    </row>
    <row r="29" spans="1:15" ht="12.75">
      <c r="A29" s="207" t="s">
        <v>322</v>
      </c>
      <c r="B29" s="208">
        <v>46904.923492221176</v>
      </c>
      <c r="C29" s="208">
        <v>35251.343504267919</v>
      </c>
      <c r="D29" s="208">
        <v>74048.562939078285</v>
      </c>
      <c r="E29" s="208">
        <v>37294.849779999997</v>
      </c>
      <c r="F29" s="208">
        <v>40275</v>
      </c>
      <c r="G29" s="208">
        <v>41360</v>
      </c>
      <c r="H29" s="208">
        <v>20882</v>
      </c>
      <c r="I29" s="208">
        <v>11613.72387</v>
      </c>
      <c r="J29" s="208">
        <v>4536</v>
      </c>
      <c r="K29" s="208">
        <f>'12. TRANSFERENCIAS 2'!K30+'12. TRANSFERENCIAS 2'!K56+'12. TRANSFERENCIAS 2'!K82</f>
        <v>100950.3</v>
      </c>
      <c r="L29" s="746">
        <f t="shared" si="0"/>
        <v>2.1739891054146785E-5</v>
      </c>
      <c r="M29" s="597"/>
      <c r="O29" s="597"/>
    </row>
    <row r="30" spans="1:15" ht="12.75">
      <c r="A30" s="207"/>
      <c r="B30" s="208"/>
      <c r="C30" s="208"/>
      <c r="D30" s="208"/>
      <c r="E30" s="208"/>
      <c r="F30" s="208"/>
      <c r="G30" s="205"/>
      <c r="H30" s="205"/>
      <c r="I30" s="205"/>
      <c r="J30" s="205"/>
      <c r="L30" s="746">
        <f t="shared" si="0"/>
        <v>0</v>
      </c>
      <c r="M30" s="597"/>
      <c r="O30" s="597"/>
    </row>
    <row r="31" spans="1:15" ht="12.75">
      <c r="A31" s="217" t="s">
        <v>323</v>
      </c>
      <c r="B31" s="218">
        <f t="shared" ref="B31:I31" si="1">SUM(B5:B29)</f>
        <v>3893929271.4584174</v>
      </c>
      <c r="C31" s="218">
        <f t="shared" si="1"/>
        <v>5227917518.8970299</v>
      </c>
      <c r="D31" s="218">
        <f t="shared" si="1"/>
        <v>5831461099.0958252</v>
      </c>
      <c r="E31" s="218">
        <f t="shared" si="1"/>
        <v>4547624722.5700397</v>
      </c>
      <c r="F31" s="218">
        <f t="shared" si="1"/>
        <v>3627352652.3935204</v>
      </c>
      <c r="G31" s="218">
        <f t="shared" si="1"/>
        <v>3085015223.5200005</v>
      </c>
      <c r="H31" s="218">
        <f t="shared" si="1"/>
        <v>2653240557.8999996</v>
      </c>
      <c r="I31" s="218">
        <f t="shared" si="1"/>
        <v>3330608513.8572516</v>
      </c>
      <c r="J31" s="218">
        <f>SUM(J5:J29)</f>
        <v>4874746122.0211992</v>
      </c>
      <c r="K31" s="218">
        <f>SUM(K5:K29)</f>
        <v>4643551329.1472635</v>
      </c>
      <c r="L31" s="746">
        <f t="shared" si="0"/>
        <v>1</v>
      </c>
      <c r="M31" s="597"/>
    </row>
    <row r="32" spans="1:15" ht="12.75">
      <c r="A32" s="205"/>
      <c r="B32" s="260"/>
      <c r="C32" s="260"/>
      <c r="D32" s="260"/>
      <c r="E32" s="260"/>
      <c r="F32" s="260"/>
      <c r="G32" s="260"/>
      <c r="H32" s="260"/>
      <c r="I32" s="260"/>
      <c r="J32" s="260"/>
      <c r="K32" s="322"/>
    </row>
    <row r="33" spans="1:14" ht="72.75" customHeight="1">
      <c r="A33" s="837" t="s">
        <v>541</v>
      </c>
      <c r="B33" s="837"/>
      <c r="C33" s="837"/>
      <c r="D33" s="837"/>
      <c r="E33" s="837"/>
      <c r="F33" s="837"/>
      <c r="G33" s="837"/>
      <c r="H33" s="837"/>
      <c r="I33" s="837"/>
      <c r="J33" s="837"/>
      <c r="K33" s="837"/>
      <c r="M33" s="289"/>
      <c r="N33" s="289"/>
    </row>
    <row r="34" spans="1:14" ht="12.75">
      <c r="I34" s="207"/>
      <c r="J34" s="207"/>
      <c r="K34" s="208"/>
      <c r="L34" s="207"/>
      <c r="M34" s="329"/>
      <c r="N34" s="289"/>
    </row>
    <row r="35" spans="1:14" ht="12.75">
      <c r="I35" s="207"/>
      <c r="J35" s="207"/>
      <c r="K35" s="208"/>
      <c r="L35" s="207"/>
      <c r="M35" s="329"/>
      <c r="N35" s="289"/>
    </row>
    <row r="36" spans="1:14" ht="12.75">
      <c r="I36" s="207"/>
      <c r="J36" s="207"/>
      <c r="K36" s="208"/>
      <c r="L36" s="207"/>
      <c r="M36" s="329"/>
      <c r="N36" s="289"/>
    </row>
    <row r="37" spans="1:14" ht="12.75">
      <c r="I37" s="207"/>
      <c r="J37" s="207"/>
      <c r="K37" s="208"/>
      <c r="L37" s="207"/>
      <c r="M37" s="329"/>
      <c r="N37" s="289"/>
    </row>
    <row r="38" spans="1:14" ht="12.75">
      <c r="I38" s="207"/>
      <c r="J38" s="207"/>
      <c r="K38" s="208"/>
      <c r="L38" s="207"/>
      <c r="M38" s="329"/>
      <c r="N38" s="289"/>
    </row>
    <row r="39" spans="1:14" ht="12.75">
      <c r="I39" s="207"/>
      <c r="J39" s="207"/>
      <c r="K39" s="208"/>
      <c r="L39" s="207"/>
      <c r="M39" s="329"/>
      <c r="N39" s="289"/>
    </row>
    <row r="40" spans="1:14" ht="12.75">
      <c r="I40" s="207"/>
      <c r="J40" s="207"/>
      <c r="K40" s="208"/>
      <c r="L40" s="207"/>
      <c r="M40" s="329"/>
      <c r="N40" s="289"/>
    </row>
    <row r="41" spans="1:14" ht="12.75">
      <c r="I41" s="207"/>
      <c r="J41" s="207"/>
      <c r="K41" s="208"/>
      <c r="L41" s="207"/>
      <c r="M41" s="329"/>
      <c r="N41" s="289"/>
    </row>
    <row r="42" spans="1:14" ht="12.75">
      <c r="I42" s="207"/>
      <c r="J42" s="207"/>
      <c r="K42" s="208"/>
      <c r="L42" s="207"/>
      <c r="M42" s="329"/>
      <c r="N42" s="289"/>
    </row>
    <row r="43" spans="1:14">
      <c r="M43" s="289"/>
      <c r="N43" s="289"/>
    </row>
    <row r="44" spans="1:14">
      <c r="M44" s="289"/>
      <c r="N44" s="289"/>
    </row>
    <row r="45" spans="1:14">
      <c r="M45" s="289"/>
      <c r="N45" s="289"/>
    </row>
    <row r="46" spans="1:14">
      <c r="M46" s="300"/>
      <c r="N46" s="300"/>
    </row>
    <row r="47" spans="1:14">
      <c r="M47" s="300"/>
      <c r="N47" s="300"/>
    </row>
  </sheetData>
  <sortState ref="A5:K29">
    <sortCondition ref="A5:A29"/>
  </sortState>
  <mergeCells count="2">
    <mergeCell ref="A2:I2"/>
    <mergeCell ref="A33:K33"/>
  </mergeCells>
  <printOptions horizontalCentered="1" verticalCentered="1"/>
  <pageMargins left="0" right="0" top="0" bottom="0" header="0.31496062992125984" footer="0.31496062992125984"/>
  <pageSetup paperSize="9" scale="6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F0"/>
  </sheetPr>
  <dimension ref="A1:Q91"/>
  <sheetViews>
    <sheetView tabSelected="1" view="pageBreakPreview" zoomScale="80" zoomScaleNormal="80" zoomScaleSheetLayoutView="80" workbookViewId="0">
      <pane ySplit="4" topLeftCell="A5" activePane="bottomLeft" state="frozen"/>
      <selection activeCell="J26" sqref="J26"/>
      <selection pane="bottomLeft" activeCell="O23" sqref="O23"/>
    </sheetView>
  </sheetViews>
  <sheetFormatPr baseColWidth="10" defaultColWidth="11.5703125" defaultRowHeight="12"/>
  <cols>
    <col min="1" max="1" width="32.7109375" style="140" customWidth="1"/>
    <col min="2" max="2" width="14.5703125" style="238" bestFit="1" customWidth="1"/>
    <col min="3" max="3" width="15.42578125" style="238" bestFit="1" customWidth="1"/>
    <col min="4" max="4" width="14.5703125" style="238" bestFit="1" customWidth="1"/>
    <col min="5" max="7" width="15.85546875" style="238" bestFit="1" customWidth="1"/>
    <col min="8" max="8" width="15" style="238" bestFit="1" customWidth="1"/>
    <col min="9" max="9" width="15.42578125" style="238" bestFit="1" customWidth="1"/>
    <col min="10" max="10" width="15.42578125" style="140" bestFit="1" customWidth="1"/>
    <col min="11" max="11" width="16.7109375" style="72" customWidth="1"/>
    <col min="12" max="12" width="17.85546875" style="140" customWidth="1"/>
    <col min="13" max="16384" width="11.5703125" style="140"/>
  </cols>
  <sheetData>
    <row r="1" spans="1:17" ht="12.75">
      <c r="A1" s="215" t="s">
        <v>351</v>
      </c>
      <c r="B1" s="208"/>
      <c r="C1" s="208"/>
      <c r="D1" s="208"/>
      <c r="E1" s="208"/>
      <c r="F1" s="208"/>
      <c r="G1" s="208"/>
      <c r="H1" s="208"/>
      <c r="I1" s="208"/>
    </row>
    <row r="2" spans="1:17" ht="31.5" customHeight="1">
      <c r="A2" s="792" t="s">
        <v>325</v>
      </c>
      <c r="B2" s="792"/>
      <c r="C2" s="792"/>
      <c r="D2" s="792"/>
      <c r="E2" s="792"/>
      <c r="F2" s="792"/>
      <c r="G2" s="792"/>
      <c r="H2" s="792"/>
      <c r="I2" s="792"/>
      <c r="K2" s="135"/>
      <c r="L2" s="387"/>
      <c r="M2" s="387"/>
      <c r="N2" s="387"/>
      <c r="O2" s="387"/>
      <c r="P2" s="387"/>
      <c r="Q2" s="387"/>
    </row>
    <row r="3" spans="1:17" ht="15">
      <c r="A3" s="205"/>
      <c r="B3" s="208"/>
      <c r="C3" s="208"/>
      <c r="D3" s="208"/>
      <c r="E3" s="208"/>
      <c r="F3" s="208"/>
      <c r="G3" s="208"/>
      <c r="H3" s="208"/>
      <c r="I3" s="208"/>
      <c r="K3" s="94"/>
      <c r="L3" s="387"/>
      <c r="M3" s="387"/>
      <c r="N3" s="387"/>
      <c r="O3" s="387"/>
      <c r="P3" s="387"/>
      <c r="Q3" s="387"/>
    </row>
    <row r="4" spans="1:17" ht="15.75" thickBot="1">
      <c r="A4" s="206" t="s">
        <v>297</v>
      </c>
      <c r="B4" s="259">
        <v>2010</v>
      </c>
      <c r="C4" s="259">
        <v>2011</v>
      </c>
      <c r="D4" s="259">
        <v>2012</v>
      </c>
      <c r="E4" s="259">
        <v>2013</v>
      </c>
      <c r="F4" s="259">
        <v>2014</v>
      </c>
      <c r="G4" s="259">
        <v>2015</v>
      </c>
      <c r="H4" s="259">
        <v>2016</v>
      </c>
      <c r="I4" s="259">
        <v>2017</v>
      </c>
      <c r="J4" s="259">
        <v>2018</v>
      </c>
      <c r="K4" s="259">
        <v>2019</v>
      </c>
      <c r="L4" s="387"/>
      <c r="M4" s="387"/>
      <c r="N4" s="387"/>
      <c r="O4" s="387"/>
      <c r="P4" s="387"/>
      <c r="Q4" s="387"/>
    </row>
    <row r="5" spans="1:17" ht="15.75" thickBot="1">
      <c r="A5" s="211" t="s">
        <v>326</v>
      </c>
      <c r="B5" s="212">
        <f t="shared" ref="B5:G5" si="0">SUM(B6:B30)</f>
        <v>3184589118.0300002</v>
      </c>
      <c r="C5" s="212">
        <f t="shared" si="0"/>
        <v>4253541800.1999998</v>
      </c>
      <c r="D5" s="212">
        <f>SUM(D6:D30)</f>
        <v>5170174910.0200005</v>
      </c>
      <c r="E5" s="212">
        <f t="shared" si="0"/>
        <v>3896354895.1399999</v>
      </c>
      <c r="F5" s="212">
        <f t="shared" si="0"/>
        <v>3007558571.54</v>
      </c>
      <c r="G5" s="212">
        <f t="shared" si="0"/>
        <v>2349928988.7900004</v>
      </c>
      <c r="H5" s="212">
        <f>SUM(H6:H30)</f>
        <v>1539174853.1900003</v>
      </c>
      <c r="I5" s="212">
        <f>SUM(I6:I30)</f>
        <v>1890777102.5599999</v>
      </c>
      <c r="J5" s="212">
        <f>SUM(J6:J30)</f>
        <v>3185578835.4299998</v>
      </c>
      <c r="K5" s="213">
        <f>SUM(K6:K30)</f>
        <v>2897602461.3299999</v>
      </c>
      <c r="L5" s="598"/>
      <c r="M5" s="387"/>
      <c r="N5" s="387"/>
      <c r="O5" s="387"/>
      <c r="P5" s="387"/>
      <c r="Q5" s="387"/>
    </row>
    <row r="6" spans="1:17" ht="15">
      <c r="A6" s="207" t="s">
        <v>298</v>
      </c>
      <c r="B6" s="208">
        <v>111199.59</v>
      </c>
      <c r="C6" s="208">
        <v>126051.05</v>
      </c>
      <c r="D6" s="208">
        <v>92.62</v>
      </c>
      <c r="E6" s="208">
        <v>12.48</v>
      </c>
      <c r="F6" s="208">
        <v>7.12</v>
      </c>
      <c r="G6" s="208">
        <v>89.12</v>
      </c>
      <c r="H6" s="208">
        <v>14.989999999999998</v>
      </c>
      <c r="I6" s="208">
        <v>0</v>
      </c>
      <c r="J6" s="208">
        <v>0</v>
      </c>
      <c r="K6" s="208">
        <v>6.9499999999999993</v>
      </c>
      <c r="L6" s="598"/>
      <c r="M6" s="387"/>
      <c r="N6" s="387"/>
      <c r="O6" s="387"/>
      <c r="P6" s="387"/>
      <c r="Q6" s="387"/>
    </row>
    <row r="7" spans="1:17" ht="15">
      <c r="A7" s="207" t="s">
        <v>299</v>
      </c>
      <c r="B7" s="208">
        <v>782241866.36999989</v>
      </c>
      <c r="C7" s="208">
        <v>756045883.97000003</v>
      </c>
      <c r="D7" s="208">
        <v>1003300317.11</v>
      </c>
      <c r="E7" s="208">
        <v>1003366246.96</v>
      </c>
      <c r="F7" s="208">
        <v>731629442.54999995</v>
      </c>
      <c r="G7" s="208">
        <v>415256250.88999999</v>
      </c>
      <c r="H7" s="208">
        <v>313663812.89999998</v>
      </c>
      <c r="I7" s="208">
        <v>494474963.68000001</v>
      </c>
      <c r="J7" s="208">
        <v>1085384780.1799998</v>
      </c>
      <c r="K7" s="208">
        <v>1031284773.38</v>
      </c>
      <c r="L7" s="598"/>
      <c r="M7" s="387"/>
      <c r="N7" s="387"/>
      <c r="O7" s="387"/>
      <c r="P7" s="387"/>
      <c r="Q7" s="387"/>
    </row>
    <row r="8" spans="1:17" ht="15">
      <c r="A8" s="207" t="s">
        <v>300</v>
      </c>
      <c r="B8" s="208">
        <v>744744.65999999992</v>
      </c>
      <c r="C8" s="208">
        <v>2003181.67</v>
      </c>
      <c r="D8" s="208">
        <v>7035996.9500000002</v>
      </c>
      <c r="E8" s="208">
        <v>11641850.82</v>
      </c>
      <c r="F8" s="208">
        <v>2259338.4299999997</v>
      </c>
      <c r="G8" s="208">
        <v>659.47</v>
      </c>
      <c r="H8" s="208">
        <v>3207066.32</v>
      </c>
      <c r="I8" s="208">
        <v>16469485.630000001</v>
      </c>
      <c r="J8" s="208">
        <v>11708222.23</v>
      </c>
      <c r="K8" s="208">
        <v>12646510.309999999</v>
      </c>
      <c r="L8" s="598"/>
      <c r="M8" s="387"/>
      <c r="N8" s="387"/>
      <c r="O8" s="387"/>
      <c r="P8" s="387"/>
      <c r="Q8" s="387"/>
    </row>
    <row r="9" spans="1:17" ht="15">
      <c r="A9" s="207" t="s">
        <v>301</v>
      </c>
      <c r="B9" s="208">
        <v>347511926.96000004</v>
      </c>
      <c r="C9" s="208">
        <v>662649336.91999996</v>
      </c>
      <c r="D9" s="208">
        <v>781587277</v>
      </c>
      <c r="E9" s="208">
        <v>445771506.77000004</v>
      </c>
      <c r="F9" s="208">
        <v>383204568.28999996</v>
      </c>
      <c r="G9" s="208">
        <v>356823875.94999999</v>
      </c>
      <c r="H9" s="208">
        <v>21985207.27</v>
      </c>
      <c r="I9" s="208">
        <v>258608519.87</v>
      </c>
      <c r="J9" s="208">
        <v>531759344.56</v>
      </c>
      <c r="K9" s="208">
        <v>409620300.06999999</v>
      </c>
      <c r="L9" s="598"/>
      <c r="M9" s="387"/>
      <c r="N9" s="387"/>
      <c r="O9" s="387"/>
      <c r="P9" s="387"/>
      <c r="Q9" s="387"/>
    </row>
    <row r="10" spans="1:17" ht="15">
      <c r="A10" s="207" t="s">
        <v>302</v>
      </c>
      <c r="B10" s="208">
        <v>34324031.140000001</v>
      </c>
      <c r="C10" s="208">
        <v>57453332.809999995</v>
      </c>
      <c r="D10" s="208">
        <v>83545774.930000007</v>
      </c>
      <c r="E10" s="208">
        <v>16803539.789999999</v>
      </c>
      <c r="F10" s="208">
        <v>3308871.21</v>
      </c>
      <c r="G10" s="208">
        <v>9649463.5899999999</v>
      </c>
      <c r="H10" s="208">
        <v>15023096.52</v>
      </c>
      <c r="I10" s="208">
        <v>10813574.67</v>
      </c>
      <c r="J10" s="208">
        <v>32699667.59</v>
      </c>
      <c r="K10" s="208">
        <v>20710318.760000002</v>
      </c>
      <c r="L10" s="598"/>
      <c r="M10" s="387"/>
      <c r="N10" s="387"/>
      <c r="O10" s="387"/>
      <c r="P10" s="387"/>
      <c r="Q10" s="387"/>
    </row>
    <row r="11" spans="1:17" ht="15">
      <c r="A11" s="372" t="s">
        <v>303</v>
      </c>
      <c r="B11" s="373">
        <v>506654607.15999997</v>
      </c>
      <c r="C11" s="373">
        <v>513843795.47999996</v>
      </c>
      <c r="D11" s="373">
        <v>584763866.48000002</v>
      </c>
      <c r="E11" s="373">
        <v>607648730.89999998</v>
      </c>
      <c r="F11" s="373">
        <v>380280803.22000003</v>
      </c>
      <c r="G11" s="373">
        <v>299686816.41999996</v>
      </c>
      <c r="H11" s="373">
        <v>259240025.05000001</v>
      </c>
      <c r="I11" s="373">
        <v>213290981.33000001</v>
      </c>
      <c r="J11" s="373">
        <v>137435110.44999999</v>
      </c>
      <c r="K11" s="373">
        <v>100126251.73999999</v>
      </c>
      <c r="L11" s="598"/>
      <c r="M11" s="387"/>
      <c r="N11" s="387"/>
      <c r="O11" s="387"/>
      <c r="P11" s="387"/>
      <c r="Q11" s="387"/>
    </row>
    <row r="12" spans="1:17" ht="15">
      <c r="A12" s="207" t="s">
        <v>304</v>
      </c>
      <c r="B12" s="208">
        <v>13.91</v>
      </c>
      <c r="C12" s="208">
        <v>54.879999999999995</v>
      </c>
      <c r="D12" s="208">
        <v>1111.96</v>
      </c>
      <c r="E12" s="208">
        <v>477.55</v>
      </c>
      <c r="F12" s="208">
        <v>2637.24</v>
      </c>
      <c r="G12" s="208">
        <v>15468.939999999999</v>
      </c>
      <c r="H12" s="208">
        <v>5134.92</v>
      </c>
      <c r="I12" s="208">
        <v>8256.16</v>
      </c>
      <c r="J12" s="208">
        <v>2401.39</v>
      </c>
      <c r="K12" s="208">
        <v>4502.2299999999996</v>
      </c>
      <c r="L12" s="598"/>
      <c r="M12" s="387"/>
      <c r="N12" s="387"/>
      <c r="O12" s="387"/>
      <c r="P12" s="387"/>
      <c r="Q12" s="387"/>
    </row>
    <row r="13" spans="1:17" ht="15">
      <c r="A13" s="207" t="s">
        <v>305</v>
      </c>
      <c r="B13" s="208">
        <v>103638879.95</v>
      </c>
      <c r="C13" s="208">
        <v>170082899.13</v>
      </c>
      <c r="D13" s="208">
        <v>357199502.73000002</v>
      </c>
      <c r="E13" s="208">
        <v>34983511.259999998</v>
      </c>
      <c r="F13" s="208">
        <v>100854933.39999999</v>
      </c>
      <c r="G13" s="208">
        <v>137066946.16</v>
      </c>
      <c r="H13" s="208">
        <v>49043314.479999997</v>
      </c>
      <c r="I13" s="208">
        <v>81305449.939999998</v>
      </c>
      <c r="J13" s="208">
        <v>211561342.28</v>
      </c>
      <c r="K13" s="208">
        <v>227958678.31</v>
      </c>
      <c r="L13" s="598"/>
      <c r="M13" s="387"/>
      <c r="N13" s="387"/>
      <c r="O13" s="387"/>
      <c r="P13" s="387"/>
      <c r="Q13" s="387"/>
    </row>
    <row r="14" spans="1:17" ht="15">
      <c r="A14" s="207" t="s">
        <v>306</v>
      </c>
      <c r="B14" s="208">
        <v>5812310.2400000002</v>
      </c>
      <c r="C14" s="208">
        <v>8536206.0899999999</v>
      </c>
      <c r="D14" s="208">
        <v>18430940.420000002</v>
      </c>
      <c r="E14" s="208">
        <v>9866148.8900000006</v>
      </c>
      <c r="F14" s="208">
        <v>3403180.4899999998</v>
      </c>
      <c r="G14" s="208">
        <v>1919372.6</v>
      </c>
      <c r="H14" s="208">
        <v>95516.83</v>
      </c>
      <c r="I14" s="208">
        <v>980189.5</v>
      </c>
      <c r="J14" s="208">
        <v>2789100.56</v>
      </c>
      <c r="K14" s="208">
        <v>2264132.0499999998</v>
      </c>
      <c r="L14" s="598"/>
      <c r="M14" s="387"/>
      <c r="N14" s="387"/>
      <c r="O14" s="387"/>
      <c r="P14" s="387"/>
      <c r="Q14" s="387"/>
    </row>
    <row r="15" spans="1:17" ht="15">
      <c r="A15" s="207" t="s">
        <v>307</v>
      </c>
      <c r="B15" s="208">
        <v>1649753.88</v>
      </c>
      <c r="C15" s="208">
        <v>4322956.87</v>
      </c>
      <c r="D15" s="208">
        <v>4139210.03</v>
      </c>
      <c r="E15" s="208">
        <v>1098254.94</v>
      </c>
      <c r="F15" s="208">
        <v>125513.64</v>
      </c>
      <c r="G15" s="208">
        <v>805950.03</v>
      </c>
      <c r="H15" s="208">
        <v>22759.97</v>
      </c>
      <c r="I15" s="208">
        <v>3631134.7199999997</v>
      </c>
      <c r="J15" s="208">
        <v>12422326.800000001</v>
      </c>
      <c r="K15" s="208">
        <v>7546069.5999999996</v>
      </c>
      <c r="L15" s="598"/>
      <c r="M15" s="387"/>
      <c r="N15" s="387"/>
      <c r="O15" s="387"/>
      <c r="P15" s="387"/>
      <c r="Q15" s="387"/>
    </row>
    <row r="16" spans="1:17" ht="15">
      <c r="A16" s="207" t="s">
        <v>308</v>
      </c>
      <c r="B16" s="208">
        <v>67342320.370000005</v>
      </c>
      <c r="C16" s="208">
        <v>201987826.62</v>
      </c>
      <c r="D16" s="208">
        <v>347064086</v>
      </c>
      <c r="E16" s="208">
        <v>185986109.46000001</v>
      </c>
      <c r="F16" s="208">
        <v>234651200.10999998</v>
      </c>
      <c r="G16" s="208">
        <v>126136074.55</v>
      </c>
      <c r="H16" s="208">
        <v>56638874.040000007</v>
      </c>
      <c r="I16" s="208">
        <v>93245662.599999994</v>
      </c>
      <c r="J16" s="208">
        <v>166903539.21000001</v>
      </c>
      <c r="K16" s="208">
        <v>99776063.209999993</v>
      </c>
      <c r="L16" s="598"/>
      <c r="M16" s="387"/>
      <c r="N16" s="387"/>
      <c r="O16" s="387"/>
      <c r="P16" s="387"/>
      <c r="Q16" s="387"/>
    </row>
    <row r="17" spans="1:17" ht="15">
      <c r="A17" s="207" t="s">
        <v>309</v>
      </c>
      <c r="B17" s="208">
        <v>63002507.140000001</v>
      </c>
      <c r="C17" s="208">
        <v>78663596.210000008</v>
      </c>
      <c r="D17" s="208">
        <v>108067124.84</v>
      </c>
      <c r="E17" s="208">
        <v>63627363.269999996</v>
      </c>
      <c r="F17" s="208">
        <v>32192362.059999999</v>
      </c>
      <c r="G17" s="208">
        <v>15536481.15</v>
      </c>
      <c r="H17" s="208">
        <v>25434253.299999997</v>
      </c>
      <c r="I17" s="208">
        <v>62385858.5</v>
      </c>
      <c r="J17" s="208">
        <v>138938998.34999999</v>
      </c>
      <c r="K17" s="208">
        <v>106827611.59</v>
      </c>
      <c r="L17" s="598"/>
      <c r="M17" s="387"/>
      <c r="N17" s="387"/>
      <c r="O17" s="387"/>
      <c r="P17" s="387"/>
      <c r="Q17" s="387"/>
    </row>
    <row r="18" spans="1:17" ht="15">
      <c r="A18" s="207" t="s">
        <v>310</v>
      </c>
      <c r="B18" s="208">
        <v>422325535.78999996</v>
      </c>
      <c r="C18" s="208">
        <v>459340507.74000001</v>
      </c>
      <c r="D18" s="208">
        <v>547675206.03999996</v>
      </c>
      <c r="E18" s="208">
        <v>545255309.13999999</v>
      </c>
      <c r="F18" s="208">
        <v>358192493.45999998</v>
      </c>
      <c r="G18" s="208">
        <v>288802646.45999998</v>
      </c>
      <c r="H18" s="208">
        <v>253360992.87</v>
      </c>
      <c r="I18" s="208">
        <v>254956497.04999998</v>
      </c>
      <c r="J18" s="208">
        <v>259096897.83000001</v>
      </c>
      <c r="K18" s="208">
        <v>223779154.97999999</v>
      </c>
      <c r="L18" s="598"/>
      <c r="M18" s="387"/>
      <c r="N18" s="387"/>
      <c r="O18" s="387"/>
      <c r="P18" s="387"/>
      <c r="Q18" s="387"/>
    </row>
    <row r="19" spans="1:17" ht="15">
      <c r="A19" s="207" t="s">
        <v>311</v>
      </c>
      <c r="B19" s="208">
        <v>115757.74</v>
      </c>
      <c r="C19" s="208">
        <v>501828.61</v>
      </c>
      <c r="D19" s="208">
        <v>444450.51</v>
      </c>
      <c r="E19" s="208">
        <v>95383.06</v>
      </c>
      <c r="F19" s="208">
        <v>1078.8699999999999</v>
      </c>
      <c r="G19" s="208">
        <v>1429.08</v>
      </c>
      <c r="H19" s="208">
        <v>4315.1399999999994</v>
      </c>
      <c r="I19" s="208">
        <v>6720.92</v>
      </c>
      <c r="J19" s="208">
        <v>5439.07</v>
      </c>
      <c r="K19" s="208">
        <v>2607.8199999999997</v>
      </c>
      <c r="L19" s="598"/>
      <c r="M19" s="387"/>
      <c r="N19" s="387"/>
      <c r="O19" s="387"/>
      <c r="P19" s="387"/>
      <c r="Q19" s="387"/>
    </row>
    <row r="20" spans="1:17" ht="15">
      <c r="A20" s="207" t="s">
        <v>312</v>
      </c>
      <c r="B20" s="208">
        <v>72488136.25</v>
      </c>
      <c r="C20" s="208">
        <v>105630074.91999999</v>
      </c>
      <c r="D20" s="208">
        <v>161777753.31</v>
      </c>
      <c r="E20" s="208">
        <v>103733678.28</v>
      </c>
      <c r="F20" s="208">
        <v>53900588.590000004</v>
      </c>
      <c r="G20" s="208">
        <v>75878391.219999999</v>
      </c>
      <c r="H20" s="208">
        <v>41111915.07</v>
      </c>
      <c r="I20" s="208">
        <v>75575204.480000004</v>
      </c>
      <c r="J20" s="208">
        <v>101580341.20999999</v>
      </c>
      <c r="K20" s="208">
        <v>105260682.23999999</v>
      </c>
      <c r="L20" s="598"/>
      <c r="M20" s="387"/>
      <c r="N20" s="387"/>
      <c r="O20" s="387"/>
      <c r="P20" s="387"/>
      <c r="Q20" s="387"/>
    </row>
    <row r="21" spans="1:17" ht="15">
      <c r="A21" s="207" t="s">
        <v>313</v>
      </c>
      <c r="B21" s="208">
        <v>0</v>
      </c>
      <c r="C21" s="208">
        <v>0</v>
      </c>
      <c r="D21" s="208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  <c r="K21" s="208">
        <v>0</v>
      </c>
      <c r="L21" s="598"/>
      <c r="M21" s="387"/>
      <c r="N21" s="387"/>
      <c r="O21" s="387"/>
      <c r="P21" s="387"/>
      <c r="Q21" s="387"/>
    </row>
    <row r="22" spans="1:17" ht="15">
      <c r="A22" s="207" t="s">
        <v>314</v>
      </c>
      <c r="B22" s="208">
        <v>56577.5</v>
      </c>
      <c r="C22" s="208">
        <v>120121.37</v>
      </c>
      <c r="D22" s="208">
        <v>710522.33</v>
      </c>
      <c r="E22" s="208">
        <v>1670990.4700000002</v>
      </c>
      <c r="F22" s="208">
        <v>789063.23</v>
      </c>
      <c r="G22" s="208">
        <v>99562.389999999985</v>
      </c>
      <c r="H22" s="208">
        <v>582873.76</v>
      </c>
      <c r="I22" s="208">
        <v>884570.42999999993</v>
      </c>
      <c r="J22" s="208">
        <v>1462575.0499999998</v>
      </c>
      <c r="K22" s="208">
        <v>1546136.0499999998</v>
      </c>
      <c r="L22" s="598"/>
      <c r="M22" s="387"/>
      <c r="N22" s="387"/>
      <c r="O22" s="387"/>
      <c r="P22" s="387"/>
      <c r="Q22" s="387"/>
    </row>
    <row r="23" spans="1:17" ht="15">
      <c r="A23" s="207" t="s">
        <v>315</v>
      </c>
      <c r="B23" s="208">
        <v>245490011.28</v>
      </c>
      <c r="C23" s="208">
        <v>392507454.75</v>
      </c>
      <c r="D23" s="208">
        <v>325421341.69</v>
      </c>
      <c r="E23" s="208">
        <v>297492036.81999999</v>
      </c>
      <c r="F23" s="208">
        <v>249401909.13</v>
      </c>
      <c r="G23" s="208">
        <v>233544864.59999999</v>
      </c>
      <c r="H23" s="208">
        <v>189395284.74000001</v>
      </c>
      <c r="I23" s="208">
        <v>87391273.040000007</v>
      </c>
      <c r="J23" s="208">
        <v>162314150.38</v>
      </c>
      <c r="K23" s="208">
        <v>193952100.26999998</v>
      </c>
      <c r="L23" s="598"/>
      <c r="M23" s="387"/>
      <c r="N23" s="387"/>
      <c r="O23" s="387"/>
      <c r="P23" s="387"/>
      <c r="Q23" s="387"/>
    </row>
    <row r="24" spans="1:17" ht="15">
      <c r="A24" s="207" t="s">
        <v>316</v>
      </c>
      <c r="B24" s="208">
        <v>149832539.31</v>
      </c>
      <c r="C24" s="208">
        <v>181704859.61000001</v>
      </c>
      <c r="D24" s="208">
        <v>197004847.94</v>
      </c>
      <c r="E24" s="208">
        <v>90142507.200000003</v>
      </c>
      <c r="F24" s="208">
        <v>64108014.82</v>
      </c>
      <c r="G24" s="208">
        <v>45275011.489999995</v>
      </c>
      <c r="H24" s="208">
        <v>12959532.629999999</v>
      </c>
      <c r="I24" s="208">
        <v>44307510.899999999</v>
      </c>
      <c r="J24" s="208">
        <v>69258149.189999998</v>
      </c>
      <c r="K24" s="208">
        <v>65758505.040000007</v>
      </c>
      <c r="L24" s="598"/>
      <c r="M24" s="387"/>
      <c r="N24" s="387"/>
      <c r="O24" s="387"/>
      <c r="P24" s="387"/>
      <c r="Q24" s="387"/>
    </row>
    <row r="25" spans="1:17" ht="15">
      <c r="A25" s="207" t="s">
        <v>317</v>
      </c>
      <c r="B25" s="208">
        <v>19851.16</v>
      </c>
      <c r="C25" s="208">
        <v>128027.83</v>
      </c>
      <c r="D25" s="208">
        <v>182005.68</v>
      </c>
      <c r="E25" s="208">
        <v>6206028.790000001</v>
      </c>
      <c r="F25" s="208">
        <v>4140435.82</v>
      </c>
      <c r="G25" s="208">
        <v>1851.9</v>
      </c>
      <c r="H25" s="208">
        <v>31623008.73</v>
      </c>
      <c r="I25" s="208">
        <v>5204824.2</v>
      </c>
      <c r="J25" s="208">
        <v>697580.33000000007</v>
      </c>
      <c r="K25" s="208">
        <v>818638.28</v>
      </c>
      <c r="L25" s="598"/>
      <c r="M25" s="387"/>
      <c r="N25" s="387"/>
      <c r="O25" s="387"/>
      <c r="P25" s="387"/>
      <c r="Q25" s="387"/>
    </row>
    <row r="26" spans="1:17" ht="15">
      <c r="A26" s="207" t="s">
        <v>318</v>
      </c>
      <c r="B26" s="208">
        <v>181583871.34999999</v>
      </c>
      <c r="C26" s="208">
        <v>307169985.73000002</v>
      </c>
      <c r="D26" s="208">
        <v>304315338.49000001</v>
      </c>
      <c r="E26" s="208">
        <v>218491749.28</v>
      </c>
      <c r="F26" s="208">
        <v>177457561.19999999</v>
      </c>
      <c r="G26" s="208">
        <v>136941189.25</v>
      </c>
      <c r="H26" s="208">
        <v>87174903.689999998</v>
      </c>
      <c r="I26" s="208">
        <v>91418285.570000008</v>
      </c>
      <c r="J26" s="208">
        <v>91765736.769999996</v>
      </c>
      <c r="K26" s="208">
        <v>67626909.479999989</v>
      </c>
      <c r="L26" s="598"/>
      <c r="M26" s="387"/>
      <c r="N26" s="387"/>
      <c r="O26" s="387"/>
      <c r="P26" s="387"/>
      <c r="Q26" s="387"/>
    </row>
    <row r="27" spans="1:17" ht="15">
      <c r="A27" s="207" t="s">
        <v>319</v>
      </c>
      <c r="B27" s="208">
        <v>436063.37</v>
      </c>
      <c r="C27" s="208">
        <v>622210.17000000004</v>
      </c>
      <c r="D27" s="208">
        <v>960723.89999999991</v>
      </c>
      <c r="E27" s="208">
        <v>554779.19999999995</v>
      </c>
      <c r="F27" s="208">
        <v>853012.37</v>
      </c>
      <c r="G27" s="208">
        <v>806841.22</v>
      </c>
      <c r="H27" s="208">
        <v>943407.78</v>
      </c>
      <c r="I27" s="208">
        <v>1055998.03</v>
      </c>
      <c r="J27" s="208">
        <v>1077439.94</v>
      </c>
      <c r="K27" s="208">
        <v>1062264.6599999999</v>
      </c>
      <c r="L27" s="598"/>
      <c r="M27" s="387"/>
      <c r="N27" s="387"/>
      <c r="O27" s="387"/>
      <c r="P27" s="387"/>
      <c r="Q27" s="387"/>
    </row>
    <row r="28" spans="1:17" ht="15">
      <c r="A28" s="207" t="s">
        <v>320</v>
      </c>
      <c r="B28" s="208">
        <v>199206612.91</v>
      </c>
      <c r="C28" s="208">
        <v>350101607.76999998</v>
      </c>
      <c r="D28" s="208">
        <v>336547419.06</v>
      </c>
      <c r="E28" s="208">
        <v>251918679.81</v>
      </c>
      <c r="F28" s="208">
        <v>226801556.28999999</v>
      </c>
      <c r="G28" s="208">
        <v>205679752.31</v>
      </c>
      <c r="H28" s="208">
        <v>177659542.19</v>
      </c>
      <c r="I28" s="208">
        <v>94715680.090000004</v>
      </c>
      <c r="J28" s="208">
        <v>166692977.56</v>
      </c>
      <c r="K28" s="208">
        <v>219003987.89000002</v>
      </c>
      <c r="L28" s="598"/>
      <c r="M28" s="387"/>
      <c r="N28" s="387"/>
      <c r="O28" s="387"/>
      <c r="P28" s="387"/>
      <c r="Q28" s="387"/>
    </row>
    <row r="29" spans="1:17" ht="15">
      <c r="A29" s="209" t="s">
        <v>321</v>
      </c>
      <c r="B29" s="210">
        <v>0</v>
      </c>
      <c r="C29" s="210">
        <v>0</v>
      </c>
      <c r="D29" s="210">
        <v>0</v>
      </c>
      <c r="E29" s="210">
        <v>0</v>
      </c>
      <c r="F29" s="210">
        <v>0</v>
      </c>
      <c r="G29" s="210">
        <v>0</v>
      </c>
      <c r="H29" s="210">
        <v>0</v>
      </c>
      <c r="I29" s="210">
        <v>46461.25</v>
      </c>
      <c r="J29" s="208">
        <v>22714.5</v>
      </c>
      <c r="K29" s="208">
        <v>26256.42</v>
      </c>
      <c r="L29" s="387"/>
      <c r="M29" s="387"/>
      <c r="N29" s="387"/>
      <c r="O29" s="387"/>
      <c r="P29" s="387"/>
      <c r="Q29" s="387"/>
    </row>
    <row r="30" spans="1:17" ht="15.75" thickBot="1">
      <c r="A30" s="209" t="s">
        <v>322</v>
      </c>
      <c r="B30" s="210">
        <v>0</v>
      </c>
      <c r="C30" s="210">
        <v>0</v>
      </c>
      <c r="D30" s="210">
        <v>0</v>
      </c>
      <c r="E30" s="210">
        <v>0</v>
      </c>
      <c r="F30" s="210">
        <v>0</v>
      </c>
      <c r="G30" s="210">
        <v>0</v>
      </c>
      <c r="H30" s="210">
        <v>0</v>
      </c>
      <c r="I30" s="210">
        <v>0</v>
      </c>
      <c r="J30" s="208">
        <v>0</v>
      </c>
      <c r="K30" s="208">
        <v>0</v>
      </c>
      <c r="L30" s="387"/>
      <c r="M30" s="387"/>
      <c r="N30" s="387"/>
      <c r="O30" s="387"/>
      <c r="P30" s="387"/>
      <c r="Q30" s="387"/>
    </row>
    <row r="31" spans="1:17" ht="15.75" thickBot="1">
      <c r="A31" s="214" t="s">
        <v>360</v>
      </c>
      <c r="B31" s="212">
        <f t="shared" ref="B31:G31" si="1">SUM(B32:B56)</f>
        <v>567225961.03000009</v>
      </c>
      <c r="C31" s="212">
        <f t="shared" si="1"/>
        <v>821042472.25999999</v>
      </c>
      <c r="D31" s="212">
        <f t="shared" si="1"/>
        <v>496572184.80000007</v>
      </c>
      <c r="E31" s="212">
        <f>SUM(E32:E56)</f>
        <v>478831009.96999997</v>
      </c>
      <c r="F31" s="212">
        <f t="shared" si="1"/>
        <v>438678534.47000003</v>
      </c>
      <c r="G31" s="212">
        <f t="shared" si="1"/>
        <v>527303728.73000002</v>
      </c>
      <c r="H31" s="212">
        <f>SUM(H32:H56)</f>
        <v>875626109.70999992</v>
      </c>
      <c r="I31" s="212">
        <f>SUM(I32:I56)</f>
        <v>1225004033.9799998</v>
      </c>
      <c r="J31" s="212">
        <f>SUM(J32:J56)</f>
        <v>1474262099.4499998</v>
      </c>
      <c r="K31" s="212">
        <f>SUM(K32:K56)</f>
        <v>1515911477.7500002</v>
      </c>
      <c r="L31" s="776"/>
      <c r="M31" s="598"/>
      <c r="N31" s="387"/>
      <c r="O31" s="387"/>
      <c r="P31" s="387"/>
      <c r="Q31" s="387"/>
    </row>
    <row r="32" spans="1:17" ht="15">
      <c r="A32" s="205" t="s">
        <v>298</v>
      </c>
      <c r="B32" s="208">
        <v>4468.2299999999996</v>
      </c>
      <c r="C32" s="208">
        <v>923.38</v>
      </c>
      <c r="D32" s="208">
        <v>38.97</v>
      </c>
      <c r="E32" s="208">
        <v>47.9</v>
      </c>
      <c r="F32" s="208">
        <v>57.769999999999996</v>
      </c>
      <c r="G32" s="208">
        <v>74.92</v>
      </c>
      <c r="H32" s="208">
        <v>61.78</v>
      </c>
      <c r="I32" s="236">
        <v>63.230000000000004</v>
      </c>
      <c r="J32" s="236">
        <v>14.98</v>
      </c>
      <c r="K32" s="236">
        <v>472</v>
      </c>
      <c r="L32" s="387"/>
      <c r="M32" s="598"/>
      <c r="N32" s="387"/>
      <c r="O32" s="387"/>
      <c r="P32" s="387"/>
      <c r="Q32" s="387"/>
    </row>
    <row r="33" spans="1:17" ht="15">
      <c r="A33" s="205" t="s">
        <v>299</v>
      </c>
      <c r="B33" s="208">
        <v>4392093.68</v>
      </c>
      <c r="C33" s="208">
        <v>5143777.1199999992</v>
      </c>
      <c r="D33" s="208">
        <v>2307836.48</v>
      </c>
      <c r="E33" s="208">
        <v>3591939.01</v>
      </c>
      <c r="F33" s="208">
        <v>2794536.88</v>
      </c>
      <c r="G33" s="208">
        <v>3593649.19</v>
      </c>
      <c r="H33" s="208">
        <v>64479376.629999995</v>
      </c>
      <c r="I33" s="236">
        <v>240450402.25</v>
      </c>
      <c r="J33" s="236">
        <v>415120782.35999995</v>
      </c>
      <c r="K33" s="236">
        <v>274653123.44999999</v>
      </c>
      <c r="L33" s="387"/>
      <c r="M33" s="598"/>
      <c r="N33" s="387"/>
      <c r="O33" s="387"/>
      <c r="P33" s="387"/>
      <c r="Q33" s="387"/>
    </row>
    <row r="34" spans="1:17" ht="15">
      <c r="A34" s="205" t="s">
        <v>300</v>
      </c>
      <c r="B34" s="208">
        <v>140127.43</v>
      </c>
      <c r="C34" s="208">
        <v>630929.86</v>
      </c>
      <c r="D34" s="208">
        <v>1467002.62</v>
      </c>
      <c r="E34" s="208">
        <v>2311447.73</v>
      </c>
      <c r="F34" s="208">
        <v>465200.91</v>
      </c>
      <c r="G34" s="208">
        <v>1873625.73</v>
      </c>
      <c r="H34" s="208">
        <v>92722444.469999999</v>
      </c>
      <c r="I34" s="236">
        <v>284070785.38</v>
      </c>
      <c r="J34" s="236">
        <v>249280680.82999998</v>
      </c>
      <c r="K34" s="236">
        <v>194921194.08999997</v>
      </c>
      <c r="L34" s="387"/>
      <c r="M34" s="598"/>
      <c r="N34" s="387"/>
      <c r="O34" s="387"/>
      <c r="P34" s="387"/>
      <c r="Q34" s="387"/>
    </row>
    <row r="35" spans="1:17" ht="15">
      <c r="A35" s="205" t="s">
        <v>301</v>
      </c>
      <c r="B35" s="208">
        <v>47817208.109999999</v>
      </c>
      <c r="C35" s="208">
        <v>62327358.510000005</v>
      </c>
      <c r="D35" s="208">
        <v>34047457.600000001</v>
      </c>
      <c r="E35" s="208">
        <v>28469309.439999998</v>
      </c>
      <c r="F35" s="208">
        <v>62125280.140000001</v>
      </c>
      <c r="G35" s="208">
        <v>70970669.489999995</v>
      </c>
      <c r="H35" s="208">
        <v>346070142.09000003</v>
      </c>
      <c r="I35" s="236">
        <v>242193346.10000002</v>
      </c>
      <c r="J35" s="236">
        <v>293133900.72000003</v>
      </c>
      <c r="K35" s="236">
        <v>560290132.04999995</v>
      </c>
      <c r="L35" s="387"/>
      <c r="M35" s="598"/>
      <c r="N35" s="387"/>
      <c r="O35" s="387"/>
      <c r="P35" s="387"/>
      <c r="Q35" s="387"/>
    </row>
    <row r="36" spans="1:17" ht="15">
      <c r="A36" s="205" t="s">
        <v>302</v>
      </c>
      <c r="B36" s="208">
        <v>14009727.85</v>
      </c>
      <c r="C36" s="208">
        <v>27428580.689999998</v>
      </c>
      <c r="D36" s="208">
        <v>11305524.5</v>
      </c>
      <c r="E36" s="208">
        <v>8838111.9100000001</v>
      </c>
      <c r="F36" s="208">
        <v>9143439.540000001</v>
      </c>
      <c r="G36" s="208">
        <v>10431709.24</v>
      </c>
      <c r="H36" s="208">
        <v>13828411.4</v>
      </c>
      <c r="I36" s="236">
        <v>17736873.469999999</v>
      </c>
      <c r="J36" s="236">
        <v>19852975.129999999</v>
      </c>
      <c r="K36" s="236">
        <v>14204320.98</v>
      </c>
      <c r="L36" s="387"/>
      <c r="M36" s="598"/>
      <c r="N36" s="387"/>
      <c r="O36" s="387"/>
      <c r="P36" s="387"/>
      <c r="Q36" s="387"/>
    </row>
    <row r="37" spans="1:17" ht="15">
      <c r="A37" s="205" t="s">
        <v>303</v>
      </c>
      <c r="B37" s="208">
        <v>57124731.619999997</v>
      </c>
      <c r="C37" s="208">
        <v>89462978.349999994</v>
      </c>
      <c r="D37" s="208">
        <v>54639954.950000003</v>
      </c>
      <c r="E37" s="208">
        <v>85457657.430000007</v>
      </c>
      <c r="F37" s="208">
        <v>43509723.259999998</v>
      </c>
      <c r="G37" s="208">
        <v>37939895.130000003</v>
      </c>
      <c r="H37" s="208">
        <v>39867955.800000004</v>
      </c>
      <c r="I37" s="236">
        <v>41237929.579999998</v>
      </c>
      <c r="J37" s="236">
        <v>38443327.390000001</v>
      </c>
      <c r="K37" s="236">
        <v>42222791.929999992</v>
      </c>
      <c r="L37" s="387"/>
      <c r="M37" s="598"/>
      <c r="N37" s="387"/>
      <c r="O37" s="387"/>
      <c r="P37" s="387"/>
      <c r="Q37" s="387"/>
    </row>
    <row r="38" spans="1:17" ht="15">
      <c r="A38" s="205" t="s">
        <v>304</v>
      </c>
      <c r="B38" s="208">
        <v>0</v>
      </c>
      <c r="C38" s="208">
        <v>0</v>
      </c>
      <c r="D38" s="208">
        <v>0</v>
      </c>
      <c r="E38" s="208">
        <v>0</v>
      </c>
      <c r="F38" s="208">
        <v>0</v>
      </c>
      <c r="G38" s="208">
        <v>0</v>
      </c>
      <c r="H38" s="208">
        <v>0</v>
      </c>
      <c r="I38" s="236">
        <v>0</v>
      </c>
      <c r="J38" s="236">
        <v>0</v>
      </c>
      <c r="K38" s="236">
        <v>0</v>
      </c>
      <c r="L38" s="387"/>
      <c r="M38" s="598"/>
      <c r="N38" s="387"/>
      <c r="O38" s="387"/>
      <c r="P38" s="387"/>
      <c r="Q38" s="387"/>
    </row>
    <row r="39" spans="1:17" ht="15">
      <c r="A39" s="205" t="s">
        <v>305</v>
      </c>
      <c r="B39" s="208">
        <v>19385829.629999999</v>
      </c>
      <c r="C39" s="208">
        <v>39996698.870000005</v>
      </c>
      <c r="D39" s="208">
        <v>28282071.580000002</v>
      </c>
      <c r="E39" s="208">
        <v>21311416.559999999</v>
      </c>
      <c r="F39" s="208">
        <v>38022771.68</v>
      </c>
      <c r="G39" s="208">
        <v>91040799.520000011</v>
      </c>
      <c r="H39" s="208">
        <v>108135667.40000001</v>
      </c>
      <c r="I39" s="236">
        <v>127249237.69</v>
      </c>
      <c r="J39" s="236">
        <v>154485514.75</v>
      </c>
      <c r="K39" s="236">
        <v>126792167.27000001</v>
      </c>
      <c r="L39" s="387"/>
      <c r="M39" s="598"/>
      <c r="N39" s="387"/>
      <c r="O39" s="387"/>
      <c r="P39" s="387"/>
      <c r="Q39" s="387"/>
    </row>
    <row r="40" spans="1:17" ht="15">
      <c r="A40" s="205" t="s">
        <v>306</v>
      </c>
      <c r="B40" s="208">
        <v>11902859.82</v>
      </c>
      <c r="C40" s="208">
        <v>21536754.890000001</v>
      </c>
      <c r="D40" s="208">
        <v>7169661.9799999995</v>
      </c>
      <c r="E40" s="208">
        <v>6575703.8800000008</v>
      </c>
      <c r="F40" s="208">
        <v>6097305.04</v>
      </c>
      <c r="G40" s="208">
        <v>7386627.25</v>
      </c>
      <c r="H40" s="208">
        <v>4262079.09</v>
      </c>
      <c r="I40" s="236">
        <v>4695094.09</v>
      </c>
      <c r="J40" s="236">
        <v>4887753.33</v>
      </c>
      <c r="K40" s="236">
        <v>4667114.3100000005</v>
      </c>
      <c r="L40" s="387"/>
      <c r="M40" s="598"/>
      <c r="N40" s="387"/>
      <c r="O40" s="387"/>
      <c r="P40" s="387"/>
      <c r="Q40" s="387"/>
    </row>
    <row r="41" spans="1:17" ht="15">
      <c r="A41" s="205" t="s">
        <v>307</v>
      </c>
      <c r="B41" s="208">
        <v>1421239.53</v>
      </c>
      <c r="C41" s="208">
        <v>2460403.2599999998</v>
      </c>
      <c r="D41" s="208">
        <v>1312787.3999999999</v>
      </c>
      <c r="E41" s="208">
        <v>1350610.03</v>
      </c>
      <c r="F41" s="208">
        <v>1417405.4</v>
      </c>
      <c r="G41" s="208">
        <v>1940862.95</v>
      </c>
      <c r="H41" s="208">
        <v>1996555.1700000002</v>
      </c>
      <c r="I41" s="236">
        <v>4386888.4800000004</v>
      </c>
      <c r="J41" s="236">
        <v>7614820.5800000001</v>
      </c>
      <c r="K41" s="236">
        <v>2726944.27</v>
      </c>
      <c r="L41" s="387"/>
      <c r="M41" s="598"/>
      <c r="N41" s="387"/>
      <c r="O41" s="387"/>
      <c r="P41" s="387"/>
      <c r="Q41" s="387"/>
    </row>
    <row r="42" spans="1:17" ht="15">
      <c r="A42" s="205" t="s">
        <v>308</v>
      </c>
      <c r="B42" s="208">
        <v>12491670.52</v>
      </c>
      <c r="C42" s="208">
        <v>28657840.52</v>
      </c>
      <c r="D42" s="208">
        <v>50162705.790000007</v>
      </c>
      <c r="E42" s="208">
        <v>39303661.75</v>
      </c>
      <c r="F42" s="208">
        <v>48393448.119999997</v>
      </c>
      <c r="G42" s="208">
        <v>12316881.129999999</v>
      </c>
      <c r="H42" s="208">
        <v>10090881.529999999</v>
      </c>
      <c r="I42" s="236">
        <v>20748879.640000001</v>
      </c>
      <c r="J42" s="236">
        <v>12522019.559999999</v>
      </c>
      <c r="K42" s="236">
        <v>27835900.800000001</v>
      </c>
      <c r="L42" s="387"/>
      <c r="M42" s="598"/>
      <c r="N42" s="387"/>
      <c r="O42" s="387"/>
      <c r="P42" s="387"/>
      <c r="Q42" s="387"/>
    </row>
    <row r="43" spans="1:17" ht="15">
      <c r="A43" s="205" t="s">
        <v>309</v>
      </c>
      <c r="B43" s="208">
        <v>35561680.090000004</v>
      </c>
      <c r="C43" s="208">
        <v>51439200.920000002</v>
      </c>
      <c r="D43" s="208">
        <v>14513337.109999999</v>
      </c>
      <c r="E43" s="208">
        <v>22211869.530000001</v>
      </c>
      <c r="F43" s="208">
        <v>4771452.43</v>
      </c>
      <c r="G43" s="208">
        <v>42233184.329999998</v>
      </c>
      <c r="H43" s="208">
        <v>23859437.209999997</v>
      </c>
      <c r="I43" s="236">
        <v>28572055.059999999</v>
      </c>
      <c r="J43" s="236">
        <v>36017177.030000001</v>
      </c>
      <c r="K43" s="236">
        <v>26168342.829999998</v>
      </c>
      <c r="L43" s="387"/>
      <c r="M43" s="598"/>
      <c r="N43" s="387"/>
      <c r="O43" s="387"/>
      <c r="P43" s="387"/>
      <c r="Q43" s="387"/>
    </row>
    <row r="44" spans="1:17" ht="15">
      <c r="A44" s="205" t="s">
        <v>310</v>
      </c>
      <c r="B44" s="208">
        <v>41357775.410000004</v>
      </c>
      <c r="C44" s="208">
        <v>62079461.420000002</v>
      </c>
      <c r="D44" s="208">
        <v>46281459.060000002</v>
      </c>
      <c r="E44" s="208">
        <v>43177064.25</v>
      </c>
      <c r="F44" s="208">
        <v>35976682.030000001</v>
      </c>
      <c r="G44" s="208">
        <v>40327207.729999997</v>
      </c>
      <c r="H44" s="208">
        <v>38962430.539999999</v>
      </c>
      <c r="I44" s="236">
        <v>45439583.25</v>
      </c>
      <c r="J44" s="236">
        <v>38929002.57</v>
      </c>
      <c r="K44" s="236">
        <v>36431591.93</v>
      </c>
      <c r="L44" s="387"/>
      <c r="M44" s="598"/>
      <c r="N44" s="387"/>
      <c r="O44" s="387"/>
      <c r="P44" s="387"/>
      <c r="Q44" s="387"/>
    </row>
    <row r="45" spans="1:17" ht="15">
      <c r="A45" s="205" t="s">
        <v>311</v>
      </c>
      <c r="B45" s="208">
        <v>25895.600000000002</v>
      </c>
      <c r="C45" s="208">
        <v>124424.09</v>
      </c>
      <c r="D45" s="208">
        <v>29153.980000000003</v>
      </c>
      <c r="E45" s="208">
        <v>0</v>
      </c>
      <c r="F45" s="208">
        <v>0</v>
      </c>
      <c r="G45" s="208">
        <v>0</v>
      </c>
      <c r="H45" s="208">
        <v>0</v>
      </c>
      <c r="I45" s="236">
        <v>0</v>
      </c>
      <c r="J45" s="236">
        <v>0</v>
      </c>
      <c r="K45" s="236">
        <v>0</v>
      </c>
      <c r="L45" s="387"/>
      <c r="M45" s="598"/>
      <c r="N45" s="387"/>
      <c r="O45" s="387"/>
      <c r="P45" s="387"/>
      <c r="Q45" s="387"/>
    </row>
    <row r="46" spans="1:17" ht="15">
      <c r="A46" s="205" t="s">
        <v>312</v>
      </c>
      <c r="B46" s="208">
        <v>35863622.449999996</v>
      </c>
      <c r="C46" s="208">
        <v>69320654.709999993</v>
      </c>
      <c r="D46" s="208">
        <v>26921423.359999999</v>
      </c>
      <c r="E46" s="208">
        <v>29843264.120000001</v>
      </c>
      <c r="F46" s="208">
        <v>24527570.390000001</v>
      </c>
      <c r="G46" s="208">
        <v>40962473.659999996</v>
      </c>
      <c r="H46" s="208">
        <v>28250435.450000003</v>
      </c>
      <c r="I46" s="236">
        <v>39867900.509999998</v>
      </c>
      <c r="J46" s="236">
        <v>45181109.799999997</v>
      </c>
      <c r="K46" s="236">
        <v>31360946.880000003</v>
      </c>
      <c r="L46" s="387"/>
      <c r="M46" s="598"/>
      <c r="N46" s="387"/>
      <c r="O46" s="387"/>
      <c r="P46" s="387"/>
      <c r="Q46" s="387"/>
    </row>
    <row r="47" spans="1:17" ht="15">
      <c r="A47" s="205" t="s">
        <v>313</v>
      </c>
      <c r="B47" s="208">
        <v>0</v>
      </c>
      <c r="C47" s="208">
        <v>0</v>
      </c>
      <c r="D47" s="208">
        <v>0</v>
      </c>
      <c r="E47" s="208">
        <v>0</v>
      </c>
      <c r="F47" s="208">
        <v>0</v>
      </c>
      <c r="G47" s="208">
        <v>0</v>
      </c>
      <c r="H47" s="208">
        <v>0</v>
      </c>
      <c r="I47" s="236">
        <v>0</v>
      </c>
      <c r="J47" s="236">
        <v>0</v>
      </c>
      <c r="K47" s="236">
        <v>0</v>
      </c>
      <c r="L47" s="387"/>
      <c r="M47" s="598"/>
      <c r="N47" s="387"/>
      <c r="O47" s="387"/>
      <c r="P47" s="387"/>
      <c r="Q47" s="387"/>
    </row>
    <row r="48" spans="1:17" ht="15">
      <c r="A48" s="205" t="s">
        <v>314</v>
      </c>
      <c r="B48" s="208">
        <v>0</v>
      </c>
      <c r="C48" s="208">
        <v>0</v>
      </c>
      <c r="D48" s="208">
        <v>0</v>
      </c>
      <c r="E48" s="208">
        <v>0</v>
      </c>
      <c r="F48" s="208">
        <v>0</v>
      </c>
      <c r="G48" s="208">
        <v>0</v>
      </c>
      <c r="H48" s="208">
        <v>0</v>
      </c>
      <c r="I48" s="236">
        <v>0</v>
      </c>
      <c r="J48" s="236">
        <v>0</v>
      </c>
      <c r="K48" s="236">
        <v>0</v>
      </c>
      <c r="L48" s="387"/>
      <c r="M48" s="598"/>
      <c r="N48" s="387"/>
      <c r="O48" s="387"/>
      <c r="P48" s="387"/>
      <c r="Q48" s="387"/>
    </row>
    <row r="49" spans="1:17" ht="15">
      <c r="A49" s="205" t="s">
        <v>315</v>
      </c>
      <c r="B49" s="208">
        <v>93874113.730000004</v>
      </c>
      <c r="C49" s="208">
        <v>102567807.25</v>
      </c>
      <c r="D49" s="208">
        <v>88816446.790000007</v>
      </c>
      <c r="E49" s="208">
        <v>58598498.910000004</v>
      </c>
      <c r="F49" s="208">
        <v>49229991.390000001</v>
      </c>
      <c r="G49" s="208">
        <v>50191725.279999994</v>
      </c>
      <c r="H49" s="208">
        <v>31014915.91</v>
      </c>
      <c r="I49" s="236">
        <v>35169008.460000001</v>
      </c>
      <c r="J49" s="236">
        <v>48486206.149999999</v>
      </c>
      <c r="K49" s="236">
        <v>55940906.149999999</v>
      </c>
      <c r="L49" s="387"/>
      <c r="M49" s="598"/>
      <c r="N49" s="387"/>
      <c r="O49" s="387"/>
      <c r="P49" s="387"/>
      <c r="Q49" s="387"/>
    </row>
    <row r="50" spans="1:17" ht="15">
      <c r="A50" s="205" t="s">
        <v>316</v>
      </c>
      <c r="B50" s="208">
        <v>52135741.82</v>
      </c>
      <c r="C50" s="208">
        <v>75166609.329999998</v>
      </c>
      <c r="D50" s="208">
        <v>24788149.420000002</v>
      </c>
      <c r="E50" s="208">
        <v>32663589.809999999</v>
      </c>
      <c r="F50" s="208">
        <v>15509637.279999999</v>
      </c>
      <c r="G50" s="208">
        <v>41367240.32</v>
      </c>
      <c r="H50" s="208">
        <v>21140128.490000002</v>
      </c>
      <c r="I50" s="236">
        <v>29268180.289999999</v>
      </c>
      <c r="J50" s="236">
        <v>34976217.259999998</v>
      </c>
      <c r="K50" s="236">
        <v>27821987.16</v>
      </c>
      <c r="L50" s="387"/>
      <c r="M50" s="598"/>
      <c r="N50" s="387"/>
      <c r="O50" s="387"/>
      <c r="P50" s="387"/>
      <c r="Q50" s="387"/>
    </row>
    <row r="51" spans="1:17" ht="15">
      <c r="A51" s="205" t="s">
        <v>317</v>
      </c>
      <c r="B51" s="208">
        <v>1290.54</v>
      </c>
      <c r="C51" s="208">
        <v>168583.92</v>
      </c>
      <c r="D51" s="208">
        <v>127077.22</v>
      </c>
      <c r="E51" s="208">
        <v>172334.72</v>
      </c>
      <c r="F51" s="208">
        <v>288122.63</v>
      </c>
      <c r="G51" s="208">
        <v>296383.94</v>
      </c>
      <c r="H51" s="208">
        <v>617143.41</v>
      </c>
      <c r="I51" s="236">
        <v>433589.57</v>
      </c>
      <c r="J51" s="236">
        <v>730236.75</v>
      </c>
      <c r="K51" s="236">
        <v>973582.39999999991</v>
      </c>
      <c r="L51" s="387"/>
      <c r="M51" s="598"/>
      <c r="N51" s="387"/>
      <c r="O51" s="387"/>
      <c r="P51" s="387"/>
      <c r="Q51" s="387"/>
    </row>
    <row r="52" spans="1:17" ht="15">
      <c r="A52" s="205" t="s">
        <v>318</v>
      </c>
      <c r="B52" s="208">
        <v>64903313.18</v>
      </c>
      <c r="C52" s="208">
        <v>76674844.609999999</v>
      </c>
      <c r="D52" s="208">
        <v>59113704.18</v>
      </c>
      <c r="E52" s="208">
        <v>46641568.82</v>
      </c>
      <c r="F52" s="208">
        <v>49023864.790000007</v>
      </c>
      <c r="G52" s="208">
        <v>26760661.670000002</v>
      </c>
      <c r="H52" s="208">
        <v>19687433.66</v>
      </c>
      <c r="I52" s="236">
        <v>30125057.299999997</v>
      </c>
      <c r="J52" s="236">
        <v>26169499.949999999</v>
      </c>
      <c r="K52" s="236">
        <v>21756712.259999998</v>
      </c>
      <c r="L52" s="387"/>
      <c r="M52" s="598"/>
      <c r="N52" s="387"/>
      <c r="O52" s="387"/>
      <c r="P52" s="387"/>
      <c r="Q52" s="387"/>
    </row>
    <row r="53" spans="1:17" ht="15">
      <c r="A53" s="205" t="s">
        <v>319</v>
      </c>
      <c r="B53" s="208">
        <v>19786.43</v>
      </c>
      <c r="C53" s="208">
        <v>70113.84</v>
      </c>
      <c r="D53" s="208">
        <v>103083.9</v>
      </c>
      <c r="E53" s="208">
        <v>108145.15000000001</v>
      </c>
      <c r="F53" s="208">
        <v>159647.85</v>
      </c>
      <c r="G53" s="208">
        <v>293277.71999999997</v>
      </c>
      <c r="H53" s="208">
        <v>252898.46</v>
      </c>
      <c r="I53" s="236">
        <v>254147.06</v>
      </c>
      <c r="J53" s="236">
        <v>236171.68</v>
      </c>
      <c r="K53" s="236">
        <v>224796.77000000002</v>
      </c>
      <c r="L53" s="387"/>
      <c r="M53" s="598"/>
      <c r="N53" s="387"/>
      <c r="O53" s="387"/>
      <c r="P53" s="387"/>
      <c r="Q53" s="387"/>
    </row>
    <row r="54" spans="1:17" ht="15">
      <c r="A54" s="205" t="s">
        <v>320</v>
      </c>
      <c r="B54" s="208">
        <v>74792785.359999999</v>
      </c>
      <c r="C54" s="208">
        <v>105784526.72</v>
      </c>
      <c r="D54" s="208">
        <v>45183307.909999996</v>
      </c>
      <c r="E54" s="208">
        <v>48204769.019999996</v>
      </c>
      <c r="F54" s="208">
        <v>47222396.940000005</v>
      </c>
      <c r="G54" s="208">
        <v>47376779.530000001</v>
      </c>
      <c r="H54" s="208">
        <v>30387711.219999999</v>
      </c>
      <c r="I54" s="236">
        <v>33105012.57</v>
      </c>
      <c r="J54" s="236">
        <v>48194688.630000003</v>
      </c>
      <c r="K54" s="236">
        <v>66918450.219999999</v>
      </c>
      <c r="L54" s="387"/>
      <c r="M54" s="598"/>
      <c r="N54" s="387"/>
      <c r="O54" s="387"/>
      <c r="P54" s="387"/>
      <c r="Q54" s="387"/>
    </row>
    <row r="55" spans="1:17" ht="15">
      <c r="A55" s="205" t="s">
        <v>321</v>
      </c>
      <c r="B55" s="208">
        <v>0</v>
      </c>
      <c r="C55" s="208">
        <v>0</v>
      </c>
      <c r="D55" s="208">
        <v>0</v>
      </c>
      <c r="E55" s="208">
        <v>0</v>
      </c>
      <c r="F55" s="208">
        <v>0</v>
      </c>
      <c r="G55" s="208">
        <v>0</v>
      </c>
      <c r="H55" s="208">
        <v>0</v>
      </c>
      <c r="I55" s="236">
        <v>0</v>
      </c>
      <c r="J55" s="236">
        <v>0</v>
      </c>
      <c r="K55" s="236">
        <v>0</v>
      </c>
      <c r="L55" s="387"/>
      <c r="M55" s="387"/>
      <c r="N55" s="387"/>
      <c r="O55" s="387"/>
      <c r="P55" s="387"/>
      <c r="Q55" s="387"/>
    </row>
    <row r="56" spans="1:17" ht="15.75" thickBot="1">
      <c r="A56" s="205" t="s">
        <v>322</v>
      </c>
      <c r="B56" s="208">
        <v>0</v>
      </c>
      <c r="C56" s="208">
        <v>0</v>
      </c>
      <c r="D56" s="208">
        <v>0</v>
      </c>
      <c r="E56" s="208">
        <v>0</v>
      </c>
      <c r="F56" s="208">
        <v>0</v>
      </c>
      <c r="G56" s="208">
        <v>0</v>
      </c>
      <c r="H56" s="208">
        <v>0</v>
      </c>
      <c r="I56" s="236">
        <v>0</v>
      </c>
      <c r="J56" s="236">
        <v>0</v>
      </c>
      <c r="K56" s="236"/>
      <c r="L56" s="387"/>
      <c r="M56" s="387"/>
      <c r="N56" s="387"/>
      <c r="O56" s="387"/>
      <c r="P56" s="387"/>
      <c r="Q56" s="387"/>
    </row>
    <row r="57" spans="1:17" ht="15.75" thickBot="1">
      <c r="A57" s="214" t="s">
        <v>327</v>
      </c>
      <c r="B57" s="212">
        <f t="shared" ref="B57:H57" si="2">SUM(B58:B82)</f>
        <v>142114192.39841759</v>
      </c>
      <c r="C57" s="212">
        <f t="shared" si="2"/>
        <v>153333246.43703079</v>
      </c>
      <c r="D57" s="212">
        <f t="shared" si="2"/>
        <v>164714004.27582407</v>
      </c>
      <c r="E57" s="212">
        <f t="shared" si="2"/>
        <v>172438817.46004063</v>
      </c>
      <c r="F57" s="212">
        <f t="shared" si="2"/>
        <v>181115546.38351998</v>
      </c>
      <c r="G57" s="212">
        <f t="shared" si="2"/>
        <v>207782506</v>
      </c>
      <c r="H57" s="212">
        <f t="shared" si="2"/>
        <v>238439595</v>
      </c>
      <c r="I57" s="212">
        <f>SUM(I58:I82)</f>
        <v>214827377.31725195</v>
      </c>
      <c r="J57" s="212">
        <f>SUM(J58:J82)</f>
        <v>214905187.14119998</v>
      </c>
      <c r="K57" s="212">
        <f>SUM(K58:K82)</f>
        <v>230037390.06726429</v>
      </c>
      <c r="L57" s="387"/>
      <c r="M57" s="387"/>
      <c r="N57" s="387"/>
      <c r="O57" s="387"/>
      <c r="P57" s="387"/>
      <c r="Q57" s="387"/>
    </row>
    <row r="58" spans="1:17" ht="15">
      <c r="A58" s="205" t="s">
        <v>298</v>
      </c>
      <c r="B58" s="208">
        <v>2802081.8990824148</v>
      </c>
      <c r="C58" s="208">
        <v>2758912.084381836</v>
      </c>
      <c r="D58" s="208">
        <v>2598937.7619712553</v>
      </c>
      <c r="E58" s="208">
        <v>1825791.6429200002</v>
      </c>
      <c r="F58" s="208">
        <v>1956936.3164799998</v>
      </c>
      <c r="G58" s="208">
        <v>2181077</v>
      </c>
      <c r="H58" s="208">
        <v>1553502</v>
      </c>
      <c r="I58" s="208">
        <v>1936499.75459</v>
      </c>
      <c r="J58" s="208">
        <v>1963351.5551999998</v>
      </c>
      <c r="K58" s="208">
        <v>3408293.7781570456</v>
      </c>
      <c r="L58" s="387"/>
      <c r="M58" s="387"/>
      <c r="N58" s="387"/>
      <c r="O58" s="387"/>
      <c r="P58" s="387"/>
      <c r="Q58" s="387"/>
    </row>
    <row r="59" spans="1:17" ht="15">
      <c r="A59" s="205" t="s">
        <v>299</v>
      </c>
      <c r="B59" s="208">
        <v>8097946.9850280313</v>
      </c>
      <c r="C59" s="208">
        <v>9392414.2086814065</v>
      </c>
      <c r="D59" s="208">
        <v>10256307.121006878</v>
      </c>
      <c r="E59" s="208">
        <v>12277707.738180002</v>
      </c>
      <c r="F59" s="208">
        <v>13685005.948799999</v>
      </c>
      <c r="G59" s="208">
        <v>16128823</v>
      </c>
      <c r="H59" s="208">
        <v>19098015</v>
      </c>
      <c r="I59" s="208">
        <v>15977422.724130755</v>
      </c>
      <c r="J59" s="208">
        <v>16311167.095199998</v>
      </c>
      <c r="K59" s="208">
        <v>18536948.05432662</v>
      </c>
      <c r="L59" s="387"/>
      <c r="M59" s="387"/>
      <c r="N59" s="387"/>
      <c r="O59" s="387"/>
      <c r="P59" s="387"/>
      <c r="Q59" s="387"/>
    </row>
    <row r="60" spans="1:17" ht="15">
      <c r="A60" s="205" t="s">
        <v>300</v>
      </c>
      <c r="B60" s="208">
        <v>6571717.9971504146</v>
      </c>
      <c r="C60" s="208">
        <v>7718362.3780964613</v>
      </c>
      <c r="D60" s="208">
        <v>7755266.2230911357</v>
      </c>
      <c r="E60" s="208">
        <v>9241030.0819799993</v>
      </c>
      <c r="F60" s="208">
        <v>9635277.1273599993</v>
      </c>
      <c r="G60" s="208">
        <v>10886734</v>
      </c>
      <c r="H60" s="208">
        <v>12727728</v>
      </c>
      <c r="I60" s="208">
        <v>11464781.251775123</v>
      </c>
      <c r="J60" s="208">
        <v>13362839.027199998</v>
      </c>
      <c r="K60" s="208">
        <v>14540510.508487316</v>
      </c>
      <c r="L60" s="387"/>
      <c r="M60" s="387"/>
      <c r="N60" s="387"/>
      <c r="O60" s="387"/>
      <c r="P60" s="387"/>
      <c r="Q60" s="387"/>
    </row>
    <row r="61" spans="1:17" ht="15">
      <c r="A61" s="205" t="s">
        <v>301</v>
      </c>
      <c r="B61" s="208">
        <v>17153291.72868719</v>
      </c>
      <c r="C61" s="208">
        <v>18448408.87328168</v>
      </c>
      <c r="D61" s="208">
        <v>18923925.400259413</v>
      </c>
      <c r="E61" s="208">
        <v>21230830.52208</v>
      </c>
      <c r="F61" s="208">
        <v>20798111.013280001</v>
      </c>
      <c r="G61" s="208">
        <v>25913731</v>
      </c>
      <c r="H61" s="208">
        <v>31496327</v>
      </c>
      <c r="I61" s="208">
        <v>27718014.031925693</v>
      </c>
      <c r="J61" s="208">
        <v>29015057.928399999</v>
      </c>
      <c r="K61" s="208">
        <v>30773213.72122959</v>
      </c>
      <c r="L61" s="387"/>
      <c r="M61" s="387"/>
      <c r="N61" s="387"/>
      <c r="O61" s="387"/>
      <c r="P61" s="387"/>
      <c r="Q61" s="387"/>
    </row>
    <row r="62" spans="1:17" ht="15">
      <c r="A62" s="205" t="s">
        <v>302</v>
      </c>
      <c r="B62" s="208">
        <v>7957769.1972676329</v>
      </c>
      <c r="C62" s="208">
        <v>8454082.1447049789</v>
      </c>
      <c r="D62" s="208">
        <v>9082065.8306906074</v>
      </c>
      <c r="E62" s="208">
        <v>9929504.8179599997</v>
      </c>
      <c r="F62" s="208">
        <v>10169321.679839998</v>
      </c>
      <c r="G62" s="208">
        <v>11031189</v>
      </c>
      <c r="H62" s="208">
        <v>11082766</v>
      </c>
      <c r="I62" s="208">
        <v>11319825.234913943</v>
      </c>
      <c r="J62" s="208">
        <v>11751652.385199999</v>
      </c>
      <c r="K62" s="208">
        <v>11414746.905281506</v>
      </c>
      <c r="L62" s="387"/>
      <c r="M62" s="387"/>
      <c r="N62" s="387"/>
      <c r="O62" s="387"/>
      <c r="P62" s="387"/>
      <c r="Q62" s="387"/>
    </row>
    <row r="63" spans="1:17" ht="15">
      <c r="A63" s="205" t="s">
        <v>303</v>
      </c>
      <c r="B63" s="208">
        <v>15049567.406510746</v>
      </c>
      <c r="C63" s="208">
        <v>15557516.712760732</v>
      </c>
      <c r="D63" s="208">
        <v>15852389.235077644</v>
      </c>
      <c r="E63" s="208">
        <v>15830478.344440002</v>
      </c>
      <c r="F63" s="208">
        <v>16642735.962239999</v>
      </c>
      <c r="G63" s="208">
        <v>17557259</v>
      </c>
      <c r="H63" s="208">
        <v>21977353</v>
      </c>
      <c r="I63" s="208">
        <v>15334217.940691018</v>
      </c>
      <c r="J63" s="208">
        <v>15181015.800000001</v>
      </c>
      <c r="K63" s="208">
        <v>17525428.123786613</v>
      </c>
      <c r="L63" s="387"/>
      <c r="M63" s="387"/>
      <c r="N63" s="387"/>
      <c r="O63" s="387"/>
      <c r="P63" s="387"/>
      <c r="Q63" s="387"/>
    </row>
    <row r="64" spans="1:17" ht="15">
      <c r="A64" s="205" t="s">
        <v>304</v>
      </c>
      <c r="B64" s="208">
        <v>22428.265658171251</v>
      </c>
      <c r="C64" s="208">
        <v>5088.0357128230453</v>
      </c>
      <c r="D64" s="208">
        <v>7579.0649344109852</v>
      </c>
      <c r="E64" s="208">
        <v>17516.543239999999</v>
      </c>
      <c r="F64" s="208">
        <v>13644.296479999999</v>
      </c>
      <c r="G64" s="208">
        <v>32465</v>
      </c>
      <c r="H64" s="208">
        <v>28795</v>
      </c>
      <c r="I64" s="208">
        <v>16502.888299999999</v>
      </c>
      <c r="J64" s="208">
        <v>29093.500800000002</v>
      </c>
      <c r="K64" s="208">
        <v>42741.471773796155</v>
      </c>
      <c r="L64" s="387"/>
      <c r="M64" s="387"/>
      <c r="N64" s="387"/>
      <c r="O64" s="387"/>
      <c r="P64" s="387"/>
      <c r="Q64" s="387"/>
    </row>
    <row r="65" spans="1:17" ht="15">
      <c r="A65" s="205" t="s">
        <v>305</v>
      </c>
      <c r="B65" s="208">
        <v>7606100.1849861285</v>
      </c>
      <c r="C65" s="208">
        <v>9659696.4300015625</v>
      </c>
      <c r="D65" s="208">
        <v>10939122.498419806</v>
      </c>
      <c r="E65" s="208">
        <v>12387522.480200002</v>
      </c>
      <c r="F65" s="208">
        <v>11999324.112959998</v>
      </c>
      <c r="G65" s="208">
        <v>13624297</v>
      </c>
      <c r="H65" s="208">
        <v>16881596</v>
      </c>
      <c r="I65" s="208">
        <v>12253237.399240695</v>
      </c>
      <c r="J65" s="208">
        <v>13648927.048799999</v>
      </c>
      <c r="K65" s="208">
        <v>13113212.673974359</v>
      </c>
      <c r="L65" s="387"/>
      <c r="M65" s="387"/>
      <c r="N65" s="387"/>
      <c r="O65" s="387"/>
      <c r="P65" s="387"/>
      <c r="Q65" s="387"/>
    </row>
    <row r="66" spans="1:17" ht="15">
      <c r="A66" s="205" t="s">
        <v>306</v>
      </c>
      <c r="B66" s="208">
        <v>5154738.7779010274</v>
      </c>
      <c r="C66" s="208">
        <v>7840591.8007516256</v>
      </c>
      <c r="D66" s="208">
        <v>7771474.6991853416</v>
      </c>
      <c r="E66" s="208">
        <v>8466063.7667800002</v>
      </c>
      <c r="F66" s="208">
        <v>8703169.9118399993</v>
      </c>
      <c r="G66" s="208">
        <v>9920096</v>
      </c>
      <c r="H66" s="208">
        <v>10845171</v>
      </c>
      <c r="I66" s="208">
        <v>9846012.2043816783</v>
      </c>
      <c r="J66" s="208">
        <v>10406700.525999999</v>
      </c>
      <c r="K66" s="208">
        <v>11195982.294280371</v>
      </c>
      <c r="L66" s="387"/>
      <c r="M66" s="387"/>
      <c r="N66" s="387"/>
      <c r="O66" s="387"/>
      <c r="P66" s="387"/>
      <c r="Q66" s="387"/>
    </row>
    <row r="67" spans="1:17" ht="15">
      <c r="A67" s="205" t="s">
        <v>307</v>
      </c>
      <c r="B67" s="208">
        <v>1515454.0002538557</v>
      </c>
      <c r="C67" s="208">
        <v>1702369.8013526185</v>
      </c>
      <c r="D67" s="208">
        <v>2326784.9731547069</v>
      </c>
      <c r="E67" s="208">
        <v>2581905.7791999998</v>
      </c>
      <c r="F67" s="208">
        <v>2938348.1512000002</v>
      </c>
      <c r="G67" s="208">
        <v>3535872</v>
      </c>
      <c r="H67" s="208">
        <v>3365550</v>
      </c>
      <c r="I67" s="208">
        <v>3040708.7444980284</v>
      </c>
      <c r="J67" s="208">
        <v>3195311.3908000002</v>
      </c>
      <c r="K67" s="208">
        <v>5163682.3378574923</v>
      </c>
      <c r="L67" s="387"/>
      <c r="M67" s="387"/>
      <c r="N67" s="387"/>
      <c r="O67" s="387"/>
      <c r="P67" s="387"/>
      <c r="Q67" s="387"/>
    </row>
    <row r="68" spans="1:17" ht="15">
      <c r="A68" s="205" t="s">
        <v>308</v>
      </c>
      <c r="B68" s="208">
        <v>4025571.4172085314</v>
      </c>
      <c r="C68" s="208">
        <v>4414770.3028009674</v>
      </c>
      <c r="D68" s="208">
        <v>3968745.9335675007</v>
      </c>
      <c r="E68" s="208">
        <v>5200478.4551406</v>
      </c>
      <c r="F68" s="208">
        <v>5010835.9271999998</v>
      </c>
      <c r="G68" s="208">
        <v>7247308</v>
      </c>
      <c r="H68" s="208">
        <v>6947433</v>
      </c>
      <c r="I68" s="208">
        <v>7730057.5723683983</v>
      </c>
      <c r="J68" s="208">
        <v>6349922.7860000003</v>
      </c>
      <c r="K68" s="208">
        <v>7039852.3452470964</v>
      </c>
      <c r="L68" s="387"/>
      <c r="M68" s="387"/>
      <c r="N68" s="387"/>
      <c r="O68" s="387"/>
      <c r="P68" s="387"/>
      <c r="Q68" s="387"/>
    </row>
    <row r="69" spans="1:17" ht="15">
      <c r="A69" s="205" t="s">
        <v>309</v>
      </c>
      <c r="B69" s="208">
        <v>6139814.2762503335</v>
      </c>
      <c r="C69" s="208">
        <v>6393963.5306224655</v>
      </c>
      <c r="D69" s="208">
        <v>7345486.7249576561</v>
      </c>
      <c r="E69" s="208">
        <v>7856575.2497799993</v>
      </c>
      <c r="F69" s="208">
        <v>8534969.0248000007</v>
      </c>
      <c r="G69" s="208">
        <v>8708975</v>
      </c>
      <c r="H69" s="208">
        <v>11553465</v>
      </c>
      <c r="I69" s="208">
        <v>11913104.424613645</v>
      </c>
      <c r="J69" s="208">
        <v>11063360.513599999</v>
      </c>
      <c r="K69" s="208">
        <v>10852731.740730125</v>
      </c>
      <c r="L69" s="387"/>
      <c r="M69" s="387"/>
      <c r="N69" s="387"/>
      <c r="O69" s="387"/>
      <c r="P69" s="387"/>
      <c r="Q69" s="387"/>
    </row>
    <row r="70" spans="1:17" ht="15">
      <c r="A70" s="205" t="s">
        <v>310</v>
      </c>
      <c r="B70" s="208">
        <v>11409208.843352167</v>
      </c>
      <c r="C70" s="208">
        <v>12095515.775883485</v>
      </c>
      <c r="D70" s="208">
        <v>13367456.898452088</v>
      </c>
      <c r="E70" s="208">
        <v>13543384.77472</v>
      </c>
      <c r="F70" s="208">
        <v>14627549.89536</v>
      </c>
      <c r="G70" s="208">
        <v>16296320</v>
      </c>
      <c r="H70" s="208">
        <v>17911958</v>
      </c>
      <c r="I70" s="208">
        <v>17337796.035026044</v>
      </c>
      <c r="J70" s="208">
        <v>15426082.070800001</v>
      </c>
      <c r="K70" s="208">
        <v>15891685.471187837</v>
      </c>
      <c r="L70" s="387"/>
      <c r="M70" s="387"/>
      <c r="N70" s="387"/>
      <c r="O70" s="387"/>
      <c r="P70" s="387"/>
      <c r="Q70" s="387"/>
    </row>
    <row r="71" spans="1:17" ht="15">
      <c r="A71" s="205" t="s">
        <v>311</v>
      </c>
      <c r="B71" s="208">
        <v>1521519.8981679007</v>
      </c>
      <c r="C71" s="208">
        <v>1790986.4947222113</v>
      </c>
      <c r="D71" s="208">
        <v>1734978.9298764425</v>
      </c>
      <c r="E71" s="208">
        <v>1644525.1435400001</v>
      </c>
      <c r="F71" s="208">
        <v>2044499.3359999999</v>
      </c>
      <c r="G71" s="208">
        <v>2820409</v>
      </c>
      <c r="H71" s="208">
        <v>2966129</v>
      </c>
      <c r="I71" s="208">
        <v>2894424.3969399999</v>
      </c>
      <c r="J71" s="208">
        <v>2463116.1072</v>
      </c>
      <c r="K71" s="208">
        <v>2368561.2651989101</v>
      </c>
      <c r="L71" s="387"/>
      <c r="M71" s="387"/>
      <c r="N71" s="387"/>
      <c r="O71" s="387"/>
      <c r="P71" s="387"/>
      <c r="Q71" s="387"/>
    </row>
    <row r="72" spans="1:17" ht="15">
      <c r="A72" s="205" t="s">
        <v>312</v>
      </c>
      <c r="B72" s="208">
        <v>9431368.2414579075</v>
      </c>
      <c r="C72" s="208">
        <v>11380129.476038987</v>
      </c>
      <c r="D72" s="208">
        <v>11202302.463171164</v>
      </c>
      <c r="E72" s="208">
        <v>12173083.610840002</v>
      </c>
      <c r="F72" s="208">
        <v>13035986.717759999</v>
      </c>
      <c r="G72" s="208">
        <v>15291868</v>
      </c>
      <c r="H72" s="208">
        <v>17669818</v>
      </c>
      <c r="I72" s="208">
        <v>15498043.449818473</v>
      </c>
      <c r="J72" s="208">
        <v>14830876.894399999</v>
      </c>
      <c r="K72" s="208">
        <v>16237733.169712534</v>
      </c>
      <c r="L72" s="387"/>
      <c r="M72" s="387"/>
      <c r="N72" s="387"/>
      <c r="O72" s="387"/>
      <c r="P72" s="387"/>
      <c r="Q72" s="387"/>
    </row>
    <row r="73" spans="1:17" ht="15">
      <c r="A73" s="205" t="s">
        <v>313</v>
      </c>
      <c r="B73" s="208">
        <v>114580.23345233868</v>
      </c>
      <c r="C73" s="208">
        <v>488981.38280839717</v>
      </c>
      <c r="D73" s="208">
        <v>589887.75891903555</v>
      </c>
      <c r="E73" s="208">
        <v>414056.74178000004</v>
      </c>
      <c r="F73" s="208">
        <v>465466.93167999998</v>
      </c>
      <c r="G73" s="208">
        <v>486813</v>
      </c>
      <c r="H73" s="208">
        <v>105507</v>
      </c>
      <c r="I73" s="208">
        <v>137411.74225000001</v>
      </c>
      <c r="J73" s="208">
        <v>51408</v>
      </c>
      <c r="K73" s="208">
        <v>816223.78526587901</v>
      </c>
      <c r="L73" s="387"/>
      <c r="M73" s="387"/>
      <c r="N73" s="387"/>
      <c r="O73" s="387"/>
      <c r="P73" s="387"/>
      <c r="Q73" s="387"/>
    </row>
    <row r="74" spans="1:17" ht="15">
      <c r="A74" s="205" t="s">
        <v>314</v>
      </c>
      <c r="B74" s="208">
        <v>1929867.6567431935</v>
      </c>
      <c r="C74" s="208">
        <v>2087314.4489031448</v>
      </c>
      <c r="D74" s="208">
        <v>2339768.8466951731</v>
      </c>
      <c r="E74" s="208">
        <v>3449171.4610600001</v>
      </c>
      <c r="F74" s="208">
        <v>3695676.7881599995</v>
      </c>
      <c r="G74" s="208">
        <v>5477205</v>
      </c>
      <c r="H74" s="208">
        <v>6487307</v>
      </c>
      <c r="I74" s="208">
        <v>5614188.2772200005</v>
      </c>
      <c r="J74" s="208">
        <v>4742395.2239999995</v>
      </c>
      <c r="K74" s="208">
        <v>4558903.9768902361</v>
      </c>
      <c r="L74" s="387"/>
      <c r="M74" s="387"/>
      <c r="N74" s="387"/>
      <c r="O74" s="387"/>
      <c r="P74" s="387"/>
      <c r="Q74" s="387"/>
    </row>
    <row r="75" spans="1:17" ht="15">
      <c r="A75" s="205" t="s">
        <v>315</v>
      </c>
      <c r="B75" s="208">
        <v>5892959.7344155908</v>
      </c>
      <c r="C75" s="208">
        <v>5043318.7105122404</v>
      </c>
      <c r="D75" s="208">
        <v>7083829.589219776</v>
      </c>
      <c r="E75" s="208">
        <v>6106276.6426799996</v>
      </c>
      <c r="F75" s="208">
        <v>5141307.7097599991</v>
      </c>
      <c r="G75" s="208">
        <v>4226999</v>
      </c>
      <c r="H75" s="208">
        <v>5399259</v>
      </c>
      <c r="I75" s="208">
        <v>6718497.3242385183</v>
      </c>
      <c r="J75" s="208">
        <v>6167265.3360000001</v>
      </c>
      <c r="K75" s="208">
        <v>7362146.3971145209</v>
      </c>
      <c r="L75" s="387"/>
      <c r="M75" s="387"/>
      <c r="N75" s="387"/>
      <c r="O75" s="387"/>
      <c r="P75" s="387"/>
      <c r="Q75" s="387"/>
    </row>
    <row r="76" spans="1:17" ht="15">
      <c r="A76" s="205" t="s">
        <v>316</v>
      </c>
      <c r="B76" s="208">
        <v>4310321.7462664228</v>
      </c>
      <c r="C76" s="208">
        <v>4398577.190780038</v>
      </c>
      <c r="D76" s="208">
        <v>5657187.9169113589</v>
      </c>
      <c r="E76" s="208">
        <v>6066630.1240999997</v>
      </c>
      <c r="F76" s="208">
        <v>6336432.3414399996</v>
      </c>
      <c r="G76" s="208">
        <v>7168905</v>
      </c>
      <c r="H76" s="208">
        <v>9040125</v>
      </c>
      <c r="I76" s="208">
        <v>6852688.7618152322</v>
      </c>
      <c r="J76" s="208">
        <v>6603785.4487999994</v>
      </c>
      <c r="K76" s="208">
        <v>9265567.0386098512</v>
      </c>
      <c r="L76" s="387"/>
      <c r="M76" s="387"/>
      <c r="N76" s="387"/>
      <c r="O76" s="387"/>
      <c r="P76" s="387"/>
      <c r="Q76" s="387"/>
    </row>
    <row r="77" spans="1:17" ht="15">
      <c r="A77" s="205" t="s">
        <v>317</v>
      </c>
      <c r="B77" s="208">
        <v>5285281.432479511</v>
      </c>
      <c r="C77" s="208">
        <v>5159013.5264978996</v>
      </c>
      <c r="D77" s="208">
        <v>6323145.0950636603</v>
      </c>
      <c r="E77" s="208">
        <v>6287323.9515400007</v>
      </c>
      <c r="F77" s="208">
        <v>7264707.2099199994</v>
      </c>
      <c r="G77" s="208">
        <v>8552182</v>
      </c>
      <c r="H77" s="208">
        <v>7859622</v>
      </c>
      <c r="I77" s="208">
        <v>8196470.7418892337</v>
      </c>
      <c r="J77" s="208">
        <v>8127682.2239999995</v>
      </c>
      <c r="K77" s="208">
        <v>7941025.5306782629</v>
      </c>
      <c r="L77" s="387"/>
      <c r="M77" s="387"/>
      <c r="N77" s="387"/>
      <c r="O77" s="387"/>
      <c r="P77" s="387"/>
      <c r="Q77" s="387"/>
    </row>
    <row r="78" spans="1:17" ht="15">
      <c r="A78" s="205" t="s">
        <v>318</v>
      </c>
      <c r="B78" s="208">
        <v>14325726.961119816</v>
      </c>
      <c r="C78" s="208">
        <v>13516184.16526149</v>
      </c>
      <c r="D78" s="208">
        <v>13686427.053516259</v>
      </c>
      <c r="E78" s="208">
        <v>10491345.324599998</v>
      </c>
      <c r="F78" s="208">
        <v>11003674.13136</v>
      </c>
      <c r="G78" s="208">
        <v>13574741</v>
      </c>
      <c r="H78" s="208">
        <v>15271857</v>
      </c>
      <c r="I78" s="208">
        <v>15070537.92370435</v>
      </c>
      <c r="J78" s="208">
        <v>16110640.534799999</v>
      </c>
      <c r="K78" s="208">
        <v>13515189.42868365</v>
      </c>
      <c r="L78" s="387"/>
      <c r="M78" s="387"/>
      <c r="N78" s="387"/>
      <c r="O78" s="387"/>
      <c r="P78" s="387"/>
      <c r="Q78" s="387"/>
    </row>
    <row r="79" spans="1:17" ht="15">
      <c r="A79" s="205" t="s">
        <v>319</v>
      </c>
      <c r="B79" s="208">
        <v>927993.41310510365</v>
      </c>
      <c r="C79" s="208">
        <v>869382.4310984239</v>
      </c>
      <c r="D79" s="208">
        <v>949736.02802175866</v>
      </c>
      <c r="E79" s="208">
        <v>913443.64188000001</v>
      </c>
      <c r="F79" s="208">
        <v>2103074.92368</v>
      </c>
      <c r="G79" s="208">
        <v>1017700</v>
      </c>
      <c r="H79" s="208">
        <v>1363105</v>
      </c>
      <c r="I79" s="208">
        <v>1126222.0938600001</v>
      </c>
      <c r="J79" s="208">
        <v>963317.88</v>
      </c>
      <c r="K79" s="208">
        <v>1556104.0588105167</v>
      </c>
      <c r="L79" s="387"/>
      <c r="M79" s="387"/>
      <c r="N79" s="387"/>
      <c r="O79" s="387"/>
      <c r="P79" s="387"/>
      <c r="Q79" s="387"/>
    </row>
    <row r="80" spans="1:17" ht="15">
      <c r="A80" s="205" t="s">
        <v>320</v>
      </c>
      <c r="B80" s="208">
        <v>4802513.511701487</v>
      </c>
      <c r="C80" s="208">
        <v>4102959.3104283637</v>
      </c>
      <c r="D80" s="208">
        <v>4833596.6362122968</v>
      </c>
      <c r="E80" s="208">
        <v>4411779.5142200002</v>
      </c>
      <c r="F80" s="208">
        <v>5212809.5318400003</v>
      </c>
      <c r="G80" s="208">
        <v>6004017</v>
      </c>
      <c r="H80" s="208">
        <v>6718109</v>
      </c>
      <c r="I80" s="208">
        <v>6735295.82519117</v>
      </c>
      <c r="J80" s="208">
        <v>7087969.8639999991</v>
      </c>
      <c r="K80" s="208">
        <v>6754858.6649801284</v>
      </c>
      <c r="L80" s="387"/>
      <c r="M80" s="387"/>
      <c r="N80" s="387"/>
      <c r="O80" s="387"/>
      <c r="P80" s="387"/>
      <c r="Q80" s="387"/>
    </row>
    <row r="81" spans="1:17" ht="15">
      <c r="A81" s="205" t="s">
        <v>321</v>
      </c>
      <c r="B81" s="208">
        <v>19463.666679419461</v>
      </c>
      <c r="C81" s="208">
        <v>19455.877442696172</v>
      </c>
      <c r="D81" s="208">
        <v>43553.030509609976</v>
      </c>
      <c r="E81" s="208">
        <v>55096.25740000001</v>
      </c>
      <c r="F81" s="208">
        <v>56406.394079999998</v>
      </c>
      <c r="G81" s="208">
        <v>56161</v>
      </c>
      <c r="H81" s="208">
        <v>68216</v>
      </c>
      <c r="I81" s="208">
        <v>83802.850000000006</v>
      </c>
      <c r="J81" s="208">
        <v>47712</v>
      </c>
      <c r="K81" s="208">
        <v>61097.025000000001</v>
      </c>
      <c r="L81" s="387"/>
      <c r="M81" s="387"/>
      <c r="N81" s="387"/>
      <c r="O81" s="387"/>
      <c r="P81" s="387"/>
      <c r="Q81" s="387"/>
    </row>
    <row r="82" spans="1:17" ht="15">
      <c r="A82" s="205" t="s">
        <v>322</v>
      </c>
      <c r="B82" s="208">
        <v>46904.923492221176</v>
      </c>
      <c r="C82" s="208">
        <v>35251.343504267919</v>
      </c>
      <c r="D82" s="208">
        <v>74048.562939078285</v>
      </c>
      <c r="E82" s="208">
        <v>37294.849779999997</v>
      </c>
      <c r="F82" s="208">
        <v>40275</v>
      </c>
      <c r="G82" s="208">
        <v>41360</v>
      </c>
      <c r="H82" s="208">
        <v>20882</v>
      </c>
      <c r="I82" s="208">
        <v>11613.72387</v>
      </c>
      <c r="J82" s="208">
        <v>4536</v>
      </c>
      <c r="K82" s="208">
        <v>100950.3</v>
      </c>
      <c r="L82" s="387"/>
      <c r="M82" s="387"/>
      <c r="N82" s="387"/>
      <c r="O82" s="387"/>
      <c r="P82" s="387"/>
      <c r="Q82" s="387"/>
    </row>
    <row r="83" spans="1:17" ht="15">
      <c r="A83" s="205"/>
      <c r="B83" s="208"/>
      <c r="C83" s="208"/>
      <c r="D83" s="208"/>
      <c r="E83" s="208"/>
      <c r="F83" s="208"/>
      <c r="G83" s="208"/>
      <c r="H83" s="208"/>
      <c r="I83" s="208"/>
      <c r="J83" s="208"/>
      <c r="K83" s="237"/>
      <c r="L83" s="387"/>
      <c r="M83" s="387"/>
      <c r="N83" s="387"/>
      <c r="O83" s="387"/>
      <c r="P83" s="387"/>
      <c r="Q83" s="387"/>
    </row>
    <row r="84" spans="1:17" ht="77.25" customHeight="1">
      <c r="A84" s="838" t="s">
        <v>588</v>
      </c>
      <c r="B84" s="838"/>
      <c r="C84" s="838"/>
      <c r="D84" s="838"/>
      <c r="E84" s="838"/>
      <c r="F84" s="838"/>
      <c r="G84" s="838"/>
      <c r="H84" s="838"/>
      <c r="I84" s="838"/>
      <c r="J84" s="838"/>
      <c r="L84" s="387"/>
      <c r="M84" s="387"/>
      <c r="N84" s="387"/>
      <c r="O84" s="387"/>
      <c r="P84" s="387"/>
      <c r="Q84" s="387"/>
    </row>
    <row r="85" spans="1:17" ht="12.75">
      <c r="A85" s="551" t="s">
        <v>521</v>
      </c>
      <c r="B85" s="552"/>
      <c r="C85" s="552"/>
      <c r="D85" s="552"/>
      <c r="E85" s="208"/>
      <c r="F85" s="208"/>
      <c r="G85" s="208"/>
      <c r="H85" s="208"/>
      <c r="I85" s="208"/>
      <c r="J85" s="208"/>
    </row>
    <row r="86" spans="1:17" ht="18.75" customHeight="1">
      <c r="A86" s="369" t="s">
        <v>361</v>
      </c>
      <c r="B86" s="365"/>
      <c r="C86" s="365"/>
      <c r="D86" s="365"/>
      <c r="E86" s="237"/>
      <c r="F86" s="237"/>
      <c r="G86" s="237"/>
      <c r="H86" s="237"/>
      <c r="I86" s="237"/>
      <c r="J86" s="237"/>
      <c r="K86" s="370"/>
    </row>
    <row r="91" spans="1:17" ht="10.5" customHeight="1"/>
  </sheetData>
  <mergeCells count="2">
    <mergeCell ref="A2:I2"/>
    <mergeCell ref="A84:J84"/>
  </mergeCells>
  <printOptions horizontalCentered="1" verticalCentered="1"/>
  <pageMargins left="0" right="0" top="0" bottom="0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78"/>
  <sheetViews>
    <sheetView showGridLines="0" view="pageBreakPreview" zoomScaleNormal="100" zoomScaleSheetLayoutView="100" workbookViewId="0">
      <pane ySplit="5" topLeftCell="A9" activePane="bottomLeft" state="frozen"/>
      <selection activeCell="K42" sqref="K42"/>
      <selection pane="bottomLeft" activeCell="D50" sqref="D50"/>
    </sheetView>
  </sheetViews>
  <sheetFormatPr baseColWidth="10" defaultColWidth="11.5703125" defaultRowHeight="12" customHeight="1"/>
  <cols>
    <col min="1" max="1" width="51.7109375" style="387" customWidth="1"/>
    <col min="2" max="2" width="10.7109375" style="387" bestFit="1" customWidth="1"/>
    <col min="3" max="3" width="10.7109375" style="387" customWidth="1"/>
    <col min="4" max="4" width="6.7109375" style="387" bestFit="1" customWidth="1"/>
    <col min="5" max="5" width="13.140625" style="387" bestFit="1" customWidth="1"/>
    <col min="6" max="6" width="12.28515625" style="387" customWidth="1"/>
    <col min="7" max="7" width="6.7109375" style="387" bestFit="1" customWidth="1"/>
    <col min="8" max="8" width="7.7109375" style="387" bestFit="1" customWidth="1"/>
    <col min="9" max="16384" width="11.5703125" style="387"/>
  </cols>
  <sheetData>
    <row r="1" spans="1:8" ht="12" customHeight="1">
      <c r="A1" s="169" t="s">
        <v>218</v>
      </c>
      <c r="B1" s="137"/>
      <c r="C1" s="137"/>
      <c r="D1" s="138"/>
      <c r="E1" s="137"/>
      <c r="F1" s="137"/>
      <c r="G1" s="138"/>
      <c r="H1" s="138"/>
    </row>
    <row r="2" spans="1:8" ht="15.75">
      <c r="A2" s="136" t="s">
        <v>217</v>
      </c>
      <c r="B2" s="137"/>
      <c r="C2" s="137"/>
      <c r="D2" s="138"/>
      <c r="E2" s="137"/>
      <c r="F2" s="137"/>
      <c r="G2" s="138"/>
      <c r="H2" s="138"/>
    </row>
    <row r="3" spans="1:8" ht="12" customHeight="1" thickBot="1">
      <c r="A3" s="545"/>
      <c r="B3" s="263"/>
      <c r="C3" s="263"/>
      <c r="D3" s="264"/>
      <c r="E3" s="263"/>
      <c r="F3" s="263"/>
      <c r="G3" s="264"/>
      <c r="H3" s="264"/>
    </row>
    <row r="4" spans="1:8" ht="12" customHeight="1">
      <c r="A4" s="544"/>
      <c r="B4" s="794" t="s">
        <v>551</v>
      </c>
      <c r="C4" s="795"/>
      <c r="D4" s="796"/>
      <c r="E4" s="797" t="s">
        <v>552</v>
      </c>
      <c r="F4" s="797"/>
      <c r="G4" s="797"/>
      <c r="H4" s="798"/>
    </row>
    <row r="5" spans="1:8" ht="12" customHeight="1">
      <c r="A5" s="543" t="s">
        <v>46</v>
      </c>
      <c r="B5" s="265">
        <v>2018</v>
      </c>
      <c r="C5" s="266">
        <v>2019</v>
      </c>
      <c r="D5" s="267" t="s">
        <v>211</v>
      </c>
      <c r="E5" s="266">
        <v>2018</v>
      </c>
      <c r="F5" s="266">
        <v>2019</v>
      </c>
      <c r="G5" s="378" t="s">
        <v>211</v>
      </c>
      <c r="H5" s="268" t="s">
        <v>212</v>
      </c>
    </row>
    <row r="6" spans="1:8" ht="12.75" customHeight="1">
      <c r="A6" s="379" t="s">
        <v>454</v>
      </c>
      <c r="B6" s="269">
        <f>SUM(B7:B17)</f>
        <v>230387.74450099995</v>
      </c>
      <c r="C6" s="270">
        <f>SUM(C7:C17)</f>
        <v>225496.01061500001</v>
      </c>
      <c r="D6" s="334">
        <f>(C6-B6)/B6</f>
        <v>-2.1232613291106341E-2</v>
      </c>
      <c r="E6" s="270">
        <f>SUM(E7:E17)</f>
        <v>2437034.8892940003</v>
      </c>
      <c r="F6" s="270">
        <f>SUM(F7:F17)</f>
        <v>2455439.9084949992</v>
      </c>
      <c r="G6" s="380">
        <f>(F6-E6)/E6</f>
        <v>7.5522181819607384E-3</v>
      </c>
      <c r="H6" s="538">
        <f>SUM(H7:H17)</f>
        <v>1</v>
      </c>
    </row>
    <row r="7" spans="1:8" ht="12.75" customHeight="1">
      <c r="A7" s="271" t="s">
        <v>22</v>
      </c>
      <c r="B7" s="151">
        <v>43070.717624000004</v>
      </c>
      <c r="C7" s="536">
        <v>45432.755355000001</v>
      </c>
      <c r="D7" s="330">
        <f t="shared" ref="D7:D70" si="0">(C7-B7)/B7</f>
        <v>5.4840918872543103E-2</v>
      </c>
      <c r="E7" s="536">
        <v>494284.48793100001</v>
      </c>
      <c r="F7" s="536">
        <v>473979.85330800002</v>
      </c>
      <c r="G7" s="533">
        <f t="shared" ref="G7:G70" si="1">(F7-E7)/E7</f>
        <v>-4.1078842486018764E-2</v>
      </c>
      <c r="H7" s="338">
        <f t="shared" ref="H7:H17" si="2">(F7/$F$6)</f>
        <v>0.19303256075141101</v>
      </c>
    </row>
    <row r="8" spans="1:8" ht="12.75" customHeight="1">
      <c r="A8" s="271" t="s">
        <v>415</v>
      </c>
      <c r="B8" s="151">
        <v>48534.538205999997</v>
      </c>
      <c r="C8" s="536">
        <v>40053.419507999999</v>
      </c>
      <c r="D8" s="330">
        <f t="shared" si="0"/>
        <v>-0.17474398668434296</v>
      </c>
      <c r="E8" s="536">
        <v>459539.07672000007</v>
      </c>
      <c r="F8" s="536">
        <v>459513.47050499998</v>
      </c>
      <c r="G8" s="533">
        <f t="shared" si="1"/>
        <v>-5.5721518141310108E-5</v>
      </c>
      <c r="H8" s="338">
        <f t="shared" si="2"/>
        <v>0.18714099616742294</v>
      </c>
    </row>
    <row r="9" spans="1:8" ht="12.75" customHeight="1">
      <c r="A9" s="271" t="s">
        <v>416</v>
      </c>
      <c r="B9" s="151">
        <v>33301.775429000001</v>
      </c>
      <c r="C9" s="536">
        <v>37626.790519000002</v>
      </c>
      <c r="D9" s="330">
        <f t="shared" si="0"/>
        <v>0.12987340867819533</v>
      </c>
      <c r="E9" s="536">
        <v>330837.28453399998</v>
      </c>
      <c r="F9" s="536">
        <v>414394.01040199993</v>
      </c>
      <c r="G9" s="533">
        <f t="shared" si="1"/>
        <v>0.25256139429899371</v>
      </c>
      <c r="H9" s="338">
        <f t="shared" si="2"/>
        <v>0.16876568999645869</v>
      </c>
    </row>
    <row r="10" spans="1:8" ht="12.75" customHeight="1">
      <c r="A10" s="537" t="s">
        <v>160</v>
      </c>
      <c r="B10" s="151">
        <v>39164.232134999998</v>
      </c>
      <c r="C10" s="536">
        <v>33940.320562000001</v>
      </c>
      <c r="D10" s="330">
        <f t="shared" si="0"/>
        <v>-0.13338475665737695</v>
      </c>
      <c r="E10" s="536">
        <v>385308.13605300005</v>
      </c>
      <c r="F10" s="536">
        <v>382524.17244199995</v>
      </c>
      <c r="G10" s="533">
        <f t="shared" si="1"/>
        <v>-7.2252915277583448E-3</v>
      </c>
      <c r="H10" s="338">
        <f t="shared" si="2"/>
        <v>0.15578641168069091</v>
      </c>
    </row>
    <row r="11" spans="1:8" ht="12.75" customHeight="1">
      <c r="A11" s="537" t="s">
        <v>417</v>
      </c>
      <c r="B11" s="151">
        <v>18134.154952000001</v>
      </c>
      <c r="C11" s="536">
        <v>15688.674269000001</v>
      </c>
      <c r="D11" s="330">
        <f t="shared" si="0"/>
        <v>-0.13485495681894402</v>
      </c>
      <c r="E11" s="536">
        <v>205413.97328299997</v>
      </c>
      <c r="F11" s="536">
        <v>197628.53684799999</v>
      </c>
      <c r="G11" s="533">
        <f t="shared" si="1"/>
        <v>-3.790120170780175E-2</v>
      </c>
      <c r="H11" s="338">
        <f t="shared" si="2"/>
        <v>8.0486000151855266E-2</v>
      </c>
    </row>
    <row r="12" spans="1:8" ht="12.75" customHeight="1">
      <c r="A12" s="537" t="s">
        <v>412</v>
      </c>
      <c r="B12" s="151">
        <v>17108.066800000001</v>
      </c>
      <c r="C12" s="536">
        <v>22123.141299999999</v>
      </c>
      <c r="D12" s="330">
        <f t="shared" si="0"/>
        <v>0.2931409234385266</v>
      </c>
      <c r="E12" s="536">
        <v>208298.38832900001</v>
      </c>
      <c r="F12" s="536">
        <v>190014.34260899998</v>
      </c>
      <c r="G12" s="533">
        <f t="shared" si="1"/>
        <v>-8.7778143012422233E-2</v>
      </c>
      <c r="H12" s="338">
        <f t="shared" si="2"/>
        <v>7.7385051025526647E-2</v>
      </c>
    </row>
    <row r="13" spans="1:8" ht="12.75" customHeight="1">
      <c r="A13" s="537" t="s">
        <v>413</v>
      </c>
      <c r="B13" s="151">
        <v>9925.1094580000008</v>
      </c>
      <c r="C13" s="536">
        <v>10400.366252</v>
      </c>
      <c r="D13" s="330">
        <f t="shared" si="0"/>
        <v>4.7884287423845449E-2</v>
      </c>
      <c r="E13" s="536">
        <v>122178.242746</v>
      </c>
      <c r="F13" s="536">
        <v>113910.27102799999</v>
      </c>
      <c r="G13" s="533">
        <f t="shared" si="1"/>
        <v>-6.767139166658788E-2</v>
      </c>
      <c r="H13" s="338">
        <f t="shared" si="2"/>
        <v>4.639098299001683E-2</v>
      </c>
    </row>
    <row r="14" spans="1:8" ht="12.75" customHeight="1">
      <c r="A14" s="537" t="s">
        <v>23</v>
      </c>
      <c r="B14" s="151">
        <v>5149.3585999999996</v>
      </c>
      <c r="C14" s="536">
        <v>4650.3312150000002</v>
      </c>
      <c r="D14" s="330">
        <f t="shared" si="0"/>
        <v>-9.6910590961755791E-2</v>
      </c>
      <c r="E14" s="536">
        <v>47279.862781999989</v>
      </c>
      <c r="F14" s="536">
        <v>43663.945876999998</v>
      </c>
      <c r="G14" s="533">
        <f t="shared" si="1"/>
        <v>-7.6479005907280545E-2</v>
      </c>
      <c r="H14" s="338">
        <f t="shared" si="2"/>
        <v>1.778253490380171E-2</v>
      </c>
    </row>
    <row r="15" spans="1:8" ht="12.75" customHeight="1">
      <c r="A15" s="537" t="s">
        <v>433</v>
      </c>
      <c r="B15" s="151">
        <v>3409.5470599999999</v>
      </c>
      <c r="C15" s="536">
        <v>3082.4814580000002</v>
      </c>
      <c r="D15" s="330">
        <f t="shared" si="0"/>
        <v>-9.5926407890671458E-2</v>
      </c>
      <c r="E15" s="536">
        <v>39784.353266999999</v>
      </c>
      <c r="F15" s="536">
        <v>39279.247164000008</v>
      </c>
      <c r="G15" s="533">
        <f t="shared" si="1"/>
        <v>-1.2696099383849033E-2</v>
      </c>
      <c r="H15" s="338">
        <f t="shared" si="2"/>
        <v>1.5996826893668617E-2</v>
      </c>
    </row>
    <row r="16" spans="1:8" ht="12.75" customHeight="1">
      <c r="A16" s="537" t="s">
        <v>25</v>
      </c>
      <c r="B16" s="152">
        <v>3348.7592439999999</v>
      </c>
      <c r="C16" s="542">
        <v>3003.4366319999999</v>
      </c>
      <c r="D16" s="330">
        <f t="shared" si="0"/>
        <v>-0.10311956961932016</v>
      </c>
      <c r="E16" s="542">
        <v>33482.596153999999</v>
      </c>
      <c r="F16" s="542">
        <v>32650.550569999996</v>
      </c>
      <c r="G16" s="533">
        <f t="shared" si="1"/>
        <v>-2.4850091676675519E-2</v>
      </c>
      <c r="H16" s="338">
        <f t="shared" si="2"/>
        <v>1.3297230552065246E-2</v>
      </c>
    </row>
    <row r="17" spans="1:8" ht="12.75" customHeight="1">
      <c r="A17" s="537" t="s">
        <v>26</v>
      </c>
      <c r="B17" s="151">
        <v>9241.4849929999327</v>
      </c>
      <c r="C17" s="536">
        <v>9494.2935449999932</v>
      </c>
      <c r="D17" s="330">
        <f t="shared" si="0"/>
        <v>2.7355836447448992E-2</v>
      </c>
      <c r="E17" s="536">
        <v>110628.48749499954</v>
      </c>
      <c r="F17" s="536">
        <v>107881.50774199935</v>
      </c>
      <c r="G17" s="533">
        <f t="shared" si="1"/>
        <v>-2.4830672597999325E-2</v>
      </c>
      <c r="H17" s="338">
        <f t="shared" si="2"/>
        <v>4.3935714887082145E-2</v>
      </c>
    </row>
    <row r="18" spans="1:8" ht="12.75" customHeight="1">
      <c r="A18" s="379" t="s">
        <v>455</v>
      </c>
      <c r="B18" s="269">
        <f>SUM(B19:B29)</f>
        <v>11672408.987403745</v>
      </c>
      <c r="C18" s="270">
        <f>SUM(C19:C29)</f>
        <v>10063063.856662126</v>
      </c>
      <c r="D18" s="334">
        <f t="shared" si="0"/>
        <v>-0.13787600592802565</v>
      </c>
      <c r="E18" s="270">
        <f>SUM(E19:E29)</f>
        <v>140210984.41501188</v>
      </c>
      <c r="F18" s="270">
        <f>SUM(F19:F29)</f>
        <v>128413463.35810572</v>
      </c>
      <c r="G18" s="380">
        <f t="shared" si="1"/>
        <v>-8.4141204101288988E-2</v>
      </c>
      <c r="H18" s="538">
        <f>SUM(H19:H29)</f>
        <v>1</v>
      </c>
    </row>
    <row r="19" spans="1:8" ht="12.75" customHeight="1">
      <c r="A19" s="537" t="s">
        <v>24</v>
      </c>
      <c r="B19" s="151">
        <v>1197750.1428</v>
      </c>
      <c r="C19" s="741">
        <v>951954.45600000001</v>
      </c>
      <c r="D19" s="330">
        <f t="shared" si="0"/>
        <v>-0.20521449175150958</v>
      </c>
      <c r="E19" s="536">
        <v>16004804.0844</v>
      </c>
      <c r="F19" s="536">
        <v>16285717.6899</v>
      </c>
      <c r="G19" s="533">
        <f t="shared" si="1"/>
        <v>1.7551830314112258E-2</v>
      </c>
      <c r="H19" s="338">
        <f t="shared" ref="H19:H29" si="3">(F19/$F$18)</f>
        <v>0.1268225096030946</v>
      </c>
    </row>
    <row r="20" spans="1:8" ht="12.75" customHeight="1">
      <c r="A20" s="537" t="s">
        <v>418</v>
      </c>
      <c r="B20" s="151">
        <v>793913.47147999995</v>
      </c>
      <c r="C20" s="741">
        <v>779512.68532000005</v>
      </c>
      <c r="D20" s="330">
        <f t="shared" si="0"/>
        <v>-1.8138987027332087E-2</v>
      </c>
      <c r="E20" s="536">
        <v>8669615.8787130006</v>
      </c>
      <c r="F20" s="536">
        <v>9345225.5147520006</v>
      </c>
      <c r="G20" s="533">
        <f t="shared" si="1"/>
        <v>7.7928439447687944E-2</v>
      </c>
      <c r="H20" s="338">
        <f t="shared" si="3"/>
        <v>7.2774499420602309E-2</v>
      </c>
    </row>
    <row r="21" spans="1:8" ht="12.75" customHeight="1">
      <c r="A21" s="537" t="s">
        <v>414</v>
      </c>
      <c r="B21" s="151">
        <v>391316.84539000003</v>
      </c>
      <c r="C21" s="741">
        <v>377229.63597999996</v>
      </c>
      <c r="D21" s="330">
        <f t="shared" si="0"/>
        <v>-3.5999496510200742E-2</v>
      </c>
      <c r="E21" s="536">
        <v>6565769.2700420013</v>
      </c>
      <c r="F21" s="536">
        <v>6718692.23979</v>
      </c>
      <c r="G21" s="533">
        <f t="shared" si="1"/>
        <v>2.3290944816740492E-2</v>
      </c>
      <c r="H21" s="338">
        <f t="shared" si="3"/>
        <v>5.232077746438183E-2</v>
      </c>
    </row>
    <row r="22" spans="1:8" ht="12.75" customHeight="1">
      <c r="A22" s="537" t="s">
        <v>27</v>
      </c>
      <c r="B22" s="151">
        <v>800133.77980000002</v>
      </c>
      <c r="C22" s="741">
        <v>290919.02623999998</v>
      </c>
      <c r="D22" s="330">
        <f t="shared" si="0"/>
        <v>-0.63641201810937476</v>
      </c>
      <c r="E22" s="536">
        <v>10329170.118410001</v>
      </c>
      <c r="F22" s="536">
        <v>5773469.9522900004</v>
      </c>
      <c r="G22" s="533">
        <f t="shared" si="1"/>
        <v>-0.44105190580608544</v>
      </c>
      <c r="H22" s="338">
        <f t="shared" si="3"/>
        <v>4.4960004981639393E-2</v>
      </c>
    </row>
    <row r="23" spans="1:8" ht="12.75" customHeight="1">
      <c r="A23" s="537" t="s">
        <v>29</v>
      </c>
      <c r="B23" s="151">
        <v>524994.81226499996</v>
      </c>
      <c r="C23" s="741">
        <v>508488.33383199997</v>
      </c>
      <c r="D23" s="330">
        <f t="shared" si="0"/>
        <v>-3.1441221984243262E-2</v>
      </c>
      <c r="E23" s="536">
        <v>5689679.0853719991</v>
      </c>
      <c r="F23" s="536">
        <v>5557215.5448310003</v>
      </c>
      <c r="G23" s="533">
        <f t="shared" si="1"/>
        <v>-2.3281372912851754E-2</v>
      </c>
      <c r="H23" s="338">
        <f t="shared" si="3"/>
        <v>4.32759572049983E-2</v>
      </c>
    </row>
    <row r="24" spans="1:8" ht="12.75" customHeight="1">
      <c r="A24" s="537" t="s">
        <v>269</v>
      </c>
      <c r="B24" s="151">
        <v>428174.037732</v>
      </c>
      <c r="C24" s="741">
        <v>434029.03319599997</v>
      </c>
      <c r="D24" s="330">
        <f t="shared" si="0"/>
        <v>1.3674335545922799E-2</v>
      </c>
      <c r="E24" s="536">
        <v>2794029.1327749998</v>
      </c>
      <c r="F24" s="536">
        <v>5140738.2147270013</v>
      </c>
      <c r="G24" s="533">
        <f t="shared" si="1"/>
        <v>0.83990143639671899</v>
      </c>
      <c r="H24" s="338">
        <f t="shared" si="3"/>
        <v>4.0032704362089049E-2</v>
      </c>
    </row>
    <row r="25" spans="1:8" ht="12.75" customHeight="1">
      <c r="A25" s="537" t="s">
        <v>430</v>
      </c>
      <c r="B25" s="151">
        <v>480527.10720000003</v>
      </c>
      <c r="C25" s="741">
        <v>500388.13620000001</v>
      </c>
      <c r="D25" s="330">
        <f t="shared" si="0"/>
        <v>4.1331755695800172E-2</v>
      </c>
      <c r="E25" s="536">
        <v>5385131.3585100006</v>
      </c>
      <c r="F25" s="536">
        <v>4978990.0288039995</v>
      </c>
      <c r="G25" s="533">
        <f t="shared" si="1"/>
        <v>-7.5419020014095881E-2</v>
      </c>
      <c r="H25" s="338">
        <f t="shared" si="3"/>
        <v>3.8773115361892589E-2</v>
      </c>
    </row>
    <row r="26" spans="1:8" ht="12.75" customHeight="1">
      <c r="A26" s="537" t="s">
        <v>25</v>
      </c>
      <c r="B26" s="151">
        <v>577409.12580000004</v>
      </c>
      <c r="C26" s="741">
        <v>431120.60879999999</v>
      </c>
      <c r="D26" s="330">
        <f t="shared" si="0"/>
        <v>-0.25335331650208576</v>
      </c>
      <c r="E26" s="536">
        <v>4908683.0054000001</v>
      </c>
      <c r="F26" s="536">
        <v>4927109.5194999995</v>
      </c>
      <c r="G26" s="533">
        <f t="shared" si="1"/>
        <v>3.7538610824387072E-3</v>
      </c>
      <c r="H26" s="338">
        <f t="shared" si="3"/>
        <v>3.836910391365899E-2</v>
      </c>
    </row>
    <row r="27" spans="1:8" ht="12.75" customHeight="1">
      <c r="A27" s="537" t="s">
        <v>359</v>
      </c>
      <c r="B27" s="151">
        <v>347965.68599999999</v>
      </c>
      <c r="C27" s="741">
        <v>372516.11099999998</v>
      </c>
      <c r="D27" s="330">
        <f t="shared" si="0"/>
        <v>7.0554155158850884E-2</v>
      </c>
      <c r="E27" s="536">
        <v>5174566.2539999997</v>
      </c>
      <c r="F27" s="536">
        <v>4772528.6939999992</v>
      </c>
      <c r="G27" s="533">
        <f t="shared" si="1"/>
        <v>-7.769492944248628E-2</v>
      </c>
      <c r="H27" s="338">
        <f t="shared" si="3"/>
        <v>3.7165329625063394E-2</v>
      </c>
    </row>
    <row r="28" spans="1:8" ht="12.75" customHeight="1">
      <c r="A28" s="537" t="s">
        <v>474</v>
      </c>
      <c r="B28" s="151">
        <v>275434.61701400002</v>
      </c>
      <c r="C28" s="741">
        <v>191388.077338</v>
      </c>
      <c r="D28" s="330">
        <f t="shared" si="0"/>
        <v>-0.3051415271876593</v>
      </c>
      <c r="E28" s="536">
        <v>3574934.306113</v>
      </c>
      <c r="F28" s="536">
        <v>4404914.2502720002</v>
      </c>
      <c r="G28" s="533">
        <f t="shared" si="1"/>
        <v>0.23216648841344201</v>
      </c>
      <c r="H28" s="338">
        <f t="shared" si="3"/>
        <v>3.4302588958200174E-2</v>
      </c>
    </row>
    <row r="29" spans="1:8" ht="12.75" customHeight="1">
      <c r="A29" s="537" t="s">
        <v>26</v>
      </c>
      <c r="B29" s="151">
        <v>5854789.3619227456</v>
      </c>
      <c r="C29" s="741">
        <v>5225517.7527561272</v>
      </c>
      <c r="D29" s="330">
        <f t="shared" si="0"/>
        <v>-0.10747980333146641</v>
      </c>
      <c r="E29" s="536">
        <v>71114601.921276867</v>
      </c>
      <c r="F29" s="536">
        <v>60508861.709239721</v>
      </c>
      <c r="G29" s="533">
        <f t="shared" si="1"/>
        <v>-0.14913590072229599</v>
      </c>
      <c r="H29" s="338">
        <f t="shared" si="3"/>
        <v>0.47120340910437941</v>
      </c>
    </row>
    <row r="30" spans="1:8" ht="12.75" customHeight="1">
      <c r="A30" s="379" t="s">
        <v>456</v>
      </c>
      <c r="B30" s="269">
        <f>SUM(B31:B41)</f>
        <v>120274.37630199999</v>
      </c>
      <c r="C30" s="270">
        <f>SUM(C31:C41)</f>
        <v>132236.220649</v>
      </c>
      <c r="D30" s="334">
        <f t="shared" si="0"/>
        <v>9.945463626404269E-2</v>
      </c>
      <c r="E30" s="270">
        <f>SUM(E31:E41)</f>
        <v>1474383.1280539997</v>
      </c>
      <c r="F30" s="270">
        <f>SUM(F31:F41)</f>
        <v>1404381.5470090001</v>
      </c>
      <c r="G30" s="380">
        <f t="shared" si="1"/>
        <v>-4.7478555412793506E-2</v>
      </c>
      <c r="H30" s="538">
        <f>SUM(H31:H41)</f>
        <v>1</v>
      </c>
    </row>
    <row r="31" spans="1:8" ht="12.75" customHeight="1">
      <c r="A31" s="537" t="s">
        <v>415</v>
      </c>
      <c r="B31" s="151">
        <v>31037.061197999999</v>
      </c>
      <c r="C31" s="536">
        <v>35613.661101000005</v>
      </c>
      <c r="D31" s="330">
        <f t="shared" si="0"/>
        <v>0.14745596800559577</v>
      </c>
      <c r="E31" s="536">
        <v>475714.656533</v>
      </c>
      <c r="F31" s="536">
        <v>365752.07237199997</v>
      </c>
      <c r="G31" s="533">
        <f t="shared" si="1"/>
        <v>-0.23115239913440003</v>
      </c>
      <c r="H31" s="338">
        <f t="shared" ref="H31:H41" si="4">(F31/$F$30)</f>
        <v>0.26043639860618023</v>
      </c>
    </row>
    <row r="32" spans="1:8" ht="12.75" customHeight="1">
      <c r="A32" s="537" t="s">
        <v>31</v>
      </c>
      <c r="B32" s="151">
        <v>14086.763400000002</v>
      </c>
      <c r="C32" s="536">
        <v>13201.297325</v>
      </c>
      <c r="D32" s="330">
        <f t="shared" si="0"/>
        <v>-6.2858021381973522E-2</v>
      </c>
      <c r="E32" s="536">
        <v>150834.46337899999</v>
      </c>
      <c r="F32" s="536">
        <v>145064.16961700004</v>
      </c>
      <c r="G32" s="533">
        <f t="shared" si="1"/>
        <v>-3.8255804626698663E-2</v>
      </c>
      <c r="H32" s="338">
        <f t="shared" si="4"/>
        <v>0.10329398725435573</v>
      </c>
    </row>
    <row r="33" spans="1:8" ht="12.75" customHeight="1">
      <c r="A33" s="537" t="s">
        <v>433</v>
      </c>
      <c r="B33" s="151">
        <v>14745.563286000001</v>
      </c>
      <c r="C33" s="536">
        <v>11620.896398999999</v>
      </c>
      <c r="D33" s="330">
        <f t="shared" si="0"/>
        <v>-0.21190556280523234</v>
      </c>
      <c r="E33" s="536">
        <v>136080.22047199999</v>
      </c>
      <c r="F33" s="536">
        <v>132198.496262</v>
      </c>
      <c r="G33" s="533">
        <f t="shared" si="1"/>
        <v>-2.8525263969561936E-2</v>
      </c>
      <c r="H33" s="338">
        <f t="shared" si="4"/>
        <v>9.413289183666039E-2</v>
      </c>
    </row>
    <row r="34" spans="1:8" ht="12.75" customHeight="1">
      <c r="A34" s="537" t="s">
        <v>419</v>
      </c>
      <c r="B34" s="151">
        <v>7994.299019</v>
      </c>
      <c r="C34" s="536">
        <v>8111.3200459999998</v>
      </c>
      <c r="D34" s="330">
        <f t="shared" si="0"/>
        <v>1.4638059787590712E-2</v>
      </c>
      <c r="E34" s="536">
        <v>86313.806811999995</v>
      </c>
      <c r="F34" s="536">
        <v>83193.676340000005</v>
      </c>
      <c r="G34" s="533">
        <f t="shared" si="1"/>
        <v>-3.6148683359499396E-2</v>
      </c>
      <c r="H34" s="338">
        <f t="shared" si="4"/>
        <v>5.9238656700654334E-2</v>
      </c>
    </row>
    <row r="35" spans="1:8" ht="12.75" customHeight="1">
      <c r="A35" s="537" t="s">
        <v>435</v>
      </c>
      <c r="B35" s="151">
        <v>5517.9966999999997</v>
      </c>
      <c r="C35" s="536">
        <v>4770.1984000000002</v>
      </c>
      <c r="D35" s="330">
        <f t="shared" si="0"/>
        <v>-0.13551988894810313</v>
      </c>
      <c r="E35" s="536">
        <v>60185.181930000006</v>
      </c>
      <c r="F35" s="536">
        <v>57286.427749999995</v>
      </c>
      <c r="G35" s="533">
        <f t="shared" si="1"/>
        <v>-4.8163918211155114E-2</v>
      </c>
      <c r="H35" s="338">
        <f t="shared" si="4"/>
        <v>4.0791213664126046E-2</v>
      </c>
    </row>
    <row r="36" spans="1:8" ht="12.75" customHeight="1">
      <c r="A36" s="537" t="s">
        <v>23</v>
      </c>
      <c r="B36" s="151">
        <v>3466.4137999999998</v>
      </c>
      <c r="C36" s="536">
        <v>3965.5494100000001</v>
      </c>
      <c r="D36" s="330">
        <f t="shared" si="0"/>
        <v>0.14399192906513361</v>
      </c>
      <c r="E36" s="536">
        <v>47878.883804999998</v>
      </c>
      <c r="F36" s="536">
        <v>50159.766724000001</v>
      </c>
      <c r="G36" s="533">
        <f t="shared" si="1"/>
        <v>4.7638598432860925E-2</v>
      </c>
      <c r="H36" s="338">
        <f t="shared" si="4"/>
        <v>3.5716623328488198E-2</v>
      </c>
    </row>
    <row r="37" spans="1:8" ht="12.75" customHeight="1">
      <c r="A37" s="537" t="s">
        <v>33</v>
      </c>
      <c r="B37" s="151">
        <v>576.297685</v>
      </c>
      <c r="C37" s="536">
        <v>4700.6850199999999</v>
      </c>
      <c r="D37" s="330" t="s">
        <v>64</v>
      </c>
      <c r="E37" s="536">
        <v>33640.460691</v>
      </c>
      <c r="F37" s="536">
        <v>49051.881368000002</v>
      </c>
      <c r="G37" s="533">
        <f t="shared" si="1"/>
        <v>0.45812157028881284</v>
      </c>
      <c r="H37" s="338">
        <f t="shared" si="4"/>
        <v>3.492774557773768E-2</v>
      </c>
    </row>
    <row r="38" spans="1:8" ht="12.75" customHeight="1">
      <c r="A38" s="537" t="s">
        <v>420</v>
      </c>
      <c r="B38" s="151">
        <v>4070.6744199999998</v>
      </c>
      <c r="C38" s="536">
        <v>4327.2555700000003</v>
      </c>
      <c r="D38" s="330">
        <f t="shared" si="0"/>
        <v>6.3031606934558143E-2</v>
      </c>
      <c r="E38" s="536">
        <v>47319.720600000001</v>
      </c>
      <c r="F38" s="536">
        <v>42741.321260000004</v>
      </c>
      <c r="G38" s="533">
        <f t="shared" si="1"/>
        <v>-9.6754572553414367E-2</v>
      </c>
      <c r="H38" s="338">
        <f t="shared" si="4"/>
        <v>3.0434265781282083E-2</v>
      </c>
    </row>
    <row r="39" spans="1:8" ht="12.75" customHeight="1">
      <c r="A39" s="537" t="s">
        <v>32</v>
      </c>
      <c r="B39" s="151">
        <v>3387.8475979999998</v>
      </c>
      <c r="C39" s="536">
        <v>4244.0665410000001</v>
      </c>
      <c r="D39" s="330">
        <f t="shared" si="0"/>
        <v>0.2527324261886707</v>
      </c>
      <c r="E39" s="536">
        <v>38179.525986999994</v>
      </c>
      <c r="F39" s="536">
        <v>39936.277054999999</v>
      </c>
      <c r="G39" s="533">
        <f t="shared" si="1"/>
        <v>4.6012909343038283E-2</v>
      </c>
      <c r="H39" s="338">
        <f t="shared" si="4"/>
        <v>2.8436913843004279E-2</v>
      </c>
    </row>
    <row r="40" spans="1:8" ht="12.75" customHeight="1">
      <c r="A40" s="537" t="s">
        <v>272</v>
      </c>
      <c r="B40" s="151">
        <v>2086.0039999999999</v>
      </c>
      <c r="C40" s="536">
        <v>6323.3269569999993</v>
      </c>
      <c r="D40" s="330">
        <f t="shared" si="0"/>
        <v>2.0313110411101798</v>
      </c>
      <c r="E40" s="536">
        <v>25582.116200000004</v>
      </c>
      <c r="F40" s="536">
        <v>39702.299681000004</v>
      </c>
      <c r="G40" s="533">
        <f t="shared" si="1"/>
        <v>0.55195525540611834</v>
      </c>
      <c r="H40" s="338">
        <f t="shared" si="4"/>
        <v>2.8270308567893459E-2</v>
      </c>
    </row>
    <row r="41" spans="1:8" ht="12.75" customHeight="1">
      <c r="A41" s="537" t="s">
        <v>26</v>
      </c>
      <c r="B41" s="151">
        <v>33305.45519600001</v>
      </c>
      <c r="C41" s="536">
        <v>35357.96388000001</v>
      </c>
      <c r="D41" s="330">
        <f t="shared" si="0"/>
        <v>6.1626801733264014E-2</v>
      </c>
      <c r="E41" s="536">
        <v>372654.0916449998</v>
      </c>
      <c r="F41" s="536">
        <v>399295.15858000005</v>
      </c>
      <c r="G41" s="533">
        <f t="shared" si="1"/>
        <v>7.1490069563973094E-2</v>
      </c>
      <c r="H41" s="338">
        <f t="shared" si="4"/>
        <v>0.28432099483961759</v>
      </c>
    </row>
    <row r="42" spans="1:8" ht="12.75" customHeight="1">
      <c r="A42" s="379" t="s">
        <v>457</v>
      </c>
      <c r="B42" s="269">
        <f>SUM(B43:B53)</f>
        <v>28438.248906000004</v>
      </c>
      <c r="C42" s="270">
        <f>SUM(C43:C53)</f>
        <v>27248.305269999997</v>
      </c>
      <c r="D42" s="334">
        <f t="shared" si="0"/>
        <v>-4.184306987161044E-2</v>
      </c>
      <c r="E42" s="270">
        <f>SUM(E43:E53)</f>
        <v>289122.51396000007</v>
      </c>
      <c r="F42" s="270">
        <f>SUM(F43:F53)</f>
        <v>308115.57177400001</v>
      </c>
      <c r="G42" s="380">
        <f t="shared" si="1"/>
        <v>6.5692074801990755E-2</v>
      </c>
      <c r="H42" s="538">
        <f>SUM(H43:H53)</f>
        <v>1</v>
      </c>
    </row>
    <row r="43" spans="1:8" ht="12.75" customHeight="1">
      <c r="A43" s="537" t="s">
        <v>125</v>
      </c>
      <c r="B43" s="151">
        <v>2578.6772750000005</v>
      </c>
      <c r="C43" s="536">
        <v>2267.7775790000001</v>
      </c>
      <c r="D43" s="330">
        <f t="shared" si="0"/>
        <v>-0.12056557019140766</v>
      </c>
      <c r="E43" s="536">
        <v>27406.053583000004</v>
      </c>
      <c r="F43" s="536">
        <v>27355.840535999996</v>
      </c>
      <c r="G43" s="533">
        <f t="shared" si="1"/>
        <v>-1.8321881641198995E-3</v>
      </c>
      <c r="H43" s="338">
        <f t="shared" ref="H43:H53" si="5">(F43/$F$42)</f>
        <v>8.8784349257314585E-2</v>
      </c>
    </row>
    <row r="44" spans="1:8" ht="12.75" customHeight="1">
      <c r="A44" s="537" t="s">
        <v>23</v>
      </c>
      <c r="B44" s="151">
        <v>3187.3532</v>
      </c>
      <c r="C44" s="536">
        <v>1693.5799549999999</v>
      </c>
      <c r="D44" s="330">
        <f t="shared" si="0"/>
        <v>-0.46865632745062585</v>
      </c>
      <c r="E44" s="536">
        <v>24096.155634999999</v>
      </c>
      <c r="F44" s="536">
        <v>27054.476991999996</v>
      </c>
      <c r="G44" s="533">
        <f t="shared" si="1"/>
        <v>0.12277150769656361</v>
      </c>
      <c r="H44" s="338">
        <f t="shared" si="5"/>
        <v>8.7806263202575854E-2</v>
      </c>
    </row>
    <row r="45" spans="1:8" ht="12.75" customHeight="1">
      <c r="A45" s="537" t="s">
        <v>419</v>
      </c>
      <c r="B45" s="151">
        <v>2374.8033439999999</v>
      </c>
      <c r="C45" s="536">
        <v>2551.2617100000002</v>
      </c>
      <c r="D45" s="330">
        <f t="shared" si="0"/>
        <v>7.4304411961447991E-2</v>
      </c>
      <c r="E45" s="536">
        <v>24974.085600000002</v>
      </c>
      <c r="F45" s="536">
        <v>23718.014838999999</v>
      </c>
      <c r="G45" s="533">
        <f t="shared" si="1"/>
        <v>-5.029496499363334E-2</v>
      </c>
      <c r="H45" s="338">
        <f t="shared" si="5"/>
        <v>7.6977657125349541E-2</v>
      </c>
    </row>
    <row r="46" spans="1:8" ht="12.75" customHeight="1">
      <c r="A46" s="537" t="s">
        <v>31</v>
      </c>
      <c r="B46" s="151">
        <v>2282.450472</v>
      </c>
      <c r="C46" s="536">
        <v>1693.7867799999999</v>
      </c>
      <c r="D46" s="330">
        <f t="shared" si="0"/>
        <v>-0.25790863776517475</v>
      </c>
      <c r="E46" s="536">
        <v>21089.213027999998</v>
      </c>
      <c r="F46" s="536">
        <v>22039.375037999998</v>
      </c>
      <c r="G46" s="533">
        <f t="shared" si="1"/>
        <v>4.5054408087133298E-2</v>
      </c>
      <c r="H46" s="338">
        <f t="shared" si="5"/>
        <v>7.1529572202750205E-2</v>
      </c>
    </row>
    <row r="47" spans="1:8" ht="12.75" customHeight="1">
      <c r="A47" s="537" t="s">
        <v>435</v>
      </c>
      <c r="B47" s="151">
        <v>1601.313343</v>
      </c>
      <c r="C47" s="536">
        <v>1281.8975</v>
      </c>
      <c r="D47" s="330">
        <f t="shared" si="0"/>
        <v>-0.19947116808605772</v>
      </c>
      <c r="E47" s="536">
        <v>18519.031880000002</v>
      </c>
      <c r="F47" s="536">
        <v>18681.011737000001</v>
      </c>
      <c r="G47" s="533">
        <f t="shared" si="1"/>
        <v>8.7466698070179268E-3</v>
      </c>
      <c r="H47" s="338">
        <f t="shared" si="5"/>
        <v>6.0629885174068233E-2</v>
      </c>
    </row>
    <row r="48" spans="1:8" ht="12.75" customHeight="1">
      <c r="A48" s="537" t="s">
        <v>434</v>
      </c>
      <c r="B48" s="151">
        <v>1641.5287499999999</v>
      </c>
      <c r="C48" s="536">
        <v>1334.079851</v>
      </c>
      <c r="D48" s="330">
        <f t="shared" si="0"/>
        <v>-0.18729425177597406</v>
      </c>
      <c r="E48" s="536">
        <v>16142.736983999999</v>
      </c>
      <c r="F48" s="536">
        <v>16931.570753999997</v>
      </c>
      <c r="G48" s="533">
        <f t="shared" si="1"/>
        <v>4.8866172494903201E-2</v>
      </c>
      <c r="H48" s="338">
        <f t="shared" si="5"/>
        <v>5.4952012507888275E-2</v>
      </c>
    </row>
    <row r="49" spans="1:8" ht="12.75" customHeight="1">
      <c r="A49" s="537" t="s">
        <v>420</v>
      </c>
      <c r="B49" s="151">
        <v>1697.49324</v>
      </c>
      <c r="C49" s="536">
        <v>1532.6505999999999</v>
      </c>
      <c r="D49" s="330">
        <f t="shared" si="0"/>
        <v>-9.710945299552419E-2</v>
      </c>
      <c r="E49" s="536">
        <v>19680.250359999998</v>
      </c>
      <c r="F49" s="536">
        <v>16677.648740000001</v>
      </c>
      <c r="G49" s="533">
        <f t="shared" si="1"/>
        <v>-0.1525692796115424</v>
      </c>
      <c r="H49" s="338">
        <f t="shared" si="5"/>
        <v>5.4127899618890099E-2</v>
      </c>
    </row>
    <row r="50" spans="1:8" ht="12.75" customHeight="1">
      <c r="A50" s="537" t="s">
        <v>32</v>
      </c>
      <c r="B50" s="151">
        <v>1484.014958</v>
      </c>
      <c r="C50" s="536">
        <v>1533.7498720000001</v>
      </c>
      <c r="D50" s="330">
        <f t="shared" si="0"/>
        <v>3.3513755189521557E-2</v>
      </c>
      <c r="E50" s="536">
        <v>13322.794997000001</v>
      </c>
      <c r="F50" s="536">
        <v>16590.933846</v>
      </c>
      <c r="G50" s="533">
        <f t="shared" si="1"/>
        <v>0.24530429611323387</v>
      </c>
      <c r="H50" s="338">
        <f t="shared" si="5"/>
        <v>5.3846463359434819E-2</v>
      </c>
    </row>
    <row r="51" spans="1:8" ht="12.75" customHeight="1">
      <c r="A51" s="537" t="s">
        <v>273</v>
      </c>
      <c r="B51" s="151">
        <v>1074.7949619999999</v>
      </c>
      <c r="C51" s="536">
        <v>1187.0619509999999</v>
      </c>
      <c r="D51" s="330">
        <f t="shared" si="0"/>
        <v>0.10445433126248686</v>
      </c>
      <c r="E51" s="536">
        <v>13124.158054</v>
      </c>
      <c r="F51" s="536">
        <v>14450.595597000001</v>
      </c>
      <c r="G51" s="533">
        <f t="shared" si="1"/>
        <v>0.10106839140021849</v>
      </c>
      <c r="H51" s="338">
        <f t="shared" si="5"/>
        <v>4.6899919772959035E-2</v>
      </c>
    </row>
    <row r="52" spans="1:8" ht="12.75" customHeight="1">
      <c r="A52" s="537" t="s">
        <v>433</v>
      </c>
      <c r="B52" s="151">
        <v>1610.234933</v>
      </c>
      <c r="C52" s="536">
        <v>1467.2912020000001</v>
      </c>
      <c r="D52" s="330">
        <f t="shared" si="0"/>
        <v>-8.8771972381498351E-2</v>
      </c>
      <c r="E52" s="536">
        <v>14788.928382999999</v>
      </c>
      <c r="F52" s="536">
        <v>14445.678172000002</v>
      </c>
      <c r="G52" s="533">
        <f t="shared" si="1"/>
        <v>-2.3209944771560728E-2</v>
      </c>
      <c r="H52" s="338">
        <f t="shared" si="5"/>
        <v>4.6883960095972614E-2</v>
      </c>
    </row>
    <row r="53" spans="1:8" ht="12.75" customHeight="1" thickBot="1">
      <c r="A53" s="537" t="s">
        <v>26</v>
      </c>
      <c r="B53" s="151">
        <v>8905.5844290000059</v>
      </c>
      <c r="C53" s="536">
        <v>10705.168269999998</v>
      </c>
      <c r="D53" s="330">
        <f t="shared" si="0"/>
        <v>0.20207363765367894</v>
      </c>
      <c r="E53" s="536">
        <v>95979.105456000078</v>
      </c>
      <c r="F53" s="536">
        <v>110170.42552300001</v>
      </c>
      <c r="G53" s="533">
        <f t="shared" si="1"/>
        <v>0.14785843230749524</v>
      </c>
      <c r="H53" s="338">
        <f t="shared" si="5"/>
        <v>0.35756201768279672</v>
      </c>
    </row>
    <row r="54" spans="1:8" ht="12.75" customHeight="1">
      <c r="A54" s="541" t="s">
        <v>458</v>
      </c>
      <c r="B54" s="269">
        <f>SUM(B55:B65)</f>
        <v>341063.18586899998</v>
      </c>
      <c r="C54" s="270">
        <f>SUM(C55:C65)</f>
        <v>346298.6609309999</v>
      </c>
      <c r="D54" s="334">
        <f t="shared" si="0"/>
        <v>1.5350454927172453E-2</v>
      </c>
      <c r="E54" s="270">
        <f>SUM(E55:E65)</f>
        <v>4160161.9325340013</v>
      </c>
      <c r="F54" s="270">
        <f>SUM(F55:F65)</f>
        <v>3860306.0494860001</v>
      </c>
      <c r="G54" s="380">
        <f t="shared" si="1"/>
        <v>-7.2077935405114299E-2</v>
      </c>
      <c r="H54" s="538">
        <f>SUM(H55:H65)</f>
        <v>1</v>
      </c>
    </row>
    <row r="55" spans="1:8" ht="12.75" customHeight="1">
      <c r="A55" s="537" t="s">
        <v>415</v>
      </c>
      <c r="B55" s="151">
        <v>44889.409460000003</v>
      </c>
      <c r="C55" s="536">
        <v>47886.623401999997</v>
      </c>
      <c r="D55" s="330">
        <f t="shared" si="0"/>
        <v>6.6768843209460096E-2</v>
      </c>
      <c r="E55" s="536">
        <v>543960.84507799998</v>
      </c>
      <c r="F55" s="536">
        <v>492969.27689899999</v>
      </c>
      <c r="G55" s="533">
        <f t="shared" si="1"/>
        <v>-9.374124744527923E-2</v>
      </c>
      <c r="H55" s="338">
        <f t="shared" ref="H55:H65" si="6">(F55/$F$54)</f>
        <v>0.12770212272797357</v>
      </c>
    </row>
    <row r="56" spans="1:8" ht="12.75" customHeight="1">
      <c r="A56" s="537" t="s">
        <v>125</v>
      </c>
      <c r="B56" s="151">
        <v>43874.494794999999</v>
      </c>
      <c r="C56" s="536">
        <v>42503.029336999993</v>
      </c>
      <c r="D56" s="330">
        <f t="shared" si="0"/>
        <v>-3.1258831911525516E-2</v>
      </c>
      <c r="E56" s="536">
        <v>656087.59686499997</v>
      </c>
      <c r="F56" s="536">
        <v>468119.867792</v>
      </c>
      <c r="G56" s="533">
        <f t="shared" si="1"/>
        <v>-0.28649791578315298</v>
      </c>
      <c r="H56" s="338">
        <f t="shared" si="6"/>
        <v>0.12126496236077712</v>
      </c>
    </row>
    <row r="57" spans="1:8" ht="12.75" customHeight="1">
      <c r="A57" s="537" t="s">
        <v>414</v>
      </c>
      <c r="B57" s="151">
        <v>38448.805457999995</v>
      </c>
      <c r="C57" s="536">
        <v>25227.134691000003</v>
      </c>
      <c r="D57" s="330">
        <f t="shared" si="0"/>
        <v>-0.34387728329929107</v>
      </c>
      <c r="E57" s="536">
        <v>516066.90730999992</v>
      </c>
      <c r="F57" s="536">
        <v>415774.24753700005</v>
      </c>
      <c r="G57" s="533">
        <f t="shared" si="1"/>
        <v>-0.19434042050046499</v>
      </c>
      <c r="H57" s="338">
        <f t="shared" si="6"/>
        <v>0.10770499597884484</v>
      </c>
    </row>
    <row r="58" spans="1:8" ht="12.75" customHeight="1">
      <c r="A58" s="537" t="s">
        <v>31</v>
      </c>
      <c r="B58" s="151">
        <v>23162.979169000002</v>
      </c>
      <c r="C58" s="536">
        <v>20919.867825000001</v>
      </c>
      <c r="D58" s="330">
        <f t="shared" si="0"/>
        <v>-9.6840364429548506E-2</v>
      </c>
      <c r="E58" s="536">
        <v>244053.65717799999</v>
      </c>
      <c r="F58" s="536">
        <v>216935.43930199998</v>
      </c>
      <c r="G58" s="533">
        <f t="shared" si="1"/>
        <v>-0.11111580211322708</v>
      </c>
      <c r="H58" s="338">
        <f t="shared" si="6"/>
        <v>5.6196435339857298E-2</v>
      </c>
    </row>
    <row r="59" spans="1:8" ht="12.75" customHeight="1">
      <c r="A59" s="537" t="s">
        <v>412</v>
      </c>
      <c r="B59" s="151">
        <v>13565.732582000001</v>
      </c>
      <c r="C59" s="536">
        <v>23449.119795999999</v>
      </c>
      <c r="D59" s="330">
        <f t="shared" si="0"/>
        <v>0.72855536214196015</v>
      </c>
      <c r="E59" s="536">
        <v>153687.83944899999</v>
      </c>
      <c r="F59" s="536">
        <v>206804.22671399999</v>
      </c>
      <c r="G59" s="533">
        <f t="shared" si="1"/>
        <v>0.34561216720485044</v>
      </c>
      <c r="H59" s="338">
        <f t="shared" si="6"/>
        <v>5.3571976952847038E-2</v>
      </c>
    </row>
    <row r="60" spans="1:8" ht="12.75" customHeight="1">
      <c r="A60" s="537" t="s">
        <v>416</v>
      </c>
      <c r="B60" s="151">
        <v>13505.339247</v>
      </c>
      <c r="C60" s="536">
        <v>15706.220997</v>
      </c>
      <c r="D60" s="330">
        <f t="shared" si="0"/>
        <v>0.1629638256209589</v>
      </c>
      <c r="E60" s="536">
        <v>137186.17340600002</v>
      </c>
      <c r="F60" s="536">
        <v>175040.355094</v>
      </c>
      <c r="G60" s="533">
        <f t="shared" si="1"/>
        <v>0.27593292201518888</v>
      </c>
      <c r="H60" s="338">
        <f t="shared" si="6"/>
        <v>4.5343647071015687E-2</v>
      </c>
    </row>
    <row r="61" spans="1:8" ht="12.75" customHeight="1">
      <c r="A61" s="537" t="s">
        <v>419</v>
      </c>
      <c r="B61" s="151">
        <v>15058.153934</v>
      </c>
      <c r="C61" s="536">
        <v>13530.078113</v>
      </c>
      <c r="D61" s="330">
        <f t="shared" si="0"/>
        <v>-0.10147829725327341</v>
      </c>
      <c r="E61" s="536">
        <v>168025.193119</v>
      </c>
      <c r="F61" s="536">
        <v>137394.160615</v>
      </c>
      <c r="G61" s="533">
        <f t="shared" si="1"/>
        <v>-0.18230023685975635</v>
      </c>
      <c r="H61" s="338">
        <f t="shared" si="6"/>
        <v>3.5591520168017261E-2</v>
      </c>
    </row>
    <row r="62" spans="1:8" ht="12.75" customHeight="1">
      <c r="A62" s="537" t="s">
        <v>23</v>
      </c>
      <c r="B62" s="151">
        <v>12986.782843000001</v>
      </c>
      <c r="C62" s="536">
        <v>10250.839814999999</v>
      </c>
      <c r="D62" s="330">
        <f t="shared" si="0"/>
        <v>-0.21067134648168084</v>
      </c>
      <c r="E62" s="536">
        <v>120749.68678700001</v>
      </c>
      <c r="F62" s="536">
        <v>137262.49947699998</v>
      </c>
      <c r="G62" s="533">
        <f t="shared" si="1"/>
        <v>0.13675242668851165</v>
      </c>
      <c r="H62" s="338">
        <f t="shared" si="6"/>
        <v>3.555741376911721E-2</v>
      </c>
    </row>
    <row r="63" spans="1:8" ht="12.75" customHeight="1">
      <c r="A63" s="537" t="s">
        <v>433</v>
      </c>
      <c r="B63" s="151">
        <v>12107.806967</v>
      </c>
      <c r="C63" s="536">
        <v>10842.627264000001</v>
      </c>
      <c r="D63" s="330">
        <f t="shared" si="0"/>
        <v>-0.10449288681660229</v>
      </c>
      <c r="E63" s="536">
        <v>122971.79820600001</v>
      </c>
      <c r="F63" s="536">
        <v>120905.70274699997</v>
      </c>
      <c r="G63" s="533">
        <f t="shared" si="1"/>
        <v>-1.6801376324829774E-2</v>
      </c>
      <c r="H63" s="338">
        <f t="shared" si="6"/>
        <v>3.1320237617713902E-2</v>
      </c>
    </row>
    <row r="64" spans="1:8" ht="12.75" customHeight="1">
      <c r="A64" s="537" t="s">
        <v>274</v>
      </c>
      <c r="B64" s="151">
        <v>10241.765047999999</v>
      </c>
      <c r="C64" s="536">
        <v>9487.4893599999996</v>
      </c>
      <c r="D64" s="330">
        <f t="shared" si="0"/>
        <v>-7.3647040765428787E-2</v>
      </c>
      <c r="E64" s="536">
        <v>109807.38144500001</v>
      </c>
      <c r="F64" s="536">
        <v>118831.35378500001</v>
      </c>
      <c r="G64" s="533">
        <f t="shared" si="1"/>
        <v>8.2180015780814408E-2</v>
      </c>
      <c r="H64" s="338">
        <f t="shared" si="6"/>
        <v>3.0782884118947619E-2</v>
      </c>
    </row>
    <row r="65" spans="1:8" ht="12.75" customHeight="1">
      <c r="A65" s="537" t="s">
        <v>26</v>
      </c>
      <c r="B65" s="151">
        <v>113221.91636599999</v>
      </c>
      <c r="C65" s="536">
        <v>126495.63033099991</v>
      </c>
      <c r="D65" s="330">
        <f t="shared" si="0"/>
        <v>0.11723625947198638</v>
      </c>
      <c r="E65" s="536">
        <v>1387564.853691001</v>
      </c>
      <c r="F65" s="536">
        <v>1370268.919524</v>
      </c>
      <c r="G65" s="533">
        <f t="shared" si="1"/>
        <v>-1.2464955508921091E-2</v>
      </c>
      <c r="H65" s="338">
        <f t="shared" si="6"/>
        <v>0.35496380389488841</v>
      </c>
    </row>
    <row r="66" spans="1:8" ht="12.75" customHeight="1">
      <c r="A66" s="539" t="s">
        <v>460</v>
      </c>
      <c r="B66" s="269">
        <f>SUM(B67:B68)</f>
        <v>895942.52314800001</v>
      </c>
      <c r="C66" s="270">
        <f>SUM(C67:C68)</f>
        <v>1173097.8126279998</v>
      </c>
      <c r="D66" s="334">
        <f t="shared" si="0"/>
        <v>0.30934494380976796</v>
      </c>
      <c r="E66" s="270">
        <f>SUM(E67:E68)</f>
        <v>9533871.1347549986</v>
      </c>
      <c r="F66" s="270">
        <f>SUM(F67:F68)</f>
        <v>10120007.399020998</v>
      </c>
      <c r="G66" s="380">
        <f t="shared" si="1"/>
        <v>6.1479356704254605E-2</v>
      </c>
      <c r="H66" s="538">
        <f>SUM(H67:H68)</f>
        <v>1</v>
      </c>
    </row>
    <row r="67" spans="1:8" ht="12.75" customHeight="1">
      <c r="A67" s="537" t="s">
        <v>421</v>
      </c>
      <c r="B67" s="151">
        <v>851684.50069999998</v>
      </c>
      <c r="C67" s="536">
        <v>1148037.5334999999</v>
      </c>
      <c r="D67" s="330">
        <f t="shared" si="0"/>
        <v>0.34796104960983465</v>
      </c>
      <c r="E67" s="536">
        <v>9096993.8719999995</v>
      </c>
      <c r="F67" s="536">
        <v>9666411.871799998</v>
      </c>
      <c r="G67" s="533">
        <f t="shared" si="1"/>
        <v>6.2594084135049591E-2</v>
      </c>
      <c r="H67" s="338">
        <f>(F67/$F$66)</f>
        <v>0.95517834035725302</v>
      </c>
    </row>
    <row r="68" spans="1:8" ht="12.75" customHeight="1">
      <c r="A68" s="272" t="s">
        <v>431</v>
      </c>
      <c r="B68" s="535">
        <v>44258.022448000003</v>
      </c>
      <c r="C68" s="534">
        <v>25060.279127999998</v>
      </c>
      <c r="D68" s="330">
        <f t="shared" si="0"/>
        <v>-0.43376866516247931</v>
      </c>
      <c r="E68" s="534">
        <v>436877.26275499992</v>
      </c>
      <c r="F68" s="534">
        <v>453595.52722100005</v>
      </c>
      <c r="G68" s="533">
        <f t="shared" si="1"/>
        <v>3.8267646067393794E-2</v>
      </c>
      <c r="H68" s="338">
        <f>(F68/$F$66)</f>
        <v>4.482165964274696E-2</v>
      </c>
    </row>
    <row r="69" spans="1:8" ht="12.75" customHeight="1">
      <c r="A69" s="539" t="s">
        <v>461</v>
      </c>
      <c r="B69" s="269">
        <f>SUM(B70)</f>
        <v>1696.3297000000002</v>
      </c>
      <c r="C69" s="270">
        <f>SUM(C70)</f>
        <v>1769.8407</v>
      </c>
      <c r="D69" s="334">
        <f t="shared" si="0"/>
        <v>4.3335325674012388E-2</v>
      </c>
      <c r="E69" s="270">
        <f>SUM(E70)</f>
        <v>18601.344507999998</v>
      </c>
      <c r="F69" s="270">
        <f>SUM(F70)</f>
        <v>19853.168399999999</v>
      </c>
      <c r="G69" s="380">
        <f t="shared" si="1"/>
        <v>6.7297495160181589E-2</v>
      </c>
      <c r="H69" s="538">
        <f>SUM(H70)</f>
        <v>1</v>
      </c>
    </row>
    <row r="70" spans="1:8" ht="12.75" customHeight="1">
      <c r="A70" s="537" t="s">
        <v>161</v>
      </c>
      <c r="B70" s="151">
        <v>1696.3297000000002</v>
      </c>
      <c r="C70" s="536">
        <v>1769.8407</v>
      </c>
      <c r="D70" s="330">
        <f t="shared" si="0"/>
        <v>4.3335325674012388E-2</v>
      </c>
      <c r="E70" s="413">
        <v>18601.344507999998</v>
      </c>
      <c r="F70" s="536">
        <v>19853.168399999999</v>
      </c>
      <c r="G70" s="533">
        <f t="shared" si="1"/>
        <v>6.7297495160181589E-2</v>
      </c>
      <c r="H70" s="540">
        <f>(F70/$F$69)</f>
        <v>1</v>
      </c>
    </row>
    <row r="71" spans="1:8" ht="12.75" customHeight="1">
      <c r="A71" s="539" t="s">
        <v>462</v>
      </c>
      <c r="B71" s="269">
        <f>SUM(B72:B77)</f>
        <v>2392.9906219999998</v>
      </c>
      <c r="C71" s="270">
        <f>SUM(C72:C77)</f>
        <v>3392.4978319999996</v>
      </c>
      <c r="D71" s="334">
        <f t="shared" ref="D71:D77" si="7">(C71-B71)/B71</f>
        <v>0.41768120644143497</v>
      </c>
      <c r="E71" s="270">
        <f>SUM(E72:E77)</f>
        <v>28033.511926999996</v>
      </c>
      <c r="F71" s="270">
        <f>SUM(F72:F77)</f>
        <v>30441.359038999999</v>
      </c>
      <c r="G71" s="380">
        <f t="shared" ref="G71:G77" si="8">(F71-E71)/E71</f>
        <v>8.5891739795930691E-2</v>
      </c>
      <c r="H71" s="538">
        <f>SUM(H72:H77)</f>
        <v>1</v>
      </c>
    </row>
    <row r="72" spans="1:8" ht="12.75" customHeight="1">
      <c r="A72" s="537" t="s">
        <v>22</v>
      </c>
      <c r="B72" s="151">
        <v>1132.839444</v>
      </c>
      <c r="C72" s="536">
        <v>1316.48972</v>
      </c>
      <c r="D72" s="330">
        <f t="shared" si="7"/>
        <v>0.1621150084177331</v>
      </c>
      <c r="E72" s="536">
        <v>12609.442734999999</v>
      </c>
      <c r="F72" s="536">
        <v>13007.358958999997</v>
      </c>
      <c r="G72" s="533">
        <f t="shared" si="8"/>
        <v>3.1557003141423817E-2</v>
      </c>
      <c r="H72" s="338">
        <f t="shared" ref="H72:H77" si="9">(F72/$F$71)</f>
        <v>0.42729232102731018</v>
      </c>
    </row>
    <row r="73" spans="1:8" ht="12.75" customHeight="1">
      <c r="A73" s="537" t="s">
        <v>416</v>
      </c>
      <c r="B73" s="151">
        <v>606.92393400000003</v>
      </c>
      <c r="C73" s="536">
        <v>1230.5846759999999</v>
      </c>
      <c r="D73" s="330">
        <f t="shared" si="7"/>
        <v>1.0275764507912781</v>
      </c>
      <c r="E73" s="536">
        <v>7258.0504279999996</v>
      </c>
      <c r="F73" s="536">
        <v>10562.564839000001</v>
      </c>
      <c r="G73" s="533">
        <f t="shared" si="8"/>
        <v>0.45528953591337618</v>
      </c>
      <c r="H73" s="338">
        <f t="shared" si="9"/>
        <v>0.34698072531741281</v>
      </c>
    </row>
    <row r="74" spans="1:8" ht="12.75" customHeight="1">
      <c r="A74" s="272" t="s">
        <v>415</v>
      </c>
      <c r="B74" s="535">
        <v>389.39490899999998</v>
      </c>
      <c r="C74" s="534">
        <v>605.88546699999995</v>
      </c>
      <c r="D74" s="330">
        <f t="shared" si="7"/>
        <v>0.55596658558265843</v>
      </c>
      <c r="E74" s="534">
        <v>4627.8637019999996</v>
      </c>
      <c r="F74" s="534">
        <v>3532.0812220000003</v>
      </c>
      <c r="G74" s="533">
        <f t="shared" si="8"/>
        <v>-0.23677933287586686</v>
      </c>
      <c r="H74" s="338">
        <f t="shared" si="9"/>
        <v>0.11602902542803258</v>
      </c>
    </row>
    <row r="75" spans="1:8" ht="12.75" customHeight="1">
      <c r="A75" s="272" t="s">
        <v>160</v>
      </c>
      <c r="B75" s="535">
        <v>152.19076000000001</v>
      </c>
      <c r="C75" s="534">
        <v>30.797604</v>
      </c>
      <c r="D75" s="330">
        <f t="shared" si="7"/>
        <v>-0.79763814833436664</v>
      </c>
      <c r="E75" s="534">
        <v>1961.3250540000001</v>
      </c>
      <c r="F75" s="534">
        <v>1782.8201120000003</v>
      </c>
      <c r="G75" s="533">
        <f t="shared" si="8"/>
        <v>-9.1012421238361327E-2</v>
      </c>
      <c r="H75" s="338">
        <f t="shared" si="9"/>
        <v>5.8565720069065817E-2</v>
      </c>
    </row>
    <row r="76" spans="1:8" ht="12.75" customHeight="1">
      <c r="A76" s="272" t="s">
        <v>413</v>
      </c>
      <c r="B76" s="535">
        <v>91.623135000000005</v>
      </c>
      <c r="C76" s="534">
        <v>179.18849499999999</v>
      </c>
      <c r="D76" s="330">
        <f t="shared" si="7"/>
        <v>0.95571233182536242</v>
      </c>
      <c r="E76" s="534">
        <v>904.37532799999997</v>
      </c>
      <c r="F76" s="534">
        <v>1272.2996039999998</v>
      </c>
      <c r="G76" s="533">
        <f t="shared" si="8"/>
        <v>0.40682697173269178</v>
      </c>
      <c r="H76" s="338">
        <f t="shared" si="9"/>
        <v>4.1795098647533807E-2</v>
      </c>
    </row>
    <row r="77" spans="1:8" ht="12.75" customHeight="1" thickBot="1">
      <c r="A77" s="272" t="s">
        <v>412</v>
      </c>
      <c r="B77" s="535">
        <v>20.018439999999998</v>
      </c>
      <c r="C77" s="641">
        <v>29.551870000000001</v>
      </c>
      <c r="D77" s="330">
        <f t="shared" si="7"/>
        <v>0.47623241371455538</v>
      </c>
      <c r="E77" s="641">
        <v>672.45468000000005</v>
      </c>
      <c r="F77" s="641">
        <v>284.23430299999995</v>
      </c>
      <c r="G77" s="533">
        <f t="shared" si="8"/>
        <v>-0.57731827667553759</v>
      </c>
      <c r="H77" s="338">
        <f t="shared" si="9"/>
        <v>9.3371095106448004E-3</v>
      </c>
    </row>
    <row r="78" spans="1:8" ht="44.25" customHeight="1" thickBot="1">
      <c r="A78" s="799" t="s">
        <v>550</v>
      </c>
      <c r="B78" s="800"/>
      <c r="C78" s="800"/>
      <c r="D78" s="800"/>
      <c r="E78" s="800"/>
      <c r="F78" s="800"/>
      <c r="G78" s="800"/>
      <c r="H78" s="801"/>
    </row>
  </sheetData>
  <mergeCells count="3">
    <mergeCell ref="B4:D4"/>
    <mergeCell ref="E4:H4"/>
    <mergeCell ref="A78:H78"/>
  </mergeCells>
  <printOptions horizontalCentered="1" verticalCentered="1"/>
  <pageMargins left="0" right="0" top="0" bottom="0" header="0.31496062992125984" footer="0.31496062992125984"/>
  <pageSetup paperSize="9" scale="8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F0"/>
  </sheetPr>
  <dimension ref="A1:N45"/>
  <sheetViews>
    <sheetView showGridLines="0" topLeftCell="A12" zoomScaleNormal="100" zoomScaleSheetLayoutView="100" workbookViewId="0">
      <selection activeCell="N47" sqref="N47"/>
    </sheetView>
  </sheetViews>
  <sheetFormatPr baseColWidth="10" defaultColWidth="11.42578125" defaultRowHeight="15"/>
  <cols>
    <col min="1" max="1" width="11.42578125" style="387"/>
    <col min="2" max="14" width="10.5703125" style="387" customWidth="1"/>
    <col min="15" max="16384" width="11.42578125" style="387"/>
  </cols>
  <sheetData>
    <row r="1" spans="1:14">
      <c r="A1" s="169" t="s">
        <v>329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5.75">
      <c r="A2" s="202" t="s">
        <v>330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15.75">
      <c r="A3" s="202" t="s">
        <v>328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ht="15.75" thickBot="1">
      <c r="A4" s="176" t="s">
        <v>258</v>
      </c>
      <c r="B4" s="192" t="s">
        <v>117</v>
      </c>
      <c r="C4" s="192" t="s">
        <v>118</v>
      </c>
      <c r="D4" s="192" t="s">
        <v>124</v>
      </c>
      <c r="E4" s="192" t="s">
        <v>126</v>
      </c>
      <c r="F4" s="192" t="s">
        <v>127</v>
      </c>
      <c r="G4" s="192" t="s">
        <v>152</v>
      </c>
      <c r="H4" s="192" t="s">
        <v>153</v>
      </c>
      <c r="I4" s="192" t="s">
        <v>155</v>
      </c>
      <c r="J4" s="192" t="s">
        <v>156</v>
      </c>
      <c r="K4" s="192" t="s">
        <v>157</v>
      </c>
      <c r="L4" s="192" t="s">
        <v>158</v>
      </c>
      <c r="M4" s="192" t="s">
        <v>159</v>
      </c>
      <c r="N4" s="192" t="s">
        <v>55</v>
      </c>
    </row>
    <row r="5" spans="1:14" ht="15.75" thickBot="1">
      <c r="A5" s="195" t="s">
        <v>385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7"/>
    </row>
    <row r="6" spans="1:14">
      <c r="A6" s="198">
        <v>2008</v>
      </c>
      <c r="B6" s="359">
        <v>709</v>
      </c>
      <c r="C6" s="359">
        <v>1674</v>
      </c>
      <c r="D6" s="359">
        <v>642</v>
      </c>
      <c r="E6" s="359">
        <v>807</v>
      </c>
      <c r="F6" s="359">
        <v>1007</v>
      </c>
      <c r="G6" s="359">
        <v>649</v>
      </c>
      <c r="H6" s="359">
        <v>856</v>
      </c>
      <c r="I6" s="359">
        <v>1094</v>
      </c>
      <c r="J6" s="359">
        <v>812</v>
      </c>
      <c r="K6" s="359">
        <v>686</v>
      </c>
      <c r="L6" s="359">
        <v>511</v>
      </c>
      <c r="M6" s="359">
        <v>346</v>
      </c>
      <c r="N6" s="359">
        <v>9793</v>
      </c>
    </row>
    <row r="7" spans="1:14">
      <c r="A7" s="198">
        <v>2009</v>
      </c>
      <c r="B7" s="359">
        <v>353</v>
      </c>
      <c r="C7" s="359">
        <v>717</v>
      </c>
      <c r="D7" s="359">
        <v>601</v>
      </c>
      <c r="E7" s="359">
        <v>338</v>
      </c>
      <c r="F7" s="359">
        <v>507</v>
      </c>
      <c r="G7" s="359">
        <v>281</v>
      </c>
      <c r="H7" s="359">
        <v>304</v>
      </c>
      <c r="I7" s="359">
        <v>586</v>
      </c>
      <c r="J7" s="359">
        <v>415</v>
      </c>
      <c r="K7" s="359">
        <v>439</v>
      </c>
      <c r="L7" s="359">
        <v>404</v>
      </c>
      <c r="M7" s="359">
        <v>290</v>
      </c>
      <c r="N7" s="359">
        <v>5235</v>
      </c>
    </row>
    <row r="8" spans="1:14">
      <c r="A8" s="198">
        <v>2010</v>
      </c>
      <c r="B8" s="359">
        <v>514</v>
      </c>
      <c r="C8" s="359">
        <v>1556</v>
      </c>
      <c r="D8" s="359">
        <v>512</v>
      </c>
      <c r="E8" s="359">
        <v>467</v>
      </c>
      <c r="F8" s="359">
        <v>697</v>
      </c>
      <c r="G8" s="359">
        <v>476</v>
      </c>
      <c r="H8" s="359">
        <v>686</v>
      </c>
      <c r="I8" s="359">
        <v>686</v>
      </c>
      <c r="J8" s="359">
        <v>526</v>
      </c>
      <c r="K8" s="359">
        <v>859</v>
      </c>
      <c r="L8" s="359">
        <v>949</v>
      </c>
      <c r="M8" s="359">
        <v>1710</v>
      </c>
      <c r="N8" s="359">
        <v>9638</v>
      </c>
    </row>
    <row r="9" spans="1:14">
      <c r="A9" s="198">
        <v>2011</v>
      </c>
      <c r="B9" s="359">
        <v>1388</v>
      </c>
      <c r="C9" s="359">
        <v>1930</v>
      </c>
      <c r="D9" s="359">
        <v>961</v>
      </c>
      <c r="E9" s="359">
        <v>782</v>
      </c>
      <c r="F9" s="359">
        <v>898</v>
      </c>
      <c r="G9" s="359">
        <v>494</v>
      </c>
      <c r="H9" s="359">
        <v>545</v>
      </c>
      <c r="I9" s="359">
        <v>600</v>
      </c>
      <c r="J9" s="359">
        <v>691</v>
      </c>
      <c r="K9" s="359">
        <v>451</v>
      </c>
      <c r="L9" s="359">
        <v>739</v>
      </c>
      <c r="M9" s="359">
        <v>463</v>
      </c>
      <c r="N9" s="359">
        <v>9942</v>
      </c>
    </row>
    <row r="10" spans="1:14">
      <c r="A10" s="198">
        <v>2012</v>
      </c>
      <c r="B10" s="359">
        <v>1391</v>
      </c>
      <c r="C10" s="359">
        <v>462</v>
      </c>
      <c r="D10" s="359">
        <v>474</v>
      </c>
      <c r="E10" s="359">
        <v>345</v>
      </c>
      <c r="F10" s="359">
        <v>1279</v>
      </c>
      <c r="G10" s="359">
        <v>523</v>
      </c>
      <c r="H10" s="359">
        <v>450</v>
      </c>
      <c r="I10" s="359">
        <v>611</v>
      </c>
      <c r="J10" s="359">
        <v>384</v>
      </c>
      <c r="K10" s="359">
        <v>371</v>
      </c>
      <c r="L10" s="359">
        <v>739</v>
      </c>
      <c r="M10" s="359">
        <v>218</v>
      </c>
      <c r="N10" s="359">
        <v>7247</v>
      </c>
    </row>
    <row r="11" spans="1:14">
      <c r="A11" s="198">
        <v>2013</v>
      </c>
      <c r="B11" s="359">
        <v>1121</v>
      </c>
      <c r="C11" s="359">
        <v>319</v>
      </c>
      <c r="D11" s="359">
        <v>318</v>
      </c>
      <c r="E11" s="359">
        <v>418</v>
      </c>
      <c r="F11" s="359">
        <v>1035</v>
      </c>
      <c r="G11" s="359">
        <v>376</v>
      </c>
      <c r="H11" s="359">
        <v>360</v>
      </c>
      <c r="I11" s="359">
        <v>451</v>
      </c>
      <c r="J11" s="359">
        <v>310</v>
      </c>
      <c r="K11" s="359">
        <v>271</v>
      </c>
      <c r="L11" s="359">
        <v>650</v>
      </c>
      <c r="M11" s="359">
        <v>168</v>
      </c>
      <c r="N11" s="359">
        <v>5797</v>
      </c>
    </row>
    <row r="12" spans="1:14">
      <c r="A12" s="198">
        <v>2014</v>
      </c>
      <c r="B12" s="359">
        <v>2039</v>
      </c>
      <c r="C12" s="359">
        <v>358</v>
      </c>
      <c r="D12" s="359">
        <v>236</v>
      </c>
      <c r="E12" s="359">
        <v>250</v>
      </c>
      <c r="F12" s="359">
        <v>670</v>
      </c>
      <c r="G12" s="359">
        <v>477</v>
      </c>
      <c r="H12" s="359">
        <v>206</v>
      </c>
      <c r="I12" s="359">
        <v>389</v>
      </c>
      <c r="J12" s="359">
        <v>403</v>
      </c>
      <c r="K12" s="359">
        <v>288</v>
      </c>
      <c r="L12" s="359">
        <v>402</v>
      </c>
      <c r="M12" s="359">
        <v>372</v>
      </c>
      <c r="N12" s="359">
        <v>6090</v>
      </c>
    </row>
    <row r="13" spans="1:14">
      <c r="A13" s="198">
        <v>2015</v>
      </c>
      <c r="B13" s="359">
        <v>2176</v>
      </c>
      <c r="C13" s="359">
        <v>325</v>
      </c>
      <c r="D13" s="359">
        <v>232</v>
      </c>
      <c r="E13" s="359">
        <v>246</v>
      </c>
      <c r="F13" s="359">
        <v>771</v>
      </c>
      <c r="G13" s="359">
        <v>353</v>
      </c>
      <c r="H13" s="359">
        <v>214</v>
      </c>
      <c r="I13" s="359">
        <v>571</v>
      </c>
      <c r="J13" s="359">
        <v>192</v>
      </c>
      <c r="K13" s="359">
        <v>184</v>
      </c>
      <c r="L13" s="359">
        <v>392</v>
      </c>
      <c r="M13" s="359">
        <v>140</v>
      </c>
      <c r="N13" s="359">
        <v>5796</v>
      </c>
    </row>
    <row r="14" spans="1:14">
      <c r="A14" s="198">
        <v>2016</v>
      </c>
      <c r="B14" s="359">
        <v>1917</v>
      </c>
      <c r="C14" s="359">
        <v>223</v>
      </c>
      <c r="D14" s="359">
        <v>205</v>
      </c>
      <c r="E14" s="359">
        <v>271</v>
      </c>
      <c r="F14" s="360">
        <v>0</v>
      </c>
      <c r="G14" s="360">
        <v>0</v>
      </c>
      <c r="H14" s="359">
        <v>879</v>
      </c>
      <c r="I14" s="359">
        <v>292</v>
      </c>
      <c r="J14" s="359">
        <v>330</v>
      </c>
      <c r="K14" s="359">
        <v>307</v>
      </c>
      <c r="L14" s="359">
        <v>582</v>
      </c>
      <c r="M14" s="359">
        <v>300</v>
      </c>
      <c r="N14" s="359">
        <v>5306</v>
      </c>
    </row>
    <row r="15" spans="1:14">
      <c r="A15" s="198">
        <v>2017</v>
      </c>
      <c r="B15" s="359">
        <v>2287</v>
      </c>
      <c r="C15" s="359">
        <v>70</v>
      </c>
      <c r="D15" s="359">
        <v>83</v>
      </c>
      <c r="E15" s="359">
        <v>55</v>
      </c>
      <c r="F15" s="359">
        <v>130</v>
      </c>
      <c r="G15" s="359">
        <v>34</v>
      </c>
      <c r="H15" s="359">
        <v>53</v>
      </c>
      <c r="I15" s="359">
        <v>98</v>
      </c>
      <c r="J15" s="359">
        <v>62</v>
      </c>
      <c r="K15" s="359">
        <v>1661</v>
      </c>
      <c r="L15" s="359">
        <v>895</v>
      </c>
      <c r="M15" s="359">
        <v>403</v>
      </c>
      <c r="N15" s="359">
        <v>5831</v>
      </c>
    </row>
    <row r="16" spans="1:14">
      <c r="A16" s="198">
        <v>2018</v>
      </c>
      <c r="B16" s="359">
        <v>699</v>
      </c>
      <c r="C16" s="359">
        <v>372</v>
      </c>
      <c r="D16" s="432">
        <v>349</v>
      </c>
      <c r="E16" s="359">
        <v>596</v>
      </c>
      <c r="F16" s="359">
        <v>1556</v>
      </c>
      <c r="G16" s="359">
        <v>403</v>
      </c>
      <c r="H16" s="359">
        <v>525</v>
      </c>
      <c r="I16" s="359">
        <v>876</v>
      </c>
      <c r="J16" s="359">
        <v>445</v>
      </c>
      <c r="K16" s="359">
        <v>328</v>
      </c>
      <c r="L16" s="359">
        <v>558</v>
      </c>
      <c r="M16" s="359">
        <v>237</v>
      </c>
      <c r="N16" s="359">
        <f>SUM(B16:M16)</f>
        <v>6944</v>
      </c>
    </row>
    <row r="17" spans="1:14" ht="15.75" thickBot="1">
      <c r="A17" s="198">
        <v>2019</v>
      </c>
      <c r="B17" s="359">
        <v>362</v>
      </c>
      <c r="C17" s="359">
        <v>586</v>
      </c>
      <c r="D17" s="359">
        <v>328</v>
      </c>
      <c r="E17" s="359">
        <v>388</v>
      </c>
      <c r="F17" s="359">
        <v>1488</v>
      </c>
      <c r="G17" s="359">
        <v>278</v>
      </c>
      <c r="H17" s="359">
        <v>403</v>
      </c>
      <c r="I17" s="359">
        <v>456</v>
      </c>
      <c r="J17" s="359">
        <v>340</v>
      </c>
      <c r="K17" s="359">
        <v>329</v>
      </c>
      <c r="L17" s="359">
        <v>1068</v>
      </c>
      <c r="M17" s="359">
        <v>272</v>
      </c>
      <c r="N17" s="359">
        <f>SUM(B17:M17)</f>
        <v>6298</v>
      </c>
    </row>
    <row r="18" spans="1:14" ht="15.75" thickBot="1">
      <c r="A18" s="199" t="s">
        <v>362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1"/>
    </row>
    <row r="19" spans="1:14">
      <c r="A19" s="198">
        <v>2008</v>
      </c>
      <c r="B19" s="359">
        <v>2</v>
      </c>
      <c r="C19" s="359">
        <v>182</v>
      </c>
      <c r="D19" s="359">
        <v>355</v>
      </c>
      <c r="E19" s="359">
        <v>252</v>
      </c>
      <c r="F19" s="359">
        <v>746</v>
      </c>
      <c r="G19" s="359">
        <v>431</v>
      </c>
      <c r="H19" s="359">
        <v>128</v>
      </c>
      <c r="I19" s="359">
        <v>580</v>
      </c>
      <c r="J19" s="359">
        <v>700</v>
      </c>
      <c r="K19" s="359">
        <v>829</v>
      </c>
      <c r="L19" s="359">
        <v>510</v>
      </c>
      <c r="M19" s="359">
        <v>748</v>
      </c>
      <c r="N19" s="359">
        <v>5463</v>
      </c>
    </row>
    <row r="20" spans="1:14">
      <c r="A20" s="198">
        <v>2009</v>
      </c>
      <c r="B20" s="359">
        <v>137</v>
      </c>
      <c r="C20" s="359">
        <v>418</v>
      </c>
      <c r="D20" s="359">
        <v>429</v>
      </c>
      <c r="E20" s="359">
        <v>93</v>
      </c>
      <c r="F20" s="359">
        <v>208</v>
      </c>
      <c r="G20" s="359">
        <v>423</v>
      </c>
      <c r="H20" s="359">
        <v>487</v>
      </c>
      <c r="I20" s="359">
        <v>121</v>
      </c>
      <c r="J20" s="359">
        <v>281</v>
      </c>
      <c r="K20" s="359">
        <v>332</v>
      </c>
      <c r="L20" s="359">
        <v>443</v>
      </c>
      <c r="M20" s="359">
        <v>490</v>
      </c>
      <c r="N20" s="359">
        <v>3862</v>
      </c>
    </row>
    <row r="21" spans="1:14">
      <c r="A21" s="198">
        <v>2010</v>
      </c>
      <c r="B21" s="359">
        <v>215</v>
      </c>
      <c r="C21" s="359">
        <v>261</v>
      </c>
      <c r="D21" s="359">
        <v>195</v>
      </c>
      <c r="E21" s="359">
        <v>236</v>
      </c>
      <c r="F21" s="359">
        <v>251</v>
      </c>
      <c r="G21" s="359">
        <v>244</v>
      </c>
      <c r="H21" s="359">
        <v>352</v>
      </c>
      <c r="I21" s="359">
        <v>216</v>
      </c>
      <c r="J21" s="359">
        <v>450</v>
      </c>
      <c r="K21" s="359">
        <v>301</v>
      </c>
      <c r="L21" s="359">
        <v>582</v>
      </c>
      <c r="M21" s="359">
        <v>688</v>
      </c>
      <c r="N21" s="359">
        <v>3991</v>
      </c>
    </row>
    <row r="22" spans="1:14" ht="12.75" hidden="1" customHeight="1">
      <c r="A22" s="198">
        <v>2011</v>
      </c>
      <c r="B22" s="359">
        <v>242</v>
      </c>
      <c r="C22" s="359">
        <v>292</v>
      </c>
      <c r="D22" s="359">
        <v>623</v>
      </c>
      <c r="E22" s="359">
        <v>481</v>
      </c>
      <c r="F22" s="359">
        <v>550</v>
      </c>
      <c r="G22" s="359">
        <v>332</v>
      </c>
      <c r="H22" s="359">
        <v>491</v>
      </c>
      <c r="I22" s="359">
        <v>455</v>
      </c>
      <c r="J22" s="359">
        <v>300</v>
      </c>
      <c r="K22" s="359">
        <v>179</v>
      </c>
      <c r="L22" s="359">
        <v>135</v>
      </c>
      <c r="M22" s="359">
        <v>175</v>
      </c>
      <c r="N22" s="359">
        <v>4255</v>
      </c>
    </row>
    <row r="23" spans="1:14" hidden="1">
      <c r="A23" s="198">
        <v>2012</v>
      </c>
      <c r="B23" s="360">
        <v>0</v>
      </c>
      <c r="C23" s="360">
        <v>0</v>
      </c>
      <c r="D23" s="360">
        <v>507</v>
      </c>
      <c r="E23" s="360">
        <v>1002</v>
      </c>
      <c r="F23" s="360">
        <v>517</v>
      </c>
      <c r="G23" s="360">
        <v>318</v>
      </c>
      <c r="H23" s="360">
        <v>347</v>
      </c>
      <c r="I23" s="360">
        <v>346</v>
      </c>
      <c r="J23" s="360">
        <v>196</v>
      </c>
      <c r="K23" s="360">
        <v>444</v>
      </c>
      <c r="L23" s="360">
        <v>336</v>
      </c>
      <c r="M23" s="360">
        <v>363</v>
      </c>
      <c r="N23" s="359">
        <v>4376</v>
      </c>
    </row>
    <row r="24" spans="1:14">
      <c r="A24" s="198">
        <v>2013</v>
      </c>
      <c r="B24" s="360">
        <v>125</v>
      </c>
      <c r="C24" s="360">
        <v>331</v>
      </c>
      <c r="D24" s="360">
        <v>330</v>
      </c>
      <c r="E24" s="360">
        <v>339</v>
      </c>
      <c r="F24" s="360">
        <v>326</v>
      </c>
      <c r="G24" s="360">
        <v>223</v>
      </c>
      <c r="H24" s="360">
        <v>420</v>
      </c>
      <c r="I24" s="360">
        <v>266</v>
      </c>
      <c r="J24" s="360">
        <v>390</v>
      </c>
      <c r="K24" s="360">
        <v>304</v>
      </c>
      <c r="L24" s="360">
        <v>317</v>
      </c>
      <c r="M24" s="360">
        <v>351</v>
      </c>
      <c r="N24" s="359">
        <v>3722</v>
      </c>
    </row>
    <row r="25" spans="1:14">
      <c r="A25" s="198">
        <v>2014</v>
      </c>
      <c r="B25" s="360">
        <v>220</v>
      </c>
      <c r="C25" s="360">
        <v>284</v>
      </c>
      <c r="D25" s="360">
        <v>253</v>
      </c>
      <c r="E25" s="360">
        <v>237</v>
      </c>
      <c r="F25" s="360">
        <v>357</v>
      </c>
      <c r="G25" s="360">
        <v>275</v>
      </c>
      <c r="H25" s="360">
        <v>278</v>
      </c>
      <c r="I25" s="360">
        <v>88</v>
      </c>
      <c r="J25" s="360">
        <v>244</v>
      </c>
      <c r="K25" s="360">
        <v>245</v>
      </c>
      <c r="L25" s="360">
        <v>145</v>
      </c>
      <c r="M25" s="360">
        <v>342</v>
      </c>
      <c r="N25" s="359">
        <v>2968</v>
      </c>
    </row>
    <row r="26" spans="1:14">
      <c r="A26" s="198">
        <v>2015</v>
      </c>
      <c r="B26" s="360">
        <v>225</v>
      </c>
      <c r="C26" s="360">
        <v>112</v>
      </c>
      <c r="D26" s="360">
        <v>155</v>
      </c>
      <c r="E26" s="360">
        <v>388</v>
      </c>
      <c r="F26" s="360">
        <v>364</v>
      </c>
      <c r="G26" s="360">
        <v>208</v>
      </c>
      <c r="H26" s="360">
        <v>393</v>
      </c>
      <c r="I26" s="360">
        <v>166</v>
      </c>
      <c r="J26" s="360">
        <v>474</v>
      </c>
      <c r="K26" s="360">
        <v>0</v>
      </c>
      <c r="L26" s="360">
        <v>0</v>
      </c>
      <c r="M26" s="360">
        <v>0</v>
      </c>
      <c r="N26" s="359">
        <v>2485</v>
      </c>
    </row>
    <row r="27" spans="1:14">
      <c r="A27" s="198">
        <v>2016</v>
      </c>
      <c r="B27" s="360">
        <v>0</v>
      </c>
      <c r="C27" s="360">
        <v>0</v>
      </c>
      <c r="D27" s="360">
        <v>0</v>
      </c>
      <c r="E27" s="360">
        <v>74</v>
      </c>
      <c r="F27" s="360">
        <v>0</v>
      </c>
      <c r="G27" s="360">
        <v>0</v>
      </c>
      <c r="H27" s="360">
        <v>0</v>
      </c>
      <c r="I27" s="360">
        <v>0</v>
      </c>
      <c r="J27" s="360">
        <v>0</v>
      </c>
      <c r="K27" s="360">
        <v>908</v>
      </c>
      <c r="L27" s="360">
        <v>179</v>
      </c>
      <c r="M27" s="360">
        <v>285</v>
      </c>
      <c r="N27" s="359">
        <v>1446</v>
      </c>
    </row>
    <row r="28" spans="1:14">
      <c r="A28" s="198">
        <v>2017</v>
      </c>
      <c r="B28" s="360">
        <v>0</v>
      </c>
      <c r="C28" s="359">
        <v>61</v>
      </c>
      <c r="D28" s="359">
        <v>247</v>
      </c>
      <c r="E28" s="359">
        <v>81</v>
      </c>
      <c r="F28" s="359">
        <v>110</v>
      </c>
      <c r="G28" s="359">
        <v>213</v>
      </c>
      <c r="H28" s="359">
        <v>108</v>
      </c>
      <c r="I28" s="359">
        <v>148</v>
      </c>
      <c r="J28" s="359">
        <v>325</v>
      </c>
      <c r="K28" s="359">
        <v>217</v>
      </c>
      <c r="L28" s="359">
        <v>130</v>
      </c>
      <c r="M28" s="359">
        <v>490</v>
      </c>
      <c r="N28" s="359">
        <v>2130</v>
      </c>
    </row>
    <row r="29" spans="1:14">
      <c r="A29" s="198">
        <v>2018</v>
      </c>
      <c r="B29" s="360">
        <v>134</v>
      </c>
      <c r="C29" s="359">
        <v>202</v>
      </c>
      <c r="D29" s="432">
        <v>178</v>
      </c>
      <c r="E29" s="359">
        <v>150</v>
      </c>
      <c r="F29" s="359">
        <v>119</v>
      </c>
      <c r="G29" s="359">
        <v>129</v>
      </c>
      <c r="H29" s="359">
        <v>22</v>
      </c>
      <c r="I29" s="359">
        <v>261</v>
      </c>
      <c r="J29" s="359">
        <v>177</v>
      </c>
      <c r="K29" s="359">
        <v>204</v>
      </c>
      <c r="L29" s="359">
        <v>519</v>
      </c>
      <c r="M29" s="359">
        <v>241</v>
      </c>
      <c r="N29" s="359">
        <f>SUM(B29:M29)</f>
        <v>2336</v>
      </c>
    </row>
    <row r="30" spans="1:14" ht="15.75" thickBot="1">
      <c r="A30" s="198">
        <v>2019</v>
      </c>
      <c r="B30" s="360">
        <v>199</v>
      </c>
      <c r="C30" s="359">
        <v>314</v>
      </c>
      <c r="D30" s="359">
        <v>164</v>
      </c>
      <c r="E30" s="359">
        <v>319</v>
      </c>
      <c r="F30" s="359">
        <v>249</v>
      </c>
      <c r="G30" s="359">
        <v>206</v>
      </c>
      <c r="H30" s="359">
        <v>301</v>
      </c>
      <c r="I30" s="359">
        <v>316</v>
      </c>
      <c r="J30" s="359">
        <v>104</v>
      </c>
      <c r="K30" s="359">
        <v>302</v>
      </c>
      <c r="L30" s="359">
        <v>147</v>
      </c>
      <c r="M30" s="359">
        <v>433</v>
      </c>
      <c r="N30" s="359">
        <f>SUM(B30:M30)</f>
        <v>3054</v>
      </c>
    </row>
    <row r="31" spans="1:14" ht="15.75" thickBot="1">
      <c r="A31" s="199" t="s">
        <v>429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1"/>
    </row>
    <row r="32" spans="1:14">
      <c r="A32" s="198">
        <v>2008</v>
      </c>
      <c r="B32" s="359">
        <v>800</v>
      </c>
      <c r="C32" s="359">
        <v>92518</v>
      </c>
      <c r="D32" s="359">
        <v>192433</v>
      </c>
      <c r="E32" s="359">
        <v>141524</v>
      </c>
      <c r="F32" s="359">
        <v>400303</v>
      </c>
      <c r="G32" s="359">
        <v>229588</v>
      </c>
      <c r="H32" s="359">
        <v>70032</v>
      </c>
      <c r="I32" s="359">
        <v>304691</v>
      </c>
      <c r="J32" s="359">
        <v>431052</v>
      </c>
      <c r="K32" s="359">
        <v>498837</v>
      </c>
      <c r="L32" s="359">
        <v>298851</v>
      </c>
      <c r="M32" s="359">
        <v>480402</v>
      </c>
      <c r="N32" s="359">
        <v>3141031</v>
      </c>
    </row>
    <row r="33" spans="1:14">
      <c r="A33" s="198">
        <v>2009</v>
      </c>
      <c r="B33" s="359">
        <v>79054</v>
      </c>
      <c r="C33" s="359">
        <v>233271</v>
      </c>
      <c r="D33" s="359">
        <v>245697</v>
      </c>
      <c r="E33" s="359">
        <v>49862</v>
      </c>
      <c r="F33" s="359">
        <v>128089</v>
      </c>
      <c r="G33" s="359">
        <v>262520</v>
      </c>
      <c r="H33" s="359">
        <v>287412</v>
      </c>
      <c r="I33" s="359">
        <v>58346</v>
      </c>
      <c r="J33" s="359">
        <v>184683</v>
      </c>
      <c r="K33" s="359">
        <v>187909</v>
      </c>
      <c r="L33" s="359">
        <v>239235</v>
      </c>
      <c r="M33" s="359">
        <v>252290</v>
      </c>
      <c r="N33" s="359">
        <v>2208368</v>
      </c>
    </row>
    <row r="34" spans="1:14">
      <c r="A34" s="198">
        <v>2010</v>
      </c>
      <c r="B34" s="359">
        <v>105549</v>
      </c>
      <c r="C34" s="359">
        <v>186481</v>
      </c>
      <c r="D34" s="359">
        <v>113138</v>
      </c>
      <c r="E34" s="359">
        <v>126981</v>
      </c>
      <c r="F34" s="359">
        <v>144408</v>
      </c>
      <c r="G34" s="359">
        <v>153551</v>
      </c>
      <c r="H34" s="359">
        <v>236173</v>
      </c>
      <c r="I34" s="359">
        <v>117965</v>
      </c>
      <c r="J34" s="359">
        <v>274273</v>
      </c>
      <c r="K34" s="359">
        <v>201597</v>
      </c>
      <c r="L34" s="359">
        <v>391211</v>
      </c>
      <c r="M34" s="359">
        <v>445154</v>
      </c>
      <c r="N34" s="359">
        <v>2496481</v>
      </c>
    </row>
    <row r="35" spans="1:14">
      <c r="A35" s="198">
        <v>2011</v>
      </c>
      <c r="B35" s="360">
        <v>161710</v>
      </c>
      <c r="C35" s="360">
        <v>170715</v>
      </c>
      <c r="D35" s="360">
        <v>432702</v>
      </c>
      <c r="E35" s="360">
        <v>390251</v>
      </c>
      <c r="F35" s="360">
        <v>437382</v>
      </c>
      <c r="G35" s="360">
        <v>220084</v>
      </c>
      <c r="H35" s="360">
        <v>342824</v>
      </c>
      <c r="I35" s="360">
        <v>299026</v>
      </c>
      <c r="J35" s="359">
        <v>171908</v>
      </c>
      <c r="K35" s="359">
        <v>171167</v>
      </c>
      <c r="L35" s="359">
        <v>101514</v>
      </c>
      <c r="M35" s="359">
        <v>113158</v>
      </c>
      <c r="N35" s="359">
        <v>3012441</v>
      </c>
    </row>
    <row r="36" spans="1:14">
      <c r="A36" s="198">
        <v>2012</v>
      </c>
      <c r="B36" s="360">
        <v>0</v>
      </c>
      <c r="C36" s="360">
        <v>0</v>
      </c>
      <c r="D36" s="360">
        <v>344770</v>
      </c>
      <c r="E36" s="360">
        <v>600417</v>
      </c>
      <c r="F36" s="360">
        <v>306692</v>
      </c>
      <c r="G36" s="360">
        <v>200734</v>
      </c>
      <c r="H36" s="360">
        <v>230042</v>
      </c>
      <c r="I36" s="360">
        <v>200873</v>
      </c>
      <c r="J36" s="359">
        <v>133315</v>
      </c>
      <c r="K36" s="359">
        <v>287218</v>
      </c>
      <c r="L36" s="359">
        <v>214813</v>
      </c>
      <c r="M36" s="359">
        <v>220432</v>
      </c>
      <c r="N36" s="359">
        <v>2739306</v>
      </c>
    </row>
    <row r="37" spans="1:14">
      <c r="A37" s="198">
        <v>2013</v>
      </c>
      <c r="B37" s="360">
        <v>58586</v>
      </c>
      <c r="C37" s="360">
        <v>147664</v>
      </c>
      <c r="D37" s="360">
        <v>152719</v>
      </c>
      <c r="E37" s="360">
        <v>169137</v>
      </c>
      <c r="F37" s="360">
        <v>158259</v>
      </c>
      <c r="G37" s="360">
        <v>117696</v>
      </c>
      <c r="H37" s="360">
        <v>226659</v>
      </c>
      <c r="I37" s="361">
        <v>141609</v>
      </c>
      <c r="J37" s="361">
        <v>204049</v>
      </c>
      <c r="K37" s="361">
        <v>160318</v>
      </c>
      <c r="L37" s="361">
        <v>150143</v>
      </c>
      <c r="M37" s="361">
        <v>173860</v>
      </c>
      <c r="N37" s="359">
        <v>1860699</v>
      </c>
    </row>
    <row r="38" spans="1:14">
      <c r="A38" s="198">
        <v>2014</v>
      </c>
      <c r="B38" s="360">
        <v>98436.3</v>
      </c>
      <c r="C38" s="360">
        <v>133326</v>
      </c>
      <c r="D38" s="360">
        <v>132626.29999999999</v>
      </c>
      <c r="E38" s="360">
        <v>139241</v>
      </c>
      <c r="F38" s="360">
        <v>190666</v>
      </c>
      <c r="G38" s="360">
        <v>126401</v>
      </c>
      <c r="H38" s="360">
        <v>133390</v>
      </c>
      <c r="I38" s="361">
        <v>41694</v>
      </c>
      <c r="J38" s="361">
        <v>127290.4</v>
      </c>
      <c r="K38" s="361">
        <v>127743</v>
      </c>
      <c r="L38" s="361">
        <v>68142</v>
      </c>
      <c r="M38" s="361">
        <v>180040</v>
      </c>
      <c r="N38" s="359">
        <v>1498996</v>
      </c>
    </row>
    <row r="39" spans="1:14">
      <c r="A39" s="198">
        <v>2015</v>
      </c>
      <c r="B39" s="360">
        <v>110934</v>
      </c>
      <c r="C39" s="360">
        <v>53376</v>
      </c>
      <c r="D39" s="360">
        <v>106585</v>
      </c>
      <c r="E39" s="360">
        <v>228911</v>
      </c>
      <c r="F39" s="360">
        <v>208849</v>
      </c>
      <c r="G39" s="360">
        <v>117497</v>
      </c>
      <c r="H39" s="360">
        <v>210342</v>
      </c>
      <c r="I39" s="361">
        <v>97422</v>
      </c>
      <c r="J39" s="361">
        <v>253813</v>
      </c>
      <c r="K39" s="361">
        <v>0</v>
      </c>
      <c r="L39" s="361">
        <v>0</v>
      </c>
      <c r="M39" s="361">
        <v>0</v>
      </c>
      <c r="N39" s="359">
        <v>1387729</v>
      </c>
    </row>
    <row r="40" spans="1:14">
      <c r="A40" s="198">
        <v>2016</v>
      </c>
      <c r="B40" s="360">
        <v>0</v>
      </c>
      <c r="C40" s="360">
        <v>0</v>
      </c>
      <c r="D40" s="360">
        <v>0</v>
      </c>
      <c r="E40" s="360">
        <v>35313</v>
      </c>
      <c r="F40" s="360">
        <v>0</v>
      </c>
      <c r="G40" s="360">
        <v>0</v>
      </c>
      <c r="H40" s="360">
        <v>0</v>
      </c>
      <c r="I40" s="361">
        <v>0</v>
      </c>
      <c r="J40" s="361">
        <v>0</v>
      </c>
      <c r="K40" s="361">
        <v>427494</v>
      </c>
      <c r="L40" s="361">
        <v>84556</v>
      </c>
      <c r="M40" s="361">
        <v>138372</v>
      </c>
      <c r="N40" s="359">
        <v>685735</v>
      </c>
    </row>
    <row r="41" spans="1:14">
      <c r="A41" s="198">
        <v>2017</v>
      </c>
      <c r="B41" s="360">
        <v>0</v>
      </c>
      <c r="C41" s="360">
        <v>32699</v>
      </c>
      <c r="D41" s="360">
        <v>119341</v>
      </c>
      <c r="E41" s="360">
        <v>39632</v>
      </c>
      <c r="F41" s="360">
        <v>52597</v>
      </c>
      <c r="G41" s="360">
        <v>103011</v>
      </c>
      <c r="H41" s="360">
        <v>58147</v>
      </c>
      <c r="I41" s="360">
        <v>71465</v>
      </c>
      <c r="J41" s="359">
        <v>169386</v>
      </c>
      <c r="K41" s="359">
        <v>116649</v>
      </c>
      <c r="L41" s="359">
        <v>66266</v>
      </c>
      <c r="M41" s="359">
        <v>248824</v>
      </c>
      <c r="N41" s="359">
        <v>1078017</v>
      </c>
    </row>
    <row r="42" spans="1:14">
      <c r="A42" s="198">
        <v>2018</v>
      </c>
      <c r="B42" s="360">
        <v>77038</v>
      </c>
      <c r="C42" s="359">
        <v>101004</v>
      </c>
      <c r="D42" s="432">
        <v>87582</v>
      </c>
      <c r="E42" s="359">
        <v>65306</v>
      </c>
      <c r="F42" s="359">
        <v>56653</v>
      </c>
      <c r="G42" s="359">
        <v>60122</v>
      </c>
      <c r="H42" s="359">
        <v>8299</v>
      </c>
      <c r="I42" s="359">
        <v>140270</v>
      </c>
      <c r="J42" s="359">
        <v>96582</v>
      </c>
      <c r="K42" s="359">
        <v>92298</v>
      </c>
      <c r="L42" s="359">
        <v>298059</v>
      </c>
      <c r="M42" s="359">
        <v>134143</v>
      </c>
      <c r="N42" s="359">
        <f>SUM(B42:M42)</f>
        <v>1217356</v>
      </c>
    </row>
    <row r="43" spans="1:14">
      <c r="A43" s="198">
        <v>2019</v>
      </c>
      <c r="B43" s="360">
        <v>113674.3042</v>
      </c>
      <c r="C43" s="359">
        <v>163856.00839999999</v>
      </c>
      <c r="D43" s="359">
        <v>82299.246799999994</v>
      </c>
      <c r="E43" s="359">
        <v>168104.20209999999</v>
      </c>
      <c r="F43" s="359">
        <v>123100</v>
      </c>
      <c r="G43" s="359">
        <v>109500</v>
      </c>
      <c r="H43" s="359">
        <v>156221.7782</v>
      </c>
      <c r="I43" s="359">
        <v>147464.70670000001</v>
      </c>
      <c r="J43" s="359">
        <v>40886.7673</v>
      </c>
      <c r="K43" s="359">
        <v>140394.4111</v>
      </c>
      <c r="L43" s="359">
        <v>73818.002699999997</v>
      </c>
      <c r="M43" s="359">
        <v>250455.20490000001</v>
      </c>
      <c r="N43" s="359">
        <f>SUM(B43:M43)</f>
        <v>1569774.6324</v>
      </c>
    </row>
    <row r="44" spans="1:14">
      <c r="A44" s="839" t="s">
        <v>584</v>
      </c>
      <c r="B44" s="839"/>
      <c r="C44" s="839"/>
      <c r="D44" s="839"/>
      <c r="E44" s="839"/>
      <c r="F44" s="839"/>
      <c r="G44" s="839"/>
      <c r="H44" s="839"/>
      <c r="I44" s="839"/>
      <c r="J44" s="332"/>
      <c r="K44" s="332"/>
      <c r="L44" s="332"/>
      <c r="M44" s="332"/>
      <c r="N44" s="332"/>
    </row>
    <row r="45" spans="1:14">
      <c r="A45" s="371" t="s">
        <v>447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</row>
  </sheetData>
  <mergeCells count="1">
    <mergeCell ref="A44:I44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7"/>
  <sheetViews>
    <sheetView showGridLines="0" zoomScaleNormal="100" zoomScaleSheetLayoutView="100" workbookViewId="0">
      <selection activeCell="D19" sqref="D19:D20"/>
    </sheetView>
  </sheetViews>
  <sheetFormatPr baseColWidth="10" defaultColWidth="11.5703125" defaultRowHeight="12.75"/>
  <cols>
    <col min="1" max="1" width="14.85546875" style="175" customWidth="1"/>
    <col min="2" max="2" width="73.28515625" style="154" customWidth="1"/>
    <col min="3" max="3" width="20.5703125" style="162" customWidth="1"/>
    <col min="4" max="4" width="15.7109375" style="162" customWidth="1"/>
    <col min="5" max="5" width="15.7109375" style="190" customWidth="1"/>
    <col min="6" max="6" width="25" style="154" customWidth="1"/>
    <col min="7" max="16384" width="11.5703125" style="154"/>
  </cols>
  <sheetData>
    <row r="1" spans="1:14">
      <c r="A1" s="169" t="s">
        <v>329</v>
      </c>
      <c r="B1" s="193"/>
      <c r="C1" s="193"/>
      <c r="D1" s="193"/>
    </row>
    <row r="2" spans="1:14" ht="15.75">
      <c r="A2" s="136" t="s">
        <v>585</v>
      </c>
      <c r="B2" s="325"/>
    </row>
    <row r="3" spans="1:14">
      <c r="A3" s="305" t="s">
        <v>331</v>
      </c>
      <c r="B3" s="305" t="s">
        <v>332</v>
      </c>
      <c r="C3" s="306" t="s">
        <v>348</v>
      </c>
      <c r="D3" s="306" t="s">
        <v>333</v>
      </c>
      <c r="G3" s="162"/>
      <c r="I3" s="720"/>
    </row>
    <row r="4" spans="1:14">
      <c r="A4" s="307">
        <v>742</v>
      </c>
      <c r="B4" s="307" t="s">
        <v>279</v>
      </c>
      <c r="C4" s="308">
        <v>1359929.3644999994</v>
      </c>
      <c r="D4" s="309">
        <f>C4/128521500.6</f>
        <v>1.058133742721021E-2</v>
      </c>
    </row>
    <row r="5" spans="1:14">
      <c r="A5" s="307">
        <v>327</v>
      </c>
      <c r="B5" s="307" t="s">
        <v>278</v>
      </c>
      <c r="C5" s="308">
        <v>278781.89279999997</v>
      </c>
      <c r="D5" s="309">
        <f t="shared" ref="D5:D9" si="0">C5/128521500.6</f>
        <v>2.1691459522220984E-3</v>
      </c>
    </row>
    <row r="6" spans="1:14">
      <c r="A6" s="310">
        <v>69</v>
      </c>
      <c r="B6" s="310" t="s">
        <v>334</v>
      </c>
      <c r="C6" s="311">
        <v>45257.398899999993</v>
      </c>
      <c r="D6" s="326">
        <f t="shared" si="0"/>
        <v>3.5213873701066945E-4</v>
      </c>
    </row>
    <row r="7" spans="1:14">
      <c r="A7" s="310">
        <v>51</v>
      </c>
      <c r="B7" s="310" t="s">
        <v>335</v>
      </c>
      <c r="C7" s="311">
        <v>87155.021899999992</v>
      </c>
      <c r="D7" s="326">
        <f t="shared" si="0"/>
        <v>6.7813573210022101E-4</v>
      </c>
      <c r="I7" s="349"/>
    </row>
    <row r="8" spans="1:14">
      <c r="A8" s="310">
        <v>32</v>
      </c>
      <c r="B8" s="310" t="s">
        <v>438</v>
      </c>
      <c r="C8" s="311">
        <v>48560.036400000005</v>
      </c>
      <c r="D8" s="326">
        <f t="shared" si="0"/>
        <v>3.7783589650991056E-4</v>
      </c>
      <c r="F8" s="321"/>
    </row>
    <row r="9" spans="1:14">
      <c r="A9" s="310">
        <v>85</v>
      </c>
      <c r="B9" s="310" t="s">
        <v>336</v>
      </c>
      <c r="C9" s="311">
        <v>31902.994099999996</v>
      </c>
      <c r="D9" s="326">
        <f t="shared" si="0"/>
        <v>2.482307936886943E-4</v>
      </c>
      <c r="F9" s="321"/>
    </row>
    <row r="10" spans="1:14">
      <c r="A10" s="312">
        <f>SUM(A4:A5)</f>
        <v>1069</v>
      </c>
      <c r="B10" s="313" t="s">
        <v>337</v>
      </c>
      <c r="C10" s="312">
        <f>SUM(C4:C5)</f>
        <v>1638711.2572999995</v>
      </c>
      <c r="D10" s="314">
        <f>C10/128521500.6</f>
        <v>1.2750483379432308E-2</v>
      </c>
      <c r="F10" s="321"/>
    </row>
    <row r="11" spans="1:14" ht="15.75">
      <c r="A11" s="136"/>
      <c r="F11" s="321"/>
      <c r="H11" s="290"/>
    </row>
    <row r="12" spans="1:14" s="387" customFormat="1" ht="15">
      <c r="A12" s="839" t="s">
        <v>586</v>
      </c>
      <c r="B12" s="839"/>
      <c r="C12" s="839"/>
      <c r="D12" s="839"/>
      <c r="E12" s="839"/>
      <c r="F12" s="839"/>
      <c r="G12" s="839"/>
      <c r="H12" s="839"/>
      <c r="I12" s="839"/>
      <c r="J12" s="332"/>
      <c r="K12" s="332"/>
      <c r="L12" s="332"/>
      <c r="M12" s="332"/>
      <c r="N12" s="332"/>
    </row>
    <row r="13" spans="1:14" s="387" customFormat="1" ht="15">
      <c r="A13" s="371" t="s">
        <v>591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</row>
    <row r="14" spans="1:14">
      <c r="E14" s="721"/>
      <c r="F14" s="343"/>
    </row>
    <row r="15" spans="1:14">
      <c r="E15" s="721"/>
      <c r="F15" s="343"/>
    </row>
    <row r="16" spans="1:14">
      <c r="E16" s="721"/>
      <c r="F16" s="343"/>
      <c r="H16" s="349"/>
    </row>
    <row r="17" spans="1:7">
      <c r="E17" s="721"/>
    </row>
    <row r="18" spans="1:7">
      <c r="E18" s="721"/>
      <c r="F18" s="343"/>
    </row>
    <row r="19" spans="1:7">
      <c r="B19" s="349"/>
      <c r="E19" s="721"/>
      <c r="F19" s="343"/>
      <c r="G19" s="349"/>
    </row>
    <row r="20" spans="1:7">
      <c r="C20" s="349"/>
      <c r="E20" s="721"/>
      <c r="F20" s="343"/>
    </row>
    <row r="21" spans="1:7">
      <c r="F21" s="343"/>
      <c r="G21" s="349"/>
    </row>
    <row r="22" spans="1:7">
      <c r="E22" s="162"/>
      <c r="F22" s="343"/>
      <c r="G22" s="349"/>
    </row>
    <row r="23" spans="1:7">
      <c r="F23" s="343"/>
    </row>
    <row r="24" spans="1:7">
      <c r="A24" s="722"/>
      <c r="B24" s="723"/>
      <c r="C24" s="724"/>
      <c r="D24" s="724"/>
      <c r="E24" s="725"/>
      <c r="F24" s="343"/>
    </row>
    <row r="25" spans="1:7">
      <c r="A25" s="722"/>
      <c r="B25" s="723"/>
      <c r="C25" s="724"/>
      <c r="D25" s="724"/>
      <c r="E25" s="725"/>
      <c r="F25" s="342"/>
    </row>
    <row r="26" spans="1:7">
      <c r="E26" s="721"/>
      <c r="F26" s="321"/>
    </row>
    <row r="27" spans="1:7">
      <c r="E27" s="721"/>
      <c r="F27" s="321"/>
    </row>
    <row r="28" spans="1:7">
      <c r="E28" s="721"/>
      <c r="F28" s="321"/>
    </row>
    <row r="29" spans="1:7">
      <c r="E29" s="721"/>
      <c r="F29" s="321"/>
    </row>
    <row r="30" spans="1:7">
      <c r="E30" s="721"/>
      <c r="F30" s="321"/>
    </row>
    <row r="31" spans="1:7">
      <c r="E31" s="721"/>
      <c r="F31" s="321"/>
    </row>
    <row r="32" spans="1:7">
      <c r="E32" s="721"/>
      <c r="F32" s="321"/>
    </row>
    <row r="33" spans="1:6">
      <c r="C33" s="349"/>
      <c r="E33" s="721"/>
      <c r="F33" s="321"/>
    </row>
    <row r="34" spans="1:6">
      <c r="E34" s="721"/>
    </row>
    <row r="35" spans="1:6">
      <c r="A35" s="722"/>
      <c r="B35" s="723"/>
      <c r="C35" s="724"/>
      <c r="D35" s="724"/>
      <c r="E35" s="725"/>
    </row>
    <row r="36" spans="1:6">
      <c r="A36" s="726"/>
      <c r="B36" s="575"/>
      <c r="C36" s="560"/>
      <c r="D36" s="560"/>
      <c r="E36" s="727"/>
    </row>
    <row r="37" spans="1:6">
      <c r="A37" s="728"/>
      <c r="B37" s="575"/>
      <c r="C37" s="560"/>
      <c r="D37" s="560"/>
      <c r="E37" s="727"/>
      <c r="F37" s="342"/>
    </row>
  </sheetData>
  <mergeCells count="1">
    <mergeCell ref="A12:I12"/>
  </mergeCells>
  <printOptions horizontalCentered="1" verticalCentered="1"/>
  <pageMargins left="0" right="0" top="0" bottom="0" header="0.31496062992125984" footer="0.31496062992125984"/>
  <pageSetup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9"/>
  <sheetViews>
    <sheetView workbookViewId="0">
      <selection activeCell="A29" sqref="A29:F29"/>
    </sheetView>
  </sheetViews>
  <sheetFormatPr baseColWidth="10" defaultColWidth="11.42578125" defaultRowHeight="15"/>
  <cols>
    <col min="1" max="1" width="16.85546875" style="146" customWidth="1"/>
    <col min="2" max="6" width="19.42578125" style="142" customWidth="1"/>
    <col min="7" max="7" width="17.140625" style="143" customWidth="1"/>
    <col min="8" max="16384" width="11.42578125" style="143"/>
  </cols>
  <sheetData>
    <row r="1" spans="1:11">
      <c r="A1" s="161" t="s">
        <v>346</v>
      </c>
      <c r="B1" s="175"/>
      <c r="C1" s="175"/>
      <c r="D1" s="175"/>
      <c r="E1" s="175"/>
      <c r="F1" s="175"/>
    </row>
    <row r="2" spans="1:11" ht="15.75">
      <c r="A2" s="136" t="s">
        <v>347</v>
      </c>
      <c r="B2" s="175"/>
      <c r="C2" s="175"/>
      <c r="D2" s="175"/>
      <c r="E2" s="175"/>
      <c r="F2" s="175"/>
    </row>
    <row r="3" spans="1:11">
      <c r="A3" s="161"/>
      <c r="B3" s="175"/>
      <c r="C3" s="175"/>
      <c r="D3" s="175"/>
      <c r="E3" s="175"/>
      <c r="F3" s="175"/>
    </row>
    <row r="4" spans="1:11">
      <c r="A4" s="160" t="s">
        <v>248</v>
      </c>
      <c r="B4" s="188" t="s">
        <v>338</v>
      </c>
      <c r="C4" s="188" t="s">
        <v>339</v>
      </c>
      <c r="D4" s="188" t="s">
        <v>340</v>
      </c>
      <c r="E4" s="188" t="s">
        <v>341</v>
      </c>
      <c r="F4" s="188" t="s">
        <v>342</v>
      </c>
    </row>
    <row r="5" spans="1:11">
      <c r="A5" s="160"/>
      <c r="B5" s="188" t="s">
        <v>343</v>
      </c>
      <c r="C5" s="188"/>
      <c r="D5" s="188" t="s">
        <v>344</v>
      </c>
      <c r="E5" s="188" t="s">
        <v>343</v>
      </c>
      <c r="F5" s="188" t="s">
        <v>345</v>
      </c>
    </row>
    <row r="6" spans="1:11">
      <c r="A6" s="161">
        <v>2011</v>
      </c>
      <c r="B6" s="642">
        <v>58.66</v>
      </c>
      <c r="C6" s="642">
        <v>146.12</v>
      </c>
      <c r="D6" s="642">
        <v>70.680000000000007</v>
      </c>
      <c r="E6" s="642">
        <v>135.63</v>
      </c>
      <c r="F6" s="642">
        <v>411.09</v>
      </c>
      <c r="G6" s="257"/>
    </row>
    <row r="7" spans="1:11">
      <c r="A7" s="161">
        <v>2012</v>
      </c>
      <c r="B7" s="642">
        <v>441.66</v>
      </c>
      <c r="C7" s="642">
        <v>12.71</v>
      </c>
      <c r="D7" s="642">
        <v>571.66999999999996</v>
      </c>
      <c r="E7" s="642">
        <v>941.67</v>
      </c>
      <c r="F7" s="642">
        <v>1967.71</v>
      </c>
      <c r="G7" s="257"/>
    </row>
    <row r="8" spans="1:11">
      <c r="A8" s="161">
        <v>2013</v>
      </c>
      <c r="B8" s="642">
        <v>336.98</v>
      </c>
      <c r="C8" s="642">
        <v>11.91</v>
      </c>
      <c r="D8" s="642">
        <v>505.37</v>
      </c>
      <c r="E8" s="642">
        <v>809.47</v>
      </c>
      <c r="F8" s="642">
        <v>1663.73</v>
      </c>
      <c r="G8" s="257"/>
    </row>
    <row r="9" spans="1:11">
      <c r="A9" s="161">
        <v>2014</v>
      </c>
      <c r="B9" s="642">
        <v>372.45</v>
      </c>
      <c r="C9" s="642">
        <v>120.64</v>
      </c>
      <c r="D9" s="642">
        <v>528.97</v>
      </c>
      <c r="E9" s="642">
        <v>535.11</v>
      </c>
      <c r="F9" s="642">
        <v>1557.17</v>
      </c>
      <c r="G9" s="257"/>
    </row>
    <row r="10" spans="1:11">
      <c r="A10" s="161">
        <v>2015</v>
      </c>
      <c r="B10" s="642">
        <v>208.18</v>
      </c>
      <c r="C10" s="642">
        <v>198.71</v>
      </c>
      <c r="D10" s="642">
        <v>352.16</v>
      </c>
      <c r="E10" s="642">
        <v>344.16</v>
      </c>
      <c r="F10" s="642">
        <v>1103.2</v>
      </c>
      <c r="G10" s="257"/>
    </row>
    <row r="11" spans="1:11">
      <c r="A11" s="161">
        <v>2016</v>
      </c>
      <c r="B11" s="642">
        <v>236.43</v>
      </c>
      <c r="C11" s="642">
        <v>205.76</v>
      </c>
      <c r="D11" s="642">
        <v>519.58000000000004</v>
      </c>
      <c r="E11" s="642">
        <v>101.5</v>
      </c>
      <c r="F11" s="642">
        <v>1063.27</v>
      </c>
      <c r="G11" s="257"/>
    </row>
    <row r="12" spans="1:11">
      <c r="A12" s="161">
        <v>2017</v>
      </c>
      <c r="B12" s="643">
        <v>638.01203592000002</v>
      </c>
      <c r="C12" s="643">
        <v>260.90940907000004</v>
      </c>
      <c r="D12" s="643">
        <v>808.82568502999993</v>
      </c>
      <c r="E12" s="643">
        <v>66.167433000000003</v>
      </c>
      <c r="F12" s="643">
        <v>1773.9145630200001</v>
      </c>
      <c r="G12" s="257"/>
    </row>
    <row r="13" spans="1:11">
      <c r="A13" s="161">
        <v>2018</v>
      </c>
      <c r="B13" s="643">
        <v>770.44</v>
      </c>
      <c r="C13" s="643">
        <v>267.08999999999997</v>
      </c>
      <c r="D13" s="643">
        <v>980.07</v>
      </c>
      <c r="E13" s="643">
        <v>88.32</v>
      </c>
      <c r="F13" s="643">
        <f>SUM(B13:E13)</f>
        <v>2105.92</v>
      </c>
      <c r="G13" s="257"/>
    </row>
    <row r="14" spans="1:11">
      <c r="A14" s="167">
        <v>2019</v>
      </c>
      <c r="B14" s="644">
        <f>SUM(B15:B26)</f>
        <v>545.03615286999991</v>
      </c>
      <c r="C14" s="644">
        <f t="shared" ref="C14:F14" si="0">SUM(C15:C26)</f>
        <v>586.43896410000002</v>
      </c>
      <c r="D14" s="644">
        <f t="shared" si="0"/>
        <v>883.38388908000013</v>
      </c>
      <c r="E14" s="644">
        <f t="shared" si="0"/>
        <v>40.147508940000002</v>
      </c>
      <c r="F14" s="644">
        <f t="shared" si="0"/>
        <v>2055.0065149899997</v>
      </c>
    </row>
    <row r="15" spans="1:11">
      <c r="A15" s="161" t="s">
        <v>137</v>
      </c>
      <c r="B15" s="753">
        <v>6.3909899999999992E-3</v>
      </c>
      <c r="C15" s="753">
        <v>11.426939990000001</v>
      </c>
      <c r="D15" s="753">
        <v>2.0681000000000001E-2</v>
      </c>
      <c r="E15" s="753">
        <v>0</v>
      </c>
      <c r="F15" s="754">
        <v>11.454011980000001</v>
      </c>
      <c r="G15" s="753"/>
      <c r="H15" s="753"/>
      <c r="I15" s="753"/>
      <c r="J15" s="753"/>
      <c r="K15" s="754"/>
    </row>
    <row r="16" spans="1:11">
      <c r="A16" s="161" t="s">
        <v>138</v>
      </c>
      <c r="B16" s="753">
        <v>59.328727999999998</v>
      </c>
      <c r="C16" s="753">
        <v>26.161915019999999</v>
      </c>
      <c r="D16" s="753">
        <v>88.49270405</v>
      </c>
      <c r="E16" s="753">
        <v>1.9999999999999999E-6</v>
      </c>
      <c r="F16" s="754">
        <v>173.98334906999997</v>
      </c>
      <c r="G16" s="753"/>
      <c r="H16" s="753"/>
      <c r="I16" s="753"/>
      <c r="J16" s="753"/>
      <c r="K16" s="754"/>
    </row>
    <row r="17" spans="1:17">
      <c r="A17" s="161" t="s">
        <v>139</v>
      </c>
      <c r="B17" s="753">
        <v>78.104379980000004</v>
      </c>
      <c r="C17" s="753">
        <v>20.050967</v>
      </c>
      <c r="D17" s="753">
        <v>116.78598893</v>
      </c>
      <c r="E17" s="753">
        <v>22.118126960000001</v>
      </c>
      <c r="F17" s="754">
        <v>237.05946287000003</v>
      </c>
      <c r="G17" s="753"/>
      <c r="H17" s="753"/>
      <c r="I17" s="753"/>
      <c r="J17" s="753"/>
      <c r="K17" s="754"/>
      <c r="L17" s="613"/>
      <c r="M17" s="613"/>
    </row>
    <row r="18" spans="1:17">
      <c r="A18" s="161" t="s">
        <v>140</v>
      </c>
      <c r="B18" s="753">
        <v>0</v>
      </c>
      <c r="C18" s="753">
        <v>22.847695100000003</v>
      </c>
      <c r="D18" s="753">
        <v>0.33974900000000002</v>
      </c>
      <c r="E18" s="753">
        <v>2.8E-5</v>
      </c>
      <c r="F18" s="754">
        <v>23.187472100000004</v>
      </c>
      <c r="G18" s="753"/>
      <c r="H18" s="753"/>
      <c r="I18" s="753"/>
      <c r="J18" s="753"/>
      <c r="K18" s="754"/>
    </row>
    <row r="19" spans="1:17">
      <c r="A19" s="161" t="s">
        <v>141</v>
      </c>
      <c r="B19" s="753">
        <v>73.117730980000005</v>
      </c>
      <c r="C19" s="753">
        <v>221.78845898999998</v>
      </c>
      <c r="D19" s="753">
        <v>88.141457060000008</v>
      </c>
      <c r="E19" s="753">
        <v>0</v>
      </c>
      <c r="F19" s="754">
        <v>383.04764703000001</v>
      </c>
      <c r="G19" s="753"/>
      <c r="H19" s="753"/>
      <c r="I19" s="753"/>
      <c r="J19" s="753"/>
      <c r="K19" s="754"/>
    </row>
    <row r="20" spans="1:17">
      <c r="A20" s="161" t="s">
        <v>142</v>
      </c>
      <c r="B20" s="753">
        <v>66.28986098</v>
      </c>
      <c r="C20" s="753">
        <v>32.631771030000003</v>
      </c>
      <c r="D20" s="753">
        <v>103.81700495</v>
      </c>
      <c r="E20" s="753">
        <v>8.0067529999999998</v>
      </c>
      <c r="F20" s="754">
        <v>210.74538996000001</v>
      </c>
      <c r="G20" s="753"/>
      <c r="H20" s="753"/>
      <c r="I20" s="753"/>
      <c r="J20" s="753"/>
      <c r="K20" s="754"/>
    </row>
    <row r="21" spans="1:17">
      <c r="A21" s="161" t="s">
        <v>143</v>
      </c>
      <c r="B21" s="753">
        <v>0</v>
      </c>
      <c r="C21" s="753">
        <v>43.166266999999998</v>
      </c>
      <c r="D21" s="753">
        <v>0</v>
      </c>
      <c r="E21" s="753">
        <v>0</v>
      </c>
      <c r="F21" s="754">
        <v>43.166266999999998</v>
      </c>
      <c r="G21" s="753"/>
      <c r="H21" s="753"/>
      <c r="I21" s="753"/>
      <c r="J21" s="753"/>
      <c r="K21" s="754"/>
    </row>
    <row r="22" spans="1:17">
      <c r="A22" s="161" t="s">
        <v>144</v>
      </c>
      <c r="B22" s="753">
        <v>34.078951959999998</v>
      </c>
      <c r="C22" s="753">
        <v>7.1771000000000001E-2</v>
      </c>
      <c r="D22" s="753">
        <v>41.759061129999999</v>
      </c>
      <c r="E22" s="753">
        <v>0</v>
      </c>
      <c r="F22" s="754">
        <v>75.909784089999988</v>
      </c>
      <c r="G22" s="753"/>
      <c r="H22" s="753"/>
      <c r="I22" s="753"/>
      <c r="J22" s="753"/>
      <c r="K22" s="754"/>
      <c r="L22" s="752"/>
      <c r="M22" s="752"/>
      <c r="N22" s="752"/>
      <c r="O22" s="752"/>
      <c r="P22" s="752"/>
      <c r="Q22" s="752"/>
    </row>
    <row r="23" spans="1:17">
      <c r="A23" s="161" t="s">
        <v>145</v>
      </c>
      <c r="B23" s="753">
        <v>125.40333901999999</v>
      </c>
      <c r="C23" s="753">
        <v>117.698047</v>
      </c>
      <c r="D23" s="753">
        <v>194.03548491999999</v>
      </c>
      <c r="E23" s="753">
        <v>5.6677949999999999</v>
      </c>
      <c r="F23" s="754">
        <v>442.80466594000001</v>
      </c>
      <c r="G23" s="753"/>
      <c r="H23" s="753"/>
      <c r="I23" s="753"/>
      <c r="J23" s="753"/>
      <c r="K23" s="754"/>
      <c r="L23" s="752"/>
      <c r="M23" s="752"/>
      <c r="N23" s="752"/>
      <c r="O23" s="752"/>
      <c r="P23" s="752"/>
      <c r="Q23" s="752"/>
    </row>
    <row r="24" spans="1:17">
      <c r="A24" s="161" t="s">
        <v>133</v>
      </c>
      <c r="B24" s="753">
        <v>0.57344097999999999</v>
      </c>
      <c r="C24" s="753">
        <v>35.981994</v>
      </c>
      <c r="D24" s="753">
        <v>6.0615590199999998</v>
      </c>
      <c r="E24" s="753">
        <v>1.9000000000000001E-5</v>
      </c>
      <c r="F24" s="754">
        <v>42.617013</v>
      </c>
      <c r="G24" s="753"/>
      <c r="H24" s="753"/>
      <c r="I24" s="753"/>
      <c r="J24" s="753"/>
      <c r="K24" s="754"/>
      <c r="L24" s="752"/>
      <c r="M24" s="752"/>
      <c r="N24" s="752"/>
      <c r="O24" s="752"/>
      <c r="P24" s="752"/>
      <c r="Q24" s="752"/>
    </row>
    <row r="25" spans="1:17">
      <c r="A25" s="161" t="s">
        <v>135</v>
      </c>
      <c r="B25" s="753">
        <v>74</v>
      </c>
      <c r="C25" s="753">
        <v>25</v>
      </c>
      <c r="D25" s="753">
        <v>124</v>
      </c>
      <c r="E25" s="753">
        <v>0</v>
      </c>
      <c r="F25" s="754">
        <v>223</v>
      </c>
      <c r="G25" s="753"/>
      <c r="H25" s="753"/>
      <c r="I25" s="753"/>
      <c r="J25" s="753"/>
      <c r="K25" s="754"/>
      <c r="L25" s="752"/>
      <c r="M25" s="752"/>
      <c r="N25" s="752"/>
      <c r="O25" s="752"/>
      <c r="P25" s="752"/>
      <c r="Q25" s="752"/>
    </row>
    <row r="26" spans="1:17">
      <c r="A26" s="161" t="s">
        <v>146</v>
      </c>
      <c r="B26" s="753">
        <v>34.133329979999999</v>
      </c>
      <c r="C26" s="753">
        <v>29.61313797</v>
      </c>
      <c r="D26" s="753">
        <v>119.93019901999999</v>
      </c>
      <c r="E26" s="753">
        <v>4.3547849800000007</v>
      </c>
      <c r="F26" s="754">
        <v>188.03145194999999</v>
      </c>
      <c r="G26" s="753"/>
      <c r="H26" s="753"/>
      <c r="I26" s="753"/>
      <c r="J26" s="753"/>
      <c r="K26" s="754"/>
      <c r="L26" s="752"/>
      <c r="M26" s="752"/>
      <c r="N26" s="752"/>
      <c r="O26" s="752"/>
      <c r="P26" s="752"/>
      <c r="Q26" s="752"/>
    </row>
    <row r="27" spans="1:17">
      <c r="A27" s="164" t="s">
        <v>342</v>
      </c>
      <c r="B27" s="755">
        <f>SUM(B6:B14)</f>
        <v>3607.8481887900002</v>
      </c>
      <c r="C27" s="755">
        <f>SUM(C6:C14)</f>
        <v>1810.2883731700001</v>
      </c>
      <c r="D27" s="755">
        <f>SUM(D6:D14)</f>
        <v>5220.7095741099993</v>
      </c>
      <c r="E27" s="755">
        <f>SUM(E6:E14)</f>
        <v>3062.1749419400003</v>
      </c>
      <c r="F27" s="755">
        <f>SUM(F6:F14)</f>
        <v>13701.01107801</v>
      </c>
      <c r="G27" s="791"/>
      <c r="H27" s="791"/>
      <c r="I27" s="791"/>
      <c r="J27" s="791"/>
      <c r="K27" s="791"/>
      <c r="L27" s="752"/>
      <c r="M27" s="752"/>
      <c r="N27" s="752"/>
      <c r="O27" s="752"/>
      <c r="P27" s="752"/>
      <c r="Q27" s="752"/>
    </row>
    <row r="28" spans="1:17">
      <c r="B28" s="255"/>
      <c r="C28" s="255"/>
      <c r="D28" s="255"/>
      <c r="E28" s="255"/>
      <c r="F28" s="255"/>
      <c r="H28" s="752"/>
      <c r="I28" s="752"/>
      <c r="J28" s="752"/>
      <c r="K28" s="752"/>
      <c r="L28" s="752"/>
      <c r="M28" s="752"/>
      <c r="N28" s="752"/>
      <c r="O28" s="752"/>
      <c r="P28" s="752"/>
      <c r="Q28" s="752"/>
    </row>
    <row r="29" spans="1:17" ht="28.5" customHeight="1">
      <c r="A29" s="819" t="s">
        <v>587</v>
      </c>
      <c r="B29" s="819"/>
      <c r="C29" s="819"/>
      <c r="D29" s="819"/>
      <c r="E29" s="819"/>
      <c r="F29" s="819"/>
    </row>
  </sheetData>
  <mergeCells count="1">
    <mergeCell ref="A29:F2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7" tint="0.39997558519241921"/>
  </sheetPr>
  <dimension ref="A1:M25"/>
  <sheetViews>
    <sheetView view="pageBreakPreview" zoomScaleNormal="100" zoomScaleSheetLayoutView="100" workbookViewId="0">
      <selection activeCell="D21" sqref="D21"/>
    </sheetView>
  </sheetViews>
  <sheetFormatPr baseColWidth="10" defaultColWidth="11.42578125" defaultRowHeight="15"/>
  <cols>
    <col min="1" max="1" width="16.85546875" style="146" customWidth="1"/>
    <col min="2" max="6" width="19.42578125" style="142" customWidth="1"/>
    <col min="7" max="16384" width="11.42578125" style="143"/>
  </cols>
  <sheetData>
    <row r="1" spans="1:13">
      <c r="A1" s="161" t="s">
        <v>346</v>
      </c>
      <c r="B1" s="175"/>
      <c r="C1" s="175"/>
      <c r="D1" s="175"/>
      <c r="E1" s="175"/>
      <c r="F1" s="175"/>
    </row>
    <row r="2" spans="1:13" ht="15.75">
      <c r="A2" s="136" t="s">
        <v>347</v>
      </c>
      <c r="B2" s="175"/>
      <c r="C2" s="175"/>
      <c r="D2" s="175"/>
      <c r="E2" s="175"/>
      <c r="F2" s="175"/>
    </row>
    <row r="3" spans="1:13">
      <c r="A3" s="161"/>
      <c r="B3" s="175"/>
      <c r="C3" s="175"/>
      <c r="D3" s="175"/>
      <c r="E3" s="175"/>
      <c r="F3" s="175"/>
    </row>
    <row r="4" spans="1:13">
      <c r="A4" s="160" t="s">
        <v>248</v>
      </c>
      <c r="B4" s="188" t="s">
        <v>338</v>
      </c>
      <c r="C4" s="188" t="s">
        <v>339</v>
      </c>
      <c r="D4" s="188" t="s">
        <v>340</v>
      </c>
      <c r="E4" s="188" t="s">
        <v>341</v>
      </c>
      <c r="F4" s="188" t="s">
        <v>342</v>
      </c>
    </row>
    <row r="5" spans="1:13">
      <c r="A5" s="160"/>
      <c r="B5" s="188" t="s">
        <v>343</v>
      </c>
      <c r="C5" s="188"/>
      <c r="D5" s="188" t="s">
        <v>344</v>
      </c>
      <c r="E5" s="188" t="s">
        <v>343</v>
      </c>
      <c r="F5" s="188" t="s">
        <v>345</v>
      </c>
    </row>
    <row r="6" spans="1:13">
      <c r="A6" s="161">
        <v>2011</v>
      </c>
      <c r="B6" s="175">
        <v>58.66</v>
      </c>
      <c r="C6" s="175">
        <v>146.12</v>
      </c>
      <c r="D6" s="175">
        <v>70.680000000000007</v>
      </c>
      <c r="E6" s="175">
        <v>135.63</v>
      </c>
      <c r="F6" s="175">
        <v>411.09</v>
      </c>
      <c r="G6" s="257"/>
    </row>
    <row r="7" spans="1:13">
      <c r="A7" s="161">
        <v>2012</v>
      </c>
      <c r="B7" s="175">
        <v>441.66</v>
      </c>
      <c r="C7" s="175">
        <v>12.71</v>
      </c>
      <c r="D7" s="175">
        <v>571.66999999999996</v>
      </c>
      <c r="E7" s="175">
        <v>941.67</v>
      </c>
      <c r="F7" s="187">
        <v>1967.71</v>
      </c>
      <c r="G7" s="257"/>
    </row>
    <row r="8" spans="1:13">
      <c r="A8" s="161">
        <v>2013</v>
      </c>
      <c r="B8" s="175">
        <v>336.98</v>
      </c>
      <c r="C8" s="175">
        <v>11.91</v>
      </c>
      <c r="D8" s="175">
        <v>505.37</v>
      </c>
      <c r="E8" s="175">
        <v>809.47</v>
      </c>
      <c r="F8" s="187">
        <v>1663.73</v>
      </c>
      <c r="G8" s="257"/>
    </row>
    <row r="9" spans="1:13">
      <c r="A9" s="161">
        <v>2014</v>
      </c>
      <c r="B9" s="175">
        <v>372.45</v>
      </c>
      <c r="C9" s="175">
        <v>120.64</v>
      </c>
      <c r="D9" s="175">
        <v>528.97</v>
      </c>
      <c r="E9" s="175">
        <v>535.11</v>
      </c>
      <c r="F9" s="187">
        <v>1557.17</v>
      </c>
      <c r="G9" s="257"/>
    </row>
    <row r="10" spans="1:13">
      <c r="A10" s="161">
        <v>2015</v>
      </c>
      <c r="B10" s="175">
        <v>208.18</v>
      </c>
      <c r="C10" s="175">
        <v>198.71</v>
      </c>
      <c r="D10" s="175">
        <v>352.16</v>
      </c>
      <c r="E10" s="175">
        <v>344.16</v>
      </c>
      <c r="F10" s="187">
        <v>1103.2</v>
      </c>
      <c r="G10" s="257"/>
    </row>
    <row r="11" spans="1:13">
      <c r="A11" s="161">
        <v>2016</v>
      </c>
      <c r="B11" s="175">
        <v>236.43</v>
      </c>
      <c r="C11" s="175">
        <v>205.76</v>
      </c>
      <c r="D11" s="175">
        <v>519.58000000000004</v>
      </c>
      <c r="E11" s="175">
        <v>101.5</v>
      </c>
      <c r="F11" s="187">
        <v>1063.27</v>
      </c>
      <c r="G11" s="257"/>
    </row>
    <row r="12" spans="1:13">
      <c r="A12" s="161">
        <v>2017</v>
      </c>
      <c r="B12" s="256">
        <v>638.01203592000002</v>
      </c>
      <c r="C12" s="256">
        <v>260.90940907000004</v>
      </c>
      <c r="D12" s="256">
        <v>808.82568502999993</v>
      </c>
      <c r="E12" s="256">
        <v>66.167433000000003</v>
      </c>
      <c r="F12" s="256">
        <v>1773.9145630200001</v>
      </c>
      <c r="G12" s="257"/>
    </row>
    <row r="13" spans="1:13">
      <c r="A13" s="161">
        <v>2018</v>
      </c>
      <c r="B13" s="256">
        <v>770.44</v>
      </c>
      <c r="C13" s="256">
        <v>267.08999999999997</v>
      </c>
      <c r="D13" s="256">
        <v>980.07</v>
      </c>
      <c r="E13" s="256">
        <v>88.32</v>
      </c>
      <c r="F13" s="256">
        <f>SUM(B13:E13)</f>
        <v>2105.92</v>
      </c>
      <c r="G13" s="257"/>
    </row>
    <row r="14" spans="1:13">
      <c r="A14" s="397" t="s">
        <v>442</v>
      </c>
      <c r="B14" s="189">
        <f>SUM(B15:B16)</f>
        <v>59.335118989999998</v>
      </c>
      <c r="C14" s="189">
        <f t="shared" ref="C14:F14" si="0">SUM(C15:C16)</f>
        <v>37.588855010000003</v>
      </c>
      <c r="D14" s="189">
        <f t="shared" si="0"/>
        <v>88.513385049999997</v>
      </c>
      <c r="E14" s="189">
        <f t="shared" si="0"/>
        <v>1.9999999999999999E-6</v>
      </c>
      <c r="F14" s="189">
        <f t="shared" si="0"/>
        <v>185.43736104999996</v>
      </c>
    </row>
    <row r="15" spans="1:13">
      <c r="A15" s="161" t="s">
        <v>137</v>
      </c>
      <c r="B15" s="256">
        <v>6.39099E-3</v>
      </c>
      <c r="C15" s="256">
        <v>11.426939990000001</v>
      </c>
      <c r="D15" s="256">
        <v>2.0681000000000001E-2</v>
      </c>
      <c r="E15" s="256">
        <v>0</v>
      </c>
      <c r="F15" s="394">
        <f>SUM(B15:E15)</f>
        <v>11.454011980000001</v>
      </c>
      <c r="G15" s="258"/>
      <c r="H15" s="388"/>
      <c r="I15" s="388"/>
      <c r="J15" s="388"/>
      <c r="K15" s="389"/>
      <c r="L15" s="389"/>
      <c r="M15" s="389"/>
    </row>
    <row r="16" spans="1:13">
      <c r="A16" s="393" t="s">
        <v>138</v>
      </c>
      <c r="B16" s="395">
        <v>59.328727999999998</v>
      </c>
      <c r="C16" s="395">
        <v>26.161915019999999</v>
      </c>
      <c r="D16" s="395">
        <v>88.49270405</v>
      </c>
      <c r="E16" s="395">
        <v>1.9999999999999999E-6</v>
      </c>
      <c r="F16" s="396">
        <f>SUM(B16:E16)</f>
        <v>173.98334906999997</v>
      </c>
      <c r="G16" s="258"/>
      <c r="H16" s="389"/>
      <c r="I16" s="389"/>
      <c r="J16" s="388"/>
      <c r="K16" s="389"/>
      <c r="L16" s="389"/>
      <c r="M16" s="389"/>
    </row>
    <row r="17" spans="1:13">
      <c r="A17" s="393"/>
      <c r="B17" s="395"/>
      <c r="C17" s="395"/>
      <c r="D17" s="395"/>
      <c r="E17" s="395"/>
      <c r="F17" s="396"/>
      <c r="G17" s="258"/>
      <c r="H17" s="389"/>
      <c r="I17" s="389"/>
      <c r="J17" s="388"/>
      <c r="K17" s="389"/>
      <c r="L17" s="389"/>
      <c r="M17" s="389"/>
    </row>
    <row r="18" spans="1:13">
      <c r="A18" s="392" t="s">
        <v>342</v>
      </c>
      <c r="B18" s="390">
        <f>SUM(B6:B14)</f>
        <v>3122.1471549100002</v>
      </c>
      <c r="C18" s="390">
        <f>SUM(C6:C14)</f>
        <v>1261.4382640800002</v>
      </c>
      <c r="D18" s="390">
        <f>SUM(D6:D14)</f>
        <v>4425.8390700799991</v>
      </c>
      <c r="E18" s="390">
        <f>SUM(E6:E14)</f>
        <v>3022.0274350000004</v>
      </c>
      <c r="F18" s="390">
        <f>SUM(F6:F14)</f>
        <v>11831.441924070001</v>
      </c>
      <c r="H18" s="389"/>
      <c r="I18" s="389"/>
    </row>
    <row r="19" spans="1:13">
      <c r="B19" s="255"/>
      <c r="C19" s="255"/>
      <c r="D19" s="255"/>
      <c r="E19" s="255"/>
      <c r="F19" s="255"/>
      <c r="H19" s="389"/>
      <c r="I19" s="389"/>
    </row>
    <row r="20" spans="1:13" ht="32.25" customHeight="1">
      <c r="A20" s="819" t="s">
        <v>468</v>
      </c>
      <c r="B20" s="819"/>
      <c r="C20" s="819"/>
      <c r="D20" s="819"/>
      <c r="E20" s="819"/>
      <c r="F20" s="819"/>
    </row>
    <row r="24" spans="1:13">
      <c r="B24" s="391"/>
      <c r="C24" s="391"/>
      <c r="D24" s="391"/>
      <c r="E24" s="391"/>
    </row>
    <row r="25" spans="1:13">
      <c r="B25" s="391"/>
      <c r="C25" s="391"/>
      <c r="D25" s="391"/>
      <c r="E25" s="391"/>
    </row>
  </sheetData>
  <mergeCells count="1">
    <mergeCell ref="A20:F20"/>
  </mergeCells>
  <printOptions horizontalCentered="1" verticalCentered="1"/>
  <pageMargins left="0" right="0" top="0" bottom="0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/>
  </sheetPr>
  <dimension ref="B2:I94"/>
  <sheetViews>
    <sheetView topLeftCell="A64" zoomScale="130" zoomScaleNormal="130" workbookViewId="0">
      <selection activeCell="P11" sqref="P11"/>
    </sheetView>
  </sheetViews>
  <sheetFormatPr baseColWidth="10" defaultRowHeight="15"/>
  <sheetData>
    <row r="2" spans="2:8">
      <c r="B2" s="802" t="s">
        <v>172</v>
      </c>
      <c r="C2" s="802"/>
      <c r="D2" s="802"/>
      <c r="E2" s="802"/>
      <c r="F2" s="802"/>
      <c r="G2" s="802"/>
    </row>
    <row r="3" spans="2:8">
      <c r="B3" s="802" t="s">
        <v>171</v>
      </c>
      <c r="C3" s="802"/>
      <c r="D3" s="802"/>
      <c r="E3" s="802"/>
      <c r="F3" s="802"/>
      <c r="G3" s="802"/>
    </row>
    <row r="5" spans="2:8" ht="33.75">
      <c r="B5" s="83"/>
      <c r="C5" s="84" t="s">
        <v>128</v>
      </c>
      <c r="D5" s="83" t="s">
        <v>129</v>
      </c>
      <c r="E5" s="83" t="s">
        <v>130</v>
      </c>
      <c r="F5" s="85" t="s">
        <v>131</v>
      </c>
      <c r="G5" s="85" t="s">
        <v>132</v>
      </c>
      <c r="H5" s="85" t="s">
        <v>55</v>
      </c>
    </row>
    <row r="8" spans="2:8">
      <c r="B8" s="57">
        <v>2011</v>
      </c>
      <c r="C8" s="58" t="s">
        <v>133</v>
      </c>
      <c r="D8" s="59" t="s">
        <v>134</v>
      </c>
      <c r="E8" s="59">
        <v>74.252005180000012</v>
      </c>
      <c r="F8" s="59" t="s">
        <v>54</v>
      </c>
      <c r="G8" s="60" t="s">
        <v>54</v>
      </c>
      <c r="H8" s="60">
        <f>SUM(D8:G8)</f>
        <v>74.252005180000012</v>
      </c>
    </row>
    <row r="9" spans="2:8">
      <c r="B9" s="61"/>
      <c r="C9" s="62" t="s">
        <v>135</v>
      </c>
      <c r="D9" s="63">
        <v>5.07822101</v>
      </c>
      <c r="E9" s="63">
        <v>70.916692009999991</v>
      </c>
      <c r="F9" s="63">
        <v>5.4546779699999997</v>
      </c>
      <c r="G9" s="64" t="s">
        <v>54</v>
      </c>
      <c r="H9" s="64">
        <f t="shared" ref="H9:H61" si="0">SUM(D9:G9)</f>
        <v>81.44959098999999</v>
      </c>
    </row>
    <row r="10" spans="2:8">
      <c r="B10" s="65"/>
      <c r="C10" s="66" t="s">
        <v>136</v>
      </c>
      <c r="D10" s="67">
        <v>53.582341989999996</v>
      </c>
      <c r="E10" s="67">
        <v>0.95393199000000006</v>
      </c>
      <c r="F10" s="67">
        <v>65.223550990000007</v>
      </c>
      <c r="G10" s="68">
        <v>135.62538000999999</v>
      </c>
      <c r="H10" s="68">
        <f t="shared" si="0"/>
        <v>255.38520498</v>
      </c>
    </row>
    <row r="11" spans="2:8">
      <c r="B11" s="118"/>
      <c r="C11" s="116" t="s">
        <v>55</v>
      </c>
      <c r="D11" s="119">
        <f>SUM(D8:D10)</f>
        <v>58.660562999999996</v>
      </c>
      <c r="E11" s="119">
        <f>SUM(E8:E10)</f>
        <v>146.12262917999999</v>
      </c>
      <c r="F11" s="119">
        <f>SUM(F8:F10)</f>
        <v>70.678228960000013</v>
      </c>
      <c r="G11" s="119">
        <f>SUM(G8:G10)</f>
        <v>135.62538000999999</v>
      </c>
      <c r="H11" s="119">
        <f t="shared" si="0"/>
        <v>411.08680114999993</v>
      </c>
    </row>
    <row r="12" spans="2:8">
      <c r="B12" s="57">
        <v>2012</v>
      </c>
      <c r="C12" s="58" t="s">
        <v>137</v>
      </c>
      <c r="D12" s="59">
        <v>62.824097009999996</v>
      </c>
      <c r="E12" s="59">
        <v>4.1418440200000006</v>
      </c>
      <c r="F12" s="59">
        <v>74.358613950000006</v>
      </c>
      <c r="G12" s="60">
        <v>81.362797069999985</v>
      </c>
      <c r="H12" s="60">
        <f t="shared" si="0"/>
        <v>222.68735205000002</v>
      </c>
    </row>
    <row r="13" spans="2:8">
      <c r="B13" s="61"/>
      <c r="C13" s="62" t="s">
        <v>138</v>
      </c>
      <c r="D13" s="63">
        <v>48.167363980000005</v>
      </c>
      <c r="E13" s="63">
        <v>0.10188</v>
      </c>
      <c r="F13" s="63">
        <v>60.340161020000004</v>
      </c>
      <c r="G13" s="64">
        <v>48.651877030000001</v>
      </c>
      <c r="H13" s="64">
        <f t="shared" si="0"/>
        <v>157.26128203000002</v>
      </c>
    </row>
    <row r="14" spans="2:8">
      <c r="B14" s="61"/>
      <c r="C14" s="62" t="s">
        <v>139</v>
      </c>
      <c r="D14" s="63">
        <v>9.1524989899999998</v>
      </c>
      <c r="E14" s="63">
        <v>0.37464199999999998</v>
      </c>
      <c r="F14" s="63">
        <v>9.9011580099999996</v>
      </c>
      <c r="G14" s="64">
        <v>63.045594969999996</v>
      </c>
      <c r="H14" s="64">
        <f t="shared" si="0"/>
        <v>82.473893969999992</v>
      </c>
    </row>
    <row r="15" spans="2:8">
      <c r="B15" s="61"/>
      <c r="C15" s="62" t="s">
        <v>140</v>
      </c>
      <c r="D15" s="63" t="s">
        <v>134</v>
      </c>
      <c r="E15" s="63">
        <v>0.65635500000000002</v>
      </c>
      <c r="F15" s="63" t="s">
        <v>54</v>
      </c>
      <c r="G15" s="64" t="s">
        <v>54</v>
      </c>
      <c r="H15" s="64">
        <f t="shared" si="0"/>
        <v>0.65635500000000002</v>
      </c>
    </row>
    <row r="16" spans="2:8">
      <c r="B16" s="61"/>
      <c r="C16" s="62" t="s">
        <v>141</v>
      </c>
      <c r="D16" s="63">
        <v>39.030414999999998</v>
      </c>
      <c r="E16" s="63">
        <v>1.0892379699999999</v>
      </c>
      <c r="F16" s="63">
        <v>49.080779019999994</v>
      </c>
      <c r="G16" s="64">
        <v>145.60501001</v>
      </c>
      <c r="H16" s="64">
        <f t="shared" si="0"/>
        <v>234.805442</v>
      </c>
    </row>
    <row r="17" spans="2:8">
      <c r="B17" s="61"/>
      <c r="C17" s="62" t="s">
        <v>142</v>
      </c>
      <c r="D17" s="63">
        <v>79.399479990000003</v>
      </c>
      <c r="E17" s="63">
        <v>0.66559897000000001</v>
      </c>
      <c r="F17" s="63">
        <v>102.48355596000002</v>
      </c>
      <c r="G17" s="64">
        <v>107.716645</v>
      </c>
      <c r="H17" s="64">
        <f t="shared" si="0"/>
        <v>290.26527992000001</v>
      </c>
    </row>
    <row r="18" spans="2:8">
      <c r="B18" s="61"/>
      <c r="C18" s="62" t="s">
        <v>143</v>
      </c>
      <c r="D18" s="63" t="s">
        <v>134</v>
      </c>
      <c r="E18" s="63">
        <v>0.35561801999999998</v>
      </c>
      <c r="F18" s="63">
        <v>0.39148200000000005</v>
      </c>
      <c r="G18" s="64" t="s">
        <v>54</v>
      </c>
      <c r="H18" s="64">
        <f t="shared" si="0"/>
        <v>0.74710001999999998</v>
      </c>
    </row>
    <row r="19" spans="2:8">
      <c r="B19" s="61"/>
      <c r="C19" s="62" t="s">
        <v>144</v>
      </c>
      <c r="D19" s="63">
        <v>18.247289000000002</v>
      </c>
      <c r="E19" s="63">
        <v>1.148998</v>
      </c>
      <c r="F19" s="63">
        <v>25.069594939999998</v>
      </c>
      <c r="G19" s="64" t="s">
        <v>54</v>
      </c>
      <c r="H19" s="64">
        <f t="shared" si="0"/>
        <v>44.465881940000003</v>
      </c>
    </row>
    <row r="20" spans="2:8">
      <c r="B20" s="61"/>
      <c r="C20" s="62" t="s">
        <v>145</v>
      </c>
      <c r="D20" s="63">
        <v>96.126011009999985</v>
      </c>
      <c r="E20" s="63">
        <v>1.207028</v>
      </c>
      <c r="F20" s="63">
        <v>124.00815412</v>
      </c>
      <c r="G20" s="64">
        <v>274.66685699999999</v>
      </c>
      <c r="H20" s="64">
        <f t="shared" si="0"/>
        <v>496.00805012999996</v>
      </c>
    </row>
    <row r="21" spans="2:8">
      <c r="B21" s="61"/>
      <c r="C21" s="62" t="s">
        <v>133</v>
      </c>
      <c r="D21" s="63" t="s">
        <v>134</v>
      </c>
      <c r="E21" s="63">
        <v>1.6384880000000002</v>
      </c>
      <c r="F21" s="63" t="s">
        <v>54</v>
      </c>
      <c r="G21" s="64" t="s">
        <v>54</v>
      </c>
      <c r="H21" s="64">
        <f t="shared" si="0"/>
        <v>1.6384880000000002</v>
      </c>
    </row>
    <row r="22" spans="2:8">
      <c r="B22" s="61"/>
      <c r="C22" s="62" t="s">
        <v>135</v>
      </c>
      <c r="D22" s="63">
        <v>37.156631010000005</v>
      </c>
      <c r="E22" s="63">
        <v>1.271609</v>
      </c>
      <c r="F22" s="63">
        <v>54.745559030000003</v>
      </c>
      <c r="G22" s="64" t="s">
        <v>54</v>
      </c>
      <c r="H22" s="64">
        <f t="shared" si="0"/>
        <v>93.173799040000006</v>
      </c>
    </row>
    <row r="23" spans="2:8">
      <c r="B23" s="65"/>
      <c r="C23" s="66" t="s">
        <v>146</v>
      </c>
      <c r="D23" s="67">
        <v>51.55153301</v>
      </c>
      <c r="E23" s="67">
        <v>5.9597000000000004E-2</v>
      </c>
      <c r="F23" s="67">
        <v>71.292634950000007</v>
      </c>
      <c r="G23" s="68">
        <v>220.61931699000002</v>
      </c>
      <c r="H23" s="68">
        <f t="shared" si="0"/>
        <v>343.52308195000001</v>
      </c>
    </row>
    <row r="24" spans="2:8">
      <c r="B24" s="118"/>
      <c r="C24" s="116" t="s">
        <v>55</v>
      </c>
      <c r="D24" s="119">
        <f>SUM(D12:D23)</f>
        <v>441.65531900000008</v>
      </c>
      <c r="E24" s="119">
        <f>SUM(E12:E23)</f>
        <v>12.710895980000002</v>
      </c>
      <c r="F24" s="119">
        <f>SUM(F12:F23)</f>
        <v>571.671693</v>
      </c>
      <c r="G24" s="119">
        <f>SUM(G12:G23)</f>
        <v>941.66809807000004</v>
      </c>
      <c r="H24" s="119">
        <f t="shared" si="0"/>
        <v>1967.70600605</v>
      </c>
    </row>
    <row r="25" spans="2:8">
      <c r="B25" s="57">
        <v>2013</v>
      </c>
      <c r="C25" s="58" t="s">
        <v>137</v>
      </c>
      <c r="D25" s="59">
        <v>7.6820100000000004E-3</v>
      </c>
      <c r="E25" s="59">
        <v>1.6654300100000001</v>
      </c>
      <c r="F25" s="59">
        <v>0.67418499999999992</v>
      </c>
      <c r="G25" s="60">
        <v>0</v>
      </c>
      <c r="H25" s="60">
        <f t="shared" si="0"/>
        <v>2.3472970200000001</v>
      </c>
    </row>
    <row r="26" spans="2:8">
      <c r="B26" s="61"/>
      <c r="C26" s="62" t="s">
        <v>138</v>
      </c>
      <c r="D26" s="63">
        <v>21.660934000000001</v>
      </c>
      <c r="E26" s="63">
        <v>2.360214</v>
      </c>
      <c r="F26" s="63">
        <v>33.753632039999999</v>
      </c>
      <c r="G26" s="64">
        <v>5.4566549999999996</v>
      </c>
      <c r="H26" s="64">
        <f t="shared" si="0"/>
        <v>63.231435039999994</v>
      </c>
    </row>
    <row r="27" spans="2:8">
      <c r="B27" s="61"/>
      <c r="C27" s="62" t="s">
        <v>139</v>
      </c>
      <c r="D27" s="63">
        <v>65.725545979999993</v>
      </c>
      <c r="E27" s="63">
        <v>1.359478</v>
      </c>
      <c r="F27" s="63">
        <v>90.361466989999997</v>
      </c>
      <c r="G27" s="64">
        <v>293.31292001999998</v>
      </c>
      <c r="H27" s="64">
        <f t="shared" si="0"/>
        <v>450.75941098999999</v>
      </c>
    </row>
    <row r="28" spans="2:8">
      <c r="B28" s="61"/>
      <c r="C28" s="62" t="s">
        <v>120</v>
      </c>
      <c r="D28" s="63">
        <v>1.3670899599999999</v>
      </c>
      <c r="E28" s="63">
        <v>0.489813</v>
      </c>
      <c r="F28" s="63">
        <v>0.87217999999999996</v>
      </c>
      <c r="G28" s="64">
        <v>1.9000000000000001E-5</v>
      </c>
      <c r="H28" s="64">
        <f t="shared" si="0"/>
        <v>2.7291019599999999</v>
      </c>
    </row>
    <row r="29" spans="2:8">
      <c r="B29" s="61"/>
      <c r="C29" s="62" t="s">
        <v>141</v>
      </c>
      <c r="D29" s="63">
        <v>23.826887970000001</v>
      </c>
      <c r="E29" s="63">
        <v>0.68775702000000005</v>
      </c>
      <c r="F29" s="63">
        <v>34.449959069999998</v>
      </c>
      <c r="G29" s="64">
        <v>132.62300809000001</v>
      </c>
      <c r="H29" s="64">
        <f t="shared" si="0"/>
        <v>191.58761215000001</v>
      </c>
    </row>
    <row r="30" spans="2:8">
      <c r="B30" s="61"/>
      <c r="C30" s="62" t="s">
        <v>142</v>
      </c>
      <c r="D30" s="63">
        <v>73.42502300999999</v>
      </c>
      <c r="E30" s="63">
        <v>0.47390100000000002</v>
      </c>
      <c r="F30" s="63">
        <v>112.57678302000001</v>
      </c>
      <c r="G30" s="64">
        <v>20.224245</v>
      </c>
      <c r="H30" s="64">
        <f t="shared" si="0"/>
        <v>206.69995202999999</v>
      </c>
    </row>
    <row r="31" spans="2:8">
      <c r="B31" s="61"/>
      <c r="C31" s="62" t="s">
        <v>143</v>
      </c>
      <c r="D31" s="63">
        <v>0</v>
      </c>
      <c r="E31" s="63">
        <v>0.63022696999999994</v>
      </c>
      <c r="F31" s="63">
        <v>0.32477</v>
      </c>
      <c r="G31" s="64">
        <v>0</v>
      </c>
      <c r="H31" s="64">
        <f t="shared" si="0"/>
        <v>0.95499696999999995</v>
      </c>
    </row>
    <row r="32" spans="2:8">
      <c r="B32" s="61"/>
      <c r="C32" s="62" t="s">
        <v>147</v>
      </c>
      <c r="D32" s="63">
        <v>25.174167000000001</v>
      </c>
      <c r="E32" s="63">
        <v>0.69820694999999999</v>
      </c>
      <c r="F32" s="63">
        <v>45.54200307</v>
      </c>
      <c r="G32" s="64">
        <v>72.417529980000012</v>
      </c>
      <c r="H32" s="64">
        <f t="shared" si="0"/>
        <v>143.831907</v>
      </c>
    </row>
    <row r="33" spans="2:8">
      <c r="B33" s="61"/>
      <c r="C33" s="62" t="s">
        <v>148</v>
      </c>
      <c r="D33" s="63">
        <v>41.106206010000008</v>
      </c>
      <c r="E33" s="63">
        <v>0.65959699999999999</v>
      </c>
      <c r="F33" s="63">
        <v>60.56780002</v>
      </c>
      <c r="G33" s="64">
        <v>96.463214010000016</v>
      </c>
      <c r="H33" s="64">
        <f t="shared" si="0"/>
        <v>198.79681704000001</v>
      </c>
    </row>
    <row r="34" spans="2:8">
      <c r="B34" s="61"/>
      <c r="C34" s="62" t="s">
        <v>149</v>
      </c>
      <c r="D34" s="63">
        <v>3.9786000000000002E-2</v>
      </c>
      <c r="E34" s="63">
        <v>0.80451007999999991</v>
      </c>
      <c r="F34" s="63">
        <v>1.1600559499999998</v>
      </c>
      <c r="G34" s="64">
        <v>0.2</v>
      </c>
      <c r="H34" s="64">
        <f t="shared" si="0"/>
        <v>2.2043520299999999</v>
      </c>
    </row>
    <row r="35" spans="2:8">
      <c r="B35" s="61"/>
      <c r="C35" s="62" t="s">
        <v>135</v>
      </c>
      <c r="D35" s="63">
        <v>13.09331203</v>
      </c>
      <c r="E35" s="63">
        <v>0.6853490000000001</v>
      </c>
      <c r="F35" s="63">
        <v>20.488748059999999</v>
      </c>
      <c r="G35" s="64">
        <v>178.25462704</v>
      </c>
      <c r="H35" s="64">
        <f t="shared" si="0"/>
        <v>212.52203613</v>
      </c>
    </row>
    <row r="36" spans="2:8">
      <c r="B36" s="65"/>
      <c r="C36" s="66" t="s">
        <v>136</v>
      </c>
      <c r="D36" s="67">
        <v>71.55782400999999</v>
      </c>
      <c r="E36" s="67">
        <v>1.3957080000000002</v>
      </c>
      <c r="F36" s="67">
        <v>104.59380802</v>
      </c>
      <c r="G36" s="68">
        <v>10.52248393</v>
      </c>
      <c r="H36" s="68">
        <f t="shared" si="0"/>
        <v>188.06982395999998</v>
      </c>
    </row>
    <row r="37" spans="2:8">
      <c r="B37" s="118"/>
      <c r="C37" s="116" t="s">
        <v>55</v>
      </c>
      <c r="D37" s="119">
        <f>SUM(D25:D36)</f>
        <v>336.98445797999995</v>
      </c>
      <c r="E37" s="119">
        <f>SUM(E25:E36)</f>
        <v>11.910191030000002</v>
      </c>
      <c r="F37" s="119">
        <f>SUM(F25:F36)</f>
        <v>505.36539124000001</v>
      </c>
      <c r="G37" s="119">
        <f>SUM(G25:G36)</f>
        <v>809.47470207000003</v>
      </c>
      <c r="H37" s="119">
        <f t="shared" si="0"/>
        <v>1663.7347423199999</v>
      </c>
    </row>
    <row r="38" spans="2:8">
      <c r="B38" s="57">
        <v>2014</v>
      </c>
      <c r="C38" s="58" t="s">
        <v>137</v>
      </c>
      <c r="D38" s="59" t="s">
        <v>54</v>
      </c>
      <c r="E38" s="59">
        <v>1.3267860900000001</v>
      </c>
      <c r="F38" s="59" t="s">
        <v>54</v>
      </c>
      <c r="G38" s="60" t="s">
        <v>54</v>
      </c>
      <c r="H38" s="60">
        <f t="shared" si="0"/>
        <v>1.3267860900000001</v>
      </c>
    </row>
    <row r="39" spans="2:8">
      <c r="B39" s="61"/>
      <c r="C39" s="62" t="s">
        <v>138</v>
      </c>
      <c r="D39" s="63">
        <v>10.899421019999998</v>
      </c>
      <c r="E39" s="63">
        <v>0.32034800000000002</v>
      </c>
      <c r="F39" s="63">
        <v>15.217180990000001</v>
      </c>
      <c r="G39" s="64">
        <v>55.58428601</v>
      </c>
      <c r="H39" s="64">
        <f t="shared" si="0"/>
        <v>82.021236020000003</v>
      </c>
    </row>
    <row r="40" spans="2:8">
      <c r="B40" s="61"/>
      <c r="C40" s="62" t="s">
        <v>139</v>
      </c>
      <c r="D40" s="63">
        <v>61.024490990000004</v>
      </c>
      <c r="E40" s="63">
        <v>0.82191999999999998</v>
      </c>
      <c r="F40" s="63">
        <v>98.17055302</v>
      </c>
      <c r="G40" s="64">
        <v>182.77540000999997</v>
      </c>
      <c r="H40" s="64">
        <f t="shared" si="0"/>
        <v>342.79236401999998</v>
      </c>
    </row>
    <row r="41" spans="2:8">
      <c r="B41" s="61"/>
      <c r="C41" s="62" t="s">
        <v>140</v>
      </c>
      <c r="D41" s="63">
        <v>3.6859999999999997E-2</v>
      </c>
      <c r="E41" s="63">
        <v>0.92506001000000004</v>
      </c>
      <c r="F41" s="63">
        <v>7.8101000000000004E-2</v>
      </c>
      <c r="G41" s="64">
        <v>3.8099999999999999E-4</v>
      </c>
      <c r="H41" s="64">
        <f t="shared" si="0"/>
        <v>1.04040201</v>
      </c>
    </row>
    <row r="42" spans="2:8">
      <c r="B42" s="61"/>
      <c r="C42" s="62" t="s">
        <v>141</v>
      </c>
      <c r="D42" s="63">
        <v>38.302218000000018</v>
      </c>
      <c r="E42" s="63">
        <v>42.345388</v>
      </c>
      <c r="F42" s="63">
        <v>54.057368050000008</v>
      </c>
      <c r="G42" s="64">
        <v>1.9800000000000002E-4</v>
      </c>
      <c r="H42" s="64">
        <f t="shared" si="0"/>
        <v>134.70517205000004</v>
      </c>
    </row>
    <row r="43" spans="2:8">
      <c r="B43" s="61"/>
      <c r="C43" s="62" t="s">
        <v>142</v>
      </c>
      <c r="D43" s="63">
        <v>64.771010009999998</v>
      </c>
      <c r="E43" s="63">
        <v>10.538568999999999</v>
      </c>
      <c r="F43" s="63">
        <v>88.058616010000009</v>
      </c>
      <c r="G43" s="64">
        <v>101.32263998000001</v>
      </c>
      <c r="H43" s="64">
        <f t="shared" si="0"/>
        <v>264.69083499999999</v>
      </c>
    </row>
    <row r="44" spans="2:8">
      <c r="B44" s="61"/>
      <c r="C44" s="62" t="s">
        <v>143</v>
      </c>
      <c r="D44" s="63" t="s">
        <v>54</v>
      </c>
      <c r="E44" s="63">
        <v>0.33582699999999999</v>
      </c>
      <c r="F44" s="63">
        <v>0.26256699999999999</v>
      </c>
      <c r="G44" s="64">
        <v>2.1699999999999999E-4</v>
      </c>
      <c r="H44" s="64">
        <f t="shared" si="0"/>
        <v>0.598611</v>
      </c>
    </row>
    <row r="45" spans="2:8">
      <c r="B45" s="61"/>
      <c r="C45" s="62" t="s">
        <v>144</v>
      </c>
      <c r="D45" s="63">
        <v>40.871275009999998</v>
      </c>
      <c r="E45" s="63">
        <v>11.906943</v>
      </c>
      <c r="F45" s="63">
        <v>46.515311079999996</v>
      </c>
      <c r="G45" s="64" t="s">
        <v>54</v>
      </c>
      <c r="H45" s="64">
        <f t="shared" si="0"/>
        <v>99.293529089999993</v>
      </c>
    </row>
    <row r="46" spans="2:8">
      <c r="B46" s="61"/>
      <c r="C46" s="62" t="s">
        <v>145</v>
      </c>
      <c r="D46" s="63">
        <v>45.749031000000002</v>
      </c>
      <c r="E46" s="63">
        <v>10.390864029999999</v>
      </c>
      <c r="F46" s="63">
        <v>76.482171969999996</v>
      </c>
      <c r="G46" s="64">
        <v>81.299084989999983</v>
      </c>
      <c r="H46" s="64">
        <f t="shared" si="0"/>
        <v>213.92115199</v>
      </c>
    </row>
    <row r="47" spans="2:8">
      <c r="B47" s="61"/>
      <c r="C47" s="62" t="s">
        <v>133</v>
      </c>
      <c r="D47" s="63" t="s">
        <v>54</v>
      </c>
      <c r="E47" s="63">
        <v>10.64740407</v>
      </c>
      <c r="F47" s="63">
        <v>0.13961199999999999</v>
      </c>
      <c r="G47" s="64">
        <v>1.9000000000000001E-5</v>
      </c>
      <c r="H47" s="64">
        <f t="shared" si="0"/>
        <v>10.78703507</v>
      </c>
    </row>
    <row r="48" spans="2:8">
      <c r="B48" s="61"/>
      <c r="C48" s="62" t="s">
        <v>135</v>
      </c>
      <c r="D48" s="63">
        <v>6.2949449999999993</v>
      </c>
      <c r="E48" s="63">
        <v>10.467304</v>
      </c>
      <c r="F48" s="63">
        <v>11.64411799</v>
      </c>
      <c r="G48" s="64">
        <v>31.104816010000004</v>
      </c>
      <c r="H48" s="64">
        <f t="shared" si="0"/>
        <v>59.511183000000003</v>
      </c>
    </row>
    <row r="49" spans="2:9">
      <c r="B49" s="65"/>
      <c r="C49" s="66" t="s">
        <v>146</v>
      </c>
      <c r="D49" s="67">
        <v>104.50301395999999</v>
      </c>
      <c r="E49" s="67">
        <v>20.614069000000001</v>
      </c>
      <c r="F49" s="67">
        <v>138.34492804000004</v>
      </c>
      <c r="G49" s="68">
        <v>83.019745959999995</v>
      </c>
      <c r="H49" s="68">
        <f t="shared" si="0"/>
        <v>346.48175695999998</v>
      </c>
    </row>
    <row r="50" spans="2:9">
      <c r="B50" s="118"/>
      <c r="C50" s="116" t="s">
        <v>55</v>
      </c>
      <c r="D50" s="119">
        <f>SUM(D38:D49)</f>
        <v>372.45226499</v>
      </c>
      <c r="E50" s="119">
        <f>SUM(E38:E49)</f>
        <v>120.64048220000002</v>
      </c>
      <c r="F50" s="119">
        <f>SUM(F38:F49)</f>
        <v>528.97052714999995</v>
      </c>
      <c r="G50" s="119">
        <f>SUM(G38:G49)</f>
        <v>535.10678796000002</v>
      </c>
      <c r="H50" s="119">
        <f t="shared" si="0"/>
        <v>1557.1700622999999</v>
      </c>
    </row>
    <row r="51" spans="2:9">
      <c r="B51" s="57">
        <v>2015</v>
      </c>
      <c r="C51" s="58" t="s">
        <v>137</v>
      </c>
      <c r="D51" s="59" t="s">
        <v>54</v>
      </c>
      <c r="E51" s="59">
        <v>6.7580000000000001E-3</v>
      </c>
      <c r="F51" s="59">
        <v>4.6379999999999998E-3</v>
      </c>
      <c r="G51" s="60" t="s">
        <v>54</v>
      </c>
      <c r="H51" s="60">
        <f t="shared" si="0"/>
        <v>1.1396E-2</v>
      </c>
    </row>
    <row r="52" spans="2:9">
      <c r="B52" s="61"/>
      <c r="C52" s="62" t="s">
        <v>138</v>
      </c>
      <c r="D52" s="63">
        <v>21.104106980000001</v>
      </c>
      <c r="E52" s="63">
        <v>20.560317009999999</v>
      </c>
      <c r="F52" s="63">
        <v>27.443180969999997</v>
      </c>
      <c r="G52" s="64">
        <v>70.524554000000009</v>
      </c>
      <c r="H52" s="64">
        <f t="shared" si="0"/>
        <v>139.63215896000003</v>
      </c>
    </row>
    <row r="53" spans="2:9">
      <c r="B53" s="61"/>
      <c r="C53" s="62" t="s">
        <v>139</v>
      </c>
      <c r="D53" s="63">
        <v>39.545321969999996</v>
      </c>
      <c r="E53" s="63">
        <v>11.567159999999999</v>
      </c>
      <c r="F53" s="63">
        <v>68.441786059999998</v>
      </c>
      <c r="G53" s="64">
        <v>73.175221010000001</v>
      </c>
      <c r="H53" s="64">
        <f t="shared" si="0"/>
        <v>192.72948904</v>
      </c>
      <c r="I53" s="56"/>
    </row>
    <row r="54" spans="2:9">
      <c r="B54" s="61"/>
      <c r="C54" s="62" t="s">
        <v>140</v>
      </c>
      <c r="D54" s="63" t="s">
        <v>54</v>
      </c>
      <c r="E54" s="63">
        <v>16.368392979999999</v>
      </c>
      <c r="F54" s="63" t="s">
        <v>54</v>
      </c>
      <c r="G54" s="64">
        <v>2.0000000000000002E-5</v>
      </c>
      <c r="H54" s="64">
        <f t="shared" si="0"/>
        <v>16.368412979999999</v>
      </c>
      <c r="I54" s="56"/>
    </row>
    <row r="55" spans="2:9">
      <c r="B55" s="61"/>
      <c r="C55" s="62" t="s">
        <v>141</v>
      </c>
      <c r="D55" s="63">
        <v>17.089969980000003</v>
      </c>
      <c r="E55" s="63">
        <v>17.583893009999997</v>
      </c>
      <c r="F55" s="63">
        <v>16.96176904</v>
      </c>
      <c r="G55" s="64">
        <v>48.619993999999998</v>
      </c>
      <c r="H55" s="64">
        <f t="shared" si="0"/>
        <v>100.25562603</v>
      </c>
      <c r="I55" s="56"/>
    </row>
    <row r="56" spans="2:9">
      <c r="B56" s="61"/>
      <c r="C56" s="62" t="s">
        <v>142</v>
      </c>
      <c r="D56" s="63">
        <v>32.906866999999998</v>
      </c>
      <c r="E56" s="63">
        <v>19.527011039999998</v>
      </c>
      <c r="F56" s="63">
        <v>63.153355050000002</v>
      </c>
      <c r="G56" s="64">
        <v>1.2717000000000001E-2</v>
      </c>
      <c r="H56" s="64">
        <f t="shared" si="0"/>
        <v>115.59995008999999</v>
      </c>
      <c r="I56" s="56"/>
    </row>
    <row r="57" spans="2:9">
      <c r="B57" s="61"/>
      <c r="C57" s="62" t="s">
        <v>143</v>
      </c>
      <c r="D57" s="63">
        <v>4.5823999999999997E-2</v>
      </c>
      <c r="E57" s="63">
        <v>21.45757699</v>
      </c>
      <c r="F57" s="63">
        <v>0.34621499999999999</v>
      </c>
      <c r="G57" s="64">
        <v>5.2659999999999998E-3</v>
      </c>
      <c r="H57" s="64">
        <f t="shared" si="0"/>
        <v>21.854881989999999</v>
      </c>
      <c r="I57" s="56"/>
    </row>
    <row r="58" spans="2:9">
      <c r="B58" s="61"/>
      <c r="C58" s="62" t="s">
        <v>147</v>
      </c>
      <c r="D58" s="63">
        <v>22.478963090000001</v>
      </c>
      <c r="E58" s="63">
        <v>17.745928980000002</v>
      </c>
      <c r="F58" s="63">
        <v>24.046518980000002</v>
      </c>
      <c r="G58" s="64">
        <v>28.710903979999998</v>
      </c>
      <c r="H58" s="64">
        <f t="shared" si="0"/>
        <v>92.982315030000009</v>
      </c>
      <c r="I58" s="56"/>
    </row>
    <row r="59" spans="2:9">
      <c r="B59" s="61"/>
      <c r="C59" s="62" t="s">
        <v>154</v>
      </c>
      <c r="D59" s="63">
        <v>34.952205970000001</v>
      </c>
      <c r="E59" s="63">
        <v>25.846466009999997</v>
      </c>
      <c r="F59" s="63">
        <v>69.470865990000007</v>
      </c>
      <c r="G59" s="64">
        <v>63.415780930000004</v>
      </c>
      <c r="H59" s="64">
        <f t="shared" si="0"/>
        <v>193.6853189</v>
      </c>
      <c r="I59" s="56"/>
    </row>
    <row r="60" spans="2:9">
      <c r="B60" s="61"/>
      <c r="C60" s="62" t="s">
        <v>149</v>
      </c>
      <c r="D60" s="63">
        <v>0.65587099000000004</v>
      </c>
      <c r="E60" s="63">
        <v>8.1258590000000002</v>
      </c>
      <c r="F60" s="63">
        <v>0.90228700000000006</v>
      </c>
      <c r="G60" s="64" t="s">
        <v>54</v>
      </c>
      <c r="H60" s="64">
        <f t="shared" si="0"/>
        <v>9.6840169899999999</v>
      </c>
      <c r="I60" s="56"/>
    </row>
    <row r="61" spans="2:9">
      <c r="B61" s="61"/>
      <c r="C61" s="62" t="s">
        <v>135</v>
      </c>
      <c r="D61" s="63">
        <v>3.9933909999999999</v>
      </c>
      <c r="E61" s="63">
        <v>24.51756</v>
      </c>
      <c r="F61" s="63">
        <v>22.891978910000002</v>
      </c>
      <c r="G61" s="64">
        <v>13.276207990000001</v>
      </c>
      <c r="H61" s="64">
        <f t="shared" si="0"/>
        <v>64.679137900000001</v>
      </c>
      <c r="I61" s="56"/>
    </row>
    <row r="62" spans="2:9">
      <c r="B62" s="65"/>
      <c r="C62" s="66" t="s">
        <v>146</v>
      </c>
      <c r="D62" s="67">
        <v>35.403344019999999</v>
      </c>
      <c r="E62" s="67">
        <v>15.398918</v>
      </c>
      <c r="F62" s="67">
        <v>58.496908980000008</v>
      </c>
      <c r="G62" s="68">
        <v>46.422501979999993</v>
      </c>
      <c r="H62" s="68">
        <f>SUM(D62:G62)</f>
        <v>155.72167297999999</v>
      </c>
      <c r="I62" s="56"/>
    </row>
    <row r="63" spans="2:9">
      <c r="B63" s="115"/>
      <c r="C63" s="116" t="s">
        <v>55</v>
      </c>
      <c r="D63" s="117">
        <f>SUM(D51:D62)</f>
        <v>208.17586499999999</v>
      </c>
      <c r="E63" s="117">
        <f>SUM(E51:E62)</f>
        <v>198.70584102000001</v>
      </c>
      <c r="F63" s="117">
        <f>SUM(F51:F62)</f>
        <v>352.15950397999995</v>
      </c>
      <c r="G63" s="117">
        <f>SUM(G51:G62)</f>
        <v>344.16316688999996</v>
      </c>
      <c r="H63" s="117">
        <f>SUM(H51:H62)</f>
        <v>1103.20437689</v>
      </c>
    </row>
    <row r="64" spans="2:9">
      <c r="B64" s="57">
        <v>2016</v>
      </c>
      <c r="C64" s="58" t="s">
        <v>137</v>
      </c>
      <c r="D64" s="59">
        <v>1.376401E-2</v>
      </c>
      <c r="E64" s="59">
        <v>14.001267029999999</v>
      </c>
      <c r="F64" s="59">
        <v>1.0660019999999999</v>
      </c>
      <c r="G64" s="60">
        <v>4.2499999999999998E-4</v>
      </c>
      <c r="H64" s="64">
        <f>SUM(D64:G64)</f>
        <v>15.081458039999998</v>
      </c>
    </row>
    <row r="65" spans="2:8">
      <c r="B65" s="61"/>
      <c r="C65" s="62" t="s">
        <v>138</v>
      </c>
      <c r="D65" s="63">
        <v>5.1839040400000007</v>
      </c>
      <c r="E65" s="63">
        <v>1.8508910000000001</v>
      </c>
      <c r="F65" s="63">
        <v>27.817612949999997</v>
      </c>
      <c r="G65" s="64">
        <v>5.931448969999999</v>
      </c>
      <c r="H65" s="64">
        <f>SUM(D65:G65)</f>
        <v>40.783856959999994</v>
      </c>
    </row>
    <row r="66" spans="2:8">
      <c r="B66" s="61"/>
      <c r="C66" s="62" t="s">
        <v>139</v>
      </c>
      <c r="D66" s="63">
        <v>29.740412020000001</v>
      </c>
      <c r="E66" s="63">
        <v>12.69303</v>
      </c>
      <c r="F66" s="63">
        <v>67.868325979999995</v>
      </c>
      <c r="G66" s="64">
        <v>54.457932</v>
      </c>
      <c r="H66" s="64">
        <f>SUM(D66:G66)</f>
        <v>164.75970000000001</v>
      </c>
    </row>
    <row r="67" spans="2:8">
      <c r="B67" s="61"/>
      <c r="C67" s="62" t="s">
        <v>140</v>
      </c>
      <c r="D67" s="63" t="s">
        <v>54</v>
      </c>
      <c r="E67" s="63">
        <v>6.7270079800000007</v>
      </c>
      <c r="F67" s="63">
        <v>0.33634199999999997</v>
      </c>
      <c r="G67" s="64" t="s">
        <v>54</v>
      </c>
      <c r="H67" s="64">
        <f>SUM(D67:G67)</f>
        <v>7.0633499800000008</v>
      </c>
    </row>
    <row r="68" spans="2:8">
      <c r="B68" s="61"/>
      <c r="C68" s="62" t="s">
        <v>141</v>
      </c>
      <c r="D68" s="63">
        <v>14.202285009999999</v>
      </c>
      <c r="E68" s="63">
        <v>17.326237039999999</v>
      </c>
      <c r="F68" s="63">
        <v>35.276917049999994</v>
      </c>
      <c r="G68" s="64">
        <v>8.4021020000000011</v>
      </c>
      <c r="H68" s="64">
        <f t="shared" ref="H68:H73" si="1">SUM(D68:G68)</f>
        <v>75.2075411</v>
      </c>
    </row>
    <row r="69" spans="2:8" ht="13.9" customHeight="1">
      <c r="B69" s="61"/>
      <c r="C69" s="62" t="s">
        <v>142</v>
      </c>
      <c r="D69" s="63">
        <v>34.191086000000006</v>
      </c>
      <c r="E69" s="63">
        <v>16.941938990000004</v>
      </c>
      <c r="F69" s="63">
        <v>70.099692960000013</v>
      </c>
      <c r="G69" s="64">
        <v>4.0374099999999995</v>
      </c>
      <c r="H69" s="64">
        <f t="shared" si="1"/>
        <v>125.27012795000002</v>
      </c>
    </row>
    <row r="70" spans="2:8">
      <c r="B70" s="61"/>
      <c r="C70" s="62" t="s">
        <v>143</v>
      </c>
      <c r="D70" s="63" t="s">
        <v>54</v>
      </c>
      <c r="E70" s="63">
        <v>8.5411700499999998</v>
      </c>
      <c r="F70" s="63" t="s">
        <v>54</v>
      </c>
      <c r="G70" s="64">
        <v>2.0000000000000002E-5</v>
      </c>
      <c r="H70" s="64">
        <f t="shared" si="1"/>
        <v>8.5411900499999991</v>
      </c>
    </row>
    <row r="71" spans="2:8">
      <c r="B71" s="61"/>
      <c r="C71" s="62" t="s">
        <v>147</v>
      </c>
      <c r="D71" s="63">
        <v>29.751061050000001</v>
      </c>
      <c r="E71" s="63">
        <v>19.108841000000002</v>
      </c>
      <c r="F71" s="63">
        <v>46.702360999999996</v>
      </c>
      <c r="G71" s="64">
        <v>6.2599240199999997</v>
      </c>
      <c r="H71" s="64">
        <f t="shared" si="1"/>
        <v>101.82218707</v>
      </c>
    </row>
    <row r="72" spans="2:8" s="121" customFormat="1">
      <c r="B72" s="61"/>
      <c r="C72" s="62" t="s">
        <v>163</v>
      </c>
      <c r="D72" s="63">
        <v>34.012697000000003</v>
      </c>
      <c r="E72" s="63">
        <v>40.359092960000005</v>
      </c>
      <c r="F72" s="63">
        <v>110.10975304000002</v>
      </c>
      <c r="G72" s="64">
        <v>6.5678010000000002</v>
      </c>
      <c r="H72" s="64">
        <f t="shared" si="1"/>
        <v>191.04934400000002</v>
      </c>
    </row>
    <row r="73" spans="2:8" s="120" customFormat="1">
      <c r="B73" s="61"/>
      <c r="C73" s="62" t="s">
        <v>149</v>
      </c>
      <c r="D73" s="63" t="s">
        <v>54</v>
      </c>
      <c r="E73" s="63">
        <v>18.577441060000002</v>
      </c>
      <c r="F73" s="63">
        <v>0.412051</v>
      </c>
      <c r="G73" s="64" t="s">
        <v>54</v>
      </c>
      <c r="H73" s="64">
        <f t="shared" si="1"/>
        <v>18.989492060000003</v>
      </c>
    </row>
    <row r="74" spans="2:8" s="122" customFormat="1">
      <c r="B74" s="61"/>
      <c r="C74" s="62" t="s">
        <v>135</v>
      </c>
      <c r="D74" s="63">
        <v>22.671478</v>
      </c>
      <c r="E74" s="63">
        <v>16.640420979999998</v>
      </c>
      <c r="F74" s="63">
        <v>43.419377040000001</v>
      </c>
      <c r="G74" s="64">
        <v>4.0992090000000001</v>
      </c>
      <c r="H74" s="64">
        <f>SUM(D74:G74)</f>
        <v>86.830485019999998</v>
      </c>
    </row>
    <row r="75" spans="2:8" s="122" customFormat="1">
      <c r="B75" s="61"/>
      <c r="C75" s="62" t="s">
        <v>146</v>
      </c>
      <c r="D75" s="63">
        <v>66.662418029999998</v>
      </c>
      <c r="E75" s="63">
        <v>32.99460697</v>
      </c>
      <c r="F75" s="63">
        <v>116.46721398999999</v>
      </c>
      <c r="G75" s="64">
        <v>11.746722999999999</v>
      </c>
      <c r="H75" s="64">
        <f>SUM(D75:G75)</f>
        <v>227.87096198999998</v>
      </c>
    </row>
    <row r="76" spans="2:8">
      <c r="B76" s="112"/>
      <c r="C76" s="113" t="s">
        <v>55</v>
      </c>
      <c r="D76" s="114">
        <f>SUM(D64:D75)</f>
        <v>236.42910516000001</v>
      </c>
      <c r="E76" s="114">
        <f>SUM(E64:E75)</f>
        <v>205.76194506000002</v>
      </c>
      <c r="F76" s="114">
        <f>SUM(F64:F75)</f>
        <v>519.57564901000001</v>
      </c>
      <c r="G76" s="114">
        <f>SUM(G64:G75)</f>
        <v>101.50299499</v>
      </c>
      <c r="H76" s="114">
        <f>SUM(H64:H75)</f>
        <v>1063.26969422</v>
      </c>
    </row>
    <row r="77" spans="2:8">
      <c r="B77" s="57">
        <v>2017</v>
      </c>
      <c r="C77" s="58" t="s">
        <v>137</v>
      </c>
      <c r="D77" s="59" t="s">
        <v>54</v>
      </c>
      <c r="E77" s="59">
        <v>23.579535010000001</v>
      </c>
      <c r="F77" s="59">
        <v>0.10778700000000001</v>
      </c>
      <c r="G77" s="60" t="s">
        <v>54</v>
      </c>
      <c r="H77" s="64">
        <f t="shared" ref="H77:H84" si="2">SUM(D77:G77)</f>
        <v>23.687322009999999</v>
      </c>
    </row>
    <row r="78" spans="2:8" s="122" customFormat="1">
      <c r="B78" s="61"/>
      <c r="C78" s="62" t="s">
        <v>138</v>
      </c>
      <c r="D78" s="63">
        <v>23.927438019999997</v>
      </c>
      <c r="E78" s="63">
        <v>14.150867060000001</v>
      </c>
      <c r="F78" s="63">
        <v>36.297165070000005</v>
      </c>
      <c r="G78" s="64">
        <v>3.716189</v>
      </c>
      <c r="H78" s="64">
        <f t="shared" si="2"/>
        <v>78.091659150000012</v>
      </c>
    </row>
    <row r="79" spans="2:8" s="122" customFormat="1">
      <c r="B79" s="61"/>
      <c r="C79" s="62" t="s">
        <v>139</v>
      </c>
      <c r="D79" s="63">
        <v>103.44074098</v>
      </c>
      <c r="E79" s="63">
        <v>19.484278009999997</v>
      </c>
      <c r="F79" s="63">
        <v>142.27080000999999</v>
      </c>
      <c r="G79" s="64">
        <v>11.723566999999999</v>
      </c>
      <c r="H79" s="64">
        <f t="shared" si="2"/>
        <v>276.91938599999997</v>
      </c>
    </row>
    <row r="80" spans="2:8" s="122" customFormat="1">
      <c r="B80" s="61"/>
      <c r="C80" s="62" t="s">
        <v>140</v>
      </c>
      <c r="D80" s="63" t="s">
        <v>54</v>
      </c>
      <c r="E80" s="63">
        <v>19.206987939999998</v>
      </c>
      <c r="F80" s="63">
        <v>5.8699999999999996E-4</v>
      </c>
      <c r="G80" s="64">
        <v>2.1000000000000002E-5</v>
      </c>
      <c r="H80" s="64">
        <f t="shared" si="2"/>
        <v>19.207595939999997</v>
      </c>
    </row>
    <row r="81" spans="2:9" s="122" customFormat="1">
      <c r="B81" s="61"/>
      <c r="C81" s="62" t="s">
        <v>141</v>
      </c>
      <c r="D81" s="63">
        <v>72.041577029999999</v>
      </c>
      <c r="E81" s="63">
        <v>22.194449049999996</v>
      </c>
      <c r="F81" s="63">
        <v>75.500301989999997</v>
      </c>
      <c r="G81" s="64">
        <v>3.9121709999999998</v>
      </c>
      <c r="H81" s="64">
        <f t="shared" si="2"/>
        <v>173.64849906999999</v>
      </c>
    </row>
    <row r="82" spans="2:9" s="122" customFormat="1" ht="13.9" customHeight="1">
      <c r="B82" s="61"/>
      <c r="C82" s="62" t="s">
        <v>142</v>
      </c>
      <c r="D82" s="63">
        <v>101.02857698</v>
      </c>
      <c r="E82" s="63">
        <v>7.7686800099999997</v>
      </c>
      <c r="F82" s="63">
        <v>135.75231900999998</v>
      </c>
      <c r="G82" s="64">
        <v>14.114968000000001</v>
      </c>
      <c r="H82" s="64">
        <f t="shared" si="2"/>
        <v>258.66454399999998</v>
      </c>
    </row>
    <row r="83" spans="2:9" s="122" customFormat="1">
      <c r="B83" s="61"/>
      <c r="C83" s="62" t="s">
        <v>143</v>
      </c>
      <c r="D83" s="63" t="s">
        <v>54</v>
      </c>
      <c r="E83" s="63">
        <v>35.725807950000004</v>
      </c>
      <c r="F83" s="63">
        <v>0.118573</v>
      </c>
      <c r="G83" s="64" t="s">
        <v>54</v>
      </c>
      <c r="H83" s="64">
        <f t="shared" si="2"/>
        <v>35.844380950000001</v>
      </c>
    </row>
    <row r="84" spans="2:9" s="122" customFormat="1">
      <c r="B84" s="61"/>
      <c r="C84" s="62" t="s">
        <v>147</v>
      </c>
      <c r="D84" s="63">
        <v>54.845904000000004</v>
      </c>
      <c r="E84" s="63">
        <v>17.303361020000001</v>
      </c>
      <c r="F84" s="63">
        <v>68.335785999999999</v>
      </c>
      <c r="G84" s="64" t="s">
        <v>54</v>
      </c>
      <c r="H84" s="64">
        <f t="shared" si="2"/>
        <v>140.48505102000001</v>
      </c>
    </row>
    <row r="85" spans="2:9" s="122" customFormat="1">
      <c r="B85" s="61"/>
      <c r="C85" s="62" t="s">
        <v>163</v>
      </c>
      <c r="D85" s="63"/>
      <c r="E85" s="63"/>
      <c r="F85" s="63"/>
      <c r="G85" s="64"/>
      <c r="H85" s="64"/>
    </row>
    <row r="86" spans="2:9" s="122" customFormat="1">
      <c r="B86" s="61"/>
      <c r="C86" s="62" t="s">
        <v>149</v>
      </c>
      <c r="D86" s="63"/>
      <c r="E86" s="63"/>
      <c r="F86" s="63"/>
      <c r="G86" s="64"/>
      <c r="H86" s="64"/>
    </row>
    <row r="87" spans="2:9" s="122" customFormat="1">
      <c r="B87" s="61"/>
      <c r="C87" s="62" t="s">
        <v>135</v>
      </c>
      <c r="D87" s="63"/>
      <c r="E87" s="63"/>
      <c r="F87" s="63"/>
      <c r="G87" s="64"/>
      <c r="H87" s="64"/>
    </row>
    <row r="88" spans="2:9" s="122" customFormat="1">
      <c r="B88" s="61"/>
      <c r="C88" s="62" t="s">
        <v>146</v>
      </c>
      <c r="D88" s="63"/>
      <c r="E88" s="63"/>
      <c r="F88" s="63"/>
      <c r="G88" s="64"/>
      <c r="H88" s="64"/>
    </row>
    <row r="89" spans="2:9" s="122" customFormat="1">
      <c r="B89" s="112"/>
      <c r="C89" s="113" t="s">
        <v>55</v>
      </c>
      <c r="D89" s="114">
        <f>SUM(D77:D88)</f>
        <v>355.28423700999997</v>
      </c>
      <c r="E89" s="114">
        <f>SUM(E77:E88)</f>
        <v>159.41396605</v>
      </c>
      <c r="F89" s="114">
        <f>SUM(F77:F88)</f>
        <v>458.38331907999998</v>
      </c>
      <c r="G89" s="114">
        <f>SUM(G77:G88)</f>
        <v>33.466915999999998</v>
      </c>
      <c r="H89" s="114">
        <f>SUM(H77:H88)</f>
        <v>1006.5484381399999</v>
      </c>
    </row>
    <row r="90" spans="2:9" ht="15.75" thickBot="1"/>
    <row r="91" spans="2:9" ht="15.75" thickBot="1">
      <c r="B91" s="109" t="s">
        <v>151</v>
      </c>
      <c r="C91" s="110"/>
      <c r="D91" s="111">
        <f>D11+D24+D37+D50+D63+D76+D89</f>
        <v>2009.64181214</v>
      </c>
      <c r="E91" s="111">
        <f>E11+E24+E37+E50+E63+E76+E89</f>
        <v>855.26595052000005</v>
      </c>
      <c r="F91" s="111">
        <f>F11+F24+F37+F50+F63+F76+F89</f>
        <v>3006.8043124199999</v>
      </c>
      <c r="G91" s="111">
        <f>G11+G24+G37+G50+G63+G76+G89</f>
        <v>2901.00804599</v>
      </c>
      <c r="H91" s="111">
        <f>H11+H24+H37+H50+H63+H76+H89</f>
        <v>8772.7201210700005</v>
      </c>
    </row>
    <row r="92" spans="2:9">
      <c r="C92" s="62"/>
      <c r="D92" s="63"/>
      <c r="E92" s="63"/>
      <c r="F92" s="63"/>
      <c r="G92" s="63"/>
      <c r="H92" s="63"/>
    </row>
    <row r="94" spans="2:9">
      <c r="B94" s="71" t="s">
        <v>150</v>
      </c>
      <c r="C94" s="70"/>
      <c r="D94" s="69"/>
      <c r="E94" s="69"/>
      <c r="F94" s="69"/>
      <c r="G94" s="69"/>
      <c r="H94" s="69"/>
      <c r="I94" s="56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W131"/>
  <sheetViews>
    <sheetView topLeftCell="A22" zoomScale="130" zoomScaleNormal="130" workbookViewId="0">
      <selection activeCell="E12" sqref="E12"/>
    </sheetView>
  </sheetViews>
  <sheetFormatPr baseColWidth="10" defaultColWidth="11.5703125" defaultRowHeight="12"/>
  <cols>
    <col min="1" max="1" width="18.7109375" style="4" customWidth="1"/>
    <col min="2" max="2" width="16.5703125" style="18" customWidth="1"/>
    <col min="3" max="3" width="24.28515625" style="10" customWidth="1"/>
    <col min="4" max="4" width="19.28515625" style="10" customWidth="1"/>
    <col min="5" max="5" width="26.28515625" style="10" customWidth="1"/>
    <col min="6" max="6" width="11.5703125" style="6"/>
    <col min="7" max="16384" width="11.5703125" style="4"/>
  </cols>
  <sheetData>
    <row r="1" spans="1:12" ht="15">
      <c r="A1" s="19" t="s">
        <v>62</v>
      </c>
      <c r="B1" s="4"/>
    </row>
    <row r="2" spans="1:12">
      <c r="A2" s="20"/>
      <c r="B2" s="4"/>
    </row>
    <row r="3" spans="1:12" ht="15">
      <c r="A3" s="19" t="s">
        <v>84</v>
      </c>
      <c r="B3" s="4"/>
    </row>
    <row r="4" spans="1:12" s="27" customFormat="1" ht="15">
      <c r="A4" s="38" t="s">
        <v>63</v>
      </c>
      <c r="C4" s="35"/>
      <c r="D4" s="35"/>
      <c r="E4" s="35"/>
      <c r="F4" s="31"/>
    </row>
    <row r="5" spans="1:12">
      <c r="A5" s="20"/>
      <c r="B5" s="20"/>
      <c r="C5" s="20"/>
      <c r="D5" s="24"/>
      <c r="E5" s="24"/>
      <c r="F5" s="21"/>
    </row>
    <row r="6" spans="1:12">
      <c r="A6" s="18" t="s">
        <v>82</v>
      </c>
      <c r="B6" s="4"/>
    </row>
    <row r="7" spans="1:12" s="25" customFormat="1">
      <c r="A7" s="29" t="s">
        <v>83</v>
      </c>
      <c r="C7" s="30"/>
      <c r="D7" s="30"/>
      <c r="E7" s="30"/>
      <c r="F7" s="22"/>
    </row>
    <row r="8" spans="1:12">
      <c r="B8" s="4"/>
    </row>
    <row r="9" spans="1:12">
      <c r="A9" s="37"/>
      <c r="B9" s="37"/>
      <c r="C9" s="37"/>
      <c r="D9" s="37"/>
      <c r="E9" s="37"/>
      <c r="F9" s="37"/>
    </row>
    <row r="10" spans="1:12">
      <c r="A10" s="37"/>
      <c r="B10" s="37"/>
      <c r="C10" s="37"/>
      <c r="D10" s="37"/>
      <c r="E10" s="37"/>
      <c r="F10" s="37"/>
    </row>
    <row r="11" spans="1:12" s="26" customFormat="1">
      <c r="A11" s="37"/>
      <c r="B11" s="37"/>
      <c r="C11" s="37"/>
      <c r="D11" s="37"/>
      <c r="E11" s="37"/>
      <c r="F11" s="37"/>
    </row>
    <row r="12" spans="1:12" s="17" customFormat="1">
      <c r="A12" s="37"/>
      <c r="B12" s="37"/>
      <c r="C12" s="37"/>
      <c r="D12" s="37"/>
      <c r="E12" s="37"/>
      <c r="F12" s="37"/>
    </row>
    <row r="13" spans="1:12" ht="12.75" thickBot="1">
      <c r="A13" s="37"/>
      <c r="B13" s="37"/>
      <c r="C13" s="37"/>
      <c r="D13" s="37"/>
      <c r="E13" s="37"/>
      <c r="F13" s="4"/>
    </row>
    <row r="14" spans="1:12" ht="12.75" thickBot="1">
      <c r="B14" s="803" t="s">
        <v>53</v>
      </c>
      <c r="C14" s="803"/>
      <c r="D14" s="803"/>
      <c r="E14" s="803"/>
      <c r="F14" s="803"/>
      <c r="G14" s="803"/>
      <c r="H14" s="803"/>
      <c r="I14" s="803"/>
      <c r="J14" s="803"/>
      <c r="K14" s="803"/>
      <c r="L14" s="42">
        <v>2014</v>
      </c>
    </row>
    <row r="15" spans="1:12">
      <c r="A15" s="11" t="s">
        <v>65</v>
      </c>
      <c r="B15" s="11">
        <v>2004</v>
      </c>
      <c r="C15" s="11">
        <v>2005</v>
      </c>
      <c r="D15" s="11">
        <v>2006</v>
      </c>
      <c r="E15" s="11">
        <v>2007</v>
      </c>
      <c r="F15" s="11">
        <v>2008</v>
      </c>
      <c r="G15" s="11">
        <v>2009</v>
      </c>
      <c r="H15" s="11">
        <v>2010</v>
      </c>
      <c r="I15" s="11">
        <v>2011</v>
      </c>
      <c r="J15" s="11">
        <v>2012</v>
      </c>
      <c r="K15" s="11">
        <v>2013</v>
      </c>
      <c r="L15" s="11" t="s">
        <v>66</v>
      </c>
    </row>
    <row r="16" spans="1:12">
      <c r="A16" s="39" t="s">
        <v>67</v>
      </c>
      <c r="B16" s="13">
        <v>2016.3388019675995</v>
      </c>
      <c r="C16" s="13">
        <v>2069.2028821975996</v>
      </c>
      <c r="D16" s="13">
        <v>2650.7768734652409</v>
      </c>
      <c r="E16" s="13">
        <v>2747.715576605241</v>
      </c>
      <c r="F16" s="13">
        <v>3203.9595314852409</v>
      </c>
      <c r="G16" s="13">
        <v>4126.3384317552409</v>
      </c>
      <c r="H16" s="13">
        <v>5028.4463977652413</v>
      </c>
      <c r="I16" s="13">
        <v>5390.9563147666759</v>
      </c>
      <c r="J16" s="13">
        <v>5611.7135050666739</v>
      </c>
      <c r="K16" s="13">
        <v>5591.9661155892481</v>
      </c>
      <c r="L16" s="46">
        <v>5604.437890047554</v>
      </c>
    </row>
    <row r="17" spans="1:12">
      <c r="A17" s="39" t="s">
        <v>68</v>
      </c>
      <c r="B17" s="13">
        <v>1967.4867882353153</v>
      </c>
      <c r="C17" s="13">
        <v>2300.3104409025186</v>
      </c>
      <c r="D17" s="13">
        <v>2498.6154783761099</v>
      </c>
      <c r="E17" s="13">
        <v>2564.8533505304817</v>
      </c>
      <c r="F17" s="13">
        <v>3614.639977182519</v>
      </c>
      <c r="G17" s="13">
        <v>3736.3777963800471</v>
      </c>
      <c r="H17" s="13">
        <v>3895.533183941855</v>
      </c>
      <c r="I17" s="13">
        <v>4081.8216594039341</v>
      </c>
      <c r="J17" s="13">
        <v>4213.4929441154027</v>
      </c>
      <c r="K17" s="13">
        <v>4221.7054745731493</v>
      </c>
      <c r="L17" s="46">
        <v>4221.7054745731493</v>
      </c>
    </row>
    <row r="18" spans="1:12">
      <c r="A18" s="39" t="s">
        <v>69</v>
      </c>
      <c r="B18" s="13">
        <v>4310.2889765974332</v>
      </c>
      <c r="C18" s="13">
        <v>3687.8409155089694</v>
      </c>
      <c r="D18" s="13">
        <v>3679.6163955789693</v>
      </c>
      <c r="E18" s="13">
        <v>3751.1475445490769</v>
      </c>
      <c r="F18" s="13">
        <v>3651.869068069077</v>
      </c>
      <c r="G18" s="13">
        <v>3699.6450680690768</v>
      </c>
      <c r="H18" s="13">
        <v>3788.6378504935014</v>
      </c>
      <c r="I18" s="13">
        <v>3808.0378504935015</v>
      </c>
      <c r="J18" s="13">
        <v>3932.3510261539277</v>
      </c>
      <c r="K18" s="13">
        <v>3932.3510261539277</v>
      </c>
      <c r="L18" s="46">
        <v>3932.3510261539277</v>
      </c>
    </row>
    <row r="19" spans="1:12">
      <c r="A19" s="39" t="s">
        <v>70</v>
      </c>
      <c r="B19" s="13">
        <v>2375.2657345309881</v>
      </c>
      <c r="C19" s="13">
        <v>2297.5666158672607</v>
      </c>
      <c r="D19" s="13">
        <v>2792.1466584639056</v>
      </c>
      <c r="E19" s="13">
        <v>2811.1531355880411</v>
      </c>
      <c r="F19" s="13">
        <v>2925.1640428204187</v>
      </c>
      <c r="G19" s="13">
        <v>3061.2952120130963</v>
      </c>
      <c r="H19" s="13">
        <v>3094.9237797424066</v>
      </c>
      <c r="I19" s="13">
        <v>3107.5768861233728</v>
      </c>
      <c r="J19" s="13">
        <v>3126.2969148318903</v>
      </c>
      <c r="K19" s="13">
        <v>3138.4254700834599</v>
      </c>
      <c r="L19" s="46">
        <v>3163.4254700834599</v>
      </c>
    </row>
    <row r="20" spans="1:12">
      <c r="A20" s="39" t="s">
        <v>71</v>
      </c>
      <c r="B20" s="13">
        <v>1647.7702663745179</v>
      </c>
      <c r="C20" s="13">
        <v>1647.7702663745179</v>
      </c>
      <c r="D20" s="13">
        <v>1664.2388943545179</v>
      </c>
      <c r="E20" s="13">
        <v>1672.9916918245178</v>
      </c>
      <c r="F20" s="13">
        <v>1831.8265378245178</v>
      </c>
      <c r="G20" s="13">
        <v>2189.607049927668</v>
      </c>
      <c r="H20" s="13">
        <v>2454.9098617485233</v>
      </c>
      <c r="I20" s="13">
        <v>2513.4107839465137</v>
      </c>
      <c r="J20" s="13">
        <v>2616.594687318357</v>
      </c>
      <c r="K20" s="13">
        <v>3063.2399150183601</v>
      </c>
      <c r="L20" s="46">
        <v>3065.6903698802112</v>
      </c>
    </row>
    <row r="21" spans="1:12">
      <c r="A21" s="39" t="s">
        <v>72</v>
      </c>
      <c r="B21" s="13">
        <v>667.25720348266987</v>
      </c>
      <c r="C21" s="13">
        <v>665.26879978330419</v>
      </c>
      <c r="D21" s="13">
        <v>701.30914819929308</v>
      </c>
      <c r="E21" s="13">
        <v>710.54980143030332</v>
      </c>
      <c r="F21" s="13">
        <v>725.83371774085163</v>
      </c>
      <c r="G21" s="13">
        <v>755.97493951085164</v>
      </c>
      <c r="H21" s="13">
        <v>786.85445501085167</v>
      </c>
      <c r="I21" s="13">
        <v>794.52936158257012</v>
      </c>
      <c r="J21" s="13">
        <v>795.82925658257011</v>
      </c>
      <c r="K21" s="13">
        <v>796.82925658257011</v>
      </c>
      <c r="L21" s="46">
        <v>797.82925658257011</v>
      </c>
    </row>
    <row r="22" spans="1:12">
      <c r="A22" s="39" t="s">
        <v>73</v>
      </c>
      <c r="B22" s="13">
        <v>207.93021826308302</v>
      </c>
      <c r="C22" s="13">
        <v>207.93021826308302</v>
      </c>
      <c r="D22" s="13">
        <v>207.93021826308302</v>
      </c>
      <c r="E22" s="13">
        <v>233.2223947022014</v>
      </c>
      <c r="F22" s="13">
        <v>394.35828970220143</v>
      </c>
      <c r="G22" s="13">
        <v>415.98610970220142</v>
      </c>
      <c r="H22" s="13">
        <v>637.77964370220138</v>
      </c>
      <c r="I22" s="13">
        <v>657.77959870220138</v>
      </c>
      <c r="J22" s="13">
        <v>679.67954870220171</v>
      </c>
      <c r="K22" s="13">
        <v>679.67954870220171</v>
      </c>
      <c r="L22" s="46">
        <v>679.67954870220171</v>
      </c>
    </row>
    <row r="23" spans="1:12">
      <c r="A23" s="39" t="s">
        <v>74</v>
      </c>
      <c r="B23" s="13">
        <v>373.23570599663424</v>
      </c>
      <c r="C23" s="13">
        <v>384.93353697616629</v>
      </c>
      <c r="D23" s="13">
        <v>395.68009606137497</v>
      </c>
      <c r="E23" s="13">
        <v>420.72520141006299</v>
      </c>
      <c r="F23" s="13">
        <v>444.86441439006302</v>
      </c>
      <c r="G23" s="13">
        <v>554.86128963006297</v>
      </c>
      <c r="H23" s="13">
        <v>647.16456323334512</v>
      </c>
      <c r="I23" s="13">
        <v>654.19884916276044</v>
      </c>
      <c r="J23" s="13">
        <v>657.96556011613347</v>
      </c>
      <c r="K23" s="13">
        <v>674.21752252396402</v>
      </c>
      <c r="L23" s="46">
        <v>674.21752252396402</v>
      </c>
    </row>
    <row r="24" spans="1:12">
      <c r="A24" s="39" t="s">
        <v>75</v>
      </c>
      <c r="B24" s="13">
        <v>248.44516128020001</v>
      </c>
      <c r="C24" s="13">
        <v>265.24541328020001</v>
      </c>
      <c r="D24" s="13">
        <v>265.24541328020001</v>
      </c>
      <c r="E24" s="13">
        <v>265.24541328020001</v>
      </c>
      <c r="F24" s="13">
        <v>302.86211052020002</v>
      </c>
      <c r="G24" s="13">
        <v>322.86717758642072</v>
      </c>
      <c r="H24" s="13">
        <v>331.30892958238934</v>
      </c>
      <c r="I24" s="13">
        <v>360.17504258289864</v>
      </c>
      <c r="J24" s="13">
        <v>361.91967448473912</v>
      </c>
      <c r="K24" s="13">
        <v>365.59100315606781</v>
      </c>
      <c r="L24" s="46">
        <v>360.06981334605672</v>
      </c>
    </row>
    <row r="25" spans="1:12">
      <c r="A25" s="39" t="s">
        <v>76</v>
      </c>
      <c r="B25" s="13">
        <v>86.074439959419195</v>
      </c>
      <c r="C25" s="13">
        <v>95.21343995941919</v>
      </c>
      <c r="D25" s="13">
        <v>124.1948540138946</v>
      </c>
      <c r="E25" s="13">
        <v>163.87990531779587</v>
      </c>
      <c r="F25" s="13">
        <v>204.70128749981606</v>
      </c>
      <c r="G25" s="13">
        <v>224.93950015858047</v>
      </c>
      <c r="H25" s="13">
        <v>329.08729649534104</v>
      </c>
      <c r="I25" s="13">
        <v>329.08729649534104</v>
      </c>
      <c r="J25" s="13">
        <v>339.15682447534101</v>
      </c>
      <c r="K25" s="13">
        <v>344.04136843279014</v>
      </c>
      <c r="L25" s="46">
        <v>344.04136843279014</v>
      </c>
    </row>
    <row r="26" spans="1:12">
      <c r="A26" s="39" t="s">
        <v>77</v>
      </c>
      <c r="B26" s="13">
        <v>9.9844459099999998</v>
      </c>
      <c r="C26" s="13">
        <v>14.49959743</v>
      </c>
      <c r="D26" s="13">
        <v>132.99959742999999</v>
      </c>
      <c r="E26" s="13">
        <v>162.99959742999999</v>
      </c>
      <c r="F26" s="13">
        <v>162.99959742999999</v>
      </c>
      <c r="G26" s="13">
        <v>162.99959742999999</v>
      </c>
      <c r="H26" s="13">
        <v>163.01441792799861</v>
      </c>
      <c r="I26" s="13">
        <v>163.01441792799861</v>
      </c>
      <c r="J26" s="13">
        <v>163.01441792799861</v>
      </c>
      <c r="K26" s="13">
        <v>163.01441792799861</v>
      </c>
      <c r="L26" s="46">
        <v>163.01441792799861</v>
      </c>
    </row>
    <row r="27" spans="1:12">
      <c r="A27" s="39" t="s">
        <v>78</v>
      </c>
      <c r="B27" s="13">
        <v>62.102777143296592</v>
      </c>
      <c r="C27" s="13">
        <v>63.238038683296594</v>
      </c>
      <c r="D27" s="13">
        <v>63.367988803296591</v>
      </c>
      <c r="E27" s="13">
        <v>63.542948803296589</v>
      </c>
      <c r="F27" s="13">
        <v>63.798127193296587</v>
      </c>
      <c r="G27" s="13">
        <v>72.294871953296592</v>
      </c>
      <c r="H27" s="13">
        <v>76.554871953296598</v>
      </c>
      <c r="I27" s="13">
        <v>76.554871953296598</v>
      </c>
      <c r="J27" s="13">
        <v>81.554871953296598</v>
      </c>
      <c r="K27" s="13">
        <v>83.139495953296588</v>
      </c>
      <c r="L27" s="46">
        <v>83.139495953296588</v>
      </c>
    </row>
    <row r="28" spans="1:12">
      <c r="A28" s="39" t="s">
        <v>79</v>
      </c>
      <c r="B28" s="13">
        <v>44.403113932829655</v>
      </c>
      <c r="C28" s="13">
        <v>44.403113932829655</v>
      </c>
      <c r="D28" s="13">
        <v>44.403113932829655</v>
      </c>
      <c r="E28" s="13">
        <v>44.403113932829655</v>
      </c>
      <c r="F28" s="13">
        <v>45.227177792829657</v>
      </c>
      <c r="G28" s="13">
        <v>45.227177792829657</v>
      </c>
      <c r="H28" s="13">
        <v>45.227177792829657</v>
      </c>
      <c r="I28" s="13">
        <v>45.227177792829657</v>
      </c>
      <c r="J28" s="13">
        <v>45.227177792829657</v>
      </c>
      <c r="K28" s="13">
        <v>45.227177792829657</v>
      </c>
      <c r="L28" s="46">
        <v>70.536118793185906</v>
      </c>
    </row>
    <row r="29" spans="1:12">
      <c r="A29" s="39" t="s">
        <v>80</v>
      </c>
      <c r="B29" s="13">
        <v>24.844261986992819</v>
      </c>
      <c r="C29" s="13">
        <v>25.14426198699282</v>
      </c>
      <c r="D29" s="13">
        <v>25.724163788794623</v>
      </c>
      <c r="E29" s="13">
        <v>25.724163788794623</v>
      </c>
      <c r="F29" s="13">
        <v>26.84976370015994</v>
      </c>
      <c r="G29" s="13">
        <v>28.299685700189993</v>
      </c>
      <c r="H29" s="13">
        <v>29.798364000189995</v>
      </c>
      <c r="I29" s="13">
        <v>32.65497576986705</v>
      </c>
      <c r="J29" s="13">
        <v>32.65497576986705</v>
      </c>
      <c r="K29" s="13">
        <v>32.65497576986705</v>
      </c>
      <c r="L29" s="46">
        <v>32.65497576986705</v>
      </c>
    </row>
    <row r="30" spans="1:12">
      <c r="A30" s="39" t="s">
        <v>81</v>
      </c>
      <c r="B30" s="13">
        <v>1.2449411000000001</v>
      </c>
      <c r="C30" s="13">
        <v>1.2449411000000001</v>
      </c>
      <c r="D30" s="13">
        <v>1.2449411000000001</v>
      </c>
      <c r="E30" s="13">
        <v>1.2449411000000001</v>
      </c>
      <c r="F30" s="13">
        <v>1.2449411000000001</v>
      </c>
      <c r="G30" s="13">
        <v>1.2449411000000001</v>
      </c>
      <c r="H30" s="13">
        <v>1.2449411000000001</v>
      </c>
      <c r="I30" s="13">
        <v>1.2449411000000001</v>
      </c>
      <c r="J30" s="13">
        <v>1.2449411000000001</v>
      </c>
      <c r="K30" s="13">
        <v>1.2449411000000001</v>
      </c>
      <c r="L30" s="46">
        <v>1.2449411000000001</v>
      </c>
    </row>
    <row r="31" spans="1:12">
      <c r="A31" s="4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7"/>
    </row>
    <row r="32" spans="1:12">
      <c r="A32" s="41" t="s">
        <v>55</v>
      </c>
      <c r="B32" s="43">
        <f>SUM(B16:B30)</f>
        <v>14042.672836760981</v>
      </c>
      <c r="C32" s="44">
        <f t="shared" ref="C32:L32" si="0">SUM(C16:C30)</f>
        <v>13769.812482246158</v>
      </c>
      <c r="D32" s="44">
        <f t="shared" si="0"/>
        <v>15247.493835111507</v>
      </c>
      <c r="E32" s="44">
        <f t="shared" si="0"/>
        <v>15639.39878029284</v>
      </c>
      <c r="F32" s="44">
        <f t="shared" si="0"/>
        <v>17600.198584451187</v>
      </c>
      <c r="G32" s="44">
        <f t="shared" si="0"/>
        <v>19397.958848709561</v>
      </c>
      <c r="H32" s="44">
        <f t="shared" si="0"/>
        <v>21310.485734489972</v>
      </c>
      <c r="I32" s="44">
        <f t="shared" si="0"/>
        <v>22016.270027803759</v>
      </c>
      <c r="J32" s="44">
        <f t="shared" si="0"/>
        <v>22658.696326391229</v>
      </c>
      <c r="K32" s="44">
        <f t="shared" si="0"/>
        <v>23133.327709359728</v>
      </c>
      <c r="L32" s="49">
        <f t="shared" si="0"/>
        <v>23194.037689870234</v>
      </c>
    </row>
    <row r="33" spans="1:9">
      <c r="A33" s="37"/>
      <c r="B33" s="37"/>
      <c r="C33" s="37"/>
      <c r="D33" s="37"/>
      <c r="E33" s="37"/>
    </row>
    <row r="34" spans="1:9">
      <c r="D34" s="37"/>
      <c r="E34" s="37"/>
    </row>
    <row r="35" spans="1:9" ht="15">
      <c r="A35" s="19" t="s">
        <v>116</v>
      </c>
      <c r="B35" s="37"/>
      <c r="C35" s="37"/>
      <c r="D35" s="37"/>
      <c r="E35" s="37"/>
    </row>
    <row r="36" spans="1:9">
      <c r="A36" s="18" t="s">
        <v>82</v>
      </c>
      <c r="B36" s="4"/>
    </row>
    <row r="37" spans="1:9" s="25" customFormat="1">
      <c r="A37" s="29" t="s">
        <v>83</v>
      </c>
      <c r="C37" s="30"/>
      <c r="D37" s="30"/>
      <c r="E37" s="30"/>
      <c r="F37" s="22"/>
    </row>
    <row r="38" spans="1:9" ht="15.75" thickBot="1">
      <c r="A38" s="19"/>
      <c r="B38" s="37"/>
      <c r="C38" s="37"/>
      <c r="D38" s="37"/>
      <c r="E38" s="37"/>
    </row>
    <row r="39" spans="1:9" s="6" customFormat="1" ht="12.75" thickBot="1">
      <c r="A39" s="37"/>
      <c r="B39" s="42">
        <v>2014</v>
      </c>
      <c r="C39" s="37"/>
      <c r="D39" s="37"/>
      <c r="E39" s="37"/>
      <c r="G39" s="4"/>
      <c r="H39" s="4"/>
      <c r="I39" s="4"/>
    </row>
    <row r="40" spans="1:9" s="6" customFormat="1">
      <c r="A40" s="11" t="s">
        <v>65</v>
      </c>
      <c r="B40" s="11" t="s">
        <v>115</v>
      </c>
      <c r="C40" s="37"/>
      <c r="D40" s="37"/>
      <c r="E40" s="37"/>
      <c r="G40" s="4"/>
      <c r="H40" s="4"/>
      <c r="I40" s="4"/>
    </row>
    <row r="41" spans="1:9" s="6" customFormat="1">
      <c r="A41" s="39" t="s">
        <v>52</v>
      </c>
      <c r="B41" s="46">
        <v>2.6195341199999995</v>
      </c>
      <c r="C41" s="37"/>
      <c r="D41" s="37"/>
      <c r="E41" s="37"/>
      <c r="G41" s="4"/>
      <c r="H41" s="4"/>
      <c r="I41" s="4"/>
    </row>
    <row r="42" spans="1:9" s="6" customFormat="1">
      <c r="A42" s="39" t="s">
        <v>58</v>
      </c>
      <c r="B42" s="46">
        <v>2299.8891868837809</v>
      </c>
      <c r="C42" s="37"/>
      <c r="D42" s="37"/>
      <c r="E42" s="37"/>
      <c r="G42" s="4"/>
      <c r="H42" s="4"/>
      <c r="I42" s="4"/>
    </row>
    <row r="43" spans="1:9" s="6" customFormat="1">
      <c r="A43" s="39" t="s">
        <v>88</v>
      </c>
      <c r="B43" s="46">
        <v>939.77661745620821</v>
      </c>
      <c r="C43" s="37"/>
      <c r="D43" s="37"/>
      <c r="E43" s="37"/>
      <c r="G43" s="4"/>
      <c r="H43" s="4"/>
      <c r="I43" s="4"/>
    </row>
    <row r="44" spans="1:9" s="6" customFormat="1">
      <c r="A44" s="39" t="s">
        <v>89</v>
      </c>
      <c r="B44" s="46">
        <v>409.890173564554</v>
      </c>
      <c r="C44" s="37"/>
      <c r="D44" s="37"/>
      <c r="E44" s="37"/>
      <c r="G44" s="4"/>
      <c r="H44" s="4"/>
      <c r="I44" s="4"/>
    </row>
    <row r="45" spans="1:9" s="6" customFormat="1">
      <c r="A45" s="39" t="s">
        <v>59</v>
      </c>
      <c r="B45" s="46">
        <v>192.060598877231</v>
      </c>
      <c r="C45" s="37"/>
      <c r="D45" s="37"/>
      <c r="E45" s="37"/>
      <c r="G45" s="4"/>
      <c r="H45" s="4"/>
      <c r="I45" s="4"/>
    </row>
    <row r="46" spans="1:9" s="6" customFormat="1">
      <c r="A46" s="39" t="s">
        <v>51</v>
      </c>
      <c r="B46" s="46">
        <v>708.35876683000004</v>
      </c>
      <c r="C46" s="37"/>
      <c r="D46" s="37"/>
      <c r="E46" s="37"/>
      <c r="G46" s="4"/>
      <c r="H46" s="4"/>
      <c r="I46" s="4"/>
    </row>
    <row r="47" spans="1:9" s="6" customFormat="1">
      <c r="A47" s="39" t="s">
        <v>60</v>
      </c>
      <c r="B47" s="46">
        <v>0</v>
      </c>
      <c r="C47" s="37"/>
      <c r="D47" s="37"/>
      <c r="E47" s="37"/>
      <c r="G47" s="4"/>
      <c r="H47" s="4"/>
      <c r="I47" s="4"/>
    </row>
    <row r="48" spans="1:9" s="6" customFormat="1">
      <c r="A48" s="39" t="s">
        <v>57</v>
      </c>
      <c r="B48" s="46">
        <v>349.00856413600337</v>
      </c>
      <c r="C48" s="37"/>
      <c r="D48" s="37"/>
      <c r="E48" s="37"/>
      <c r="G48" s="4"/>
      <c r="H48" s="4"/>
      <c r="I48" s="4"/>
    </row>
    <row r="49" spans="1:9" s="6" customFormat="1">
      <c r="A49" s="39" t="s">
        <v>90</v>
      </c>
      <c r="B49" s="46">
        <v>38.648328444955993</v>
      </c>
      <c r="C49" s="37"/>
      <c r="D49" s="37"/>
      <c r="E49" s="37"/>
      <c r="G49" s="4"/>
      <c r="H49" s="4"/>
      <c r="I49" s="4"/>
    </row>
    <row r="50" spans="1:9" s="6" customFormat="1">
      <c r="A50" s="39" t="s">
        <v>91</v>
      </c>
      <c r="B50" s="46">
        <v>225.71720261000002</v>
      </c>
      <c r="C50" s="37"/>
      <c r="D50" s="37"/>
      <c r="E50" s="37"/>
      <c r="G50" s="4"/>
      <c r="H50" s="4"/>
      <c r="I50" s="4"/>
    </row>
    <row r="51" spans="1:9" s="6" customFormat="1">
      <c r="A51" s="39" t="s">
        <v>92</v>
      </c>
      <c r="B51" s="46">
        <v>24.987835522574006</v>
      </c>
      <c r="C51" s="37"/>
      <c r="D51" s="37"/>
      <c r="E51" s="37"/>
      <c r="G51" s="4"/>
      <c r="H51" s="4"/>
      <c r="I51" s="4"/>
    </row>
    <row r="52" spans="1:9" s="6" customFormat="1">
      <c r="A52" s="39" t="s">
        <v>56</v>
      </c>
      <c r="B52" s="46">
        <v>12.183352823274996</v>
      </c>
      <c r="C52" s="37"/>
      <c r="D52" s="37"/>
      <c r="E52" s="37"/>
      <c r="G52" s="4"/>
      <c r="H52" s="4"/>
      <c r="I52" s="4"/>
    </row>
    <row r="53" spans="1:9" s="6" customFormat="1">
      <c r="A53" s="39" t="s">
        <v>93</v>
      </c>
      <c r="B53" s="46">
        <v>0</v>
      </c>
      <c r="C53" s="37"/>
      <c r="D53" s="37"/>
      <c r="E53" s="37"/>
      <c r="G53" s="4"/>
      <c r="H53" s="4"/>
      <c r="I53" s="4"/>
    </row>
    <row r="54" spans="1:9" s="6" customFormat="1">
      <c r="A54" s="39" t="s">
        <v>48</v>
      </c>
      <c r="B54" s="46">
        <v>181.25979093999999</v>
      </c>
      <c r="C54" s="37"/>
      <c r="D54" s="37"/>
      <c r="E54" s="37"/>
      <c r="G54" s="4"/>
      <c r="H54" s="4"/>
      <c r="I54" s="4"/>
    </row>
    <row r="55" spans="1:9" s="6" customFormat="1">
      <c r="A55" s="39" t="s">
        <v>94</v>
      </c>
      <c r="B55" s="46">
        <v>19.203540126541</v>
      </c>
      <c r="C55" s="37"/>
      <c r="D55" s="37"/>
      <c r="E55" s="37"/>
      <c r="G55" s="4"/>
      <c r="H55" s="4"/>
      <c r="I55" s="4"/>
    </row>
    <row r="56" spans="1:9" s="6" customFormat="1">
      <c r="A56" s="39" t="s">
        <v>95</v>
      </c>
      <c r="B56" s="46">
        <v>0</v>
      </c>
      <c r="C56" s="37"/>
      <c r="D56" s="37"/>
      <c r="E56" s="37"/>
      <c r="G56" s="4"/>
      <c r="H56" s="4"/>
      <c r="I56" s="4"/>
    </row>
    <row r="57" spans="1:9" s="6" customFormat="1">
      <c r="A57" s="39" t="s">
        <v>47</v>
      </c>
      <c r="B57" s="46">
        <v>157.78027131143469</v>
      </c>
      <c r="C57" s="37"/>
      <c r="D57" s="37"/>
      <c r="E57" s="37"/>
      <c r="G57" s="4"/>
      <c r="H57" s="4"/>
      <c r="I57" s="4"/>
    </row>
    <row r="58" spans="1:9" s="6" customFormat="1">
      <c r="A58" s="39" t="s">
        <v>49</v>
      </c>
      <c r="B58" s="46">
        <v>2.4854901905310003</v>
      </c>
      <c r="C58" s="37"/>
      <c r="D58" s="37"/>
      <c r="E58" s="37"/>
      <c r="G58" s="4"/>
      <c r="H58" s="4"/>
      <c r="I58" s="4"/>
    </row>
    <row r="59" spans="1:9" s="6" customFormat="1">
      <c r="A59" s="39" t="s">
        <v>96</v>
      </c>
      <c r="B59" s="46">
        <v>0</v>
      </c>
      <c r="C59" s="37"/>
      <c r="D59" s="37"/>
      <c r="E59" s="37"/>
      <c r="G59" s="4"/>
      <c r="H59" s="4"/>
      <c r="I59" s="4"/>
    </row>
    <row r="60" spans="1:9" s="6" customFormat="1">
      <c r="A60" s="39" t="s">
        <v>97</v>
      </c>
      <c r="B60" s="46">
        <v>0.32579999999999998</v>
      </c>
      <c r="C60" s="37"/>
      <c r="D60" s="37"/>
      <c r="E60" s="37"/>
      <c r="G60" s="4"/>
      <c r="H60" s="4"/>
      <c r="I60" s="4"/>
    </row>
    <row r="61" spans="1:9" s="6" customFormat="1">
      <c r="A61" s="39" t="s">
        <v>98</v>
      </c>
      <c r="B61" s="46">
        <v>0</v>
      </c>
      <c r="C61" s="37"/>
      <c r="D61" s="37"/>
      <c r="E61" s="37"/>
      <c r="G61" s="4"/>
      <c r="H61" s="4"/>
      <c r="I61" s="4"/>
    </row>
    <row r="62" spans="1:9" s="6" customFormat="1">
      <c r="A62" s="39" t="s">
        <v>50</v>
      </c>
      <c r="B62" s="46">
        <v>11.707172521522002</v>
      </c>
      <c r="C62" s="37"/>
      <c r="D62" s="37"/>
      <c r="E62" s="37"/>
      <c r="G62" s="4"/>
      <c r="H62" s="4"/>
      <c r="I62" s="4"/>
    </row>
    <row r="63" spans="1:9" s="6" customFormat="1">
      <c r="A63" s="39" t="s">
        <v>99</v>
      </c>
      <c r="B63" s="46">
        <v>0</v>
      </c>
      <c r="C63" s="37"/>
      <c r="D63" s="37"/>
      <c r="E63" s="37"/>
      <c r="G63" s="4"/>
      <c r="H63" s="4"/>
      <c r="I63" s="4"/>
    </row>
    <row r="64" spans="1:9" s="6" customFormat="1">
      <c r="A64" s="39" t="s">
        <v>100</v>
      </c>
      <c r="B64" s="46">
        <v>1.4210854715202003E-20</v>
      </c>
      <c r="C64" s="37"/>
      <c r="D64" s="37"/>
      <c r="E64" s="37"/>
      <c r="G64" s="4"/>
      <c r="H64" s="4"/>
      <c r="I64" s="4"/>
    </row>
    <row r="65" spans="1:23" s="6" customFormat="1">
      <c r="A65" s="39" t="s">
        <v>101</v>
      </c>
      <c r="B65" s="46">
        <v>0</v>
      </c>
      <c r="C65" s="37"/>
      <c r="D65" s="37"/>
      <c r="E65" s="37"/>
      <c r="G65" s="4"/>
      <c r="H65" s="4"/>
      <c r="I65" s="4"/>
    </row>
    <row r="66" spans="1:23" s="6" customFormat="1">
      <c r="A66" s="39" t="s">
        <v>102</v>
      </c>
      <c r="B66" s="46">
        <v>5.9000216424465184E-11</v>
      </c>
      <c r="C66" s="37"/>
      <c r="D66" s="37"/>
      <c r="E66" s="37"/>
      <c r="G66" s="4"/>
      <c r="H66" s="4"/>
      <c r="I66" s="4"/>
    </row>
    <row r="67" spans="1:23" s="6" customFormat="1">
      <c r="A67" s="39" t="s">
        <v>103</v>
      </c>
      <c r="B67" s="46">
        <v>1.9599999999999999E-3</v>
      </c>
      <c r="C67" s="37"/>
      <c r="D67" s="37"/>
      <c r="E67" s="37"/>
      <c r="G67" s="4"/>
      <c r="H67" s="4"/>
      <c r="I67" s="4"/>
    </row>
    <row r="68" spans="1:23" s="6" customFormat="1">
      <c r="A68" s="39" t="s">
        <v>104</v>
      </c>
      <c r="B68" s="46">
        <v>5.6843418860808012E-20</v>
      </c>
      <c r="C68" s="37"/>
      <c r="D68" s="37"/>
      <c r="E68" s="37"/>
    </row>
    <row r="69" spans="1:23" s="6" customFormat="1">
      <c r="A69" s="39" t="s">
        <v>105</v>
      </c>
      <c r="B69" s="46">
        <v>0</v>
      </c>
      <c r="C69" s="37"/>
      <c r="D69" s="37"/>
      <c r="E69" s="37"/>
    </row>
    <row r="70" spans="1:23" s="6" customFormat="1">
      <c r="A70" s="39" t="s">
        <v>106</v>
      </c>
      <c r="B70" s="46">
        <v>0</v>
      </c>
      <c r="C70" s="37"/>
      <c r="D70" s="37"/>
      <c r="E70" s="37"/>
    </row>
    <row r="71" spans="1:23" s="6" customFormat="1">
      <c r="A71" s="39" t="s">
        <v>107</v>
      </c>
      <c r="B71" s="46">
        <v>5.6843418860808012E-20</v>
      </c>
      <c r="C71" s="37"/>
      <c r="D71" s="37"/>
      <c r="E71" s="37"/>
    </row>
    <row r="72" spans="1:23" s="6" customFormat="1">
      <c r="A72" s="39" t="s">
        <v>108</v>
      </c>
      <c r="B72" s="46">
        <v>4.6701499999999996</v>
      </c>
      <c r="C72" s="37"/>
      <c r="D72" s="37"/>
      <c r="E72" s="37"/>
    </row>
    <row r="73" spans="1:23" s="6" customFormat="1">
      <c r="A73" s="39" t="s">
        <v>109</v>
      </c>
      <c r="B73" s="46">
        <v>0</v>
      </c>
      <c r="C73" s="37"/>
      <c r="D73" s="37"/>
      <c r="E73" s="37"/>
    </row>
    <row r="74" spans="1:23" s="6" customFormat="1">
      <c r="A74" s="39" t="s">
        <v>110</v>
      </c>
      <c r="B74" s="46">
        <v>0</v>
      </c>
      <c r="C74" s="37"/>
      <c r="D74" s="37"/>
      <c r="E74" s="37"/>
    </row>
    <row r="75" spans="1:23" s="6" customFormat="1">
      <c r="A75" s="39" t="s">
        <v>111</v>
      </c>
      <c r="B75" s="46">
        <v>4.7643486383059042</v>
      </c>
      <c r="C75" s="37"/>
      <c r="D75" s="37"/>
      <c r="E75" s="37"/>
    </row>
    <row r="76" spans="1:23" s="6" customFormat="1">
      <c r="A76" s="39" t="s">
        <v>112</v>
      </c>
      <c r="B76" s="46">
        <v>2.1400000000000003E-6</v>
      </c>
      <c r="C76" s="37"/>
      <c r="D76" s="37"/>
      <c r="E76" s="37"/>
    </row>
    <row r="77" spans="1:23" s="6" customFormat="1">
      <c r="A77" s="39" t="s">
        <v>113</v>
      </c>
      <c r="B77" s="46">
        <v>0</v>
      </c>
      <c r="C77" s="37"/>
      <c r="D77" s="37"/>
      <c r="E77" s="37"/>
    </row>
    <row r="78" spans="1:23" s="6" customFormat="1">
      <c r="A78" s="39" t="s">
        <v>114</v>
      </c>
      <c r="B78" s="46">
        <v>2.4349140000076184</v>
      </c>
      <c r="C78" s="37"/>
      <c r="D78" s="37"/>
      <c r="E78" s="37"/>
    </row>
    <row r="79" spans="1:23" s="6" customFormat="1">
      <c r="A79" s="39" t="s">
        <v>26</v>
      </c>
      <c r="B79" s="46">
        <v>16.664288910570125</v>
      </c>
      <c r="C79" s="37"/>
      <c r="D79" s="37"/>
      <c r="E79" s="37"/>
    </row>
    <row r="80" spans="1:23" s="6" customFormat="1">
      <c r="A80" s="39"/>
      <c r="B80" s="47"/>
      <c r="C80" s="37"/>
      <c r="D80" s="37"/>
      <c r="E80" s="3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6" customFormat="1">
      <c r="A81" s="41" t="s">
        <v>55</v>
      </c>
      <c r="B81" s="48">
        <v>5604.4378900475531</v>
      </c>
      <c r="C81" s="37"/>
      <c r="D81" s="37"/>
      <c r="E81" s="3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6" customFormat="1">
      <c r="A82" s="37"/>
      <c r="B82" s="37"/>
      <c r="C82" s="37"/>
      <c r="D82" s="37"/>
      <c r="E82" s="3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6" customFormat="1">
      <c r="A83" s="45" t="s">
        <v>87</v>
      </c>
      <c r="B83" s="37"/>
      <c r="C83" s="37"/>
      <c r="D83" s="37"/>
      <c r="E83" s="3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6" customFormat="1">
      <c r="A84" s="45" t="s">
        <v>86</v>
      </c>
      <c r="B84" s="37"/>
      <c r="C84" s="37"/>
      <c r="D84" s="37"/>
      <c r="E84" s="3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6" customFormat="1">
      <c r="A85" s="45" t="s">
        <v>85</v>
      </c>
      <c r="B85" s="37"/>
      <c r="C85" s="37"/>
      <c r="D85" s="37"/>
      <c r="E85" s="3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6"/>
      <c r="B86" s="6"/>
      <c r="C86" s="37"/>
      <c r="D86" s="37"/>
      <c r="E86" s="37"/>
    </row>
    <row r="87" spans="1:23">
      <c r="C87" s="37"/>
      <c r="D87" s="37"/>
      <c r="E87" s="37"/>
      <c r="F87" s="37"/>
      <c r="G87" s="37"/>
      <c r="H87" s="37"/>
      <c r="I87" s="37"/>
    </row>
    <row r="88" spans="1:23">
      <c r="C88" s="37"/>
      <c r="D88" s="37"/>
      <c r="E88" s="37"/>
    </row>
    <row r="89" spans="1:23">
      <c r="A89" s="37"/>
      <c r="B89" s="37"/>
      <c r="C89" s="37"/>
      <c r="D89" s="37"/>
      <c r="E89" s="37"/>
      <c r="F89" s="4"/>
    </row>
    <row r="90" spans="1:23">
      <c r="A90" s="37"/>
      <c r="B90" s="37"/>
      <c r="C90" s="37"/>
      <c r="D90" s="37"/>
      <c r="E90" s="37"/>
      <c r="F90" s="4"/>
    </row>
    <row r="91" spans="1:23">
      <c r="A91" s="37"/>
      <c r="B91" s="37"/>
      <c r="C91" s="37"/>
      <c r="D91" s="37"/>
      <c r="E91" s="37"/>
    </row>
    <row r="92" spans="1:23">
      <c r="A92" s="37"/>
      <c r="B92" s="37"/>
      <c r="C92" s="37"/>
      <c r="D92" s="37"/>
      <c r="E92" s="37"/>
    </row>
    <row r="93" spans="1:23">
      <c r="A93" s="37"/>
      <c r="B93" s="37"/>
      <c r="C93" s="37"/>
      <c r="D93" s="37"/>
      <c r="E93" s="37"/>
    </row>
    <row r="94" spans="1:23">
      <c r="A94" s="37"/>
      <c r="B94" s="37"/>
      <c r="C94" s="37"/>
      <c r="D94" s="37"/>
      <c r="E94" s="37"/>
    </row>
    <row r="95" spans="1:23">
      <c r="A95" s="37"/>
      <c r="B95" s="37"/>
      <c r="C95" s="37"/>
      <c r="D95" s="37"/>
      <c r="E95" s="37"/>
    </row>
    <row r="96" spans="1:23">
      <c r="A96" s="37"/>
      <c r="B96" s="37"/>
      <c r="C96" s="37"/>
      <c r="D96" s="37"/>
      <c r="E96" s="37"/>
    </row>
    <row r="97" spans="1:6">
      <c r="A97" s="37"/>
      <c r="B97" s="37"/>
      <c r="C97" s="37"/>
      <c r="D97" s="37"/>
      <c r="E97" s="37"/>
    </row>
    <row r="98" spans="1:6">
      <c r="A98" s="37"/>
      <c r="B98" s="37"/>
      <c r="C98" s="37"/>
      <c r="D98" s="37"/>
      <c r="E98" s="37"/>
    </row>
    <row r="99" spans="1:6">
      <c r="A99" s="37"/>
      <c r="B99" s="37"/>
      <c r="C99" s="37"/>
      <c r="D99" s="37"/>
      <c r="E99" s="37"/>
    </row>
    <row r="100" spans="1:6">
      <c r="A100" s="37"/>
      <c r="B100" s="37"/>
      <c r="C100" s="37"/>
      <c r="D100" s="37"/>
      <c r="E100" s="37"/>
    </row>
    <row r="101" spans="1:6">
      <c r="A101" s="37"/>
      <c r="B101" s="37"/>
      <c r="C101" s="37"/>
      <c r="D101" s="37"/>
      <c r="E101" s="37"/>
    </row>
    <row r="102" spans="1:6">
      <c r="A102" s="37"/>
      <c r="B102" s="37"/>
      <c r="C102" s="37"/>
      <c r="D102" s="37"/>
      <c r="E102" s="37"/>
    </row>
    <row r="103" spans="1:6">
      <c r="A103" s="37"/>
      <c r="B103" s="37"/>
      <c r="C103" s="37"/>
      <c r="D103" s="37"/>
      <c r="E103" s="37"/>
    </row>
    <row r="104" spans="1:6">
      <c r="A104" s="37"/>
      <c r="B104" s="37"/>
      <c r="C104" s="37"/>
      <c r="D104" s="37"/>
      <c r="E104" s="37"/>
    </row>
    <row r="105" spans="1:6">
      <c r="A105" s="37"/>
      <c r="B105" s="37"/>
      <c r="C105" s="37"/>
      <c r="D105" s="37"/>
      <c r="E105" s="37"/>
      <c r="F105" s="4"/>
    </row>
    <row r="106" spans="1:6">
      <c r="A106" s="37"/>
      <c r="B106" s="37"/>
      <c r="C106" s="37"/>
      <c r="D106" s="37"/>
      <c r="E106" s="37"/>
      <c r="F106" s="4"/>
    </row>
    <row r="107" spans="1:6" s="27" customFormat="1">
      <c r="A107" s="37"/>
      <c r="B107" s="37"/>
      <c r="C107" s="37"/>
      <c r="D107" s="37"/>
      <c r="E107" s="37"/>
    </row>
    <row r="108" spans="1:6">
      <c r="A108" s="37"/>
      <c r="B108" s="37"/>
      <c r="C108" s="37"/>
      <c r="D108" s="37"/>
      <c r="E108" s="37"/>
      <c r="F108" s="4"/>
    </row>
    <row r="109" spans="1:6" s="36" customFormat="1">
      <c r="A109" s="37"/>
      <c r="B109" s="37"/>
      <c r="C109" s="37"/>
      <c r="D109" s="37"/>
      <c r="E109" s="37"/>
    </row>
    <row r="110" spans="1:6">
      <c r="A110" s="37"/>
      <c r="B110" s="37"/>
      <c r="C110" s="37"/>
      <c r="D110" s="37"/>
      <c r="E110" s="37"/>
      <c r="F110" s="4"/>
    </row>
    <row r="111" spans="1:6">
      <c r="A111" s="37"/>
      <c r="B111" s="37"/>
      <c r="C111" s="37"/>
      <c r="D111" s="37"/>
      <c r="E111" s="37"/>
      <c r="F111" s="4"/>
    </row>
    <row r="112" spans="1:6">
      <c r="A112" s="37"/>
      <c r="B112" s="37"/>
      <c r="C112" s="37"/>
      <c r="D112" s="37"/>
      <c r="E112" s="37"/>
      <c r="F112" s="4"/>
    </row>
    <row r="113" spans="1:9">
      <c r="A113" s="37"/>
      <c r="B113" s="37"/>
      <c r="C113" s="37"/>
      <c r="D113" s="37"/>
      <c r="E113" s="37"/>
      <c r="F113" s="4"/>
    </row>
    <row r="114" spans="1:9">
      <c r="A114" s="37"/>
      <c r="B114" s="37"/>
      <c r="C114" s="37"/>
      <c r="D114" s="37"/>
      <c r="E114" s="37"/>
      <c r="F114" s="4"/>
    </row>
    <row r="115" spans="1:9">
      <c r="A115" s="37"/>
      <c r="B115" s="37"/>
      <c r="C115" s="37"/>
      <c r="D115" s="37"/>
      <c r="E115" s="37"/>
      <c r="F115" s="4"/>
    </row>
    <row r="116" spans="1:9" s="27" customFormat="1">
      <c r="A116" s="37"/>
      <c r="B116" s="37"/>
      <c r="C116" s="37"/>
      <c r="D116" s="37"/>
      <c r="E116" s="37"/>
    </row>
    <row r="117" spans="1:9">
      <c r="A117" s="37"/>
      <c r="B117" s="37"/>
      <c r="C117" s="37"/>
      <c r="D117" s="37"/>
      <c r="E117" s="37"/>
      <c r="F117" s="4"/>
    </row>
    <row r="118" spans="1:9" s="36" customFormat="1">
      <c r="A118" s="37"/>
      <c r="B118" s="37"/>
      <c r="C118" s="37"/>
      <c r="D118" s="37"/>
      <c r="E118" s="37"/>
    </row>
    <row r="119" spans="1:9">
      <c r="A119" s="37"/>
      <c r="B119" s="37"/>
      <c r="C119" s="37"/>
      <c r="D119" s="37"/>
      <c r="E119" s="37"/>
      <c r="F119" s="4"/>
    </row>
    <row r="120" spans="1:9">
      <c r="A120" s="37"/>
      <c r="B120" s="37"/>
      <c r="C120" s="37"/>
      <c r="D120" s="37"/>
      <c r="E120" s="37"/>
      <c r="F120" s="4"/>
    </row>
    <row r="121" spans="1:9">
      <c r="A121" s="37"/>
      <c r="B121" s="37"/>
      <c r="C121" s="37"/>
      <c r="D121" s="37"/>
      <c r="E121" s="37"/>
      <c r="F121" s="4"/>
    </row>
    <row r="122" spans="1:9">
      <c r="A122" s="37"/>
      <c r="B122" s="37"/>
      <c r="C122" s="37"/>
      <c r="D122" s="37"/>
      <c r="E122" s="37"/>
    </row>
    <row r="123" spans="1:9">
      <c r="A123" s="37"/>
      <c r="B123" s="37"/>
      <c r="C123" s="37"/>
      <c r="D123" s="37"/>
      <c r="E123" s="37"/>
    </row>
    <row r="124" spans="1:9">
      <c r="A124" s="37"/>
      <c r="B124" s="37"/>
      <c r="C124" s="37"/>
      <c r="D124" s="37"/>
      <c r="E124" s="37"/>
    </row>
    <row r="125" spans="1:9">
      <c r="A125" s="37"/>
      <c r="B125" s="37"/>
      <c r="C125" s="37"/>
      <c r="D125" s="37"/>
      <c r="E125" s="37"/>
    </row>
    <row r="126" spans="1:9">
      <c r="A126" s="37"/>
      <c r="B126" s="37"/>
      <c r="C126" s="37"/>
      <c r="D126" s="37"/>
      <c r="E126" s="37"/>
    </row>
    <row r="127" spans="1:9" s="18" customFormat="1">
      <c r="A127" s="37"/>
      <c r="B127" s="37"/>
      <c r="C127" s="37"/>
      <c r="D127" s="37"/>
      <c r="E127" s="37"/>
      <c r="F127" s="6"/>
      <c r="G127" s="4"/>
      <c r="H127" s="4"/>
      <c r="I127" s="4"/>
    </row>
    <row r="128" spans="1:9" s="29" customFormat="1">
      <c r="A128" s="37"/>
      <c r="B128" s="37"/>
      <c r="C128" s="37"/>
      <c r="D128" s="37"/>
      <c r="E128" s="37"/>
      <c r="F128" s="22"/>
      <c r="G128" s="25"/>
      <c r="H128" s="25"/>
      <c r="I128" s="25"/>
    </row>
    <row r="129" spans="1:5">
      <c r="A129" s="37"/>
      <c r="B129" s="37"/>
      <c r="C129" s="37"/>
      <c r="D129" s="37"/>
      <c r="E129" s="37"/>
    </row>
    <row r="130" spans="1:5">
      <c r="A130" s="37"/>
      <c r="B130" s="37"/>
      <c r="C130" s="37"/>
      <c r="D130" s="37"/>
      <c r="E130" s="37"/>
    </row>
    <row r="131" spans="1:5">
      <c r="A131" s="37"/>
      <c r="B131" s="37"/>
      <c r="C131" s="37"/>
      <c r="D131" s="37"/>
      <c r="E131" s="37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93"/>
  <sheetViews>
    <sheetView showGridLines="0" view="pageBreakPreview" zoomScale="90" zoomScaleNormal="100" zoomScaleSheetLayoutView="90" workbookViewId="0">
      <selection sqref="A1:XFD1048576"/>
    </sheetView>
  </sheetViews>
  <sheetFormatPr baseColWidth="10" defaultColWidth="11.42578125" defaultRowHeight="12" customHeight="1"/>
  <cols>
    <col min="1" max="1" width="50.5703125" style="387" bestFit="1" customWidth="1"/>
    <col min="2" max="3" width="13.5703125" style="387" bestFit="1" customWidth="1"/>
    <col min="4" max="4" width="8.140625" style="387" bestFit="1" customWidth="1"/>
    <col min="5" max="5" width="14.42578125" style="387" bestFit="1" customWidth="1"/>
    <col min="6" max="6" width="14.85546875" style="387" bestFit="1" customWidth="1"/>
    <col min="7" max="7" width="8.140625" style="387" bestFit="1" customWidth="1"/>
    <col min="8" max="8" width="9.140625" style="387" bestFit="1" customWidth="1"/>
    <col min="9" max="16384" width="11.42578125" style="387"/>
  </cols>
  <sheetData>
    <row r="1" spans="1:8" ht="12" customHeight="1">
      <c r="A1" s="169" t="s">
        <v>219</v>
      </c>
      <c r="B1" s="469"/>
      <c r="C1" s="469"/>
      <c r="D1" s="170"/>
      <c r="E1" s="473"/>
      <c r="F1" s="473"/>
      <c r="G1" s="473"/>
      <c r="H1" s="473"/>
    </row>
    <row r="2" spans="1:8" ht="15.75">
      <c r="A2" s="171" t="s">
        <v>220</v>
      </c>
      <c r="B2" s="469"/>
      <c r="C2" s="469"/>
      <c r="D2" s="170"/>
      <c r="E2" s="473"/>
      <c r="F2" s="473"/>
      <c r="G2" s="473"/>
      <c r="H2" s="473"/>
    </row>
    <row r="3" spans="1:8" ht="12" customHeight="1" thickBot="1">
      <c r="A3" s="473"/>
      <c r="B3" s="172"/>
      <c r="C3" s="172"/>
      <c r="D3" s="170"/>
      <c r="E3" s="172"/>
      <c r="F3" s="172"/>
      <c r="G3" s="170"/>
      <c r="H3" s="170"/>
    </row>
    <row r="4" spans="1:8" ht="12" customHeight="1" thickBot="1">
      <c r="A4" s="468"/>
      <c r="B4" s="804" t="s">
        <v>551</v>
      </c>
      <c r="C4" s="805"/>
      <c r="D4" s="805"/>
      <c r="E4" s="804" t="s">
        <v>553</v>
      </c>
      <c r="F4" s="805"/>
      <c r="G4" s="805"/>
      <c r="H4" s="806"/>
    </row>
    <row r="5" spans="1:8" ht="15.75" thickBot="1">
      <c r="A5" s="550" t="s">
        <v>213</v>
      </c>
      <c r="B5" s="273">
        <v>2018</v>
      </c>
      <c r="C5" s="274">
        <v>2019</v>
      </c>
      <c r="D5" s="275" t="s">
        <v>211</v>
      </c>
      <c r="E5" s="273">
        <v>2018</v>
      </c>
      <c r="F5" s="274">
        <v>2019</v>
      </c>
      <c r="G5" s="275" t="s">
        <v>211</v>
      </c>
      <c r="H5" s="276" t="s">
        <v>212</v>
      </c>
    </row>
    <row r="6" spans="1:8" ht="15">
      <c r="A6" s="379" t="s">
        <v>365</v>
      </c>
      <c r="B6" s="277">
        <f>+SUM(B7:B21)</f>
        <v>230387.74450099998</v>
      </c>
      <c r="C6" s="278">
        <f>+SUM(C7:C21)</f>
        <v>225496.01061499995</v>
      </c>
      <c r="D6" s="339">
        <f>(C6-B6)/B6</f>
        <v>-2.1232613291106719E-2</v>
      </c>
      <c r="E6" s="277">
        <f>+SUM(E7:E21)</f>
        <v>2437034.8892939999</v>
      </c>
      <c r="F6" s="278">
        <f>+SUM(F7:F21)</f>
        <v>2455439.9084949996</v>
      </c>
      <c r="G6" s="339">
        <f>(F6-E6)/E6</f>
        <v>7.5522181819611218E-3</v>
      </c>
      <c r="H6" s="549">
        <f>SUM(H7:H21)</f>
        <v>1</v>
      </c>
    </row>
    <row r="7" spans="1:8" ht="15">
      <c r="A7" s="777" t="s">
        <v>34</v>
      </c>
      <c r="B7" s="279">
        <v>43465.779052000005</v>
      </c>
      <c r="C7" s="172">
        <v>45859.435591000001</v>
      </c>
      <c r="D7" s="337">
        <f t="shared" ref="D7:D70" si="0">+C7/B7-1</f>
        <v>5.5069909966099173E-2</v>
      </c>
      <c r="E7" s="279">
        <v>496867.86837799998</v>
      </c>
      <c r="F7" s="172">
        <v>478748.38156200002</v>
      </c>
      <c r="G7" s="337">
        <f t="shared" ref="G7:G70" si="1">+F7/E7-1</f>
        <v>-3.6467415120140734E-2</v>
      </c>
      <c r="H7" s="335">
        <f t="shared" ref="H7:H21" si="2">(F7/$F$6)</f>
        <v>0.19497458679631743</v>
      </c>
    </row>
    <row r="8" spans="1:8" ht="15">
      <c r="A8" s="777" t="s">
        <v>379</v>
      </c>
      <c r="B8" s="279">
        <v>49171.701088000002</v>
      </c>
      <c r="C8" s="172">
        <v>40622.181704999995</v>
      </c>
      <c r="D8" s="337">
        <f t="shared" si="0"/>
        <v>-0.1738707263289383</v>
      </c>
      <c r="E8" s="279">
        <v>467756.71874700009</v>
      </c>
      <c r="F8" s="172">
        <v>466105.54834699992</v>
      </c>
      <c r="G8" s="337">
        <f t="shared" si="1"/>
        <v>-3.5299768743530802E-3</v>
      </c>
      <c r="H8" s="335">
        <f t="shared" si="2"/>
        <v>0.18982567919273075</v>
      </c>
    </row>
    <row r="9" spans="1:8" ht="15">
      <c r="A9" s="777" t="s">
        <v>380</v>
      </c>
      <c r="B9" s="279">
        <v>39164.232134999998</v>
      </c>
      <c r="C9" s="172">
        <v>33940.320562000001</v>
      </c>
      <c r="D9" s="337">
        <f t="shared" si="0"/>
        <v>-0.13338475665737692</v>
      </c>
      <c r="E9" s="279">
        <v>385308.13605300005</v>
      </c>
      <c r="F9" s="172">
        <v>382536.19759399997</v>
      </c>
      <c r="G9" s="337">
        <f t="shared" si="1"/>
        <v>-7.1940823450943325E-3</v>
      </c>
      <c r="H9" s="335">
        <f t="shared" si="2"/>
        <v>0.15579130903206095</v>
      </c>
    </row>
    <row r="10" spans="1:8" ht="15">
      <c r="A10" s="777" t="s">
        <v>36</v>
      </c>
      <c r="B10" s="279">
        <v>28059.264410000003</v>
      </c>
      <c r="C10" s="172">
        <v>26089.040521000003</v>
      </c>
      <c r="D10" s="337">
        <f t="shared" si="0"/>
        <v>-7.0216519585518222E-2</v>
      </c>
      <c r="E10" s="279">
        <v>327592.73743400001</v>
      </c>
      <c r="F10" s="172">
        <v>311538.80787599995</v>
      </c>
      <c r="G10" s="337">
        <f t="shared" si="1"/>
        <v>-4.9005755389294747E-2</v>
      </c>
      <c r="H10" s="335">
        <f t="shared" si="2"/>
        <v>0.12687698314187207</v>
      </c>
    </row>
    <row r="11" spans="1:8" ht="15">
      <c r="A11" s="777" t="s">
        <v>37</v>
      </c>
      <c r="B11" s="279">
        <v>17840.313153999999</v>
      </c>
      <c r="C11" s="546">
        <v>22918.608461</v>
      </c>
      <c r="D11" s="337">
        <f t="shared" si="0"/>
        <v>0.28465281204222515</v>
      </c>
      <c r="E11" s="279">
        <v>168042.77278</v>
      </c>
      <c r="F11" s="546">
        <v>255806.10519899998</v>
      </c>
      <c r="G11" s="337">
        <f t="shared" si="1"/>
        <v>0.52226781888382012</v>
      </c>
      <c r="H11" s="335">
        <f t="shared" si="2"/>
        <v>0.10417933842078421</v>
      </c>
    </row>
    <row r="12" spans="1:8" ht="15">
      <c r="A12" s="777" t="s">
        <v>381</v>
      </c>
      <c r="B12" s="279">
        <v>18469.618190999998</v>
      </c>
      <c r="C12" s="546">
        <v>23266.770408</v>
      </c>
      <c r="D12" s="337">
        <f t="shared" si="0"/>
        <v>0.25973207282311828</v>
      </c>
      <c r="E12" s="279">
        <v>224263.52117599998</v>
      </c>
      <c r="F12" s="546">
        <v>203713.74625600001</v>
      </c>
      <c r="G12" s="337">
        <f t="shared" si="1"/>
        <v>-9.1632267308746518E-2</v>
      </c>
      <c r="H12" s="335">
        <f t="shared" si="2"/>
        <v>8.2964256445950346E-2</v>
      </c>
    </row>
    <row r="13" spans="1:8" ht="15">
      <c r="A13" s="777" t="s">
        <v>35</v>
      </c>
      <c r="B13" s="279">
        <v>15461.462275</v>
      </c>
      <c r="C13" s="546">
        <v>14708.182057999999</v>
      </c>
      <c r="D13" s="337">
        <f t="shared" si="0"/>
        <v>-4.8719856091360647E-2</v>
      </c>
      <c r="E13" s="279">
        <v>162794.51175400001</v>
      </c>
      <c r="F13" s="546">
        <v>158587.90520299997</v>
      </c>
      <c r="G13" s="337">
        <f t="shared" si="1"/>
        <v>-2.5839977685222393E-2</v>
      </c>
      <c r="H13" s="335">
        <f t="shared" si="2"/>
        <v>6.4586351575674467E-2</v>
      </c>
    </row>
    <row r="14" spans="1:8" ht="15">
      <c r="A14" s="777" t="s">
        <v>39</v>
      </c>
      <c r="B14" s="279">
        <v>4677.8273249999993</v>
      </c>
      <c r="C14" s="546">
        <v>4458.6903139999995</v>
      </c>
      <c r="D14" s="337">
        <f t="shared" si="0"/>
        <v>-4.6845895706507212E-2</v>
      </c>
      <c r="E14" s="279">
        <v>59899.500602999993</v>
      </c>
      <c r="F14" s="546">
        <v>56696.207697000005</v>
      </c>
      <c r="G14" s="337">
        <f t="shared" si="1"/>
        <v>-5.3477789860564506E-2</v>
      </c>
      <c r="H14" s="335">
        <f t="shared" si="2"/>
        <v>2.309004081136342E-2</v>
      </c>
    </row>
    <row r="15" spans="1:8" ht="15">
      <c r="A15" s="777" t="s">
        <v>38</v>
      </c>
      <c r="B15" s="279">
        <v>6234.692786999999</v>
      </c>
      <c r="C15" s="546">
        <v>5706.3752709999999</v>
      </c>
      <c r="D15" s="337">
        <f t="shared" si="0"/>
        <v>-8.4738339810679686E-2</v>
      </c>
      <c r="E15" s="279">
        <v>59017.56803799999</v>
      </c>
      <c r="F15" s="546">
        <v>56243.286794</v>
      </c>
      <c r="G15" s="337">
        <f t="shared" si="1"/>
        <v>-4.7007718823888101E-2</v>
      </c>
      <c r="H15" s="335">
        <f t="shared" si="2"/>
        <v>2.2905584697640965E-2</v>
      </c>
    </row>
    <row r="16" spans="1:8" ht="15">
      <c r="A16" s="777" t="s">
        <v>41</v>
      </c>
      <c r="B16" s="279">
        <v>2827.4424989999998</v>
      </c>
      <c r="C16" s="546">
        <v>3792.4109689999996</v>
      </c>
      <c r="D16" s="337">
        <f t="shared" si="0"/>
        <v>0.34128668234324366</v>
      </c>
      <c r="E16" s="279">
        <v>33159.249162</v>
      </c>
      <c r="F16" s="546">
        <v>37327.510547000005</v>
      </c>
      <c r="G16" s="337">
        <f t="shared" si="1"/>
        <v>0.12570433560289329</v>
      </c>
      <c r="H16" s="335">
        <f t="shared" si="2"/>
        <v>1.5201964592112118E-2</v>
      </c>
    </row>
    <row r="17" spans="1:8" ht="15">
      <c r="A17" s="777" t="s">
        <v>40</v>
      </c>
      <c r="B17" s="279">
        <v>3348.7592439999999</v>
      </c>
      <c r="C17" s="172">
        <v>3003.4366319999999</v>
      </c>
      <c r="D17" s="337">
        <f t="shared" si="0"/>
        <v>-0.10311956961932012</v>
      </c>
      <c r="E17" s="279">
        <v>33482.596153999999</v>
      </c>
      <c r="F17" s="172">
        <v>32650.550569999996</v>
      </c>
      <c r="G17" s="337">
        <f t="shared" si="1"/>
        <v>-2.4850091676675512E-2</v>
      </c>
      <c r="H17" s="335">
        <f t="shared" si="2"/>
        <v>1.3297230552065244E-2</v>
      </c>
    </row>
    <row r="18" spans="1:8" ht="15">
      <c r="A18" s="777" t="s">
        <v>42</v>
      </c>
      <c r="B18" s="279">
        <v>1186.4482719999999</v>
      </c>
      <c r="C18" s="546">
        <v>766.79709100000002</v>
      </c>
      <c r="D18" s="337">
        <f t="shared" si="0"/>
        <v>-0.35370373146786449</v>
      </c>
      <c r="E18" s="279">
        <v>13009.786451999998</v>
      </c>
      <c r="F18" s="546">
        <v>9604.1891630000009</v>
      </c>
      <c r="G18" s="337">
        <f t="shared" si="1"/>
        <v>-0.26177195925275576</v>
      </c>
      <c r="H18" s="335">
        <f t="shared" si="2"/>
        <v>3.9113924677092373E-3</v>
      </c>
    </row>
    <row r="19" spans="1:8" ht="15">
      <c r="A19" s="777" t="s">
        <v>43</v>
      </c>
      <c r="B19" s="279">
        <v>275.58999999999997</v>
      </c>
      <c r="C19" s="546">
        <v>154.19069099999999</v>
      </c>
      <c r="D19" s="337">
        <f t="shared" si="0"/>
        <v>-0.44050694509960453</v>
      </c>
      <c r="E19" s="279">
        <v>3538.3328710000005</v>
      </c>
      <c r="F19" s="546">
        <v>3271.5285799999997</v>
      </c>
      <c r="G19" s="337">
        <f t="shared" si="1"/>
        <v>-7.5403954553489139E-2</v>
      </c>
      <c r="H19" s="335">
        <f t="shared" si="2"/>
        <v>1.332359455705516E-3</v>
      </c>
    </row>
    <row r="20" spans="1:8" ht="15">
      <c r="A20" s="777" t="s">
        <v>382</v>
      </c>
      <c r="B20" s="279">
        <v>198.91363999999999</v>
      </c>
      <c r="C20" s="546">
        <v>168.68075999999999</v>
      </c>
      <c r="D20" s="337">
        <f t="shared" si="0"/>
        <v>-0.15198997916884938</v>
      </c>
      <c r="E20" s="279">
        <v>1929.0985800000001</v>
      </c>
      <c r="F20" s="546">
        <v>2117.8004500000002</v>
      </c>
      <c r="G20" s="337">
        <f t="shared" si="1"/>
        <v>9.7818676534405125E-2</v>
      </c>
      <c r="H20" s="335">
        <f t="shared" si="2"/>
        <v>8.6249329200568904E-4</v>
      </c>
    </row>
    <row r="21" spans="1:8" ht="15.75" thickBot="1">
      <c r="A21" s="777" t="s">
        <v>45</v>
      </c>
      <c r="B21" s="279">
        <v>5.7004289999999997</v>
      </c>
      <c r="C21" s="172">
        <v>40.889581</v>
      </c>
      <c r="D21" s="337">
        <f t="shared" si="0"/>
        <v>6.1730708337916322</v>
      </c>
      <c r="E21" s="279">
        <v>372.49111199999999</v>
      </c>
      <c r="F21" s="172">
        <v>492.14265699999999</v>
      </c>
      <c r="G21" s="337">
        <f t="shared" si="1"/>
        <v>0.32121986577762973</v>
      </c>
      <c r="H21" s="335">
        <f t="shared" si="2"/>
        <v>2.0042952600768247E-4</v>
      </c>
    </row>
    <row r="22" spans="1:8" ht="15">
      <c r="A22" s="379" t="s">
        <v>366</v>
      </c>
      <c r="B22" s="281">
        <f>+SUM(B23:B39)</f>
        <v>11672408.987403745</v>
      </c>
      <c r="C22" s="282">
        <f>+SUM(C23:C39)</f>
        <v>10063063.856662126</v>
      </c>
      <c r="D22" s="339">
        <f>+C22/B22-1</f>
        <v>-0.13787600592802562</v>
      </c>
      <c r="E22" s="281">
        <f>+SUM(E23:E39)</f>
        <v>140210984.41501191</v>
      </c>
      <c r="F22" s="282">
        <f>+SUM(F23:F39)</f>
        <v>128413463.35810569</v>
      </c>
      <c r="G22" s="339">
        <f t="shared" si="1"/>
        <v>-8.4141204101289446E-2</v>
      </c>
      <c r="H22" s="549">
        <f>SUM(H23:H39)</f>
        <v>1</v>
      </c>
    </row>
    <row r="23" spans="1:8" ht="15">
      <c r="A23" s="777" t="s">
        <v>40</v>
      </c>
      <c r="B23" s="280">
        <v>2869793.4898719997</v>
      </c>
      <c r="C23" s="546">
        <v>2351857.0970439999</v>
      </c>
      <c r="D23" s="337">
        <f t="shared" si="0"/>
        <v>-0.1804786283946519</v>
      </c>
      <c r="E23" s="280">
        <v>31320411.794794999</v>
      </c>
      <c r="F23" s="546">
        <v>32085875.199230999</v>
      </c>
      <c r="G23" s="337">
        <f t="shared" si="1"/>
        <v>2.4439761822135697E-2</v>
      </c>
      <c r="H23" s="335">
        <f t="shared" ref="H23:H39" si="3">(F23/$F$22)</f>
        <v>0.24986379434182343</v>
      </c>
    </row>
    <row r="24" spans="1:8" ht="15">
      <c r="A24" s="777" t="s">
        <v>44</v>
      </c>
      <c r="B24" s="280">
        <v>3179238.7287180005</v>
      </c>
      <c r="C24" s="546">
        <v>2753989.7354080002</v>
      </c>
      <c r="D24" s="337">
        <f t="shared" si="0"/>
        <v>-0.13375811934748227</v>
      </c>
      <c r="E24" s="280">
        <v>35213201.90033301</v>
      </c>
      <c r="F24" s="546">
        <v>30514663.992488001</v>
      </c>
      <c r="G24" s="337">
        <f t="shared" si="1"/>
        <v>-0.1334311466802619</v>
      </c>
      <c r="H24" s="335">
        <f t="shared" si="3"/>
        <v>0.23762822989511606</v>
      </c>
    </row>
    <row r="25" spans="1:8" ht="15">
      <c r="A25" s="777" t="s">
        <v>34</v>
      </c>
      <c r="B25" s="280">
        <v>1466249.9313049207</v>
      </c>
      <c r="C25" s="546">
        <v>1619614.4779385626</v>
      </c>
      <c r="D25" s="337">
        <f t="shared" si="0"/>
        <v>0.10459645614247481</v>
      </c>
      <c r="E25" s="280">
        <v>22047255.265881293</v>
      </c>
      <c r="F25" s="553">
        <v>18806597.842699591</v>
      </c>
      <c r="G25" s="554">
        <f t="shared" si="1"/>
        <v>-0.14698688721569364</v>
      </c>
      <c r="H25" s="555">
        <f t="shared" si="3"/>
        <v>0.14645347419883667</v>
      </c>
    </row>
    <row r="26" spans="1:8" ht="15">
      <c r="A26" s="777" t="s">
        <v>45</v>
      </c>
      <c r="B26" s="280">
        <v>851278.95170600002</v>
      </c>
      <c r="C26" s="546">
        <v>856610.07408199995</v>
      </c>
      <c r="D26" s="337">
        <f t="shared" si="0"/>
        <v>6.2624858341864265E-3</v>
      </c>
      <c r="E26" s="280">
        <v>11750545.170617001</v>
      </c>
      <c r="F26" s="546">
        <v>12026396.232193001</v>
      </c>
      <c r="G26" s="337">
        <f t="shared" si="1"/>
        <v>2.3475596882583938E-2</v>
      </c>
      <c r="H26" s="335">
        <f t="shared" si="3"/>
        <v>9.3653702016081267E-2</v>
      </c>
    </row>
    <row r="27" spans="1:8" ht="15">
      <c r="A27" s="777" t="s">
        <v>43</v>
      </c>
      <c r="B27" s="280">
        <v>857349.4242970068</v>
      </c>
      <c r="C27" s="546">
        <v>682676.47087405797</v>
      </c>
      <c r="D27" s="337">
        <f t="shared" si="0"/>
        <v>-0.2037360129636453</v>
      </c>
      <c r="E27" s="280">
        <v>10060026.724616371</v>
      </c>
      <c r="F27" s="553">
        <v>9125528.6355015878</v>
      </c>
      <c r="G27" s="554">
        <f>+F27/E27-1</f>
        <v>-9.289220741612092E-2</v>
      </c>
      <c r="H27" s="555">
        <f>(F27/$F$22)</f>
        <v>7.106364392690892E-2</v>
      </c>
    </row>
    <row r="28" spans="1:8" ht="15">
      <c r="A28" s="777" t="s">
        <v>28</v>
      </c>
      <c r="B28" s="280">
        <v>793718.09732200007</v>
      </c>
      <c r="C28" s="546">
        <v>552754.56327599997</v>
      </c>
      <c r="D28" s="337">
        <f t="shared" si="0"/>
        <v>-0.30358830781231971</v>
      </c>
      <c r="E28" s="280">
        <v>10166368.695385</v>
      </c>
      <c r="F28" s="546">
        <v>7103085.7761240024</v>
      </c>
      <c r="G28" s="337">
        <f t="shared" si="1"/>
        <v>-0.30131534779488844</v>
      </c>
      <c r="H28" s="335">
        <f t="shared" si="3"/>
        <v>5.5314182721757754E-2</v>
      </c>
    </row>
    <row r="29" spans="1:8" ht="15">
      <c r="A29" s="777" t="s">
        <v>36</v>
      </c>
      <c r="B29" s="280">
        <v>307963.20348800003</v>
      </c>
      <c r="C29" s="546">
        <v>223004.85077799996</v>
      </c>
      <c r="D29" s="337">
        <f t="shared" si="0"/>
        <v>-0.27587176567771521</v>
      </c>
      <c r="E29" s="280">
        <v>5883195.9926850004</v>
      </c>
      <c r="F29" s="546">
        <v>6202498.7776010009</v>
      </c>
      <c r="G29" s="337">
        <f t="shared" si="1"/>
        <v>5.4273694997245103E-2</v>
      </c>
      <c r="H29" s="335">
        <f t="shared" si="3"/>
        <v>4.8301000653678636E-2</v>
      </c>
    </row>
    <row r="30" spans="1:8" ht="15">
      <c r="A30" s="777" t="s">
        <v>37</v>
      </c>
      <c r="B30" s="280">
        <v>389758.86960000003</v>
      </c>
      <c r="C30" s="546">
        <v>278488.76670000004</v>
      </c>
      <c r="D30" s="337">
        <f t="shared" si="0"/>
        <v>-0.28548446636812597</v>
      </c>
      <c r="E30" s="280">
        <v>3340947.7401999999</v>
      </c>
      <c r="F30" s="546">
        <v>3360313.1173000005</v>
      </c>
      <c r="G30" s="337">
        <f>+F30/E30-1</f>
        <v>5.7963723487759466E-3</v>
      </c>
      <c r="H30" s="335">
        <f>(F30/$F$22)</f>
        <v>2.6167919075035923E-2</v>
      </c>
    </row>
    <row r="31" spans="1:8" ht="15">
      <c r="A31" s="777" t="s">
        <v>379</v>
      </c>
      <c r="B31" s="280">
        <v>227037.006933</v>
      </c>
      <c r="C31" s="546">
        <v>113853.89425100001</v>
      </c>
      <c r="D31" s="337">
        <f t="shared" si="0"/>
        <v>-0.49852274838789179</v>
      </c>
      <c r="E31" s="280">
        <v>2806781.9439670001</v>
      </c>
      <c r="F31" s="546">
        <v>2182226.2817849996</v>
      </c>
      <c r="G31" s="337">
        <f>+F31/E31-1</f>
        <v>-0.22251663102096098</v>
      </c>
      <c r="H31" s="335">
        <f>(F31/$F$22)</f>
        <v>1.6993749913118073E-2</v>
      </c>
    </row>
    <row r="32" spans="1:8" ht="15">
      <c r="A32" s="777" t="s">
        <v>38</v>
      </c>
      <c r="B32" s="280">
        <v>167574.47998999999</v>
      </c>
      <c r="C32" s="546">
        <v>208315.33067</v>
      </c>
      <c r="D32" s="337">
        <f t="shared" si="0"/>
        <v>0.24312085397747452</v>
      </c>
      <c r="E32" s="280">
        <v>1799208.5217889999</v>
      </c>
      <c r="F32" s="546">
        <v>1913051.5489759999</v>
      </c>
      <c r="G32" s="337">
        <f>+F32/E32-1</f>
        <v>6.3273948410272673E-2</v>
      </c>
      <c r="H32" s="335">
        <f>(F32/$F$22)</f>
        <v>1.4897593281485502E-2</v>
      </c>
    </row>
    <row r="33" spans="1:8" ht="15">
      <c r="A33" s="777" t="s">
        <v>380</v>
      </c>
      <c r="B33" s="280">
        <v>275434.61701400002</v>
      </c>
      <c r="C33" s="546">
        <v>151446.87809000001</v>
      </c>
      <c r="D33" s="337">
        <f t="shared" si="0"/>
        <v>-0.45015307178217856</v>
      </c>
      <c r="E33" s="280">
        <v>2606346.5020190002</v>
      </c>
      <c r="F33" s="546">
        <v>1424529.554059</v>
      </c>
      <c r="G33" s="337">
        <f>+F33/E33-1</f>
        <v>-0.45343815453720693</v>
      </c>
      <c r="H33" s="335">
        <f t="shared" si="3"/>
        <v>1.1093303745623811E-2</v>
      </c>
    </row>
    <row r="34" spans="1:8" ht="15">
      <c r="A34" s="777" t="s">
        <v>42</v>
      </c>
      <c r="B34" s="280">
        <v>54021.397026999999</v>
      </c>
      <c r="C34" s="546">
        <v>59106.362028999996</v>
      </c>
      <c r="D34" s="337">
        <f t="shared" si="0"/>
        <v>9.4128720874406824E-2</v>
      </c>
      <c r="E34" s="280">
        <v>404431.89340599999</v>
      </c>
      <c r="F34" s="546">
        <v>913633.75402100012</v>
      </c>
      <c r="G34" s="337">
        <f t="shared" si="1"/>
        <v>1.2590546614082783</v>
      </c>
      <c r="H34" s="335">
        <f t="shared" si="3"/>
        <v>7.1147816601843088E-3</v>
      </c>
    </row>
    <row r="35" spans="1:8" ht="15">
      <c r="A35" s="777" t="s">
        <v>162</v>
      </c>
      <c r="B35" s="280">
        <v>81560.285185815941</v>
      </c>
      <c r="C35" s="546">
        <v>65766.309397507561</v>
      </c>
      <c r="D35" s="337">
        <f t="shared" si="0"/>
        <v>-0.19364787350026447</v>
      </c>
      <c r="E35" s="280">
        <v>781326.24078825372</v>
      </c>
      <c r="F35" s="546">
        <v>862241.23205853009</v>
      </c>
      <c r="G35" s="337">
        <f>+F35/E35-1</f>
        <v>0.10356108248539564</v>
      </c>
      <c r="H35" s="335">
        <f>(F35/$F$22)</f>
        <v>6.7145703379559527E-3</v>
      </c>
    </row>
    <row r="36" spans="1:8" ht="15">
      <c r="A36" s="777" t="s">
        <v>381</v>
      </c>
      <c r="B36" s="280">
        <v>63667.018799999998</v>
      </c>
      <c r="C36" s="546">
        <v>57850.596323999998</v>
      </c>
      <c r="D36" s="337">
        <f t="shared" si="0"/>
        <v>-9.1356915803948446E-2</v>
      </c>
      <c r="E36" s="280">
        <v>715229.97493499983</v>
      </c>
      <c r="F36" s="546">
        <v>714603.65574400011</v>
      </c>
      <c r="G36" s="337">
        <f>+F36/E36-1</f>
        <v>-8.7568923695713341E-4</v>
      </c>
      <c r="H36" s="335">
        <f>(F36/$F$22)</f>
        <v>5.5648655293346469E-3</v>
      </c>
    </row>
    <row r="37" spans="1:8" ht="15">
      <c r="A37" s="777" t="s">
        <v>41</v>
      </c>
      <c r="B37" s="280">
        <v>35494.331339999997</v>
      </c>
      <c r="C37" s="546">
        <v>52533.125899999999</v>
      </c>
      <c r="D37" s="337">
        <f t="shared" si="0"/>
        <v>0.48004269743203465</v>
      </c>
      <c r="E37" s="280">
        <v>654308.13258000009</v>
      </c>
      <c r="F37" s="546">
        <v>534157.06414799998</v>
      </c>
      <c r="G37" s="337">
        <f>+F37/E37-1</f>
        <v>-0.18363071227348626</v>
      </c>
      <c r="H37" s="335">
        <f>(F37/$F$22)</f>
        <v>4.1596655847401303E-3</v>
      </c>
    </row>
    <row r="38" spans="1:8" ht="15">
      <c r="A38" s="777" t="s">
        <v>35</v>
      </c>
      <c r="B38" s="280">
        <v>50644.607285999999</v>
      </c>
      <c r="C38" s="546">
        <v>12520.417799999999</v>
      </c>
      <c r="D38" s="337">
        <f t="shared" si="0"/>
        <v>-0.75277885502606923</v>
      </c>
      <c r="E38" s="280">
        <v>461817.67153299996</v>
      </c>
      <c r="F38" s="546">
        <v>376231.63565800001</v>
      </c>
      <c r="G38" s="337">
        <f t="shared" si="1"/>
        <v>-0.18532429820387297</v>
      </c>
      <c r="H38" s="335">
        <f t="shared" si="3"/>
        <v>2.9298457172578984E-3</v>
      </c>
    </row>
    <row r="39" spans="1:8" ht="15.75" thickBot="1">
      <c r="A39" s="777" t="s">
        <v>39</v>
      </c>
      <c r="B39" s="280">
        <v>1624.5475200000001</v>
      </c>
      <c r="C39" s="546">
        <v>22674.9061</v>
      </c>
      <c r="D39" s="337" t="s">
        <v>64</v>
      </c>
      <c r="E39" s="280">
        <v>199580.24948200001</v>
      </c>
      <c r="F39" s="546">
        <v>267829.05851799995</v>
      </c>
      <c r="G39" s="337">
        <f t="shared" si="1"/>
        <v>0.34196173826386178</v>
      </c>
      <c r="H39" s="335">
        <f t="shared" si="3"/>
        <v>2.0856774010611879E-3</v>
      </c>
    </row>
    <row r="40" spans="1:8" ht="15">
      <c r="A40" s="379" t="s">
        <v>363</v>
      </c>
      <c r="B40" s="281">
        <f>+SUM(B41:B51)</f>
        <v>120274.376302</v>
      </c>
      <c r="C40" s="282">
        <f>+SUM(C41:C51)</f>
        <v>132236.220649</v>
      </c>
      <c r="D40" s="339">
        <f t="shared" si="0"/>
        <v>9.9454636264042495E-2</v>
      </c>
      <c r="E40" s="281">
        <f>+SUM(E41:E51)</f>
        <v>1474383.1280539997</v>
      </c>
      <c r="F40" s="282">
        <f>+SUM(F41:F51)</f>
        <v>1404381.5470090001</v>
      </c>
      <c r="G40" s="339">
        <f>+F40/E40-1</f>
        <v>-4.7478555412793555E-2</v>
      </c>
      <c r="H40" s="549">
        <f>SUM(H41:H51)</f>
        <v>0.99999999999999978</v>
      </c>
    </row>
    <row r="41" spans="1:8" ht="15">
      <c r="A41" s="777" t="s">
        <v>379</v>
      </c>
      <c r="B41" s="280">
        <v>36337.816012999996</v>
      </c>
      <c r="C41" s="546">
        <v>40360.482872</v>
      </c>
      <c r="D41" s="337">
        <f t="shared" si="0"/>
        <v>0.1107019436050003</v>
      </c>
      <c r="E41" s="280">
        <v>534665.72080800007</v>
      </c>
      <c r="F41" s="546">
        <v>423478.527626</v>
      </c>
      <c r="G41" s="337">
        <f t="shared" si="1"/>
        <v>-0.20795646486176678</v>
      </c>
      <c r="H41" s="337">
        <f t="shared" ref="H41:H51" si="4">(F41/$F$40)</f>
        <v>0.3015409370252044</v>
      </c>
    </row>
    <row r="42" spans="1:8" ht="15">
      <c r="A42" s="777" t="s">
        <v>381</v>
      </c>
      <c r="B42" s="280">
        <v>25341.427734999997</v>
      </c>
      <c r="C42" s="546">
        <v>23906.813625000003</v>
      </c>
      <c r="D42" s="337">
        <f t="shared" si="0"/>
        <v>-5.6611416097073208E-2</v>
      </c>
      <c r="E42" s="280">
        <v>284570.54075799999</v>
      </c>
      <c r="F42" s="546">
        <v>276256.15650799999</v>
      </c>
      <c r="G42" s="337">
        <f t="shared" si="1"/>
        <v>-2.9217304882836026E-2</v>
      </c>
      <c r="H42" s="337">
        <f t="shared" si="4"/>
        <v>0.19671018684086253</v>
      </c>
    </row>
    <row r="43" spans="1:8" ht="15">
      <c r="A43" s="777" t="s">
        <v>38</v>
      </c>
      <c r="B43" s="280">
        <v>21064.575256999997</v>
      </c>
      <c r="C43" s="546">
        <v>21806.440197</v>
      </c>
      <c r="D43" s="337">
        <f t="shared" si="0"/>
        <v>3.5218604265636611E-2</v>
      </c>
      <c r="E43" s="280">
        <v>235593.48100499998</v>
      </c>
      <c r="F43" s="546">
        <v>241806.01469100005</v>
      </c>
      <c r="G43" s="337">
        <f t="shared" si="1"/>
        <v>2.6369718124196417E-2</v>
      </c>
      <c r="H43" s="337">
        <f t="shared" si="4"/>
        <v>0.17217971512513075</v>
      </c>
    </row>
    <row r="44" spans="1:8" ht="15">
      <c r="A44" s="777" t="s">
        <v>41</v>
      </c>
      <c r="B44" s="280">
        <v>12493.666665999999</v>
      </c>
      <c r="C44" s="546">
        <v>18232.777693</v>
      </c>
      <c r="D44" s="337">
        <f t="shared" si="0"/>
        <v>0.45936162540803949</v>
      </c>
      <c r="E44" s="280">
        <v>144701.41332199998</v>
      </c>
      <c r="F44" s="546">
        <v>164408.587757</v>
      </c>
      <c r="G44" s="337">
        <f t="shared" si="1"/>
        <v>0.13619199690293415</v>
      </c>
      <c r="H44" s="337">
        <f t="shared" si="4"/>
        <v>0.11706831957964083</v>
      </c>
    </row>
    <row r="45" spans="1:8" ht="15">
      <c r="A45" s="777" t="s">
        <v>39</v>
      </c>
      <c r="B45" s="280">
        <v>15665.937846000001</v>
      </c>
      <c r="C45" s="546">
        <v>13365.581214999998</v>
      </c>
      <c r="D45" s="337">
        <f t="shared" si="0"/>
        <v>-0.14683810529654018</v>
      </c>
      <c r="E45" s="280">
        <v>138435.19665799997</v>
      </c>
      <c r="F45" s="546">
        <v>152952.62826699999</v>
      </c>
      <c r="G45" s="337">
        <f t="shared" si="1"/>
        <v>0.10486806794420134</v>
      </c>
      <c r="H45" s="337">
        <f t="shared" si="4"/>
        <v>0.10891102107739371</v>
      </c>
    </row>
    <row r="46" spans="1:8" ht="15">
      <c r="A46" s="777" t="s">
        <v>45</v>
      </c>
      <c r="B46" s="280">
        <v>856.33068500000002</v>
      </c>
      <c r="C46" s="546">
        <v>4948.4850200000001</v>
      </c>
      <c r="D46" s="337" t="s">
        <v>64</v>
      </c>
      <c r="E46" s="280">
        <v>36711.672091</v>
      </c>
      <c r="F46" s="546">
        <v>52103.932427000007</v>
      </c>
      <c r="G46" s="337">
        <f t="shared" si="1"/>
        <v>0.41927429232441504</v>
      </c>
      <c r="H46" s="337">
        <f t="shared" si="4"/>
        <v>3.71009805262459E-2</v>
      </c>
    </row>
    <row r="47" spans="1:8" ht="15">
      <c r="A47" s="777" t="s">
        <v>522</v>
      </c>
      <c r="B47" s="280">
        <v>4158.4956409999995</v>
      </c>
      <c r="C47" s="546">
        <v>4327.2555700000003</v>
      </c>
      <c r="D47" s="337">
        <f t="shared" si="0"/>
        <v>4.0581966068724551E-2</v>
      </c>
      <c r="E47" s="280">
        <v>47439.707160999998</v>
      </c>
      <c r="F47" s="546">
        <v>42940.770647000005</v>
      </c>
      <c r="G47" s="337">
        <f t="shared" si="1"/>
        <v>-9.4834828948913708E-2</v>
      </c>
      <c r="H47" s="337">
        <f t="shared" si="4"/>
        <v>3.0576285154453695E-2</v>
      </c>
    </row>
    <row r="48" spans="1:8" ht="15">
      <c r="A48" s="777" t="s">
        <v>34</v>
      </c>
      <c r="B48" s="280">
        <v>3463.6777849999999</v>
      </c>
      <c r="C48" s="546">
        <v>3699.6551440000003</v>
      </c>
      <c r="D48" s="337">
        <f t="shared" si="0"/>
        <v>6.8129131416882149E-2</v>
      </c>
      <c r="E48" s="280">
        <v>36767.767568000003</v>
      </c>
      <c r="F48" s="546">
        <v>38096.213861000004</v>
      </c>
      <c r="G48" s="337">
        <f t="shared" si="1"/>
        <v>3.6130730280077739E-2</v>
      </c>
      <c r="H48" s="337">
        <f t="shared" si="4"/>
        <v>2.712668358690408E-2</v>
      </c>
    </row>
    <row r="49" spans="1:8" ht="15">
      <c r="A49" s="777" t="s">
        <v>42</v>
      </c>
      <c r="B49" s="280">
        <v>862.22804100000008</v>
      </c>
      <c r="C49" s="546">
        <v>1509.5746220000001</v>
      </c>
      <c r="D49" s="337">
        <f t="shared" si="0"/>
        <v>0.7507834937138167</v>
      </c>
      <c r="E49" s="280">
        <v>13359.257364000001</v>
      </c>
      <c r="F49" s="546">
        <v>10152.400517</v>
      </c>
      <c r="G49" s="337">
        <f t="shared" si="1"/>
        <v>-0.2400475385437002</v>
      </c>
      <c r="H49" s="337">
        <f t="shared" si="4"/>
        <v>7.2290899425602731E-3</v>
      </c>
    </row>
    <row r="50" spans="1:8" ht="15">
      <c r="A50" s="777" t="s">
        <v>36</v>
      </c>
      <c r="B50" s="558">
        <v>3.3870719999999999</v>
      </c>
      <c r="C50" s="546">
        <v>0.19717599999999999</v>
      </c>
      <c r="D50" s="337">
        <f t="shared" si="0"/>
        <v>-0.94178570753736557</v>
      </c>
      <c r="E50" s="280">
        <v>1857.431961</v>
      </c>
      <c r="F50" s="546">
        <v>1814.6985410000002</v>
      </c>
      <c r="G50" s="337">
        <f t="shared" si="1"/>
        <v>-2.3006721590487222E-2</v>
      </c>
      <c r="H50" s="337">
        <f t="shared" si="4"/>
        <v>1.2921691721632757E-3</v>
      </c>
    </row>
    <row r="51" spans="1:8" ht="15.75" thickBot="1">
      <c r="A51" s="777" t="s">
        <v>43</v>
      </c>
      <c r="B51" s="280">
        <v>26.833561</v>
      </c>
      <c r="C51" s="546">
        <v>78.957515000000001</v>
      </c>
      <c r="D51" s="337">
        <f t="shared" si="0"/>
        <v>1.9424911214728451</v>
      </c>
      <c r="E51" s="280">
        <v>280.93935800000003</v>
      </c>
      <c r="F51" s="546">
        <v>371.61616699999996</v>
      </c>
      <c r="G51" s="337">
        <f t="shared" si="1"/>
        <v>0.32276292522886707</v>
      </c>
      <c r="H51" s="337">
        <f t="shared" si="4"/>
        <v>2.6461196944053728E-4</v>
      </c>
    </row>
    <row r="52" spans="1:8" ht="15">
      <c r="A52" s="379" t="s">
        <v>367</v>
      </c>
      <c r="B52" s="281">
        <f>+SUM(B53:B63)</f>
        <v>28438.248906000001</v>
      </c>
      <c r="C52" s="282">
        <f>+SUM(C53:C63)</f>
        <v>27248.305270000001</v>
      </c>
      <c r="D52" s="339">
        <f t="shared" si="0"/>
        <v>-4.1843069871610239E-2</v>
      </c>
      <c r="E52" s="281">
        <f>+SUM(E53:E63)</f>
        <v>289122.51396000001</v>
      </c>
      <c r="F52" s="282">
        <f>+SUM(F53:F63)</f>
        <v>308115.57177399989</v>
      </c>
      <c r="G52" s="339">
        <f t="shared" si="1"/>
        <v>6.5692074801990463E-2</v>
      </c>
      <c r="H52" s="549">
        <f>SUM(H53:H63)</f>
        <v>1.0000000000000004</v>
      </c>
    </row>
    <row r="53" spans="1:8" ht="15">
      <c r="A53" s="777" t="s">
        <v>38</v>
      </c>
      <c r="B53" s="280">
        <v>9985.8484389999994</v>
      </c>
      <c r="C53" s="546">
        <v>8318.6518909999995</v>
      </c>
      <c r="D53" s="337">
        <f t="shared" si="0"/>
        <v>-0.16695592349356303</v>
      </c>
      <c r="E53" s="280">
        <v>92641.715719000014</v>
      </c>
      <c r="F53" s="546">
        <v>100487.165045</v>
      </c>
      <c r="G53" s="337">
        <f t="shared" si="1"/>
        <v>8.4685924317255967E-2</v>
      </c>
      <c r="H53" s="337">
        <f t="shared" ref="H53:H63" si="5">(F53/$F$52)</f>
        <v>0.32613465287209331</v>
      </c>
    </row>
    <row r="54" spans="1:8" ht="15">
      <c r="A54" s="777" t="s">
        <v>41</v>
      </c>
      <c r="B54" s="280">
        <v>4526.3699370000004</v>
      </c>
      <c r="C54" s="546">
        <v>4604.497201000001</v>
      </c>
      <c r="D54" s="337">
        <f t="shared" si="0"/>
        <v>1.7260468120681827E-2</v>
      </c>
      <c r="E54" s="280">
        <v>50549.69670800001</v>
      </c>
      <c r="F54" s="546">
        <v>52201.701583000002</v>
      </c>
      <c r="G54" s="337">
        <f t="shared" si="1"/>
        <v>3.2680806861073552E-2</v>
      </c>
      <c r="H54" s="337">
        <f t="shared" si="5"/>
        <v>0.16942247119301551</v>
      </c>
    </row>
    <row r="55" spans="1:8" ht="15">
      <c r="A55" s="777" t="s">
        <v>381</v>
      </c>
      <c r="B55" s="280">
        <v>4610.3063500000007</v>
      </c>
      <c r="C55" s="546">
        <v>4140.3593209999999</v>
      </c>
      <c r="D55" s="337">
        <f t="shared" si="0"/>
        <v>-0.10193401334382057</v>
      </c>
      <c r="E55" s="280">
        <v>45490.166925999998</v>
      </c>
      <c r="F55" s="546">
        <v>45444.570835999999</v>
      </c>
      <c r="G55" s="337">
        <f t="shared" si="1"/>
        <v>-1.0023284828603041E-3</v>
      </c>
      <c r="H55" s="337">
        <f t="shared" si="5"/>
        <v>0.14749196405215506</v>
      </c>
    </row>
    <row r="56" spans="1:8" ht="15">
      <c r="A56" s="777" t="s">
        <v>379</v>
      </c>
      <c r="B56" s="280">
        <v>1834.7658039999999</v>
      </c>
      <c r="C56" s="546">
        <v>2418.7993029999998</v>
      </c>
      <c r="D56" s="337">
        <f t="shared" si="0"/>
        <v>0.31831501204499224</v>
      </c>
      <c r="E56" s="280">
        <v>26154.292014999995</v>
      </c>
      <c r="F56" s="546">
        <v>27464.763491999995</v>
      </c>
      <c r="G56" s="337">
        <f t="shared" si="1"/>
        <v>5.0105408177304911E-2</v>
      </c>
      <c r="H56" s="337">
        <f t="shared" si="5"/>
        <v>8.9137862568481802E-2</v>
      </c>
    </row>
    <row r="57" spans="1:8" ht="15">
      <c r="A57" s="777" t="s">
        <v>34</v>
      </c>
      <c r="B57" s="280">
        <v>2275.9058949999999</v>
      </c>
      <c r="C57" s="546">
        <v>2429.9258479999999</v>
      </c>
      <c r="D57" s="337">
        <f t="shared" si="0"/>
        <v>6.7674130700382085E-2</v>
      </c>
      <c r="E57" s="280">
        <v>22110.738779000003</v>
      </c>
      <c r="F57" s="546">
        <v>26097.898895000002</v>
      </c>
      <c r="G57" s="337">
        <f t="shared" si="1"/>
        <v>0.18032686089109173</v>
      </c>
      <c r="H57" s="337">
        <f t="shared" si="5"/>
        <v>8.4701655111876606E-2</v>
      </c>
    </row>
    <row r="58" spans="1:8" ht="15">
      <c r="A58" s="777" t="s">
        <v>522</v>
      </c>
      <c r="B58" s="280">
        <v>2043.8918940000001</v>
      </c>
      <c r="C58" s="546">
        <v>1532.6505999999999</v>
      </c>
      <c r="D58" s="337">
        <f t="shared" si="0"/>
        <v>-0.2501312792035566</v>
      </c>
      <c r="E58" s="280">
        <v>20058.541389999999</v>
      </c>
      <c r="F58" s="546">
        <v>16852.162761</v>
      </c>
      <c r="G58" s="337">
        <f t="shared" si="1"/>
        <v>-0.1598510363569362</v>
      </c>
      <c r="H58" s="337">
        <f t="shared" si="5"/>
        <v>5.4694291054399921E-2</v>
      </c>
    </row>
    <row r="59" spans="1:8" ht="15">
      <c r="A59" s="777" t="s">
        <v>42</v>
      </c>
      <c r="B59" s="280">
        <v>1328.9844929999999</v>
      </c>
      <c r="C59" s="546">
        <v>1612.7173519999999</v>
      </c>
      <c r="D59" s="337">
        <f t="shared" si="0"/>
        <v>0.21349598922671542</v>
      </c>
      <c r="E59" s="280">
        <v>12666.984681</v>
      </c>
      <c r="F59" s="546">
        <v>15955.003439</v>
      </c>
      <c r="G59" s="337">
        <f t="shared" si="1"/>
        <v>0.2595739112980775</v>
      </c>
      <c r="H59" s="337">
        <f t="shared" si="5"/>
        <v>5.1782528702258697E-2</v>
      </c>
    </row>
    <row r="60" spans="1:8" ht="15">
      <c r="A60" s="777" t="s">
        <v>39</v>
      </c>
      <c r="B60" s="280">
        <v>1610.234933</v>
      </c>
      <c r="C60" s="546">
        <v>1467.2912020000001</v>
      </c>
      <c r="D60" s="337">
        <f t="shared" si="0"/>
        <v>-8.8771972381498365E-2</v>
      </c>
      <c r="E60" s="280">
        <v>14789.017825999999</v>
      </c>
      <c r="F60" s="546">
        <v>14445.678172000002</v>
      </c>
      <c r="G60" s="337">
        <f t="shared" si="1"/>
        <v>-2.3215852333099862E-2</v>
      </c>
      <c r="H60" s="337">
        <f t="shared" si="5"/>
        <v>4.6883960095972628E-2</v>
      </c>
    </row>
    <row r="61" spans="1:8" ht="15">
      <c r="A61" s="777" t="s">
        <v>45</v>
      </c>
      <c r="B61" s="280">
        <v>159.264107</v>
      </c>
      <c r="C61" s="546">
        <v>560.48993500000006</v>
      </c>
      <c r="D61" s="337">
        <f t="shared" si="0"/>
        <v>2.5192482823515285</v>
      </c>
      <c r="E61" s="280">
        <v>3018.50461</v>
      </c>
      <c r="F61" s="546">
        <v>7223.7143060000008</v>
      </c>
      <c r="G61" s="337">
        <f t="shared" si="1"/>
        <v>1.3931433737316707</v>
      </c>
      <c r="H61" s="337">
        <f t="shared" si="5"/>
        <v>2.3444820605491933E-2</v>
      </c>
    </row>
    <row r="62" spans="1:8" ht="15">
      <c r="A62" s="777" t="s">
        <v>36</v>
      </c>
      <c r="B62" s="280">
        <v>6.8293679999999997</v>
      </c>
      <c r="C62" s="546">
        <v>2.0341320000000001</v>
      </c>
      <c r="D62" s="337">
        <f t="shared" si="0"/>
        <v>-0.70214930576299306</v>
      </c>
      <c r="E62" s="280">
        <v>1214.4584200000002</v>
      </c>
      <c r="F62" s="546">
        <v>1083.7558750000001</v>
      </c>
      <c r="G62" s="337">
        <f t="shared" si="1"/>
        <v>-0.10762208310104193</v>
      </c>
      <c r="H62" s="337">
        <f t="shared" si="5"/>
        <v>3.5173680731557626E-3</v>
      </c>
    </row>
    <row r="63" spans="1:8" ht="15.75" thickBot="1">
      <c r="A63" s="777" t="s">
        <v>43</v>
      </c>
      <c r="B63" s="280">
        <v>55.847686000000003</v>
      </c>
      <c r="C63" s="546">
        <v>160.888485</v>
      </c>
      <c r="D63" s="337">
        <f t="shared" si="0"/>
        <v>1.8808442484080716</v>
      </c>
      <c r="E63" s="280">
        <v>428.39688599999999</v>
      </c>
      <c r="F63" s="546">
        <v>859.15737000000013</v>
      </c>
      <c r="G63" s="337">
        <f t="shared" si="1"/>
        <v>1.0055173090123724</v>
      </c>
      <c r="H63" s="337">
        <f t="shared" si="5"/>
        <v>2.7884256710991049E-3</v>
      </c>
    </row>
    <row r="64" spans="1:8" ht="15">
      <c r="A64" s="541" t="s">
        <v>368</v>
      </c>
      <c r="B64" s="281">
        <f>+SUM(B65:B80)</f>
        <v>341063.1858690001</v>
      </c>
      <c r="C64" s="282">
        <f>+SUM(C65:C80)</f>
        <v>346298.66093100008</v>
      </c>
      <c r="D64" s="763">
        <f t="shared" si="0"/>
        <v>1.5350454927172574E-2</v>
      </c>
      <c r="E64" s="281">
        <f>+SUM(E65:E80)</f>
        <v>4160161.9325340008</v>
      </c>
      <c r="F64" s="282">
        <f>+SUM(F65:F80)</f>
        <v>3860306.0494860001</v>
      </c>
      <c r="G64" s="339">
        <f>+F64/E64-1</f>
        <v>-7.2077935405114202E-2</v>
      </c>
      <c r="H64" s="549">
        <f>SUM(H65:H80)</f>
        <v>1</v>
      </c>
    </row>
    <row r="65" spans="1:8" ht="15">
      <c r="A65" s="777" t="s">
        <v>381</v>
      </c>
      <c r="B65" s="280">
        <v>60998.023555000007</v>
      </c>
      <c r="C65" s="546">
        <v>69543.538006000002</v>
      </c>
      <c r="D65" s="337">
        <f t="shared" si="0"/>
        <v>0.14009494001547074</v>
      </c>
      <c r="E65" s="280">
        <v>699193.78380199999</v>
      </c>
      <c r="F65" s="546">
        <v>672187.51405899995</v>
      </c>
      <c r="G65" s="337">
        <f t="shared" si="1"/>
        <v>-3.8624871056702315E-2</v>
      </c>
      <c r="H65" s="337">
        <f t="shared" ref="H65:H80" si="6">(F65/$F$64)</f>
        <v>0.1741280368556534</v>
      </c>
    </row>
    <row r="66" spans="1:8" ht="15">
      <c r="A66" s="777" t="s">
        <v>38</v>
      </c>
      <c r="B66" s="280">
        <v>60062.709855000001</v>
      </c>
      <c r="C66" s="546">
        <v>57492.035523999999</v>
      </c>
      <c r="D66" s="337">
        <f t="shared" si="0"/>
        <v>-4.2799839321368882E-2</v>
      </c>
      <c r="E66" s="280">
        <v>645211.40122800006</v>
      </c>
      <c r="F66" s="546">
        <v>658661.45008500002</v>
      </c>
      <c r="G66" s="337">
        <f t="shared" si="1"/>
        <v>2.0845956583223968E-2</v>
      </c>
      <c r="H66" s="337">
        <f t="shared" si="6"/>
        <v>0.17062415301830819</v>
      </c>
    </row>
    <row r="67" spans="1:8" ht="15">
      <c r="A67" s="777" t="s">
        <v>379</v>
      </c>
      <c r="B67" s="280">
        <v>56968.073916000016</v>
      </c>
      <c r="C67" s="546">
        <v>61484.50910000001</v>
      </c>
      <c r="D67" s="337">
        <f t="shared" si="0"/>
        <v>7.9280110306336082E-2</v>
      </c>
      <c r="E67" s="280">
        <v>682140.12856300012</v>
      </c>
      <c r="F67" s="546">
        <v>650780.02763899998</v>
      </c>
      <c r="G67" s="337">
        <f t="shared" si="1"/>
        <v>-4.5973106713518619E-2</v>
      </c>
      <c r="H67" s="337">
        <f t="shared" si="6"/>
        <v>0.16858249560955182</v>
      </c>
    </row>
    <row r="68" spans="1:8" ht="15">
      <c r="A68" s="777" t="s">
        <v>41</v>
      </c>
      <c r="B68" s="280">
        <v>45464.390558000006</v>
      </c>
      <c r="C68" s="546">
        <v>49433.158193000003</v>
      </c>
      <c r="D68" s="337">
        <f t="shared" si="0"/>
        <v>8.7293980768024193E-2</v>
      </c>
      <c r="E68" s="280">
        <v>653211.16006200004</v>
      </c>
      <c r="F68" s="546">
        <v>531657.22405299987</v>
      </c>
      <c r="G68" s="337">
        <f t="shared" si="1"/>
        <v>-0.18608674107384016</v>
      </c>
      <c r="H68" s="337">
        <f t="shared" si="6"/>
        <v>0.13772411234694462</v>
      </c>
    </row>
    <row r="69" spans="1:8" ht="15">
      <c r="A69" s="777" t="s">
        <v>45</v>
      </c>
      <c r="B69" s="280">
        <v>35832.017302</v>
      </c>
      <c r="C69" s="546">
        <v>30638.877624000001</v>
      </c>
      <c r="D69" s="337">
        <f t="shared" si="0"/>
        <v>-0.14493015099404238</v>
      </c>
      <c r="E69" s="280">
        <v>480501.64609099994</v>
      </c>
      <c r="F69" s="546">
        <v>476537.32651999994</v>
      </c>
      <c r="G69" s="337">
        <f t="shared" si="1"/>
        <v>-8.2503766704041803E-3</v>
      </c>
      <c r="H69" s="337">
        <f t="shared" si="6"/>
        <v>0.12344547826290896</v>
      </c>
    </row>
    <row r="70" spans="1:8" ht="15">
      <c r="A70" s="777" t="s">
        <v>34</v>
      </c>
      <c r="B70" s="280">
        <v>18635.460416000005</v>
      </c>
      <c r="C70" s="546">
        <v>14159.218430000001</v>
      </c>
      <c r="D70" s="337">
        <f t="shared" si="0"/>
        <v>-0.24020023579115868</v>
      </c>
      <c r="E70" s="280">
        <v>289916.18666000001</v>
      </c>
      <c r="F70" s="546">
        <v>148055.65774299999</v>
      </c>
      <c r="G70" s="337">
        <f t="shared" si="1"/>
        <v>-0.48931565550483502</v>
      </c>
      <c r="H70" s="337">
        <f t="shared" si="6"/>
        <v>3.835334707793793E-2</v>
      </c>
    </row>
    <row r="71" spans="1:8" ht="15">
      <c r="A71" s="777" t="s">
        <v>42</v>
      </c>
      <c r="B71" s="280">
        <v>11890.869748000001</v>
      </c>
      <c r="C71" s="546">
        <v>11763.808706</v>
      </c>
      <c r="D71" s="337">
        <f t="shared" ref="D71:D84" si="7">+C71/B71-1</f>
        <v>-1.0685596991033552E-2</v>
      </c>
      <c r="E71" s="280">
        <v>136231.058154</v>
      </c>
      <c r="F71" s="546">
        <v>139882.721059</v>
      </c>
      <c r="G71" s="337">
        <f t="shared" ref="G71:G84" si="8">+F71/E71-1</f>
        <v>2.6804922126289599E-2</v>
      </c>
      <c r="H71" s="337">
        <f t="shared" si="6"/>
        <v>3.6236173833322206E-2</v>
      </c>
    </row>
    <row r="72" spans="1:8" ht="15">
      <c r="A72" s="777" t="s">
        <v>36</v>
      </c>
      <c r="B72" s="280">
        <v>11463.614523</v>
      </c>
      <c r="C72" s="546">
        <v>10611.09355</v>
      </c>
      <c r="D72" s="337">
        <f t="shared" si="7"/>
        <v>-7.4367554080743581E-2</v>
      </c>
      <c r="E72" s="280">
        <v>132035.58366199999</v>
      </c>
      <c r="F72" s="546">
        <v>130749.50992499996</v>
      </c>
      <c r="G72" s="337">
        <f t="shared" si="8"/>
        <v>-9.7403571168531711E-3</v>
      </c>
      <c r="H72" s="337">
        <f t="shared" si="6"/>
        <v>3.3870244547685349E-2</v>
      </c>
    </row>
    <row r="73" spans="1:8" ht="15">
      <c r="A73" s="777" t="s">
        <v>39</v>
      </c>
      <c r="B73" s="280">
        <v>12108.834759000001</v>
      </c>
      <c r="C73" s="546">
        <v>10871.492832</v>
      </c>
      <c r="D73" s="337">
        <f t="shared" si="7"/>
        <v>-0.10218505344457984</v>
      </c>
      <c r="E73" s="280">
        <v>123196.66024200001</v>
      </c>
      <c r="F73" s="546">
        <v>121442.22741299997</v>
      </c>
      <c r="G73" s="337">
        <f t="shared" si="8"/>
        <v>-1.4240912258122407E-2</v>
      </c>
      <c r="H73" s="337">
        <f t="shared" si="6"/>
        <v>3.1459222625410753E-2</v>
      </c>
    </row>
    <row r="74" spans="1:8" ht="15">
      <c r="A74" s="777" t="s">
        <v>37</v>
      </c>
      <c r="B74" s="280">
        <v>7962.0315129999999</v>
      </c>
      <c r="C74" s="546">
        <v>9689.1549439999999</v>
      </c>
      <c r="D74" s="337">
        <f t="shared" si="7"/>
        <v>0.21691994413486571</v>
      </c>
      <c r="E74" s="280">
        <v>70336.674165999997</v>
      </c>
      <c r="F74" s="546">
        <v>110615.551056</v>
      </c>
      <c r="G74" s="337">
        <f t="shared" si="8"/>
        <v>0.57265825215077326</v>
      </c>
      <c r="H74" s="337">
        <f t="shared" si="6"/>
        <v>2.8654606561759128E-2</v>
      </c>
    </row>
    <row r="75" spans="1:8" ht="15">
      <c r="A75" s="777" t="s">
        <v>522</v>
      </c>
      <c r="B75" s="280">
        <v>5672.4772670000002</v>
      </c>
      <c r="C75" s="546">
        <v>6997.7309660000001</v>
      </c>
      <c r="D75" s="337">
        <f t="shared" si="7"/>
        <v>0.23362873690296615</v>
      </c>
      <c r="E75" s="280">
        <v>72247.894078999991</v>
      </c>
      <c r="F75" s="546">
        <v>76317.242173000006</v>
      </c>
      <c r="G75" s="337">
        <f t="shared" si="8"/>
        <v>5.6324798748463856E-2</v>
      </c>
      <c r="H75" s="337">
        <f t="shared" si="6"/>
        <v>1.9769738770624587E-2</v>
      </c>
    </row>
    <row r="76" spans="1:8" ht="15">
      <c r="A76" s="777" t="s">
        <v>35</v>
      </c>
      <c r="B76" s="280">
        <v>6873.0815390000007</v>
      </c>
      <c r="C76" s="546">
        <v>6360.9428230000003</v>
      </c>
      <c r="D76" s="337">
        <f t="shared" si="7"/>
        <v>-7.4513697108635535E-2</v>
      </c>
      <c r="E76" s="280">
        <v>86120.955268999998</v>
      </c>
      <c r="F76" s="546">
        <v>73611.520940000017</v>
      </c>
      <c r="G76" s="337">
        <f t="shared" si="8"/>
        <v>-0.1452542449154981</v>
      </c>
      <c r="H76" s="337">
        <f t="shared" si="6"/>
        <v>1.9068830293857503E-2</v>
      </c>
    </row>
    <row r="77" spans="1:8" ht="15">
      <c r="A77" s="777" t="s">
        <v>40</v>
      </c>
      <c r="B77" s="280">
        <v>3539.360134</v>
      </c>
      <c r="C77" s="546">
        <v>4707.2876019999994</v>
      </c>
      <c r="D77" s="337">
        <f t="shared" si="7"/>
        <v>0.32998265895029699</v>
      </c>
      <c r="E77" s="280">
        <v>44327.274155000006</v>
      </c>
      <c r="F77" s="546">
        <v>39953.438230999993</v>
      </c>
      <c r="G77" s="337">
        <f t="shared" si="8"/>
        <v>-9.8671438913792486E-2</v>
      </c>
      <c r="H77" s="337">
        <f t="shared" si="6"/>
        <v>1.0349811056125924E-2</v>
      </c>
    </row>
    <row r="78" spans="1:8" ht="15">
      <c r="A78" s="777" t="s">
        <v>44</v>
      </c>
      <c r="B78" s="280">
        <v>3129.8201570000001</v>
      </c>
      <c r="C78" s="546">
        <v>2071.3735879999999</v>
      </c>
      <c r="D78" s="337">
        <f t="shared" si="7"/>
        <v>-0.33818127429230438</v>
      </c>
      <c r="E78" s="280">
        <v>42545.890656999996</v>
      </c>
      <c r="F78" s="546">
        <v>26791.506638999996</v>
      </c>
      <c r="G78" s="337">
        <f t="shared" si="8"/>
        <v>-0.37029155518237955</v>
      </c>
      <c r="H78" s="337">
        <f t="shared" si="6"/>
        <v>6.9402545537982111E-3</v>
      </c>
    </row>
    <row r="79" spans="1:8" ht="15">
      <c r="A79" s="777" t="s">
        <v>43</v>
      </c>
      <c r="B79" s="280">
        <v>317.30106699999999</v>
      </c>
      <c r="C79" s="546">
        <v>335.03379000000001</v>
      </c>
      <c r="D79" s="337">
        <f t="shared" si="7"/>
        <v>5.5886112100593799E-2</v>
      </c>
      <c r="E79" s="280">
        <v>1779.536357</v>
      </c>
      <c r="F79" s="546">
        <v>1888.7812559999998</v>
      </c>
      <c r="G79" s="337">
        <f t="shared" si="8"/>
        <v>6.1389529115419839E-2</v>
      </c>
      <c r="H79" s="337">
        <f t="shared" si="6"/>
        <v>4.8928277493736304E-4</v>
      </c>
    </row>
    <row r="80" spans="1:8" ht="15.75" thickBot="1">
      <c r="A80" s="777" t="s">
        <v>380</v>
      </c>
      <c r="B80" s="280">
        <v>145.11956000000001</v>
      </c>
      <c r="C80" s="546">
        <v>139.40525299999999</v>
      </c>
      <c r="D80" s="337">
        <f t="shared" si="7"/>
        <v>-3.9376545794378215E-2</v>
      </c>
      <c r="E80" s="280">
        <v>1166.099387</v>
      </c>
      <c r="F80" s="546">
        <v>1174.3506949999999</v>
      </c>
      <c r="G80" s="337">
        <f t="shared" si="8"/>
        <v>7.0759903418076142E-3</v>
      </c>
      <c r="H80" s="337">
        <f t="shared" si="6"/>
        <v>3.0421181117397796E-4</v>
      </c>
    </row>
    <row r="81" spans="1:8" ht="15">
      <c r="A81" s="541" t="s">
        <v>369</v>
      </c>
      <c r="B81" s="281">
        <f>+B82</f>
        <v>895942.52314800001</v>
      </c>
      <c r="C81" s="282">
        <f>+C82</f>
        <v>1173097.8126279998</v>
      </c>
      <c r="D81" s="339">
        <f t="shared" si="7"/>
        <v>0.30934494380976796</v>
      </c>
      <c r="E81" s="281">
        <f>+E82</f>
        <v>9533871.1347549986</v>
      </c>
      <c r="F81" s="282">
        <f>+F82</f>
        <v>10120007.399020998</v>
      </c>
      <c r="G81" s="339">
        <f>+F81/E81-1</f>
        <v>6.147935670425464E-2</v>
      </c>
      <c r="H81" s="549">
        <f>SUM(H82)</f>
        <v>1</v>
      </c>
    </row>
    <row r="82" spans="1:8" ht="15.75" thickBot="1">
      <c r="A82" s="547" t="s">
        <v>39</v>
      </c>
      <c r="B82" s="280">
        <v>895942.52314800001</v>
      </c>
      <c r="C82" s="546">
        <v>1173097.8126279998</v>
      </c>
      <c r="D82" s="337">
        <f t="shared" si="7"/>
        <v>0.30934494380976796</v>
      </c>
      <c r="E82" s="280">
        <v>9533871.1347549986</v>
      </c>
      <c r="F82" s="546">
        <v>10120007.399020998</v>
      </c>
      <c r="G82" s="337">
        <f t="shared" si="8"/>
        <v>6.147935670425464E-2</v>
      </c>
      <c r="H82" s="381">
        <f>(F82/$F$81)</f>
        <v>1</v>
      </c>
    </row>
    <row r="83" spans="1:8" ht="15">
      <c r="A83" s="541" t="s">
        <v>370</v>
      </c>
      <c r="B83" s="281">
        <f>+B84</f>
        <v>1696.3297000000002</v>
      </c>
      <c r="C83" s="282">
        <f>+C84</f>
        <v>1769.8407</v>
      </c>
      <c r="D83" s="339">
        <f t="shared" si="7"/>
        <v>4.3335325674012326E-2</v>
      </c>
      <c r="E83" s="281">
        <f>+E84</f>
        <v>18601.344507999998</v>
      </c>
      <c r="F83" s="282">
        <f>+F84</f>
        <v>19853.168399999999</v>
      </c>
      <c r="G83" s="339">
        <f>+F83/E83-1</f>
        <v>6.7297495160181686E-2</v>
      </c>
      <c r="H83" s="549">
        <f>SUM(H84)</f>
        <v>1</v>
      </c>
    </row>
    <row r="84" spans="1:8" ht="15.75" thickBot="1">
      <c r="A84" s="547" t="s">
        <v>43</v>
      </c>
      <c r="B84" s="280">
        <v>1696.3297000000002</v>
      </c>
      <c r="C84" s="546">
        <v>1769.8407</v>
      </c>
      <c r="D84" s="337">
        <f t="shared" si="7"/>
        <v>4.3335325674012326E-2</v>
      </c>
      <c r="E84" s="280">
        <v>18601.344507999998</v>
      </c>
      <c r="F84" s="546">
        <v>19853.168399999999</v>
      </c>
      <c r="G84" s="337">
        <f t="shared" si="8"/>
        <v>6.7297495160181686E-2</v>
      </c>
      <c r="H84" s="381">
        <f>(F84/$F$83)</f>
        <v>1</v>
      </c>
    </row>
    <row r="85" spans="1:8" ht="15">
      <c r="A85" s="541" t="s">
        <v>371</v>
      </c>
      <c r="B85" s="281">
        <f>SUM(B86:B92)</f>
        <v>2392.9906219999998</v>
      </c>
      <c r="C85" s="282">
        <f>SUM(C86:C92)</f>
        <v>3392.4978319999996</v>
      </c>
      <c r="D85" s="339">
        <f t="shared" ref="D85:D92" si="9">(C85-B85)/B85</f>
        <v>0.41768120644143497</v>
      </c>
      <c r="E85" s="281">
        <f>SUM(E86:E92)</f>
        <v>28033.511926999992</v>
      </c>
      <c r="F85" s="282">
        <f>SUM(F86:F92)</f>
        <v>30441.359038999999</v>
      </c>
      <c r="G85" s="339">
        <f>+F85/E85-1</f>
        <v>8.5891739795930899E-2</v>
      </c>
      <c r="H85" s="549">
        <f>SUM(H86:H92)</f>
        <v>1</v>
      </c>
    </row>
    <row r="86" spans="1:8" ht="15">
      <c r="A86" s="777" t="s">
        <v>34</v>
      </c>
      <c r="B86" s="151">
        <v>1132.839444</v>
      </c>
      <c r="C86" s="536">
        <v>1316.48972</v>
      </c>
      <c r="D86" s="337">
        <f t="shared" si="9"/>
        <v>0.1621150084177331</v>
      </c>
      <c r="E86" s="151">
        <v>12609.442734999999</v>
      </c>
      <c r="F86" s="536">
        <v>13007.358958999997</v>
      </c>
      <c r="G86" s="337">
        <f t="shared" ref="G86:G92" si="10">(F86-E86)/E86</f>
        <v>3.1557003141423817E-2</v>
      </c>
      <c r="H86" s="337">
        <f t="shared" ref="H86:H92" si="11">(F86/$F$85)</f>
        <v>0.42729232102731018</v>
      </c>
    </row>
    <row r="87" spans="1:8" ht="15">
      <c r="A87" s="777" t="s">
        <v>37</v>
      </c>
      <c r="B87" s="280">
        <v>305.41223400000001</v>
      </c>
      <c r="C87" s="546">
        <v>895.91815799999995</v>
      </c>
      <c r="D87" s="337">
        <f t="shared" si="9"/>
        <v>1.9334717416722733</v>
      </c>
      <c r="E87" s="280">
        <v>4159.2424549999996</v>
      </c>
      <c r="F87" s="546">
        <v>7276.9811079999999</v>
      </c>
      <c r="G87" s="337">
        <f t="shared" si="10"/>
        <v>0.74959290946168244</v>
      </c>
      <c r="H87" s="337">
        <f t="shared" si="11"/>
        <v>0.23904915344538605</v>
      </c>
    </row>
    <row r="88" spans="1:8" ht="15">
      <c r="A88" s="777" t="s">
        <v>379</v>
      </c>
      <c r="B88" s="280">
        <v>389.39490899999998</v>
      </c>
      <c r="C88" s="548">
        <v>605.88546699999995</v>
      </c>
      <c r="D88" s="337">
        <f t="shared" si="9"/>
        <v>0.55596658558265843</v>
      </c>
      <c r="E88" s="280">
        <v>4627.8637019999996</v>
      </c>
      <c r="F88" s="548">
        <v>3532.0812220000003</v>
      </c>
      <c r="G88" s="337">
        <f t="shared" si="10"/>
        <v>-0.23677933287586686</v>
      </c>
      <c r="H88" s="337">
        <f t="shared" si="11"/>
        <v>0.11602902542803258</v>
      </c>
    </row>
    <row r="89" spans="1:8" ht="15">
      <c r="A89" s="777" t="s">
        <v>35</v>
      </c>
      <c r="B89" s="280">
        <v>301.51170000000002</v>
      </c>
      <c r="C89" s="546">
        <v>334.666518</v>
      </c>
      <c r="D89" s="337">
        <f t="shared" si="9"/>
        <v>0.109961961675119</v>
      </c>
      <c r="E89" s="280">
        <v>3098.8079729999999</v>
      </c>
      <c r="F89" s="546">
        <v>3285.5837310000002</v>
      </c>
      <c r="G89" s="337">
        <f t="shared" si="10"/>
        <v>6.0273421143672859E-2</v>
      </c>
      <c r="H89" s="337">
        <f t="shared" si="11"/>
        <v>0.10793157187202677</v>
      </c>
    </row>
    <row r="90" spans="1:8" ht="15">
      <c r="A90" s="777" t="s">
        <v>380</v>
      </c>
      <c r="B90" s="280">
        <v>152.19076000000001</v>
      </c>
      <c r="C90" s="546">
        <v>30.797604</v>
      </c>
      <c r="D90" s="337">
        <f t="shared" si="9"/>
        <v>-0.79763814833436664</v>
      </c>
      <c r="E90" s="280">
        <v>1961.3250540000001</v>
      </c>
      <c r="F90" s="546">
        <v>1782.8201120000003</v>
      </c>
      <c r="G90" s="337">
        <f t="shared" si="10"/>
        <v>-9.1012421238361327E-2</v>
      </c>
      <c r="H90" s="337">
        <f t="shared" si="11"/>
        <v>5.8565720069065817E-2</v>
      </c>
    </row>
    <row r="91" spans="1:8" ht="17.25" customHeight="1">
      <c r="A91" s="777" t="s">
        <v>36</v>
      </c>
      <c r="B91" s="280">
        <v>91.623135000000005</v>
      </c>
      <c r="C91" s="546">
        <v>179.18849499999999</v>
      </c>
      <c r="D91" s="337">
        <f t="shared" si="9"/>
        <v>0.95571233182536242</v>
      </c>
      <c r="E91" s="280">
        <v>904.37532799999997</v>
      </c>
      <c r="F91" s="546">
        <v>1272.2996039999998</v>
      </c>
      <c r="G91" s="337">
        <f t="shared" si="10"/>
        <v>0.40682697173269178</v>
      </c>
      <c r="H91" s="337">
        <f t="shared" si="11"/>
        <v>4.1795098647533807E-2</v>
      </c>
    </row>
    <row r="92" spans="1:8" ht="18.75" customHeight="1" thickBot="1">
      <c r="A92" s="778" t="s">
        <v>381</v>
      </c>
      <c r="B92" s="283">
        <v>20.018439999999998</v>
      </c>
      <c r="C92" s="284">
        <v>29.551870000000001</v>
      </c>
      <c r="D92" s="336">
        <f t="shared" si="9"/>
        <v>0.47623241371455538</v>
      </c>
      <c r="E92" s="283">
        <v>672.45468000000005</v>
      </c>
      <c r="F92" s="284">
        <v>284.23430299999995</v>
      </c>
      <c r="G92" s="336">
        <f t="shared" si="10"/>
        <v>-0.57731827667553759</v>
      </c>
      <c r="H92" s="336">
        <f t="shared" si="11"/>
        <v>9.3371095106448004E-3</v>
      </c>
    </row>
    <row r="93" spans="1:8" ht="43.5" customHeight="1" thickBot="1">
      <c r="A93" s="799" t="s">
        <v>550</v>
      </c>
      <c r="B93" s="800"/>
      <c r="C93" s="800"/>
      <c r="D93" s="800"/>
      <c r="E93" s="800"/>
      <c r="F93" s="800"/>
      <c r="G93" s="800"/>
      <c r="H93" s="801"/>
    </row>
  </sheetData>
  <mergeCells count="3">
    <mergeCell ref="B4:D4"/>
    <mergeCell ref="E4:H4"/>
    <mergeCell ref="A93:H93"/>
  </mergeCells>
  <printOptions horizontalCentered="1"/>
  <pageMargins left="0" right="0" top="0" bottom="0" header="0.31496062992125984" footer="0.31496062992125984"/>
  <pageSetup paperSize="9" scale="5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8"/>
  <sheetViews>
    <sheetView showGridLines="0" view="pageBreakPreview" zoomScale="80" zoomScaleNormal="100" zoomScaleSheetLayoutView="80" workbookViewId="0">
      <selection activeCell="H46" sqref="H46"/>
    </sheetView>
  </sheetViews>
  <sheetFormatPr baseColWidth="10" defaultColWidth="11.42578125" defaultRowHeight="15"/>
  <cols>
    <col min="1" max="1" width="55.28515625" style="387" bestFit="1" customWidth="1"/>
    <col min="2" max="3" width="10.5703125" style="387" bestFit="1" customWidth="1"/>
    <col min="4" max="4" width="8.5703125" style="387" bestFit="1" customWidth="1"/>
    <col min="5" max="5" width="7.42578125" style="387" customWidth="1"/>
    <col min="6" max="7" width="11.5703125" style="387" bestFit="1" customWidth="1"/>
    <col min="8" max="8" width="8.5703125" style="387" bestFit="1" customWidth="1"/>
    <col min="9" max="9" width="9.5703125" style="387" bestFit="1" customWidth="1"/>
    <col min="10" max="16384" width="11.42578125" style="387"/>
  </cols>
  <sheetData>
    <row r="1" spans="1:9">
      <c r="A1" s="169" t="s">
        <v>221</v>
      </c>
      <c r="B1" s="285"/>
      <c r="C1" s="285"/>
      <c r="D1" s="340"/>
      <c r="E1" s="285"/>
      <c r="F1" s="470"/>
      <c r="G1" s="470"/>
      <c r="H1" s="470"/>
      <c r="I1" s="469"/>
    </row>
    <row r="2" spans="1:9" ht="15.75">
      <c r="A2" s="171" t="s">
        <v>383</v>
      </c>
      <c r="B2" s="285"/>
      <c r="C2" s="285"/>
      <c r="D2" s="340"/>
      <c r="E2" s="285"/>
      <c r="F2" s="470"/>
      <c r="G2" s="470"/>
      <c r="H2" s="470"/>
      <c r="I2" s="469"/>
    </row>
    <row r="3" spans="1:9">
      <c r="A3" s="473"/>
      <c r="B3" s="471"/>
      <c r="C3" s="471"/>
      <c r="D3" s="472"/>
      <c r="E3" s="471"/>
      <c r="F3" s="470"/>
      <c r="G3" s="470"/>
      <c r="H3" s="470"/>
      <c r="I3" s="469"/>
    </row>
    <row r="4" spans="1:9">
      <c r="A4" s="468"/>
      <c r="B4" s="807" t="s">
        <v>551</v>
      </c>
      <c r="C4" s="807"/>
      <c r="D4" s="807"/>
      <c r="E4" s="467"/>
      <c r="F4" s="807" t="s">
        <v>553</v>
      </c>
      <c r="G4" s="807"/>
      <c r="H4" s="807"/>
      <c r="I4" s="807"/>
    </row>
    <row r="5" spans="1:9">
      <c r="A5" s="466" t="s">
        <v>214</v>
      </c>
      <c r="B5" s="353">
        <v>2018</v>
      </c>
      <c r="C5" s="465">
        <v>2019</v>
      </c>
      <c r="D5" s="323" t="s">
        <v>448</v>
      </c>
      <c r="E5" s="464"/>
      <c r="F5" s="353">
        <v>2018</v>
      </c>
      <c r="G5" s="465">
        <v>2019</v>
      </c>
      <c r="H5" s="464" t="s">
        <v>448</v>
      </c>
      <c r="I5" s="323" t="s">
        <v>449</v>
      </c>
    </row>
    <row r="6" spans="1:9">
      <c r="A6" s="454" t="s">
        <v>215</v>
      </c>
      <c r="B6" s="354">
        <f>SUM(B7:B41)</f>
        <v>4159182.6790010007</v>
      </c>
      <c r="C6" s="462">
        <f>SUM(C7:C41)</f>
        <v>5180639.0045999987</v>
      </c>
      <c r="D6" s="450">
        <f>(C6-B6)/B6</f>
        <v>0.24559063749619742</v>
      </c>
      <c r="E6" s="463"/>
      <c r="F6" s="354">
        <f>SUM(F7:F41)</f>
        <v>62255872.954003014</v>
      </c>
      <c r="G6" s="462">
        <f>SUM(G7:G41)</f>
        <v>46945317.813533999</v>
      </c>
      <c r="H6" s="451">
        <f>G6/F6-1</f>
        <v>-0.24592949088965521</v>
      </c>
      <c r="I6" s="461">
        <f>SUM(I7:I41)</f>
        <v>1.0000000000000002</v>
      </c>
    </row>
    <row r="7" spans="1:9">
      <c r="A7" s="441" t="s">
        <v>174</v>
      </c>
      <c r="B7" s="355">
        <v>1462682.1440000001</v>
      </c>
      <c r="C7" s="359">
        <v>2763106.71</v>
      </c>
      <c r="D7" s="446">
        <f t="shared" ref="D7:D39" si="0">(C7-B7)/B7</f>
        <v>0.88906846325731848</v>
      </c>
      <c r="E7" s="170"/>
      <c r="F7" s="355">
        <v>30515554.859000001</v>
      </c>
      <c r="G7" s="359">
        <v>16385556.227000002</v>
      </c>
      <c r="H7" s="447">
        <f>G7/F7-1</f>
        <v>-0.46304249414074206</v>
      </c>
      <c r="I7" s="446">
        <f t="shared" ref="I7:I41" si="1">G7/$G$6</f>
        <v>0.3490349408663746</v>
      </c>
    </row>
    <row r="8" spans="1:9">
      <c r="A8" s="441" t="s">
        <v>175</v>
      </c>
      <c r="B8" s="355">
        <v>885292</v>
      </c>
      <c r="C8" s="359">
        <v>883818</v>
      </c>
      <c r="D8" s="446">
        <f t="shared" si="0"/>
        <v>-1.6649873713983634E-3</v>
      </c>
      <c r="E8" s="170"/>
      <c r="F8" s="355">
        <v>10308276</v>
      </c>
      <c r="G8" s="359">
        <v>11091501.800000001</v>
      </c>
      <c r="H8" s="447">
        <f t="shared" ref="H8:H40" si="2">G8/F8-1</f>
        <v>7.5980290011637308E-2</v>
      </c>
      <c r="I8" s="446">
        <f t="shared" si="1"/>
        <v>0.23626428186204335</v>
      </c>
    </row>
    <row r="9" spans="1:9">
      <c r="A9" s="441" t="s">
        <v>525</v>
      </c>
      <c r="B9" s="355">
        <v>662370.92000000004</v>
      </c>
      <c r="C9" s="356">
        <v>457016.17</v>
      </c>
      <c r="D9" s="446">
        <f t="shared" si="0"/>
        <v>-0.31002983947423302</v>
      </c>
      <c r="E9" s="170"/>
      <c r="F9" s="355">
        <v>8463955.6960000005</v>
      </c>
      <c r="G9" s="359">
        <v>6262347.6280000014</v>
      </c>
      <c r="H9" s="447">
        <f t="shared" si="2"/>
        <v>-0.2601157363146952</v>
      </c>
      <c r="I9" s="446">
        <f t="shared" si="1"/>
        <v>0.13339663931712933</v>
      </c>
    </row>
    <row r="10" spans="1:9">
      <c r="A10" s="441" t="s">
        <v>176</v>
      </c>
      <c r="B10" s="355">
        <v>185675.41999999998</v>
      </c>
      <c r="C10" s="359">
        <v>171012.97499999998</v>
      </c>
      <c r="D10" s="446">
        <f t="shared" si="0"/>
        <v>-7.8968153135186167E-2</v>
      </c>
      <c r="E10" s="170"/>
      <c r="F10" s="355">
        <v>2157357.915</v>
      </c>
      <c r="G10" s="359">
        <v>2036524.2520000003</v>
      </c>
      <c r="H10" s="447">
        <f t="shared" si="2"/>
        <v>-5.6010021406206811E-2</v>
      </c>
      <c r="I10" s="446">
        <f t="shared" si="1"/>
        <v>4.3380774629943712E-2</v>
      </c>
    </row>
    <row r="11" spans="1:9">
      <c r="A11" s="441" t="s">
        <v>177</v>
      </c>
      <c r="B11" s="355">
        <v>180132.20600000003</v>
      </c>
      <c r="C11" s="359">
        <v>115700.69</v>
      </c>
      <c r="D11" s="446">
        <f t="shared" si="0"/>
        <v>-0.35769015119928094</v>
      </c>
      <c r="E11" s="170"/>
      <c r="F11" s="355">
        <v>1618978.939</v>
      </c>
      <c r="G11" s="359">
        <v>1922161.8069999996</v>
      </c>
      <c r="H11" s="447">
        <f t="shared" si="2"/>
        <v>0.18726795061785517</v>
      </c>
      <c r="I11" s="446">
        <f t="shared" si="1"/>
        <v>4.0944696862737058E-2</v>
      </c>
    </row>
    <row r="12" spans="1:9">
      <c r="A12" s="441" t="s">
        <v>181</v>
      </c>
      <c r="B12" s="355">
        <v>95502</v>
      </c>
      <c r="C12" s="359">
        <v>181229</v>
      </c>
      <c r="D12" s="446">
        <f t="shared" si="0"/>
        <v>0.89764612259429122</v>
      </c>
      <c r="E12" s="170"/>
      <c r="F12" s="355">
        <v>1400340.75</v>
      </c>
      <c r="G12" s="359">
        <v>1628285</v>
      </c>
      <c r="H12" s="447">
        <f t="shared" si="2"/>
        <v>0.16277770249848111</v>
      </c>
      <c r="I12" s="446">
        <f>G12/$G$6</f>
        <v>3.4684715661474914E-2</v>
      </c>
    </row>
    <row r="13" spans="1:9">
      <c r="A13" s="441" t="s">
        <v>439</v>
      </c>
      <c r="B13" s="355">
        <v>141894.11499999999</v>
      </c>
      <c r="C13" s="359">
        <v>86325.290000000008</v>
      </c>
      <c r="D13" s="446">
        <f t="shared" si="0"/>
        <v>-0.39162177374304769</v>
      </c>
      <c r="E13" s="170"/>
      <c r="F13" s="382">
        <v>1591116.3225</v>
      </c>
      <c r="G13" s="359">
        <v>1618663.1</v>
      </c>
      <c r="H13" s="447">
        <f t="shared" si="2"/>
        <v>1.7312862114768457E-2</v>
      </c>
      <c r="I13" s="446">
        <f t="shared" si="1"/>
        <v>3.4479755924313953E-2</v>
      </c>
    </row>
    <row r="14" spans="1:9">
      <c r="A14" s="441" t="s">
        <v>179</v>
      </c>
      <c r="B14" s="355">
        <v>107257.41</v>
      </c>
      <c r="C14" s="359">
        <v>119139.64159999999</v>
      </c>
      <c r="D14" s="446">
        <f t="shared" si="0"/>
        <v>0.11078238417280432</v>
      </c>
      <c r="E14" s="170"/>
      <c r="F14" s="355">
        <v>1139282.2315000002</v>
      </c>
      <c r="G14" s="359">
        <v>1377764.9827339998</v>
      </c>
      <c r="H14" s="447">
        <f t="shared" si="2"/>
        <v>0.20932719271853184</v>
      </c>
      <c r="I14" s="446">
        <f t="shared" si="1"/>
        <v>2.9348293864075194E-2</v>
      </c>
    </row>
    <row r="15" spans="1:9">
      <c r="A15" s="441" t="s">
        <v>180</v>
      </c>
      <c r="B15" s="355">
        <v>139811.59</v>
      </c>
      <c r="C15" s="359">
        <v>105321.09</v>
      </c>
      <c r="D15" s="446">
        <f t="shared" si="0"/>
        <v>-0.24669270981039557</v>
      </c>
      <c r="E15" s="170"/>
      <c r="F15" s="355">
        <v>1186499.81</v>
      </c>
      <c r="G15" s="359">
        <v>1321616.5899999999</v>
      </c>
      <c r="H15" s="447">
        <f t="shared" si="2"/>
        <v>0.11387846745630736</v>
      </c>
      <c r="I15" s="446">
        <f t="shared" si="1"/>
        <v>2.8152255678605444E-2</v>
      </c>
    </row>
    <row r="16" spans="1:9">
      <c r="A16" s="459" t="s">
        <v>178</v>
      </c>
      <c r="B16" s="457">
        <v>112622</v>
      </c>
      <c r="C16" s="432">
        <v>124433</v>
      </c>
      <c r="D16" s="446">
        <f t="shared" si="0"/>
        <v>0.10487293779190567</v>
      </c>
      <c r="E16" s="458"/>
      <c r="F16" s="457">
        <v>1509564.0069999998</v>
      </c>
      <c r="G16" s="432">
        <v>1266346.6000000001</v>
      </c>
      <c r="H16" s="447">
        <f t="shared" si="2"/>
        <v>-0.16111765110467402</v>
      </c>
      <c r="I16" s="456">
        <f t="shared" si="1"/>
        <v>2.6974928682555886E-2</v>
      </c>
    </row>
    <row r="17" spans="1:9">
      <c r="A17" s="441" t="s">
        <v>182</v>
      </c>
      <c r="B17" s="355">
        <v>46382.79</v>
      </c>
      <c r="C17" s="359">
        <v>62052.1</v>
      </c>
      <c r="D17" s="446">
        <f t="shared" si="0"/>
        <v>0.33782594794319182</v>
      </c>
      <c r="E17" s="170"/>
      <c r="F17" s="355">
        <v>751070.47</v>
      </c>
      <c r="G17" s="359">
        <v>750620</v>
      </c>
      <c r="H17" s="447">
        <f t="shared" si="2"/>
        <v>-5.9977061806193444E-4</v>
      </c>
      <c r="I17" s="446">
        <f t="shared" si="1"/>
        <v>1.5989240992710919E-2</v>
      </c>
    </row>
    <row r="18" spans="1:9">
      <c r="A18" s="441" t="s">
        <v>526</v>
      </c>
      <c r="B18" s="355">
        <v>36078.144</v>
      </c>
      <c r="C18" s="359">
        <v>25283.84</v>
      </c>
      <c r="D18" s="446">
        <f t="shared" si="0"/>
        <v>-0.29919233095804487</v>
      </c>
      <c r="E18" s="170"/>
      <c r="F18" s="355">
        <v>435254.56399999995</v>
      </c>
      <c r="G18" s="359">
        <v>401785.18000000005</v>
      </c>
      <c r="H18" s="447">
        <f t="shared" si="2"/>
        <v>-7.6896112684989304E-2</v>
      </c>
      <c r="I18" s="446">
        <f t="shared" si="1"/>
        <v>8.5585783356688285E-3</v>
      </c>
    </row>
    <row r="19" spans="1:9">
      <c r="A19" s="441" t="s">
        <v>183</v>
      </c>
      <c r="B19" s="355">
        <v>76306.705000999995</v>
      </c>
      <c r="C19" s="359">
        <v>45520.347999999998</v>
      </c>
      <c r="D19" s="446">
        <f t="shared" si="0"/>
        <v>-0.40345546306312852</v>
      </c>
      <c r="E19" s="170"/>
      <c r="F19" s="355">
        <v>458479.06100299995</v>
      </c>
      <c r="G19" s="359">
        <v>254381.81699999998</v>
      </c>
      <c r="H19" s="447">
        <f t="shared" si="2"/>
        <v>-0.44516153814419135</v>
      </c>
      <c r="I19" s="446">
        <f t="shared" si="1"/>
        <v>5.4186834565781447E-3</v>
      </c>
    </row>
    <row r="20" spans="1:9">
      <c r="A20" s="441" t="s">
        <v>184</v>
      </c>
      <c r="B20" s="355">
        <v>8861.16</v>
      </c>
      <c r="C20" s="359">
        <v>17758.059999999998</v>
      </c>
      <c r="D20" s="446">
        <f t="shared" si="0"/>
        <v>1.0040333319791086</v>
      </c>
      <c r="E20" s="170"/>
      <c r="F20" s="355">
        <v>144454.45000000001</v>
      </c>
      <c r="G20" s="359">
        <v>113568.35569999997</v>
      </c>
      <c r="H20" s="447">
        <f t="shared" si="2"/>
        <v>-0.21381199609980894</v>
      </c>
      <c r="I20" s="446">
        <f t="shared" si="1"/>
        <v>2.4191625701862653E-3</v>
      </c>
    </row>
    <row r="21" spans="1:9">
      <c r="A21" s="459" t="s">
        <v>517</v>
      </c>
      <c r="B21" s="457">
        <v>1</v>
      </c>
      <c r="C21" s="359">
        <v>0</v>
      </c>
      <c r="D21" s="446" t="s">
        <v>54</v>
      </c>
      <c r="E21" s="458"/>
      <c r="F21" s="457">
        <v>100551.95999999999</v>
      </c>
      <c r="G21" s="432">
        <v>111108.1731</v>
      </c>
      <c r="H21" s="447">
        <f t="shared" si="2"/>
        <v>0.10498266866205297</v>
      </c>
      <c r="I21" s="599">
        <f t="shared" si="1"/>
        <v>2.3667572885824263E-3</v>
      </c>
    </row>
    <row r="22" spans="1:9">
      <c r="A22" s="459" t="s">
        <v>190</v>
      </c>
      <c r="B22" s="355">
        <v>1754.82</v>
      </c>
      <c r="C22" s="359">
        <v>2204.14</v>
      </c>
      <c r="D22" s="446">
        <f t="shared" si="0"/>
        <v>0.25604905346417295</v>
      </c>
      <c r="E22" s="170"/>
      <c r="F22" s="355">
        <v>96532.145000000004</v>
      </c>
      <c r="G22" s="359">
        <v>91102.955000000002</v>
      </c>
      <c r="H22" s="447">
        <f t="shared" si="2"/>
        <v>-5.6242301463414135E-2</v>
      </c>
      <c r="I22" s="600">
        <f t="shared" si="1"/>
        <v>1.940618558848816E-3</v>
      </c>
    </row>
    <row r="23" spans="1:9">
      <c r="A23" s="441" t="s">
        <v>194</v>
      </c>
      <c r="B23" s="355">
        <v>138.953</v>
      </c>
      <c r="C23" s="359">
        <v>0</v>
      </c>
      <c r="D23" s="446" t="s">
        <v>54</v>
      </c>
      <c r="E23" s="170"/>
      <c r="F23" s="355">
        <v>2383.1580000000004</v>
      </c>
      <c r="G23" s="359">
        <v>46886.991999999998</v>
      </c>
      <c r="H23" s="447" t="s">
        <v>64</v>
      </c>
      <c r="I23" s="600">
        <f t="shared" si="1"/>
        <v>9.9875757974915262E-4</v>
      </c>
    </row>
    <row r="24" spans="1:9">
      <c r="A24" s="460" t="s">
        <v>188</v>
      </c>
      <c r="B24" s="457">
        <v>2340</v>
      </c>
      <c r="C24" s="432">
        <v>3955</v>
      </c>
      <c r="D24" s="446">
        <f t="shared" si="0"/>
        <v>0.69017094017094016</v>
      </c>
      <c r="E24" s="458"/>
      <c r="F24" s="457">
        <v>22013</v>
      </c>
      <c r="G24" s="432">
        <v>46760</v>
      </c>
      <c r="H24" s="447">
        <f t="shared" si="2"/>
        <v>1.1241993367555536</v>
      </c>
      <c r="I24" s="599">
        <f t="shared" si="1"/>
        <v>9.960524750461787E-4</v>
      </c>
    </row>
    <row r="25" spans="1:9">
      <c r="A25" s="459" t="s">
        <v>185</v>
      </c>
      <c r="B25" s="355">
        <v>4287.3500000000004</v>
      </c>
      <c r="C25" s="359">
        <v>1817.6</v>
      </c>
      <c r="D25" s="446">
        <f t="shared" si="0"/>
        <v>-0.57605513895529881</v>
      </c>
      <c r="E25" s="170"/>
      <c r="F25" s="355">
        <v>67757.73000000001</v>
      </c>
      <c r="G25" s="359">
        <v>43853.01</v>
      </c>
      <c r="H25" s="447">
        <f t="shared" si="2"/>
        <v>-0.35279694287279106</v>
      </c>
      <c r="I25" s="600">
        <f t="shared" si="1"/>
        <v>9.3412957974176275E-4</v>
      </c>
    </row>
    <row r="26" spans="1:9">
      <c r="A26" s="441" t="s">
        <v>373</v>
      </c>
      <c r="B26" s="355">
        <v>445.39</v>
      </c>
      <c r="C26" s="359">
        <v>600</v>
      </c>
      <c r="D26" s="446">
        <f t="shared" si="0"/>
        <v>0.34713397247356254</v>
      </c>
      <c r="E26" s="170"/>
      <c r="F26" s="355">
        <v>8469.4599999999991</v>
      </c>
      <c r="G26" s="359">
        <v>35845.42</v>
      </c>
      <c r="H26" s="447">
        <f t="shared" si="2"/>
        <v>3.2323146930264741</v>
      </c>
      <c r="I26" s="600">
        <f t="shared" si="1"/>
        <v>7.6355687147283561E-4</v>
      </c>
    </row>
    <row r="27" spans="1:9">
      <c r="A27" s="459" t="s">
        <v>186</v>
      </c>
      <c r="B27" s="457">
        <v>12</v>
      </c>
      <c r="C27" s="432">
        <v>23</v>
      </c>
      <c r="D27" s="446">
        <f t="shared" si="0"/>
        <v>0.91666666666666663</v>
      </c>
      <c r="E27" s="458"/>
      <c r="F27" s="457">
        <v>23731</v>
      </c>
      <c r="G27" s="432">
        <v>31459</v>
      </c>
      <c r="H27" s="447">
        <f t="shared" si="2"/>
        <v>0.32564999367915393</v>
      </c>
      <c r="I27" s="599">
        <f t="shared" si="1"/>
        <v>6.7012007725572576E-4</v>
      </c>
    </row>
    <row r="28" spans="1:9">
      <c r="A28" s="441" t="s">
        <v>191</v>
      </c>
      <c r="B28" s="355">
        <v>3211.355</v>
      </c>
      <c r="C28" s="359">
        <v>6010.2049999999999</v>
      </c>
      <c r="D28" s="446">
        <f t="shared" si="0"/>
        <v>0.87154799142418071</v>
      </c>
      <c r="E28" s="170"/>
      <c r="F28" s="355">
        <v>31587.906000000003</v>
      </c>
      <c r="G28" s="359">
        <v>29134.296000000002</v>
      </c>
      <c r="H28" s="447">
        <f t="shared" si="2"/>
        <v>-7.7675614205006238E-2</v>
      </c>
      <c r="I28" s="600">
        <f t="shared" si="1"/>
        <v>6.2060067663661221E-4</v>
      </c>
    </row>
    <row r="29" spans="1:9">
      <c r="A29" s="441" t="s">
        <v>187</v>
      </c>
      <c r="B29" s="355">
        <v>1405.0250000000001</v>
      </c>
      <c r="C29" s="359">
        <v>3064.1149999999998</v>
      </c>
      <c r="D29" s="446">
        <f t="shared" si="0"/>
        <v>1.1808259639508192</v>
      </c>
      <c r="E29" s="170"/>
      <c r="F29" s="355">
        <v>26674.678</v>
      </c>
      <c r="G29" s="359">
        <v>25038.815000000002</v>
      </c>
      <c r="H29" s="447">
        <f t="shared" si="2"/>
        <v>-6.1326438504712089E-2</v>
      </c>
      <c r="I29" s="600">
        <f t="shared" si="1"/>
        <v>5.3336128428086793E-4</v>
      </c>
    </row>
    <row r="30" spans="1:9">
      <c r="A30" s="441" t="s">
        <v>189</v>
      </c>
      <c r="B30" s="355">
        <v>2396.64</v>
      </c>
      <c r="C30" s="359">
        <v>2214.0300000000002</v>
      </c>
      <c r="D30" s="446">
        <f t="shared" si="0"/>
        <v>-7.6194171840576669E-2</v>
      </c>
      <c r="E30" s="170"/>
      <c r="F30" s="355">
        <v>20634.16</v>
      </c>
      <c r="G30" s="359">
        <v>18935.410000000003</v>
      </c>
      <c r="H30" s="447">
        <f t="shared" si="2"/>
        <v>-8.2327073164112141E-2</v>
      </c>
      <c r="I30" s="600">
        <f t="shared" si="1"/>
        <v>4.0335034209824992E-4</v>
      </c>
    </row>
    <row r="31" spans="1:9">
      <c r="A31" s="441" t="s">
        <v>192</v>
      </c>
      <c r="B31" s="355">
        <v>1059.835</v>
      </c>
      <c r="C31" s="359">
        <v>1421.665</v>
      </c>
      <c r="D31" s="446">
        <f t="shared" si="0"/>
        <v>0.34140219939896299</v>
      </c>
      <c r="E31" s="170"/>
      <c r="F31" s="355">
        <v>15621.406000000001</v>
      </c>
      <c r="G31" s="359">
        <v>16372.529999999999</v>
      </c>
      <c r="H31" s="447">
        <f t="shared" si="2"/>
        <v>4.8082995858375277E-2</v>
      </c>
      <c r="I31" s="601">
        <f t="shared" si="1"/>
        <v>3.4875746427005583E-4</v>
      </c>
    </row>
    <row r="32" spans="1:9">
      <c r="A32" s="441" t="s">
        <v>533</v>
      </c>
      <c r="B32" s="355">
        <v>813.47199999999998</v>
      </c>
      <c r="C32" s="455">
        <v>687.00500000000011</v>
      </c>
      <c r="D32" s="446">
        <f t="shared" si="0"/>
        <v>-0.15546570748593666</v>
      </c>
      <c r="E32" s="170"/>
      <c r="F32" s="355">
        <v>16003.561000000002</v>
      </c>
      <c r="G32" s="359">
        <v>9208.0729999999985</v>
      </c>
      <c r="H32" s="447">
        <f t="shared" si="2"/>
        <v>-0.42462349473345351</v>
      </c>
      <c r="I32" s="601">
        <f t="shared" si="1"/>
        <v>1.9614465145542965E-4</v>
      </c>
    </row>
    <row r="33" spans="1:9">
      <c r="A33" s="764" t="s">
        <v>484</v>
      </c>
      <c r="B33" s="756">
        <v>0</v>
      </c>
      <c r="C33" s="359">
        <v>0</v>
      </c>
      <c r="D33" s="446" t="s">
        <v>54</v>
      </c>
      <c r="E33" s="170"/>
      <c r="F33" s="355">
        <v>0</v>
      </c>
      <c r="G33" s="359">
        <v>3650</v>
      </c>
      <c r="H33" s="447" t="s">
        <v>64</v>
      </c>
      <c r="I33" s="601">
        <f t="shared" si="1"/>
        <v>7.7750032804075109E-5</v>
      </c>
    </row>
    <row r="34" spans="1:9">
      <c r="A34" s="441" t="s">
        <v>193</v>
      </c>
      <c r="B34" s="355">
        <v>288</v>
      </c>
      <c r="C34" s="359">
        <v>756.32999999999993</v>
      </c>
      <c r="D34" s="446">
        <f t="shared" si="0"/>
        <v>1.6261458333333332</v>
      </c>
      <c r="E34" s="170"/>
      <c r="F34" s="355">
        <v>2186.6</v>
      </c>
      <c r="G34" s="359">
        <v>3239.93</v>
      </c>
      <c r="H34" s="447">
        <f t="shared" si="2"/>
        <v>0.48172047928290485</v>
      </c>
      <c r="I34" s="602">
        <f t="shared" si="1"/>
        <v>6.901497637887864E-5</v>
      </c>
    </row>
    <row r="35" spans="1:9">
      <c r="A35" s="441" t="s">
        <v>197</v>
      </c>
      <c r="B35" s="355">
        <v>48</v>
      </c>
      <c r="C35" s="359">
        <v>92</v>
      </c>
      <c r="D35" s="446">
        <f t="shared" si="0"/>
        <v>0.91666666666666663</v>
      </c>
      <c r="E35" s="170"/>
      <c r="F35" s="355">
        <v>412</v>
      </c>
      <c r="G35" s="359">
        <v>394</v>
      </c>
      <c r="H35" s="447">
        <f t="shared" si="2"/>
        <v>-4.3689320388349495E-2</v>
      </c>
      <c r="I35" s="603">
        <f t="shared" si="1"/>
        <v>8.3927432670700247E-6</v>
      </c>
    </row>
    <row r="36" spans="1:9">
      <c r="A36" s="441" t="s">
        <v>463</v>
      </c>
      <c r="B36" s="355">
        <v>0</v>
      </c>
      <c r="C36" s="359">
        <v>0</v>
      </c>
      <c r="D36" s="446" t="s">
        <v>54</v>
      </c>
      <c r="E36" s="170"/>
      <c r="F36" s="355">
        <v>7112.5349999999999</v>
      </c>
      <c r="G36" s="359">
        <v>350.18999999999994</v>
      </c>
      <c r="H36" s="447">
        <f t="shared" si="2"/>
        <v>-0.95076438991161383</v>
      </c>
      <c r="I36" s="603">
        <f t="shared" si="1"/>
        <v>7.4595298596326187E-6</v>
      </c>
    </row>
    <row r="37" spans="1:9">
      <c r="A37" s="441" t="s">
        <v>464</v>
      </c>
      <c r="B37" s="355">
        <v>0</v>
      </c>
      <c r="C37" s="359">
        <v>54</v>
      </c>
      <c r="D37" s="446" t="s">
        <v>64</v>
      </c>
      <c r="E37" s="170"/>
      <c r="F37" s="355">
        <v>223</v>
      </c>
      <c r="G37" s="359">
        <v>310</v>
      </c>
      <c r="H37" s="447">
        <f t="shared" si="2"/>
        <v>0.39013452914798208</v>
      </c>
      <c r="I37" s="603">
        <f t="shared" si="1"/>
        <v>6.6034274436337762E-6</v>
      </c>
    </row>
    <row r="38" spans="1:9">
      <c r="A38" s="449" t="s">
        <v>196</v>
      </c>
      <c r="B38" s="355">
        <v>47</v>
      </c>
      <c r="C38" s="359">
        <v>0</v>
      </c>
      <c r="D38" s="446" t="s">
        <v>54</v>
      </c>
      <c r="E38" s="170"/>
      <c r="F38" s="355">
        <v>295.5</v>
      </c>
      <c r="G38" s="359">
        <v>256</v>
      </c>
      <c r="H38" s="447">
        <f t="shared" si="2"/>
        <v>-0.13367174280879868</v>
      </c>
      <c r="I38" s="603">
        <f t="shared" si="1"/>
        <v>5.4531529857104732E-6</v>
      </c>
    </row>
    <row r="39" spans="1:9">
      <c r="A39" s="449" t="s">
        <v>427</v>
      </c>
      <c r="B39" s="355">
        <v>54</v>
      </c>
      <c r="C39" s="359">
        <v>23</v>
      </c>
      <c r="D39" s="446">
        <f t="shared" si="0"/>
        <v>-0.57407407407407407</v>
      </c>
      <c r="E39" s="170"/>
      <c r="F39" s="355">
        <v>402</v>
      </c>
      <c r="G39" s="359">
        <v>238</v>
      </c>
      <c r="H39" s="447">
        <f t="shared" si="2"/>
        <v>-0.40796019900497515</v>
      </c>
      <c r="I39" s="603">
        <f t="shared" si="1"/>
        <v>5.0697281664027055E-6</v>
      </c>
    </row>
    <row r="40" spans="1:9">
      <c r="A40" s="441" t="s">
        <v>195</v>
      </c>
      <c r="B40" s="355">
        <v>11.234999999999999</v>
      </c>
      <c r="C40" s="359">
        <v>0</v>
      </c>
      <c r="D40" s="446" t="s">
        <v>54</v>
      </c>
      <c r="E40" s="170"/>
      <c r="F40" s="355">
        <v>182.88</v>
      </c>
      <c r="G40" s="359">
        <v>51.68</v>
      </c>
      <c r="H40" s="447">
        <f t="shared" si="2"/>
        <v>-0.71741032370953628</v>
      </c>
      <c r="I40" s="603">
        <f t="shared" si="1"/>
        <v>1.1008552589903018E-6</v>
      </c>
    </row>
    <row r="41" spans="1:9">
      <c r="A41" s="441" t="s">
        <v>554</v>
      </c>
      <c r="B41" s="355">
        <v>0</v>
      </c>
      <c r="C41" s="359">
        <v>0</v>
      </c>
      <c r="D41" s="446" t="s">
        <v>54</v>
      </c>
      <c r="E41" s="170"/>
      <c r="F41" s="355">
        <v>132913.20000000001</v>
      </c>
      <c r="G41" s="359">
        <v>0</v>
      </c>
      <c r="H41" s="447" t="s">
        <v>54</v>
      </c>
      <c r="I41" s="603">
        <f t="shared" si="1"/>
        <v>0</v>
      </c>
    </row>
    <row r="42" spans="1:9">
      <c r="A42" s="454" t="s">
        <v>428</v>
      </c>
      <c r="B42" s="357">
        <f>SUM(B43:B45)</f>
        <v>17619.580000000002</v>
      </c>
      <c r="C42" s="452">
        <f>SUM(C43:C45)</f>
        <v>14245.24</v>
      </c>
      <c r="D42" s="450">
        <f>(C42-B42)/B42</f>
        <v>-0.19151080786261657</v>
      </c>
      <c r="E42" s="453"/>
      <c r="F42" s="357">
        <f>SUM(F43:F45)</f>
        <v>218787.08500000002</v>
      </c>
      <c r="G42" s="452">
        <f>SUM(G43:G45)</f>
        <v>181022.57000000004</v>
      </c>
      <c r="H42" s="451">
        <f>(G42-F42)/F42</f>
        <v>-0.17260852028811471</v>
      </c>
      <c r="I42" s="450">
        <f>SUM(I43:I45)</f>
        <v>0.99999999999999989</v>
      </c>
    </row>
    <row r="43" spans="1:9" ht="12.75" customHeight="1">
      <c r="A43" s="449" t="s">
        <v>465</v>
      </c>
      <c r="B43" s="358">
        <v>7870.6900000000005</v>
      </c>
      <c r="C43" s="448">
        <v>5674.67</v>
      </c>
      <c r="D43" s="446">
        <f>(C43-B43)/B43</f>
        <v>-0.27901238646166987</v>
      </c>
      <c r="E43" s="295"/>
      <c r="F43" s="358">
        <v>106427.14</v>
      </c>
      <c r="G43" s="448">
        <v>111614.26000000001</v>
      </c>
      <c r="H43" s="447">
        <f>(G43-F43)/F43</f>
        <v>4.8738695787559544E-2</v>
      </c>
      <c r="I43" s="446">
        <f>G43/$G$42</f>
        <v>0.6165764854625585</v>
      </c>
    </row>
    <row r="44" spans="1:9" ht="14.25" customHeight="1">
      <c r="A44" s="449" t="s">
        <v>466</v>
      </c>
      <c r="B44" s="358">
        <v>9747.89</v>
      </c>
      <c r="C44" s="448">
        <v>8570.57</v>
      </c>
      <c r="D44" s="446">
        <f>(C44-B44)/B44</f>
        <v>-0.12077690659209324</v>
      </c>
      <c r="E44" s="295"/>
      <c r="F44" s="358">
        <v>112227.06</v>
      </c>
      <c r="G44" s="448">
        <v>69395.360000000015</v>
      </c>
      <c r="H44" s="447">
        <f>(G44-F44)/F44</f>
        <v>-0.38165216125237517</v>
      </c>
      <c r="I44" s="446">
        <f>G44/$G$42</f>
        <v>0.38335197649663244</v>
      </c>
    </row>
    <row r="45" spans="1:9" ht="28.5" customHeight="1">
      <c r="A45" s="441" t="s">
        <v>467</v>
      </c>
      <c r="B45" s="765">
        <v>1</v>
      </c>
      <c r="C45" s="444">
        <v>0</v>
      </c>
      <c r="D45" s="442" t="s">
        <v>54</v>
      </c>
      <c r="E45" s="295"/>
      <c r="F45" s="445">
        <v>132.88499999999999</v>
      </c>
      <c r="G45" s="766">
        <v>12.950000000000001</v>
      </c>
      <c r="H45" s="443">
        <f>(G45-F45)/F45</f>
        <v>-0.90254731534785715</v>
      </c>
      <c r="I45" s="604">
        <f>G45/$G$42</f>
        <v>7.1538040808944418E-5</v>
      </c>
    </row>
    <row r="46" spans="1:9" ht="32.25" customHeight="1">
      <c r="A46" s="441"/>
      <c r="B46" s="432"/>
      <c r="C46" s="440"/>
      <c r="D46" s="295"/>
      <c r="E46" s="295"/>
      <c r="F46" s="440"/>
      <c r="G46" s="440"/>
      <c r="H46" s="295"/>
      <c r="I46" s="295"/>
    </row>
    <row r="47" spans="1:9">
      <c r="A47" s="808" t="s">
        <v>555</v>
      </c>
      <c r="B47" s="809"/>
      <c r="C47" s="809"/>
      <c r="D47" s="809"/>
      <c r="E47" s="809"/>
      <c r="F47" s="809"/>
      <c r="G47" s="439"/>
      <c r="H47" s="439"/>
      <c r="I47" s="438"/>
    </row>
    <row r="48" spans="1:9">
      <c r="A48" s="437" t="s">
        <v>450</v>
      </c>
      <c r="B48" s="435"/>
      <c r="C48" s="435"/>
      <c r="D48" s="436"/>
      <c r="E48" s="435"/>
      <c r="F48" s="434"/>
      <c r="G48" s="434"/>
      <c r="H48" s="434"/>
      <c r="I48" s="433"/>
    </row>
  </sheetData>
  <mergeCells count="3">
    <mergeCell ref="B4:D4"/>
    <mergeCell ref="F4:I4"/>
    <mergeCell ref="A47:F47"/>
  </mergeCells>
  <conditionalFormatting sqref="I42:I43 I46">
    <cfRule type="cellIs" dxfId="1" priority="1" operator="greaterThan">
      <formula>1</formula>
    </cfRule>
  </conditionalFormatting>
  <conditionalFormatting sqref="I44:I45 I6:I41">
    <cfRule type="cellIs" dxfId="0" priority="2" operator="greaterThan">
      <formula>1</formula>
    </cfRule>
  </conditionalFormatting>
  <printOptions horizontalCentered="1" verticalCentered="1"/>
  <pageMargins left="0" right="0" top="0" bottom="0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28"/>
  <sheetViews>
    <sheetView showGridLines="0" view="pageBreakPreview" zoomScale="91" zoomScaleNormal="100" zoomScaleSheetLayoutView="91" workbookViewId="0">
      <selection activeCell="M45" sqref="M45"/>
    </sheetView>
  </sheetViews>
  <sheetFormatPr baseColWidth="10" defaultColWidth="11.42578125" defaultRowHeight="15"/>
  <cols>
    <col min="1" max="1" width="28.140625" style="387" customWidth="1"/>
    <col min="2" max="2" width="11.5703125" style="387" customWidth="1"/>
    <col min="3" max="3" width="11.42578125" style="387" customWidth="1"/>
    <col min="4" max="4" width="9.42578125" style="387" customWidth="1"/>
    <col min="5" max="5" width="6.28515625" style="387" customWidth="1"/>
    <col min="6" max="6" width="10.7109375" style="387" bestFit="1" customWidth="1"/>
    <col min="7" max="7" width="12.28515625" style="387" customWidth="1"/>
    <col min="8" max="8" width="9.7109375" style="387" bestFit="1" customWidth="1"/>
    <col min="9" max="9" width="7.140625" style="387" bestFit="1" customWidth="1"/>
    <col min="10" max="16384" width="11.42578125" style="387"/>
  </cols>
  <sheetData>
    <row r="1" spans="1:9">
      <c r="A1" s="169" t="s">
        <v>410</v>
      </c>
    </row>
    <row r="2" spans="1:9" ht="15.75">
      <c r="A2" s="171" t="s">
        <v>489</v>
      </c>
    </row>
    <row r="4" spans="1:9">
      <c r="A4" s="315"/>
      <c r="B4" s="807" t="s">
        <v>551</v>
      </c>
      <c r="C4" s="807"/>
      <c r="D4" s="807"/>
      <c r="E4" s="506"/>
      <c r="F4" s="807" t="s">
        <v>553</v>
      </c>
      <c r="G4" s="807"/>
      <c r="H4" s="807"/>
      <c r="I4" s="807"/>
    </row>
    <row r="5" spans="1:9">
      <c r="A5" s="505" t="s">
        <v>386</v>
      </c>
      <c r="B5" s="316">
        <v>2018</v>
      </c>
      <c r="C5" s="504">
        <v>2019</v>
      </c>
      <c r="D5" s="317" t="s">
        <v>451</v>
      </c>
      <c r="E5" s="504"/>
      <c r="F5" s="316">
        <v>2018</v>
      </c>
      <c r="G5" s="504">
        <v>2019</v>
      </c>
      <c r="H5" s="504" t="s">
        <v>451</v>
      </c>
      <c r="I5" s="317" t="s">
        <v>449</v>
      </c>
    </row>
    <row r="6" spans="1:9">
      <c r="A6" s="477" t="s">
        <v>387</v>
      </c>
      <c r="B6" s="318">
        <f>SUM(B7:B11)</f>
        <v>1462682.1440000001</v>
      </c>
      <c r="C6" s="475">
        <f>SUM(C7:C11)</f>
        <v>2763106.71</v>
      </c>
      <c r="D6" s="416">
        <f t="shared" ref="D6:D55" si="0">(C6-B6)/B6</f>
        <v>0.88906846325731848</v>
      </c>
      <c r="E6" s="476"/>
      <c r="F6" s="318">
        <f>SUM(F7:F11)</f>
        <v>30515554.85899999</v>
      </c>
      <c r="G6" s="475">
        <f>SUM(G7:G11)</f>
        <v>16385556.227</v>
      </c>
      <c r="H6" s="474">
        <f t="shared" ref="H6:H50" si="1">(G6-F6)/F6</f>
        <v>-0.46304249414074189</v>
      </c>
      <c r="I6" s="416">
        <f>SUM(I7:I11)</f>
        <v>0.99999999999999989</v>
      </c>
    </row>
    <row r="7" spans="1:9">
      <c r="A7" s="483" t="s">
        <v>381</v>
      </c>
      <c r="B7" s="484">
        <v>547515.01500000001</v>
      </c>
      <c r="C7" s="480">
        <v>2165916.5449999999</v>
      </c>
      <c r="D7" s="478">
        <f t="shared" si="0"/>
        <v>2.9559034650401319</v>
      </c>
      <c r="E7" s="503"/>
      <c r="F7" s="484">
        <v>20408692.780999996</v>
      </c>
      <c r="G7" s="480">
        <v>6723040.9770000009</v>
      </c>
      <c r="H7" s="479">
        <f t="shared" si="1"/>
        <v>-0.6705795393588857</v>
      </c>
      <c r="I7" s="478">
        <f>G7/$G$6</f>
        <v>0.41030288406821508</v>
      </c>
    </row>
    <row r="8" spans="1:9">
      <c r="A8" s="483" t="s">
        <v>41</v>
      </c>
      <c r="B8" s="484">
        <v>465383</v>
      </c>
      <c r="C8" s="480">
        <v>333307.65000000002</v>
      </c>
      <c r="D8" s="478">
        <f t="shared" si="0"/>
        <v>-0.28379925781560561</v>
      </c>
      <c r="E8" s="503"/>
      <c r="F8" s="484">
        <v>4605139</v>
      </c>
      <c r="G8" s="480">
        <v>4794902.1100000003</v>
      </c>
      <c r="H8" s="479">
        <f t="shared" si="1"/>
        <v>4.1206814821441944E-2</v>
      </c>
      <c r="I8" s="478">
        <f>G8/$G$6</f>
        <v>0.29262980417466666</v>
      </c>
    </row>
    <row r="9" spans="1:9">
      <c r="A9" s="483" t="s">
        <v>34</v>
      </c>
      <c r="B9" s="484">
        <v>202744.34</v>
      </c>
      <c r="C9" s="480">
        <v>58770</v>
      </c>
      <c r="D9" s="478">
        <f t="shared" si="0"/>
        <v>-0.71012754289466229</v>
      </c>
      <c r="E9" s="503"/>
      <c r="F9" s="484">
        <v>2559080.85</v>
      </c>
      <c r="G9" s="480">
        <v>2406533.7600000002</v>
      </c>
      <c r="H9" s="479">
        <f t="shared" si="1"/>
        <v>-5.9610109621976125E-2</v>
      </c>
      <c r="I9" s="478">
        <f>G9/$G$6</f>
        <v>0.14686921375513218</v>
      </c>
    </row>
    <row r="10" spans="1:9">
      <c r="A10" s="483" t="s">
        <v>40</v>
      </c>
      <c r="B10" s="484">
        <v>159168.614</v>
      </c>
      <c r="C10" s="480">
        <v>167087.38999999998</v>
      </c>
      <c r="D10" s="478">
        <f t="shared" si="0"/>
        <v>4.9750863571633434E-2</v>
      </c>
      <c r="E10" s="503"/>
      <c r="F10" s="484">
        <v>2334396.9330000002</v>
      </c>
      <c r="G10" s="480">
        <v>1780084.27</v>
      </c>
      <c r="H10" s="479">
        <f t="shared" si="1"/>
        <v>-0.23745433142239317</v>
      </c>
      <c r="I10" s="478">
        <f>G10/$G$6</f>
        <v>0.10863740268192972</v>
      </c>
    </row>
    <row r="11" spans="1:9">
      <c r="A11" s="483" t="s">
        <v>26</v>
      </c>
      <c r="B11" s="484">
        <v>87871.175000000047</v>
      </c>
      <c r="C11" s="480">
        <v>38025.125</v>
      </c>
      <c r="D11" s="478">
        <f t="shared" si="0"/>
        <v>-0.56726281400015444</v>
      </c>
      <c r="E11" s="503"/>
      <c r="F11" s="484">
        <v>608245.29499999434</v>
      </c>
      <c r="G11" s="480">
        <v>680995.1099999994</v>
      </c>
      <c r="H11" s="479">
        <f t="shared" si="1"/>
        <v>0.119606046438889</v>
      </c>
      <c r="I11" s="478">
        <f>G11/$G$6</f>
        <v>4.1560695320056372E-2</v>
      </c>
    </row>
    <row r="12" spans="1:9">
      <c r="A12" s="477" t="s">
        <v>388</v>
      </c>
      <c r="B12" s="318">
        <f>SUM(B13)</f>
        <v>885292</v>
      </c>
      <c r="C12" s="475">
        <f>SUM(C13)</f>
        <v>883818</v>
      </c>
      <c r="D12" s="416">
        <f t="shared" si="0"/>
        <v>-1.6649873713983634E-3</v>
      </c>
      <c r="E12" s="476"/>
      <c r="F12" s="318">
        <f>SUM(F13)</f>
        <v>10308276</v>
      </c>
      <c r="G12" s="475">
        <f>SUM(G13)</f>
        <v>11091501.800000001</v>
      </c>
      <c r="H12" s="474">
        <f t="shared" si="1"/>
        <v>7.5980290011637322E-2</v>
      </c>
      <c r="I12" s="416">
        <f>SUM(I13)</f>
        <v>1</v>
      </c>
    </row>
    <row r="13" spans="1:9">
      <c r="A13" s="483" t="s">
        <v>162</v>
      </c>
      <c r="B13" s="331">
        <v>885292</v>
      </c>
      <c r="C13" s="501">
        <v>883818</v>
      </c>
      <c r="D13" s="418">
        <f t="shared" si="0"/>
        <v>-1.6649873713983634E-3</v>
      </c>
      <c r="E13" s="502"/>
      <c r="F13" s="331">
        <v>10308276</v>
      </c>
      <c r="G13" s="501">
        <v>11091501.800000001</v>
      </c>
      <c r="H13" s="479">
        <f>(G13-F13)/F13</f>
        <v>7.5980290011637322E-2</v>
      </c>
      <c r="I13" s="478">
        <f>G12/$G$13</f>
        <v>1</v>
      </c>
    </row>
    <row r="14" spans="1:9">
      <c r="A14" s="477" t="s">
        <v>389</v>
      </c>
      <c r="B14" s="318">
        <f>SUM(B15:B19)</f>
        <v>662370.91999999993</v>
      </c>
      <c r="C14" s="475">
        <f>SUM(C15:C19)</f>
        <v>457016.17000000004</v>
      </c>
      <c r="D14" s="416">
        <f t="shared" si="0"/>
        <v>-0.31002983947423279</v>
      </c>
      <c r="E14" s="476"/>
      <c r="F14" s="318">
        <f>SUM(F15:F19)</f>
        <v>8463955.6960000005</v>
      </c>
      <c r="G14" s="475">
        <f>SUM(G15:G19)</f>
        <v>6262347.6279999996</v>
      </c>
      <c r="H14" s="474">
        <f t="shared" si="1"/>
        <v>-0.26011573631469548</v>
      </c>
      <c r="I14" s="416">
        <f>SUM(I15:I19)</f>
        <v>1</v>
      </c>
    </row>
    <row r="15" spans="1:9">
      <c r="A15" s="483" t="s">
        <v>41</v>
      </c>
      <c r="B15" s="705">
        <v>336646.62</v>
      </c>
      <c r="C15" s="480">
        <v>334602.27</v>
      </c>
      <c r="D15" s="478">
        <f t="shared" si="0"/>
        <v>-6.0726883281940472E-3</v>
      </c>
      <c r="E15" s="482"/>
      <c r="F15" s="484">
        <v>4841779.07</v>
      </c>
      <c r="G15" s="480">
        <v>4265205.09</v>
      </c>
      <c r="H15" s="479">
        <f t="shared" si="1"/>
        <v>-0.11908308323535308</v>
      </c>
      <c r="I15" s="478">
        <f>G15/$G$14</f>
        <v>0.68108724449111657</v>
      </c>
    </row>
    <row r="16" spans="1:9">
      <c r="A16" s="483" t="s">
        <v>34</v>
      </c>
      <c r="B16" s="484">
        <v>99980</v>
      </c>
      <c r="C16" s="480">
        <v>64283</v>
      </c>
      <c r="D16" s="478">
        <f t="shared" si="0"/>
        <v>-0.35704140828165631</v>
      </c>
      <c r="E16" s="482"/>
      <c r="F16" s="484">
        <v>1524037.5359999998</v>
      </c>
      <c r="G16" s="480">
        <v>832361.56799999997</v>
      </c>
      <c r="H16" s="479">
        <f t="shared" si="1"/>
        <v>-0.45384444389432671</v>
      </c>
      <c r="I16" s="478">
        <f>G16/$G$14</f>
        <v>0.13291526076872079</v>
      </c>
    </row>
    <row r="17" spans="1:9">
      <c r="A17" s="483" t="s">
        <v>35</v>
      </c>
      <c r="B17" s="484">
        <v>26186</v>
      </c>
      <c r="C17" s="480">
        <v>32683</v>
      </c>
      <c r="D17" s="478">
        <f t="shared" si="0"/>
        <v>0.24810967692660199</v>
      </c>
      <c r="E17" s="482"/>
      <c r="F17" s="484">
        <v>395773.5</v>
      </c>
      <c r="G17" s="480">
        <v>446738.77</v>
      </c>
      <c r="H17" s="479">
        <f t="shared" si="1"/>
        <v>0.12877383149705582</v>
      </c>
      <c r="I17" s="478">
        <f>G17/$G$14</f>
        <v>7.1337267832682516E-2</v>
      </c>
    </row>
    <row r="18" spans="1:9">
      <c r="A18" s="483" t="s">
        <v>39</v>
      </c>
      <c r="B18" s="484">
        <v>154042</v>
      </c>
      <c r="C18" s="480">
        <v>1127</v>
      </c>
      <c r="D18" s="478">
        <f t="shared" si="0"/>
        <v>-0.99268381350540758</v>
      </c>
      <c r="E18" s="482"/>
      <c r="F18" s="484">
        <v>1264212.3899999999</v>
      </c>
      <c r="G18" s="480">
        <v>361471</v>
      </c>
      <c r="H18" s="479">
        <f t="shared" si="1"/>
        <v>-0.71407415173331756</v>
      </c>
      <c r="I18" s="478">
        <f>G18/$G$14</f>
        <v>5.7721324569048667E-2</v>
      </c>
    </row>
    <row r="19" spans="1:9">
      <c r="A19" s="483" t="s">
        <v>26</v>
      </c>
      <c r="B19" s="484">
        <v>45516.29999999993</v>
      </c>
      <c r="C19" s="480">
        <v>24320.900000000023</v>
      </c>
      <c r="D19" s="478">
        <f t="shared" si="0"/>
        <v>-0.46566614597407829</v>
      </c>
      <c r="E19" s="482"/>
      <c r="F19" s="484">
        <v>438153.20000000019</v>
      </c>
      <c r="G19" s="480">
        <v>356571.20000000019</v>
      </c>
      <c r="H19" s="479">
        <f t="shared" si="1"/>
        <v>-0.1861951481810471</v>
      </c>
      <c r="I19" s="478">
        <f>G19/$G$14</f>
        <v>5.6938902338431512E-2</v>
      </c>
    </row>
    <row r="20" spans="1:9">
      <c r="A20" s="477" t="s">
        <v>390</v>
      </c>
      <c r="B20" s="318">
        <f>SUM(B21:B25)</f>
        <v>185675.41999999998</v>
      </c>
      <c r="C20" s="475">
        <f>SUM(C21:C25)</f>
        <v>171012.97499999998</v>
      </c>
      <c r="D20" s="416">
        <f>(C20-B20)/B20</f>
        <v>-7.8968153135186167E-2</v>
      </c>
      <c r="E20" s="476"/>
      <c r="F20" s="318">
        <f>SUM(F21:F25)</f>
        <v>2157357.915</v>
      </c>
      <c r="G20" s="475">
        <f>SUM(G21:G25)</f>
        <v>2036524.2520000003</v>
      </c>
      <c r="H20" s="474">
        <f>(G20-F20)/F20</f>
        <v>-5.6010021406206818E-2</v>
      </c>
      <c r="I20" s="416">
        <f>SUM(I21:I25)</f>
        <v>1</v>
      </c>
    </row>
    <row r="21" spans="1:9">
      <c r="A21" s="483" t="s">
        <v>43</v>
      </c>
      <c r="B21" s="484">
        <v>183972.96</v>
      </c>
      <c r="C21" s="480">
        <v>169892.8</v>
      </c>
      <c r="D21" s="478">
        <f>(C21-B21)/B21</f>
        <v>-7.6533855844902451E-2</v>
      </c>
      <c r="E21" s="482"/>
      <c r="F21" s="484">
        <v>2134378.0500000003</v>
      </c>
      <c r="G21" s="480">
        <v>1985577.2100000004</v>
      </c>
      <c r="H21" s="479">
        <f>(G21-F21)/F21</f>
        <v>-6.9716252938414464E-2</v>
      </c>
      <c r="I21" s="478">
        <f>G21/$G$20</f>
        <v>0.97498333646163726</v>
      </c>
    </row>
    <row r="22" spans="1:9">
      <c r="A22" s="483" t="s">
        <v>41</v>
      </c>
      <c r="B22" s="484">
        <v>0</v>
      </c>
      <c r="C22" s="480">
        <v>0</v>
      </c>
      <c r="D22" s="478" t="s">
        <v>54</v>
      </c>
      <c r="E22" s="482"/>
      <c r="F22" s="484">
        <v>0</v>
      </c>
      <c r="G22" s="480">
        <v>31289</v>
      </c>
      <c r="H22" s="479" t="s">
        <v>64</v>
      </c>
      <c r="I22" s="478">
        <f>G22/$G$20</f>
        <v>1.5363922118419238E-2</v>
      </c>
    </row>
    <row r="23" spans="1:9">
      <c r="A23" s="483" t="s">
        <v>379</v>
      </c>
      <c r="B23" s="484">
        <v>1170</v>
      </c>
      <c r="C23" s="480">
        <v>400</v>
      </c>
      <c r="D23" s="478">
        <f>(C23-B23)/B23</f>
        <v>-0.65811965811965811</v>
      </c>
      <c r="E23" s="482"/>
      <c r="F23" s="484">
        <v>15530</v>
      </c>
      <c r="G23" s="480">
        <v>12900</v>
      </c>
      <c r="H23" s="479">
        <f>(G23-F23)/F23</f>
        <v>-0.16934964584674822</v>
      </c>
      <c r="I23" s="478">
        <f>G23/$G$20</f>
        <v>6.3343218168560251E-3</v>
      </c>
    </row>
    <row r="24" spans="1:9">
      <c r="A24" s="483" t="s">
        <v>381</v>
      </c>
      <c r="B24" s="484">
        <v>532.46</v>
      </c>
      <c r="C24" s="480">
        <v>720.17499999999995</v>
      </c>
      <c r="D24" s="478">
        <f>(C24-B24)/B24</f>
        <v>0.3525429140217104</v>
      </c>
      <c r="E24" s="414"/>
      <c r="F24" s="484">
        <v>6757.9449999999988</v>
      </c>
      <c r="G24" s="480">
        <v>6758.0420000000004</v>
      </c>
      <c r="H24" s="479">
        <f>(G24-F24)/F24</f>
        <v>1.4353475797978768E-5</v>
      </c>
      <c r="I24" s="478">
        <f>G24/$G$20</f>
        <v>3.3184196030875447E-3</v>
      </c>
    </row>
    <row r="25" spans="1:9">
      <c r="A25" s="483" t="s">
        <v>40</v>
      </c>
      <c r="B25" s="484">
        <v>0</v>
      </c>
      <c r="C25" s="480">
        <v>0</v>
      </c>
      <c r="D25" s="478" t="s">
        <v>54</v>
      </c>
      <c r="E25" s="702"/>
      <c r="F25" s="484">
        <v>691.92</v>
      </c>
      <c r="G25" s="480">
        <v>0</v>
      </c>
      <c r="H25" s="479" t="s">
        <v>54</v>
      </c>
      <c r="I25" s="478">
        <f>G25/$G$20</f>
        <v>0</v>
      </c>
    </row>
    <row r="26" spans="1:9">
      <c r="A26" s="477" t="s">
        <v>393</v>
      </c>
      <c r="B26" s="318">
        <f>SUM(B27:B33)</f>
        <v>180132.20600000001</v>
      </c>
      <c r="C26" s="475">
        <f>SUM(C27:C33)</f>
        <v>115700.69</v>
      </c>
      <c r="D26" s="416">
        <f t="shared" si="0"/>
        <v>-0.35769015119928083</v>
      </c>
      <c r="E26" s="476"/>
      <c r="F26" s="318">
        <f>SUM(F27:F33)</f>
        <v>1618978.9389999998</v>
      </c>
      <c r="G26" s="475">
        <f>SUM(G27:G33)</f>
        <v>1922161.8069999996</v>
      </c>
      <c r="H26" s="474">
        <f t="shared" si="1"/>
        <v>0.18726795061785534</v>
      </c>
      <c r="I26" s="416">
        <f>SUM(I27:I33)</f>
        <v>1</v>
      </c>
    </row>
    <row r="27" spans="1:9">
      <c r="A27" s="483" t="s">
        <v>41</v>
      </c>
      <c r="B27" s="484">
        <v>115583.64600000001</v>
      </c>
      <c r="C27" s="480">
        <v>73433.19</v>
      </c>
      <c r="D27" s="478">
        <f t="shared" si="0"/>
        <v>-0.36467491257370444</v>
      </c>
      <c r="E27" s="482"/>
      <c r="F27" s="484">
        <v>1024324.346</v>
      </c>
      <c r="G27" s="480">
        <v>1339506.7519999999</v>
      </c>
      <c r="H27" s="479">
        <f t="shared" si="1"/>
        <v>0.3076978568661296</v>
      </c>
      <c r="I27" s="478">
        <f t="shared" ref="I27:I33" si="2">G27/$G$26</f>
        <v>0.69687512628847081</v>
      </c>
    </row>
    <row r="28" spans="1:9">
      <c r="A28" s="483" t="s">
        <v>44</v>
      </c>
      <c r="B28" s="484">
        <v>12628.26</v>
      </c>
      <c r="C28" s="480">
        <v>12602</v>
      </c>
      <c r="D28" s="478">
        <f t="shared" si="0"/>
        <v>-2.0794630455819104E-3</v>
      </c>
      <c r="E28" s="482"/>
      <c r="F28" s="484">
        <v>170754.62</v>
      </c>
      <c r="G28" s="480">
        <v>180682.66999999998</v>
      </c>
      <c r="H28" s="479">
        <f t="shared" si="1"/>
        <v>5.8142204292920385E-2</v>
      </c>
      <c r="I28" s="478">
        <f t="shared" si="2"/>
        <v>9.3999719140189966E-2</v>
      </c>
    </row>
    <row r="29" spans="1:9">
      <c r="A29" s="483" t="s">
        <v>39</v>
      </c>
      <c r="B29" s="484">
        <v>8870</v>
      </c>
      <c r="C29" s="480">
        <v>8745</v>
      </c>
      <c r="D29" s="478">
        <f t="shared" si="0"/>
        <v>-1.4092446448703494E-2</v>
      </c>
      <c r="E29" s="482"/>
      <c r="F29" s="484">
        <v>96414.489999999991</v>
      </c>
      <c r="G29" s="480">
        <v>130783</v>
      </c>
      <c r="H29" s="479">
        <f t="shared" si="1"/>
        <v>0.35646623240967218</v>
      </c>
      <c r="I29" s="478">
        <f t="shared" si="2"/>
        <v>6.803953731872274E-2</v>
      </c>
    </row>
    <row r="30" spans="1:9">
      <c r="A30" s="483" t="s">
        <v>263</v>
      </c>
      <c r="B30" s="484">
        <v>15859.4</v>
      </c>
      <c r="C30" s="480">
        <v>9400</v>
      </c>
      <c r="D30" s="478">
        <f t="shared" si="0"/>
        <v>-0.4072915747127886</v>
      </c>
      <c r="E30" s="482"/>
      <c r="F30" s="484">
        <v>74579.199999999997</v>
      </c>
      <c r="G30" s="480">
        <v>97226.7</v>
      </c>
      <c r="H30" s="479">
        <f t="shared" si="1"/>
        <v>0.30367046039646445</v>
      </c>
      <c r="I30" s="478">
        <f t="shared" si="2"/>
        <v>5.0581953946814646E-2</v>
      </c>
    </row>
    <row r="31" spans="1:9">
      <c r="A31" s="483" t="s">
        <v>35</v>
      </c>
      <c r="B31" s="484">
        <v>4754.1000000000004</v>
      </c>
      <c r="C31" s="480">
        <v>4601</v>
      </c>
      <c r="D31" s="478">
        <f t="shared" si="0"/>
        <v>-3.2203781998695939E-2</v>
      </c>
      <c r="E31" s="482"/>
      <c r="F31" s="484">
        <v>76424.487999999998</v>
      </c>
      <c r="G31" s="480">
        <v>47905.3</v>
      </c>
      <c r="H31" s="479">
        <f t="shared" si="1"/>
        <v>-0.37316819184971178</v>
      </c>
      <c r="I31" s="478">
        <f t="shared" si="2"/>
        <v>2.4922615684871953E-2</v>
      </c>
    </row>
    <row r="32" spans="1:9">
      <c r="A32" s="483" t="s">
        <v>266</v>
      </c>
      <c r="B32" s="484">
        <v>7402</v>
      </c>
      <c r="C32" s="480">
        <v>0</v>
      </c>
      <c r="D32" s="478" t="s">
        <v>54</v>
      </c>
      <c r="E32" s="482"/>
      <c r="F32" s="484">
        <v>8237</v>
      </c>
      <c r="G32" s="480">
        <v>43488</v>
      </c>
      <c r="H32" s="479">
        <f t="shared" si="1"/>
        <v>4.279592084496783</v>
      </c>
      <c r="I32" s="478">
        <f t="shared" si="2"/>
        <v>2.2624526115141985E-2</v>
      </c>
    </row>
    <row r="33" spans="1:9">
      <c r="A33" s="483" t="s">
        <v>26</v>
      </c>
      <c r="B33" s="484">
        <v>15034.799999999988</v>
      </c>
      <c r="C33" s="480">
        <v>6919.5</v>
      </c>
      <c r="D33" s="478">
        <f t="shared" si="0"/>
        <v>-0.53976773884587725</v>
      </c>
      <c r="E33" s="482"/>
      <c r="F33" s="484">
        <v>168244.79500000001</v>
      </c>
      <c r="G33" s="480">
        <v>82569.384999999776</v>
      </c>
      <c r="H33" s="479">
        <f t="shared" si="1"/>
        <v>-0.50923067189092075</v>
      </c>
      <c r="I33" s="478">
        <f t="shared" si="2"/>
        <v>4.2956521505787985E-2</v>
      </c>
    </row>
    <row r="34" spans="1:9">
      <c r="A34" s="477" t="s">
        <v>392</v>
      </c>
      <c r="B34" s="318">
        <f>SUM(B35:B36)</f>
        <v>95502</v>
      </c>
      <c r="C34" s="475">
        <f>SUM(C35:C36)</f>
        <v>181229</v>
      </c>
      <c r="D34" s="416">
        <f>(C34-B34)/B34</f>
        <v>0.89764612259429122</v>
      </c>
      <c r="E34" s="476"/>
      <c r="F34" s="318">
        <f>SUM(F35:F36)</f>
        <v>1400340.75</v>
      </c>
      <c r="G34" s="475">
        <f>SUM(G35:G36)</f>
        <v>1628285</v>
      </c>
      <c r="H34" s="474">
        <f>(G34-F34)/F34</f>
        <v>0.16277770249848117</v>
      </c>
      <c r="I34" s="416">
        <f>SUM(I35:I36)</f>
        <v>1</v>
      </c>
    </row>
    <row r="35" spans="1:9">
      <c r="A35" s="483" t="s">
        <v>162</v>
      </c>
      <c r="B35" s="484">
        <v>93535</v>
      </c>
      <c r="C35" s="480">
        <v>178629</v>
      </c>
      <c r="D35" s="478">
        <f>(C35-B35)/B35</f>
        <v>0.90975570642005665</v>
      </c>
      <c r="E35" s="482"/>
      <c r="F35" s="484">
        <v>1382233</v>
      </c>
      <c r="G35" s="480">
        <v>1605693</v>
      </c>
      <c r="H35" s="479">
        <f>(G35-F35)/F35</f>
        <v>0.16166594199386067</v>
      </c>
      <c r="I35" s="478">
        <f>G35/$G$34</f>
        <v>0.98612527905127179</v>
      </c>
    </row>
    <row r="36" spans="1:9">
      <c r="A36" s="483" t="s">
        <v>34</v>
      </c>
      <c r="B36" s="484">
        <v>1967</v>
      </c>
      <c r="C36" s="480">
        <v>2600</v>
      </c>
      <c r="D36" s="478">
        <f>(C36-B36)/B36</f>
        <v>0.32180986273512963</v>
      </c>
      <c r="E36" s="482"/>
      <c r="F36" s="484">
        <v>18107.75</v>
      </c>
      <c r="G36" s="480">
        <v>22592</v>
      </c>
      <c r="H36" s="479">
        <f>(G36-F36)/F36</f>
        <v>0.24764258397647415</v>
      </c>
      <c r="I36" s="478">
        <f>G36/$G$34</f>
        <v>1.3874720948728263E-2</v>
      </c>
    </row>
    <row r="37" spans="1:9">
      <c r="A37" s="477" t="s">
        <v>394</v>
      </c>
      <c r="B37" s="318">
        <f>SUM(B38:B44)</f>
        <v>141894.11499999999</v>
      </c>
      <c r="C37" s="475">
        <f>SUM(C38:C44)</f>
        <v>86325.290000000008</v>
      </c>
      <c r="D37" s="416">
        <f t="shared" si="0"/>
        <v>-0.39162177374304769</v>
      </c>
      <c r="E37" s="476"/>
      <c r="F37" s="318">
        <f>SUM(F38:F44)</f>
        <v>1591116.3225</v>
      </c>
      <c r="G37" s="475">
        <f>SUM(G38:G44)</f>
        <v>1618663.1</v>
      </c>
      <c r="H37" s="474">
        <f t="shared" si="1"/>
        <v>1.7312862114768533E-2</v>
      </c>
      <c r="I37" s="416">
        <f>SUM(I38:I44)</f>
        <v>1</v>
      </c>
    </row>
    <row r="38" spans="1:9" ht="14.25" customHeight="1">
      <c r="A38" s="483" t="s">
        <v>41</v>
      </c>
      <c r="B38" s="484">
        <v>82013.960000000006</v>
      </c>
      <c r="C38" s="480">
        <v>23513.43</v>
      </c>
      <c r="D38" s="478">
        <f t="shared" si="0"/>
        <v>-0.71329966264279887</v>
      </c>
      <c r="E38" s="482"/>
      <c r="F38" s="484">
        <v>796512.44</v>
      </c>
      <c r="G38" s="480">
        <v>844416.61</v>
      </c>
      <c r="H38" s="479">
        <f t="shared" si="1"/>
        <v>6.0142400286930915E-2</v>
      </c>
      <c r="I38" s="478">
        <f t="shared" ref="I38:I44" si="3">G38/$G$37</f>
        <v>0.52167533194523308</v>
      </c>
    </row>
    <row r="39" spans="1:9" ht="14.25" customHeight="1">
      <c r="A39" s="483" t="s">
        <v>39</v>
      </c>
      <c r="B39" s="484">
        <v>21905</v>
      </c>
      <c r="C39" s="480">
        <v>23029</v>
      </c>
      <c r="D39" s="478">
        <f t="shared" si="0"/>
        <v>5.1312485733850721E-2</v>
      </c>
      <c r="E39" s="482"/>
      <c r="F39" s="484">
        <v>261344</v>
      </c>
      <c r="G39" s="480">
        <v>276404</v>
      </c>
      <c r="H39" s="479">
        <f t="shared" si="1"/>
        <v>5.7625198971470552E-2</v>
      </c>
      <c r="I39" s="478">
        <f t="shared" si="3"/>
        <v>0.17076067280461263</v>
      </c>
    </row>
    <row r="40" spans="1:9" ht="14.25" customHeight="1">
      <c r="A40" s="483" t="s">
        <v>264</v>
      </c>
      <c r="B40" s="484">
        <v>10200</v>
      </c>
      <c r="C40" s="480">
        <v>16130</v>
      </c>
      <c r="D40" s="478">
        <f t="shared" si="0"/>
        <v>0.58137254901960789</v>
      </c>
      <c r="E40" s="482"/>
      <c r="F40" s="484">
        <v>216097</v>
      </c>
      <c r="G40" s="480">
        <v>224990</v>
      </c>
      <c r="H40" s="479">
        <f t="shared" si="1"/>
        <v>4.1152815633720044E-2</v>
      </c>
      <c r="I40" s="478">
        <f t="shared" si="3"/>
        <v>0.13899742324391035</v>
      </c>
    </row>
    <row r="41" spans="1:9" ht="14.25" customHeight="1">
      <c r="A41" s="483" t="s">
        <v>263</v>
      </c>
      <c r="B41" s="484">
        <v>10286.880000000001</v>
      </c>
      <c r="C41" s="480">
        <v>8255.86</v>
      </c>
      <c r="D41" s="478">
        <f t="shared" si="0"/>
        <v>-0.19743790148227647</v>
      </c>
      <c r="E41" s="482"/>
      <c r="F41" s="484">
        <v>141428.07</v>
      </c>
      <c r="G41" s="480">
        <v>112924.29</v>
      </c>
      <c r="H41" s="479">
        <f t="shared" si="1"/>
        <v>-0.20154259334798255</v>
      </c>
      <c r="I41" s="478">
        <f t="shared" si="3"/>
        <v>6.9763924315072098E-2</v>
      </c>
    </row>
    <row r="42" spans="1:9" ht="14.25" customHeight="1">
      <c r="A42" s="483" t="s">
        <v>36</v>
      </c>
      <c r="B42" s="484">
        <v>6176</v>
      </c>
      <c r="C42" s="480">
        <v>3178</v>
      </c>
      <c r="D42" s="478">
        <f t="shared" si="0"/>
        <v>-0.48542746113989638</v>
      </c>
      <c r="E42" s="482"/>
      <c r="F42" s="500">
        <v>63693.75</v>
      </c>
      <c r="G42" s="480">
        <v>56740</v>
      </c>
      <c r="H42" s="479">
        <f t="shared" si="1"/>
        <v>-0.10917476204494161</v>
      </c>
      <c r="I42" s="478">
        <f t="shared" si="3"/>
        <v>3.5053619249119844E-2</v>
      </c>
    </row>
    <row r="43" spans="1:9" ht="14.25" customHeight="1">
      <c r="A43" s="483" t="s">
        <v>379</v>
      </c>
      <c r="B43" s="484">
        <v>3688</v>
      </c>
      <c r="C43" s="480">
        <v>3632</v>
      </c>
      <c r="D43" s="478">
        <f t="shared" si="0"/>
        <v>-1.5184381778741865E-2</v>
      </c>
      <c r="E43" s="482"/>
      <c r="F43" s="484">
        <v>37810.800000000003</v>
      </c>
      <c r="G43" s="480">
        <v>41904</v>
      </c>
      <c r="H43" s="479">
        <f t="shared" si="1"/>
        <v>0.10825478434732926</v>
      </c>
      <c r="I43" s="478">
        <f t="shared" si="3"/>
        <v>2.588803068408738E-2</v>
      </c>
    </row>
    <row r="44" spans="1:9" ht="14.25" customHeight="1">
      <c r="A44" s="483" t="s">
        <v>26</v>
      </c>
      <c r="B44" s="484">
        <v>7624.2749999999651</v>
      </c>
      <c r="C44" s="480">
        <v>8587</v>
      </c>
      <c r="D44" s="478">
        <f t="shared" si="0"/>
        <v>0.12627102249066821</v>
      </c>
      <c r="E44" s="482"/>
      <c r="F44" s="484">
        <v>74230.262499999953</v>
      </c>
      <c r="G44" s="480">
        <v>61284.200000000186</v>
      </c>
      <c r="H44" s="479">
        <f t="shared" si="1"/>
        <v>-0.17440410506428933</v>
      </c>
      <c r="I44" s="478">
        <f t="shared" si="3"/>
        <v>3.7860997757964698E-2</v>
      </c>
    </row>
    <row r="45" spans="1:9" ht="14.25" customHeight="1">
      <c r="A45" s="477" t="s">
        <v>395</v>
      </c>
      <c r="B45" s="318">
        <f>SUM(B46:B52)</f>
        <v>107257.40999999999</v>
      </c>
      <c r="C45" s="475">
        <f>SUM(C46:C52)</f>
        <v>119139.6416</v>
      </c>
      <c r="D45" s="416">
        <f t="shared" si="0"/>
        <v>0.11078238417280462</v>
      </c>
      <c r="E45" s="476"/>
      <c r="F45" s="318">
        <f>SUM(F46:F52)</f>
        <v>1139282.2315</v>
      </c>
      <c r="G45" s="475">
        <f>SUM(G46:G52)</f>
        <v>1377764.9827340001</v>
      </c>
      <c r="H45" s="474">
        <f t="shared" si="1"/>
        <v>0.20932719271853234</v>
      </c>
      <c r="I45" s="416">
        <f>SUM(I46:I52)</f>
        <v>1</v>
      </c>
    </row>
    <row r="46" spans="1:9" ht="14.25" customHeight="1">
      <c r="A46" s="483" t="s">
        <v>41</v>
      </c>
      <c r="B46" s="484">
        <v>62765.51</v>
      </c>
      <c r="C46" s="480">
        <v>67674.559999999998</v>
      </c>
      <c r="D46" s="478">
        <f t="shared" si="0"/>
        <v>7.8212540613467427E-2</v>
      </c>
      <c r="E46" s="482"/>
      <c r="F46" s="484">
        <v>691305.16</v>
      </c>
      <c r="G46" s="480">
        <v>902833.48</v>
      </c>
      <c r="H46" s="479">
        <f t="shared" si="1"/>
        <v>0.30598400278105831</v>
      </c>
      <c r="I46" s="478">
        <f t="shared" ref="I46:I52" si="4">G46/$G$45</f>
        <v>0.65528844999997116</v>
      </c>
    </row>
    <row r="47" spans="1:9" ht="14.25" customHeight="1">
      <c r="A47" s="483" t="s">
        <v>381</v>
      </c>
      <c r="B47" s="499">
        <v>12627.169999999998</v>
      </c>
      <c r="C47" s="480">
        <v>24059.68</v>
      </c>
      <c r="D47" s="478">
        <f t="shared" si="0"/>
        <v>0.90538972707265397</v>
      </c>
      <c r="E47" s="482"/>
      <c r="F47" s="484">
        <v>156210.95449999996</v>
      </c>
      <c r="G47" s="480">
        <v>160816.63999999998</v>
      </c>
      <c r="H47" s="479">
        <f t="shared" si="1"/>
        <v>2.9483754930900333E-2</v>
      </c>
      <c r="I47" s="478">
        <f t="shared" si="4"/>
        <v>0.11672283881165257</v>
      </c>
    </row>
    <row r="48" spans="1:9" ht="14.25" customHeight="1">
      <c r="A48" s="483" t="s">
        <v>384</v>
      </c>
      <c r="B48" s="484">
        <v>5717.8899999999994</v>
      </c>
      <c r="C48" s="480">
        <v>8166.5</v>
      </c>
      <c r="D48" s="478">
        <f t="shared" si="0"/>
        <v>0.42823663973948445</v>
      </c>
      <c r="E48" s="482"/>
      <c r="F48" s="484">
        <v>72856.94</v>
      </c>
      <c r="G48" s="480">
        <v>91062.334000000003</v>
      </c>
      <c r="H48" s="479">
        <f t="shared" si="1"/>
        <v>0.24987865260330724</v>
      </c>
      <c r="I48" s="478">
        <f t="shared" si="4"/>
        <v>6.6094243315212103E-2</v>
      </c>
    </row>
    <row r="49" spans="1:9">
      <c r="A49" s="483" t="s">
        <v>37</v>
      </c>
      <c r="B49" s="484">
        <v>7746</v>
      </c>
      <c r="C49" s="480">
        <v>4617.17</v>
      </c>
      <c r="D49" s="478">
        <f t="shared" si="0"/>
        <v>-0.40392847921507874</v>
      </c>
      <c r="E49" s="482"/>
      <c r="F49" s="484">
        <v>97169.57</v>
      </c>
      <c r="G49" s="480">
        <v>75606.3</v>
      </c>
      <c r="H49" s="479">
        <f t="shared" si="1"/>
        <v>-0.22191381519955272</v>
      </c>
      <c r="I49" s="478">
        <f t="shared" si="4"/>
        <v>5.4876049941383238E-2</v>
      </c>
    </row>
    <row r="50" spans="1:9" ht="14.25" customHeight="1">
      <c r="A50" s="483" t="s">
        <v>263</v>
      </c>
      <c r="B50" s="484">
        <v>16243.2</v>
      </c>
      <c r="C50" s="480">
        <v>9247.2000000000007</v>
      </c>
      <c r="D50" s="478">
        <f t="shared" si="0"/>
        <v>-0.4307033096926714</v>
      </c>
      <c r="E50" s="482"/>
      <c r="F50" s="484">
        <v>44232.299999999996</v>
      </c>
      <c r="G50" s="480">
        <v>52363</v>
      </c>
      <c r="H50" s="479">
        <f t="shared" si="1"/>
        <v>0.18381816003237464</v>
      </c>
      <c r="I50" s="478">
        <f t="shared" si="4"/>
        <v>3.8005756174824719E-2</v>
      </c>
    </row>
    <row r="51" spans="1:9" ht="14.25" customHeight="1">
      <c r="A51" s="483" t="s">
        <v>42</v>
      </c>
      <c r="B51" s="484">
        <v>0</v>
      </c>
      <c r="C51" s="480">
        <v>3114.63</v>
      </c>
      <c r="D51" s="478" t="s">
        <v>64</v>
      </c>
      <c r="E51" s="482"/>
      <c r="F51" s="484">
        <v>0</v>
      </c>
      <c r="G51" s="480">
        <v>44432.25</v>
      </c>
      <c r="H51" s="479" t="s">
        <v>64</v>
      </c>
      <c r="I51" s="478">
        <f t="shared" si="4"/>
        <v>3.2249513202048309E-2</v>
      </c>
    </row>
    <row r="52" spans="1:9" ht="14.25" customHeight="1">
      <c r="A52" s="483" t="s">
        <v>26</v>
      </c>
      <c r="B52" s="484">
        <v>2157.6399999999994</v>
      </c>
      <c r="C52" s="480">
        <v>2259.901600000012</v>
      </c>
      <c r="D52" s="478">
        <f t="shared" si="0"/>
        <v>4.7395116886974925E-2</v>
      </c>
      <c r="E52" s="480"/>
      <c r="F52" s="484">
        <v>77507.306999999797</v>
      </c>
      <c r="G52" s="480">
        <v>50650.97873400012</v>
      </c>
      <c r="H52" s="479">
        <f t="shared" ref="H52:H58" si="5">(G52-F52)/F52</f>
        <v>-0.34650059853066173</v>
      </c>
      <c r="I52" s="478">
        <f t="shared" si="4"/>
        <v>3.6763148554907872E-2</v>
      </c>
    </row>
    <row r="53" spans="1:9" ht="14.25" customHeight="1">
      <c r="A53" s="477" t="s">
        <v>396</v>
      </c>
      <c r="B53" s="318">
        <f>SUM(B54:B59)</f>
        <v>139811.59</v>
      </c>
      <c r="C53" s="475">
        <f>SUM(C54:C59)</f>
        <v>105321.09</v>
      </c>
      <c r="D53" s="416">
        <f t="shared" si="0"/>
        <v>-0.24669270981039557</v>
      </c>
      <c r="E53" s="476"/>
      <c r="F53" s="318">
        <f>SUM(F54:F59)</f>
        <v>1186499.81</v>
      </c>
      <c r="G53" s="475">
        <f>SUM(G54:G59)</f>
        <v>1321616.5899999999</v>
      </c>
      <c r="H53" s="474">
        <f t="shared" si="5"/>
        <v>0.11387846745630729</v>
      </c>
      <c r="I53" s="416">
        <f>SUM(I54:I59)</f>
        <v>1</v>
      </c>
    </row>
    <row r="54" spans="1:9" ht="14.25" customHeight="1">
      <c r="A54" s="483" t="s">
        <v>34</v>
      </c>
      <c r="B54" s="484">
        <v>114000</v>
      </c>
      <c r="C54" s="480">
        <v>83500</v>
      </c>
      <c r="D54" s="478">
        <f t="shared" si="0"/>
        <v>-0.26754385964912281</v>
      </c>
      <c r="E54" s="482"/>
      <c r="F54" s="484">
        <v>1014408</v>
      </c>
      <c r="G54" s="480">
        <v>982326.07</v>
      </c>
      <c r="H54" s="479">
        <f t="shared" si="5"/>
        <v>-3.1626258862311865E-2</v>
      </c>
      <c r="I54" s="478">
        <f t="shared" ref="I54:I59" si="6">G54/$G$53</f>
        <v>0.74327613426826011</v>
      </c>
    </row>
    <row r="55" spans="1:9" ht="14.25" customHeight="1">
      <c r="A55" s="483" t="s">
        <v>40</v>
      </c>
      <c r="B55" s="484">
        <v>20576.150000000001</v>
      </c>
      <c r="C55" s="480">
        <v>18988.09</v>
      </c>
      <c r="D55" s="478">
        <f t="shared" si="0"/>
        <v>-7.7179647310113952E-2</v>
      </c>
      <c r="E55" s="482"/>
      <c r="F55" s="484">
        <v>64446.67</v>
      </c>
      <c r="G55" s="480">
        <v>244882.15</v>
      </c>
      <c r="H55" s="479">
        <f t="shared" si="5"/>
        <v>2.7997642081429497</v>
      </c>
      <c r="I55" s="478">
        <f t="shared" si="6"/>
        <v>0.18528985777940335</v>
      </c>
    </row>
    <row r="56" spans="1:9" ht="14.25" customHeight="1">
      <c r="A56" s="483" t="s">
        <v>45</v>
      </c>
      <c r="B56" s="484">
        <v>0</v>
      </c>
      <c r="C56" s="480">
        <v>1849</v>
      </c>
      <c r="D56" s="478" t="s">
        <v>64</v>
      </c>
      <c r="E56" s="482"/>
      <c r="F56" s="484">
        <v>72695.86</v>
      </c>
      <c r="G56" s="480">
        <v>48371.199999999997</v>
      </c>
      <c r="H56" s="479">
        <f t="shared" si="5"/>
        <v>-0.33460860081990917</v>
      </c>
      <c r="I56" s="478">
        <f t="shared" si="6"/>
        <v>3.6600024822630292E-2</v>
      </c>
    </row>
    <row r="57" spans="1:9" ht="14.25" customHeight="1">
      <c r="A57" s="483" t="s">
        <v>41</v>
      </c>
      <c r="B57" s="484">
        <v>0</v>
      </c>
      <c r="C57" s="480">
        <v>983</v>
      </c>
      <c r="D57" s="478" t="s">
        <v>64</v>
      </c>
      <c r="E57" s="482"/>
      <c r="F57" s="484">
        <v>0</v>
      </c>
      <c r="G57" s="480">
        <v>39327</v>
      </c>
      <c r="H57" s="479" t="s">
        <v>64</v>
      </c>
      <c r="I57" s="478">
        <f t="shared" si="6"/>
        <v>2.9756739055462375E-2</v>
      </c>
    </row>
    <row r="58" spans="1:9" ht="14.25" customHeight="1">
      <c r="A58" s="483" t="s">
        <v>381</v>
      </c>
      <c r="B58" s="484">
        <v>5235.4399999999996</v>
      </c>
      <c r="C58" s="480">
        <v>1</v>
      </c>
      <c r="D58" s="478" t="s">
        <v>54</v>
      </c>
      <c r="E58" s="482"/>
      <c r="F58" s="484">
        <v>34949.280000000006</v>
      </c>
      <c r="G58" s="480">
        <v>5710.17</v>
      </c>
      <c r="H58" s="479">
        <f t="shared" si="5"/>
        <v>-0.83661551825960367</v>
      </c>
      <c r="I58" s="478">
        <f t="shared" si="6"/>
        <v>4.3205949767927783E-3</v>
      </c>
    </row>
    <row r="59" spans="1:9" ht="14.25" customHeight="1">
      <c r="A59" s="483" t="s">
        <v>265</v>
      </c>
      <c r="B59" s="484">
        <v>0</v>
      </c>
      <c r="C59" s="480">
        <v>0</v>
      </c>
      <c r="D59" s="478" t="s">
        <v>54</v>
      </c>
      <c r="E59" s="482"/>
      <c r="F59" s="484">
        <v>0</v>
      </c>
      <c r="G59" s="480">
        <v>1000</v>
      </c>
      <c r="H59" s="479" t="s">
        <v>64</v>
      </c>
      <c r="I59" s="478">
        <f t="shared" si="6"/>
        <v>7.5664909745117536E-4</v>
      </c>
    </row>
    <row r="60" spans="1:9" ht="14.25" customHeight="1">
      <c r="A60" s="477" t="s">
        <v>391</v>
      </c>
      <c r="B60" s="318">
        <f>SUM(B61:B64)</f>
        <v>112622</v>
      </c>
      <c r="C60" s="475">
        <f>SUM(C61:C64)</f>
        <v>124433</v>
      </c>
      <c r="D60" s="416">
        <f>(C60-B60)/B60</f>
        <v>0.10487293779190567</v>
      </c>
      <c r="E60" s="476"/>
      <c r="F60" s="318">
        <f>SUM(F61:F64)</f>
        <v>1509564.0069999998</v>
      </c>
      <c r="G60" s="475">
        <f>SUM(G61:G64)</f>
        <v>1266346.6000000001</v>
      </c>
      <c r="H60" s="474">
        <f>(G60-F60)/F60</f>
        <v>-0.16111765110467402</v>
      </c>
      <c r="I60" s="416">
        <f>SUM(I61:I64)</f>
        <v>0.99999999999999989</v>
      </c>
    </row>
    <row r="61" spans="1:9" ht="14.25" customHeight="1">
      <c r="A61" s="483" t="s">
        <v>39</v>
      </c>
      <c r="B61" s="484">
        <v>68048</v>
      </c>
      <c r="C61" s="480">
        <v>81379</v>
      </c>
      <c r="D61" s="478">
        <f>(C61-B61)/B61</f>
        <v>0.19590583117799201</v>
      </c>
      <c r="E61" s="482"/>
      <c r="F61" s="484">
        <v>880960.09699999995</v>
      </c>
      <c r="G61" s="480">
        <v>662424.6</v>
      </c>
      <c r="H61" s="479">
        <f>(G61-F61)/F61</f>
        <v>-0.2480651481766262</v>
      </c>
      <c r="I61" s="478">
        <f>G61/$G$60</f>
        <v>0.5230989683235221</v>
      </c>
    </row>
    <row r="62" spans="1:9" ht="14.25" customHeight="1">
      <c r="A62" s="483" t="s">
        <v>41</v>
      </c>
      <c r="B62" s="484">
        <v>40714</v>
      </c>
      <c r="C62" s="480">
        <v>39194</v>
      </c>
      <c r="D62" s="478">
        <f t="shared" ref="D62" si="7">(C62-B62)/B62</f>
        <v>-3.7333595323475952E-2</v>
      </c>
      <c r="E62" s="482"/>
      <c r="F62" s="484">
        <v>563883.90999999992</v>
      </c>
      <c r="G62" s="480">
        <v>558862</v>
      </c>
      <c r="H62" s="479">
        <f>(G62-F62)/F62</f>
        <v>-8.9059288817088557E-3</v>
      </c>
      <c r="I62" s="478">
        <f>G62/$G$60</f>
        <v>0.44131835628571198</v>
      </c>
    </row>
    <row r="63" spans="1:9" ht="14.25" customHeight="1">
      <c r="A63" s="483" t="s">
        <v>44</v>
      </c>
      <c r="B63" s="484">
        <v>3000</v>
      </c>
      <c r="C63" s="480">
        <v>3000</v>
      </c>
      <c r="D63" s="478" t="s">
        <v>54</v>
      </c>
      <c r="E63" s="482"/>
      <c r="F63" s="484">
        <v>54400</v>
      </c>
      <c r="G63" s="480">
        <v>34740</v>
      </c>
      <c r="H63" s="479">
        <f>(G63-F63)/F63</f>
        <v>-0.3613970588235294</v>
      </c>
      <c r="I63" s="478">
        <f>G63/$G$60</f>
        <v>2.7433247738020538E-2</v>
      </c>
    </row>
    <row r="64" spans="1:9">
      <c r="A64" s="483" t="s">
        <v>384</v>
      </c>
      <c r="B64" s="484">
        <v>860</v>
      </c>
      <c r="C64" s="480">
        <v>860</v>
      </c>
      <c r="D64" s="478" t="s">
        <v>54</v>
      </c>
      <c r="E64" s="482"/>
      <c r="F64" s="484">
        <v>10320</v>
      </c>
      <c r="G64" s="480">
        <v>10320</v>
      </c>
      <c r="H64" s="479">
        <f>(G64-F64)/F64</f>
        <v>0</v>
      </c>
      <c r="I64" s="478">
        <f>G64/$G$60</f>
        <v>8.1494276527453065E-3</v>
      </c>
    </row>
    <row r="65" spans="1:9">
      <c r="A65" s="477" t="s">
        <v>397</v>
      </c>
      <c r="B65" s="318">
        <f>SUM(B66)</f>
        <v>46382.79</v>
      </c>
      <c r="C65" s="475">
        <f>SUM(C66)</f>
        <v>62052.1</v>
      </c>
      <c r="D65" s="416">
        <f t="shared" ref="D65:D70" si="8">(C65-B65)/B65</f>
        <v>0.33782594794319182</v>
      </c>
      <c r="E65" s="476"/>
      <c r="F65" s="318">
        <f>SUM(F66)</f>
        <v>751070.47</v>
      </c>
      <c r="G65" s="475">
        <f>SUM(G66)</f>
        <v>750620</v>
      </c>
      <c r="H65" s="474">
        <f t="shared" ref="H65:H104" si="9">(G65-F65)/F65</f>
        <v>-5.997706180619404E-4</v>
      </c>
      <c r="I65" s="416">
        <f>SUM(I66)</f>
        <v>1</v>
      </c>
    </row>
    <row r="66" spans="1:9">
      <c r="A66" s="483" t="s">
        <v>162</v>
      </c>
      <c r="B66" s="484">
        <v>46382.79</v>
      </c>
      <c r="C66" s="480">
        <v>62052.1</v>
      </c>
      <c r="D66" s="478">
        <f t="shared" si="8"/>
        <v>0.33782594794319182</v>
      </c>
      <c r="E66" s="482"/>
      <c r="F66" s="484">
        <v>751070.47</v>
      </c>
      <c r="G66" s="480">
        <v>750620</v>
      </c>
      <c r="H66" s="479">
        <f t="shared" si="9"/>
        <v>-5.997706180619404E-4</v>
      </c>
      <c r="I66" s="478">
        <f>G66/$G$65</f>
        <v>1</v>
      </c>
    </row>
    <row r="67" spans="1:9">
      <c r="A67" s="477" t="s">
        <v>398</v>
      </c>
      <c r="B67" s="318">
        <f>SUM(B68:B70)</f>
        <v>36078.144</v>
      </c>
      <c r="C67" s="475">
        <f>SUM(C68:C70)</f>
        <v>25283.84</v>
      </c>
      <c r="D67" s="416">
        <f t="shared" si="8"/>
        <v>-0.29919233095804487</v>
      </c>
      <c r="E67" s="476"/>
      <c r="F67" s="318">
        <f>SUM(F68:F70)</f>
        <v>435254.56400000001</v>
      </c>
      <c r="G67" s="475">
        <f>SUM(G68:G70)</f>
        <v>401785.18</v>
      </c>
      <c r="H67" s="474">
        <f t="shared" si="9"/>
        <v>-7.6896112684989609E-2</v>
      </c>
      <c r="I67" s="416">
        <f>SUM(I68:I70)</f>
        <v>1</v>
      </c>
    </row>
    <row r="68" spans="1:9">
      <c r="A68" s="483" t="s">
        <v>381</v>
      </c>
      <c r="B68" s="484">
        <v>25404.684000000001</v>
      </c>
      <c r="C68" s="480">
        <v>18375.84</v>
      </c>
      <c r="D68" s="478">
        <f t="shared" si="8"/>
        <v>-0.27667512022586072</v>
      </c>
      <c r="E68" s="482"/>
      <c r="F68" s="484">
        <v>311420.88400000002</v>
      </c>
      <c r="G68" s="480">
        <v>282112.23</v>
      </c>
      <c r="H68" s="479">
        <f t="shared" si="9"/>
        <v>-9.4112679996117526E-2</v>
      </c>
      <c r="I68" s="478">
        <f>G68/$G$67</f>
        <v>0.70214692836604875</v>
      </c>
    </row>
    <row r="69" spans="1:9">
      <c r="A69" s="483" t="s">
        <v>34</v>
      </c>
      <c r="B69" s="484">
        <v>8023.46</v>
      </c>
      <c r="C69" s="480">
        <v>3681</v>
      </c>
      <c r="D69" s="478">
        <f t="shared" si="8"/>
        <v>-0.54122037126127631</v>
      </c>
      <c r="E69" s="482"/>
      <c r="F69" s="484">
        <v>87526.68</v>
      </c>
      <c r="G69" s="480">
        <v>85934.95</v>
      </c>
      <c r="H69" s="479">
        <f t="shared" si="9"/>
        <v>-1.8185654934015503E-2</v>
      </c>
      <c r="I69" s="478">
        <f>G69/$G$67</f>
        <v>0.21388282663885214</v>
      </c>
    </row>
    <row r="70" spans="1:9">
      <c r="A70" s="483" t="s">
        <v>37</v>
      </c>
      <c r="B70" s="484">
        <v>2650</v>
      </c>
      <c r="C70" s="480">
        <v>3227</v>
      </c>
      <c r="D70" s="478">
        <f t="shared" si="8"/>
        <v>0.21773584905660379</v>
      </c>
      <c r="E70" s="482"/>
      <c r="F70" s="484">
        <v>36307</v>
      </c>
      <c r="G70" s="480">
        <v>33738</v>
      </c>
      <c r="H70" s="479">
        <f t="shared" si="9"/>
        <v>-7.0757705125733331E-2</v>
      </c>
      <c r="I70" s="478">
        <f>G70/$G$67</f>
        <v>8.3970244995099128E-2</v>
      </c>
    </row>
    <row r="71" spans="1:9">
      <c r="A71" s="495" t="s">
        <v>399</v>
      </c>
      <c r="B71" s="324">
        <f>SUM(B72:B76)</f>
        <v>76306.705000999995</v>
      </c>
      <c r="C71" s="493">
        <f>SUM(C72:C76)</f>
        <v>45520.347999999998</v>
      </c>
      <c r="D71" s="415">
        <f>(C71-B71)/B71</f>
        <v>-0.40345546306312852</v>
      </c>
      <c r="E71" s="494"/>
      <c r="F71" s="324">
        <f>SUM(F72:F76)</f>
        <v>458479.06100299995</v>
      </c>
      <c r="G71" s="493">
        <f>SUM(G72:G76)</f>
        <v>254381.81699999998</v>
      </c>
      <c r="H71" s="492">
        <f t="shared" si="9"/>
        <v>-0.44516153814419129</v>
      </c>
      <c r="I71" s="415">
        <f>SUM(I72:I76)</f>
        <v>1</v>
      </c>
    </row>
    <row r="72" spans="1:9">
      <c r="A72" s="496" t="s">
        <v>381</v>
      </c>
      <c r="B72" s="498">
        <v>22164.405000000002</v>
      </c>
      <c r="C72" s="497">
        <v>11082.7</v>
      </c>
      <c r="D72" s="485">
        <f>(C72-B72)/B72</f>
        <v>-0.49997755410082068</v>
      </c>
      <c r="E72" s="490"/>
      <c r="F72" s="489">
        <v>104861.6</v>
      </c>
      <c r="G72" s="488">
        <v>98531.632999999987</v>
      </c>
      <c r="H72" s="486">
        <f t="shared" si="9"/>
        <v>-6.0364966775254415E-2</v>
      </c>
      <c r="I72" s="485">
        <f>G72/$G$71</f>
        <v>0.38733756273153752</v>
      </c>
    </row>
    <row r="73" spans="1:9">
      <c r="A73" s="496" t="s">
        <v>34</v>
      </c>
      <c r="B73" s="489">
        <v>50001</v>
      </c>
      <c r="C73" s="488">
        <v>23055</v>
      </c>
      <c r="D73" s="485">
        <f t="shared" ref="D73:D76" si="10">(C73-B73)/B73</f>
        <v>-0.53890922181556367</v>
      </c>
      <c r="E73" s="490"/>
      <c r="F73" s="489">
        <v>181263</v>
      </c>
      <c r="G73" s="488">
        <v>73585.3</v>
      </c>
      <c r="H73" s="486">
        <f t="shared" si="9"/>
        <v>-0.59404125497205718</v>
      </c>
      <c r="I73" s="485">
        <f>G73/$G$71</f>
        <v>0.28927106845848188</v>
      </c>
    </row>
    <row r="74" spans="1:9">
      <c r="A74" s="496" t="s">
        <v>41</v>
      </c>
      <c r="B74" s="489">
        <v>1946.8</v>
      </c>
      <c r="C74" s="488">
        <v>5892.9479999999994</v>
      </c>
      <c r="D74" s="485">
        <f t="shared" si="10"/>
        <v>2.0269919868502155</v>
      </c>
      <c r="E74" s="490"/>
      <c r="F74" s="489">
        <v>7028.8</v>
      </c>
      <c r="G74" s="488">
        <v>45045.148000000001</v>
      </c>
      <c r="H74" s="486">
        <f t="shared" si="9"/>
        <v>5.4086541088094693</v>
      </c>
      <c r="I74" s="485">
        <f>G74/$G$71</f>
        <v>0.17707691741190765</v>
      </c>
    </row>
    <row r="75" spans="1:9">
      <c r="A75" s="496" t="s">
        <v>384</v>
      </c>
      <c r="B75" s="489">
        <v>1390</v>
      </c>
      <c r="C75" s="488">
        <v>1071.8</v>
      </c>
      <c r="D75" s="485">
        <f t="shared" si="10"/>
        <v>-0.22892086330935255</v>
      </c>
      <c r="E75" s="490"/>
      <c r="F75" s="489">
        <v>18936.900000000001</v>
      </c>
      <c r="G75" s="488">
        <v>15598.3</v>
      </c>
      <c r="H75" s="486">
        <f t="shared" si="9"/>
        <v>-0.1763012953545724</v>
      </c>
      <c r="I75" s="485">
        <f>G75/$G$71</f>
        <v>6.1318455005767963E-2</v>
      </c>
    </row>
    <row r="76" spans="1:9">
      <c r="A76" s="483" t="s">
        <v>26</v>
      </c>
      <c r="B76" s="484">
        <v>804.50000099999306</v>
      </c>
      <c r="C76" s="480">
        <v>4417.9000000000015</v>
      </c>
      <c r="D76" s="485">
        <f t="shared" si="10"/>
        <v>4.4914853878291536</v>
      </c>
      <c r="E76" s="482"/>
      <c r="F76" s="484">
        <v>146388.76100299996</v>
      </c>
      <c r="G76" s="480">
        <v>21621.435999999987</v>
      </c>
      <c r="H76" s="486">
        <f t="shared" si="9"/>
        <v>-0.85230125692807179</v>
      </c>
      <c r="I76" s="478">
        <f>G76/$G$71</f>
        <v>8.4995996392304998E-2</v>
      </c>
    </row>
    <row r="77" spans="1:9">
      <c r="A77" s="495" t="s">
        <v>400</v>
      </c>
      <c r="B77" s="324">
        <f>SUM(B78:B80)</f>
        <v>8861.16</v>
      </c>
      <c r="C77" s="493">
        <f>SUM(C78:C80)</f>
        <v>17758.059999999998</v>
      </c>
      <c r="D77" s="415">
        <f>(C77-B77)/B77</f>
        <v>1.0040333319791086</v>
      </c>
      <c r="E77" s="494"/>
      <c r="F77" s="324">
        <f>SUM(F78:F80)</f>
        <v>144454.44999999998</v>
      </c>
      <c r="G77" s="493">
        <f>SUM(G78:G80)</f>
        <v>113568.35570000001</v>
      </c>
      <c r="H77" s="492">
        <f>(G77-F77)/F77</f>
        <v>-0.21381199609980842</v>
      </c>
      <c r="I77" s="415">
        <f>SUM(I78:I80)</f>
        <v>1</v>
      </c>
    </row>
    <row r="78" spans="1:9">
      <c r="A78" s="496" t="s">
        <v>381</v>
      </c>
      <c r="B78" s="489">
        <v>8447.16</v>
      </c>
      <c r="C78" s="488">
        <v>7212.74</v>
      </c>
      <c r="D78" s="485">
        <f>(C78-B78)/B78</f>
        <v>-0.14613432206800867</v>
      </c>
      <c r="E78" s="490"/>
      <c r="F78" s="489">
        <v>137974.04999999999</v>
      </c>
      <c r="G78" s="488">
        <v>96774.395700000008</v>
      </c>
      <c r="H78" s="486">
        <f>(G78-F78)/F78</f>
        <v>-0.29860437016960784</v>
      </c>
      <c r="I78" s="485">
        <f>G78/$G$77</f>
        <v>0.85212465306477969</v>
      </c>
    </row>
    <row r="79" spans="1:9">
      <c r="A79" s="496" t="s">
        <v>41</v>
      </c>
      <c r="B79" s="489">
        <v>0</v>
      </c>
      <c r="C79" s="488">
        <v>9956.25</v>
      </c>
      <c r="D79" s="485" t="s">
        <v>64</v>
      </c>
      <c r="E79" s="490"/>
      <c r="F79" s="498">
        <v>0</v>
      </c>
      <c r="G79" s="488">
        <v>9956.25</v>
      </c>
      <c r="H79" s="486" t="s">
        <v>64</v>
      </c>
      <c r="I79" s="485">
        <f t="shared" ref="I79:I80" si="11">G79/$G$77</f>
        <v>8.7667466334550428E-2</v>
      </c>
    </row>
    <row r="80" spans="1:9">
      <c r="A80" s="496" t="s">
        <v>34</v>
      </c>
      <c r="B80" s="489">
        <v>414</v>
      </c>
      <c r="C80" s="488">
        <v>589.07000000000005</v>
      </c>
      <c r="D80" s="485">
        <f t="shared" ref="D80" si="12">(C80-B80)/B80</f>
        <v>0.42287439613526584</v>
      </c>
      <c r="E80" s="490"/>
      <c r="F80" s="498">
        <v>6480.4000000000015</v>
      </c>
      <c r="G80" s="488">
        <v>6837.7100000000009</v>
      </c>
      <c r="H80" s="486">
        <f t="shared" ref="H80" si="13">(G80-F80)/F80</f>
        <v>5.5137028578482718E-2</v>
      </c>
      <c r="I80" s="485">
        <f t="shared" si="11"/>
        <v>6.0207880600669825E-2</v>
      </c>
    </row>
    <row r="81" spans="1:9">
      <c r="A81" s="495" t="s">
        <v>518</v>
      </c>
      <c r="B81" s="324">
        <f>SUM(B82:B82)</f>
        <v>1</v>
      </c>
      <c r="C81" s="779">
        <f>SUM(C82:C82)</f>
        <v>0</v>
      </c>
      <c r="D81" s="415" t="s">
        <v>54</v>
      </c>
      <c r="E81" s="494"/>
      <c r="F81" s="324">
        <f>SUM(F82:F82)</f>
        <v>100551.95999999999</v>
      </c>
      <c r="G81" s="493">
        <f>SUM(G82:G82)</f>
        <v>111108.1731</v>
      </c>
      <c r="H81" s="492">
        <f t="shared" si="9"/>
        <v>0.10498266866205302</v>
      </c>
      <c r="I81" s="415">
        <f>SUM(I82:I82)</f>
        <v>1</v>
      </c>
    </row>
    <row r="82" spans="1:9">
      <c r="A82" s="491" t="s">
        <v>34</v>
      </c>
      <c r="B82" s="489">
        <v>1</v>
      </c>
      <c r="C82" s="488">
        <v>0</v>
      </c>
      <c r="D82" s="606" t="s">
        <v>54</v>
      </c>
      <c r="E82" s="490"/>
      <c r="F82" s="489">
        <v>100551.95999999999</v>
      </c>
      <c r="G82" s="488">
        <v>111108.1731</v>
      </c>
      <c r="H82" s="486">
        <f t="shared" si="9"/>
        <v>0.10498266866205302</v>
      </c>
      <c r="I82" s="485">
        <f>G82/$G$81</f>
        <v>1</v>
      </c>
    </row>
    <row r="83" spans="1:9">
      <c r="A83" s="495" t="s">
        <v>534</v>
      </c>
      <c r="B83" s="324">
        <f>SUM(B84:B86)</f>
        <v>1754.82</v>
      </c>
      <c r="C83" s="493">
        <f>SUM(C84:C86)</f>
        <v>2204.14</v>
      </c>
      <c r="D83" s="415">
        <f>(C83-B83)/B83</f>
        <v>0.25604905346417295</v>
      </c>
      <c r="E83" s="494"/>
      <c r="F83" s="324">
        <f>SUM(F84:F86)</f>
        <v>96532.145000000004</v>
      </c>
      <c r="G83" s="493">
        <f>SUM(G84:G86)</f>
        <v>91102.955000000002</v>
      </c>
      <c r="H83" s="492">
        <f t="shared" si="9"/>
        <v>-5.62423014634141E-2</v>
      </c>
      <c r="I83" s="415">
        <f>SUM(I84:I86)</f>
        <v>1</v>
      </c>
    </row>
    <row r="84" spans="1:9">
      <c r="A84" s="496" t="s">
        <v>162</v>
      </c>
      <c r="B84" s="489">
        <v>0</v>
      </c>
      <c r="C84" s="488">
        <v>0</v>
      </c>
      <c r="D84" s="485" t="s">
        <v>54</v>
      </c>
      <c r="E84" s="490"/>
      <c r="F84" s="484">
        <v>80131</v>
      </c>
      <c r="G84" s="488">
        <v>80299</v>
      </c>
      <c r="H84" s="486">
        <f t="shared" si="9"/>
        <v>2.0965668717475134E-3</v>
      </c>
      <c r="I84" s="485">
        <f>(G84/G83)</f>
        <v>0.88140939006863173</v>
      </c>
    </row>
    <row r="85" spans="1:9">
      <c r="A85" s="496" t="s">
        <v>34</v>
      </c>
      <c r="B85" s="489">
        <v>1265.82</v>
      </c>
      <c r="C85" s="488">
        <v>2199.14</v>
      </c>
      <c r="D85" s="485">
        <f t="shared" ref="D85:D86" si="14">(C85-B85)/B85</f>
        <v>0.73732442211372862</v>
      </c>
      <c r="E85" s="490"/>
      <c r="F85" s="498">
        <v>12998.8</v>
      </c>
      <c r="G85" s="488">
        <v>6111.1</v>
      </c>
      <c r="H85" s="486">
        <f t="shared" si="9"/>
        <v>-0.52987198818352454</v>
      </c>
      <c r="I85" s="485">
        <f>(G85/G83)</f>
        <v>6.7079053582839332E-2</v>
      </c>
    </row>
    <row r="86" spans="1:9">
      <c r="A86" s="496" t="s">
        <v>39</v>
      </c>
      <c r="B86" s="489">
        <v>489</v>
      </c>
      <c r="C86" s="488">
        <v>5</v>
      </c>
      <c r="D86" s="485">
        <f t="shared" si="14"/>
        <v>-0.9897750511247444</v>
      </c>
      <c r="E86" s="490"/>
      <c r="F86" s="498">
        <v>3402.3449999999998</v>
      </c>
      <c r="G86" s="488">
        <v>4692.8549999999996</v>
      </c>
      <c r="H86" s="486">
        <f t="shared" si="9"/>
        <v>0.37930015915493576</v>
      </c>
      <c r="I86" s="485">
        <f>(G86/G83)</f>
        <v>5.1511556348528977E-2</v>
      </c>
    </row>
    <row r="87" spans="1:9">
      <c r="A87" s="495" t="s">
        <v>528</v>
      </c>
      <c r="B87" s="324">
        <f>SUM(B88:B90)</f>
        <v>138.953</v>
      </c>
      <c r="C87" s="493">
        <f>SUM(C88:C90)</f>
        <v>0</v>
      </c>
      <c r="D87" s="415" t="s">
        <v>54</v>
      </c>
      <c r="E87" s="494"/>
      <c r="F87" s="324">
        <f>SUM(F88:F90)</f>
        <v>2383.1580000000004</v>
      </c>
      <c r="G87" s="742">
        <f>SUM(G88:G90)</f>
        <v>46886.991999999998</v>
      </c>
      <c r="H87" s="492" t="s">
        <v>64</v>
      </c>
      <c r="I87" s="415">
        <f>SUM(I88:I90)</f>
        <v>1</v>
      </c>
    </row>
    <row r="88" spans="1:9">
      <c r="A88" s="496" t="s">
        <v>381</v>
      </c>
      <c r="B88" s="489">
        <v>0</v>
      </c>
      <c r="C88" s="488">
        <v>0</v>
      </c>
      <c r="D88" s="485" t="s">
        <v>54</v>
      </c>
      <c r="E88" s="490"/>
      <c r="F88" s="489">
        <v>0</v>
      </c>
      <c r="G88" s="488">
        <v>45023</v>
      </c>
      <c r="H88" s="486" t="s">
        <v>64</v>
      </c>
      <c r="I88" s="485">
        <f>(G88/$G$87)</f>
        <v>0.96024500782647781</v>
      </c>
    </row>
    <row r="89" spans="1:9">
      <c r="A89" s="496" t="s">
        <v>162</v>
      </c>
      <c r="B89" s="489">
        <v>80.953000000000003</v>
      </c>
      <c r="C89" s="488">
        <v>0</v>
      </c>
      <c r="D89" s="485" t="s">
        <v>54</v>
      </c>
      <c r="E89" s="490"/>
      <c r="F89" s="489">
        <v>2282.8580000000002</v>
      </c>
      <c r="G89" s="488">
        <v>1817.9920000000002</v>
      </c>
      <c r="H89" s="486">
        <f t="shared" ref="H89:H102" si="15">(G89-F89)/F89</f>
        <v>-0.20363334031288846</v>
      </c>
      <c r="I89" s="485">
        <f>(G89/$G$87)</f>
        <v>3.8773909829830845E-2</v>
      </c>
    </row>
    <row r="90" spans="1:9">
      <c r="A90" s="496" t="s">
        <v>39</v>
      </c>
      <c r="B90" s="489">
        <v>58</v>
      </c>
      <c r="C90" s="488">
        <v>0</v>
      </c>
      <c r="D90" s="485" t="s">
        <v>54</v>
      </c>
      <c r="E90" s="490"/>
      <c r="F90" s="489">
        <v>100.3</v>
      </c>
      <c r="G90" s="488">
        <v>46</v>
      </c>
      <c r="H90" s="486">
        <f t="shared" si="15"/>
        <v>-0.54137587238285145</v>
      </c>
      <c r="I90" s="485">
        <f>(G90/$G$87)</f>
        <v>9.810823436914016E-4</v>
      </c>
    </row>
    <row r="91" spans="1:9">
      <c r="A91" s="477" t="s">
        <v>432</v>
      </c>
      <c r="B91" s="318">
        <f>SUM(B92:B94)</f>
        <v>2340</v>
      </c>
      <c r="C91" s="475">
        <f>SUM(C92:C94)</f>
        <v>3955</v>
      </c>
      <c r="D91" s="416">
        <f>(C91-B91)/B91</f>
        <v>0.69017094017094016</v>
      </c>
      <c r="E91" s="476"/>
      <c r="F91" s="318">
        <f>SUM(F92:F94)</f>
        <v>22013</v>
      </c>
      <c r="G91" s="475">
        <f>SUM(G92:G94)</f>
        <v>46760</v>
      </c>
      <c r="H91" s="474">
        <f t="shared" si="15"/>
        <v>1.1241993367555536</v>
      </c>
      <c r="I91" s="416">
        <f>SUM(I92:I94)</f>
        <v>1</v>
      </c>
    </row>
    <row r="92" spans="1:9">
      <c r="A92" s="483" t="s">
        <v>264</v>
      </c>
      <c r="B92" s="484">
        <v>1500</v>
      </c>
      <c r="C92" s="480">
        <v>1500</v>
      </c>
      <c r="D92" s="605" t="s">
        <v>54</v>
      </c>
      <c r="E92" s="482"/>
      <c r="F92" s="484">
        <v>8000</v>
      </c>
      <c r="G92" s="480">
        <v>29200</v>
      </c>
      <c r="H92" s="479">
        <f t="shared" si="15"/>
        <v>2.65</v>
      </c>
      <c r="I92" s="478">
        <f>(G92/$G$91)</f>
        <v>0.62446535500427713</v>
      </c>
    </row>
    <row r="93" spans="1:9">
      <c r="A93" s="483" t="s">
        <v>36</v>
      </c>
      <c r="B93" s="484">
        <v>800</v>
      </c>
      <c r="C93" s="480">
        <v>2300</v>
      </c>
      <c r="D93" s="478">
        <f>(C93-B93)/B93</f>
        <v>1.875</v>
      </c>
      <c r="E93" s="482"/>
      <c r="F93" s="484">
        <v>13343</v>
      </c>
      <c r="G93" s="480">
        <v>16980</v>
      </c>
      <c r="H93" s="479">
        <f t="shared" si="15"/>
        <v>0.27257738139848608</v>
      </c>
      <c r="I93" s="478">
        <f>(G93/$G$91)</f>
        <v>0.36313088109495295</v>
      </c>
    </row>
    <row r="94" spans="1:9">
      <c r="A94" s="483" t="s">
        <v>26</v>
      </c>
      <c r="B94" s="481">
        <v>40</v>
      </c>
      <c r="C94" s="480">
        <v>155</v>
      </c>
      <c r="D94" s="478">
        <f>(C94-B94)/B94</f>
        <v>2.875</v>
      </c>
      <c r="E94" s="482"/>
      <c r="F94" s="484">
        <v>670</v>
      </c>
      <c r="G94" s="480">
        <v>580</v>
      </c>
      <c r="H94" s="479">
        <f t="shared" si="15"/>
        <v>-0.13432835820895522</v>
      </c>
      <c r="I94" s="478">
        <f>(G94/$G$91)</f>
        <v>1.2403763900769889E-2</v>
      </c>
    </row>
    <row r="95" spans="1:9">
      <c r="A95" s="477" t="s">
        <v>401</v>
      </c>
      <c r="B95" s="318">
        <f>SUM(B96:B103)</f>
        <v>4287.3500000000004</v>
      </c>
      <c r="C95" s="475">
        <f>SUM(C96:C103)</f>
        <v>1817.6</v>
      </c>
      <c r="D95" s="416">
        <f t="shared" ref="D95:D100" si="16">(C95-B95)/B95</f>
        <v>-0.57605513895529881</v>
      </c>
      <c r="E95" s="476"/>
      <c r="F95" s="318">
        <f>SUM(F96:F103)</f>
        <v>67757.73000000001</v>
      </c>
      <c r="G95" s="475">
        <f>SUM(G96:G103)</f>
        <v>43853.01</v>
      </c>
      <c r="H95" s="474">
        <f t="shared" si="15"/>
        <v>-0.35279694287279112</v>
      </c>
      <c r="I95" s="416">
        <f>SUM(I96:I103)</f>
        <v>0.99999999999999989</v>
      </c>
    </row>
    <row r="96" spans="1:9">
      <c r="A96" s="483" t="s">
        <v>37</v>
      </c>
      <c r="B96" s="484">
        <v>4221.3500000000004</v>
      </c>
      <c r="C96" s="480">
        <v>1585</v>
      </c>
      <c r="D96" s="478">
        <f t="shared" si="16"/>
        <v>-0.62452769848508183</v>
      </c>
      <c r="E96" s="482"/>
      <c r="F96" s="484">
        <v>61293.350000000006</v>
      </c>
      <c r="G96" s="480">
        <v>35833.89</v>
      </c>
      <c r="H96" s="479">
        <f t="shared" si="15"/>
        <v>-0.41537067234863168</v>
      </c>
      <c r="I96" s="478">
        <f t="shared" ref="I96:I103" si="17">G96/$G$95</f>
        <v>0.81713638356865348</v>
      </c>
    </row>
    <row r="97" spans="1:9">
      <c r="A97" s="483" t="s">
        <v>381</v>
      </c>
      <c r="B97" s="484">
        <v>0</v>
      </c>
      <c r="C97" s="480">
        <v>0</v>
      </c>
      <c r="D97" s="478" t="s">
        <v>54</v>
      </c>
      <c r="E97" s="482"/>
      <c r="F97" s="484">
        <v>461.38</v>
      </c>
      <c r="G97" s="480">
        <v>3340</v>
      </c>
      <c r="H97" s="479">
        <f t="shared" si="15"/>
        <v>6.2391521088907194</v>
      </c>
      <c r="I97" s="478">
        <f t="shared" si="17"/>
        <v>7.6163529025715673E-2</v>
      </c>
    </row>
    <row r="98" spans="1:9">
      <c r="A98" s="483" t="s">
        <v>45</v>
      </c>
      <c r="B98" s="484">
        <v>0</v>
      </c>
      <c r="C98" s="480">
        <v>0</v>
      </c>
      <c r="D98" s="478" t="s">
        <v>54</v>
      </c>
      <c r="E98" s="482"/>
      <c r="F98" s="484">
        <v>4783</v>
      </c>
      <c r="G98" s="480">
        <v>1800</v>
      </c>
      <c r="H98" s="479">
        <f t="shared" si="15"/>
        <v>-0.62366715450554044</v>
      </c>
      <c r="I98" s="478">
        <f t="shared" si="17"/>
        <v>4.1046213247391682E-2</v>
      </c>
    </row>
    <row r="99" spans="1:9">
      <c r="A99" s="483" t="s">
        <v>267</v>
      </c>
      <c r="B99" s="484">
        <v>0</v>
      </c>
      <c r="C99" s="480">
        <v>30.6</v>
      </c>
      <c r="D99" s="478" t="s">
        <v>64</v>
      </c>
      <c r="E99" s="482"/>
      <c r="F99" s="484">
        <v>0</v>
      </c>
      <c r="G99" s="480">
        <v>1153.1200000000001</v>
      </c>
      <c r="H99" s="479" t="s">
        <v>64</v>
      </c>
      <c r="I99" s="478">
        <f t="shared" si="17"/>
        <v>2.6295116344351277E-2</v>
      </c>
    </row>
    <row r="100" spans="1:9">
      <c r="A100" s="483" t="s">
        <v>34</v>
      </c>
      <c r="B100" s="484">
        <v>66</v>
      </c>
      <c r="C100" s="480">
        <v>202</v>
      </c>
      <c r="D100" s="478">
        <f t="shared" si="16"/>
        <v>2.0606060606060606</v>
      </c>
      <c r="E100" s="482"/>
      <c r="F100" s="484">
        <v>1085</v>
      </c>
      <c r="G100" s="480">
        <v>906</v>
      </c>
      <c r="H100" s="479">
        <f t="shared" si="15"/>
        <v>-0.16497695852534563</v>
      </c>
      <c r="I100" s="478">
        <f t="shared" si="17"/>
        <v>2.0659927334520479E-2</v>
      </c>
    </row>
    <row r="101" spans="1:9">
      <c r="A101" s="483" t="s">
        <v>36</v>
      </c>
      <c r="B101" s="484">
        <v>0</v>
      </c>
      <c r="C101" s="480">
        <v>0</v>
      </c>
      <c r="D101" s="478" t="s">
        <v>54</v>
      </c>
      <c r="E101" s="482"/>
      <c r="F101" s="484">
        <v>0</v>
      </c>
      <c r="G101" s="480">
        <v>775</v>
      </c>
      <c r="H101" s="479" t="s">
        <v>64</v>
      </c>
      <c r="I101" s="478">
        <f t="shared" si="17"/>
        <v>1.7672675148182531E-2</v>
      </c>
    </row>
    <row r="102" spans="1:9">
      <c r="A102" s="483" t="s">
        <v>39</v>
      </c>
      <c r="B102" s="484">
        <v>0</v>
      </c>
      <c r="C102" s="480">
        <v>0</v>
      </c>
      <c r="D102" s="478" t="s">
        <v>54</v>
      </c>
      <c r="E102" s="482"/>
      <c r="F102" s="484">
        <v>10</v>
      </c>
      <c r="G102" s="480">
        <v>45</v>
      </c>
      <c r="H102" s="479">
        <f t="shared" si="15"/>
        <v>3.5</v>
      </c>
      <c r="I102" s="478">
        <f t="shared" si="17"/>
        <v>1.026155331184792E-3</v>
      </c>
    </row>
    <row r="103" spans="1:9">
      <c r="A103" s="483" t="s">
        <v>44</v>
      </c>
      <c r="B103" s="484">
        <v>0</v>
      </c>
      <c r="C103" s="480">
        <v>0</v>
      </c>
      <c r="D103" s="478" t="s">
        <v>54</v>
      </c>
      <c r="E103" s="482"/>
      <c r="F103" s="484">
        <v>125</v>
      </c>
      <c r="G103" s="480">
        <v>0</v>
      </c>
      <c r="H103" s="479" t="s">
        <v>54</v>
      </c>
      <c r="I103" s="478">
        <f t="shared" si="17"/>
        <v>0</v>
      </c>
    </row>
    <row r="104" spans="1:9">
      <c r="A104" s="477" t="s">
        <v>440</v>
      </c>
      <c r="B104" s="318">
        <f>SUM(B105:B107)</f>
        <v>445.39</v>
      </c>
      <c r="C104" s="475">
        <f>SUM(C105:C107)</f>
        <v>600</v>
      </c>
      <c r="D104" s="416">
        <f>(C104-B104)/B104</f>
        <v>0.34713397247356254</v>
      </c>
      <c r="E104" s="476"/>
      <c r="F104" s="318">
        <f>SUM(F105:F107)</f>
        <v>8469.4599999999991</v>
      </c>
      <c r="G104" s="475">
        <f>SUM(G105:G107)</f>
        <v>35845.42</v>
      </c>
      <c r="H104" s="474">
        <f t="shared" si="9"/>
        <v>3.2323146930264741</v>
      </c>
      <c r="I104" s="416">
        <f>SUM(I105:I107)</f>
        <v>1</v>
      </c>
    </row>
    <row r="105" spans="1:9">
      <c r="A105" s="496" t="s">
        <v>41</v>
      </c>
      <c r="B105" s="489">
        <v>445.39</v>
      </c>
      <c r="C105" s="488">
        <v>0</v>
      </c>
      <c r="D105" s="485" t="s">
        <v>54</v>
      </c>
      <c r="E105" s="490"/>
      <c r="F105" s="489">
        <v>6985.59</v>
      </c>
      <c r="G105" s="488">
        <v>28600</v>
      </c>
      <c r="H105" s="486">
        <f>(G105-F105)/F105</f>
        <v>3.0941423702221287</v>
      </c>
      <c r="I105" s="485">
        <f>(G105/$G$104)</f>
        <v>0.79787041133846393</v>
      </c>
    </row>
    <row r="106" spans="1:9">
      <c r="A106" s="496" t="s">
        <v>381</v>
      </c>
      <c r="B106" s="489">
        <v>0</v>
      </c>
      <c r="C106" s="488">
        <v>600</v>
      </c>
      <c r="D106" s="485" t="s">
        <v>64</v>
      </c>
      <c r="E106" s="490"/>
      <c r="F106" s="489">
        <v>1483.87</v>
      </c>
      <c r="G106" s="488">
        <v>7178.42</v>
      </c>
      <c r="H106" s="486">
        <f t="shared" ref="H106" si="18">(G106-F106)/F106</f>
        <v>3.8376340245439295</v>
      </c>
      <c r="I106" s="485">
        <f>(G106/$G$104)</f>
        <v>0.20026045168392503</v>
      </c>
    </row>
    <row r="107" spans="1:9">
      <c r="A107" s="496" t="s">
        <v>39</v>
      </c>
      <c r="B107" s="489">
        <v>0</v>
      </c>
      <c r="C107" s="488">
        <v>0</v>
      </c>
      <c r="D107" s="485" t="s">
        <v>54</v>
      </c>
      <c r="E107" s="490"/>
      <c r="F107" s="489">
        <v>0</v>
      </c>
      <c r="G107" s="488">
        <v>67</v>
      </c>
      <c r="H107" s="486" t="s">
        <v>64</v>
      </c>
      <c r="I107" s="485">
        <f>(G107/$G$104)</f>
        <v>1.8691369776110869E-3</v>
      </c>
    </row>
    <row r="108" spans="1:9">
      <c r="A108" s="495" t="s">
        <v>402</v>
      </c>
      <c r="B108" s="324">
        <f>SUM(B109:B111)</f>
        <v>12</v>
      </c>
      <c r="C108" s="493">
        <f>SUM(C109:C111)</f>
        <v>23</v>
      </c>
      <c r="D108" s="415">
        <f>(C108-B108)/B108</f>
        <v>0.91666666666666663</v>
      </c>
      <c r="E108" s="494"/>
      <c r="F108" s="324">
        <f>SUM(F109:F111)</f>
        <v>23731</v>
      </c>
      <c r="G108" s="493">
        <f>SUM(G109:G111)</f>
        <v>31459</v>
      </c>
      <c r="H108" s="492">
        <f>(G108-F108)/F108</f>
        <v>0.32564999367915387</v>
      </c>
      <c r="I108" s="415">
        <f>SUM(I109:I111)</f>
        <v>0.99999999999999989</v>
      </c>
    </row>
    <row r="109" spans="1:9">
      <c r="A109" s="496" t="s">
        <v>34</v>
      </c>
      <c r="B109" s="489">
        <v>12</v>
      </c>
      <c r="C109" s="488">
        <v>23</v>
      </c>
      <c r="D109" s="485" t="s">
        <v>64</v>
      </c>
      <c r="E109" s="490"/>
      <c r="F109" s="489">
        <v>21650</v>
      </c>
      <c r="G109" s="488">
        <v>31258</v>
      </c>
      <c r="H109" s="486">
        <f>(G109-F109)/F109</f>
        <v>0.44378752886836026</v>
      </c>
      <c r="I109" s="485">
        <f>G109/$G$108</f>
        <v>0.9936107314282081</v>
      </c>
    </row>
    <row r="110" spans="1:9">
      <c r="A110" s="496" t="s">
        <v>379</v>
      </c>
      <c r="B110" s="489">
        <v>0</v>
      </c>
      <c r="C110" s="488">
        <v>0</v>
      </c>
      <c r="D110" s="485" t="s">
        <v>54</v>
      </c>
      <c r="E110" s="490"/>
      <c r="F110" s="489">
        <v>2080</v>
      </c>
      <c r="G110" s="488">
        <v>200</v>
      </c>
      <c r="H110" s="486">
        <f t="shared" ref="H110:H111" si="19">(G110-F110)/F110</f>
        <v>-0.90384615384615385</v>
      </c>
      <c r="I110" s="485">
        <f>G110/$G$108</f>
        <v>6.3574811659620461E-3</v>
      </c>
    </row>
    <row r="111" spans="1:9">
      <c r="A111" s="496" t="s">
        <v>43</v>
      </c>
      <c r="B111" s="489">
        <v>0</v>
      </c>
      <c r="C111" s="488">
        <v>0</v>
      </c>
      <c r="D111" s="485" t="s">
        <v>54</v>
      </c>
      <c r="E111" s="490"/>
      <c r="F111" s="489">
        <v>1</v>
      </c>
      <c r="G111" s="488">
        <v>1</v>
      </c>
      <c r="H111" s="486">
        <f t="shared" si="19"/>
        <v>0</v>
      </c>
      <c r="I111" s="485">
        <f>G111/$G$108</f>
        <v>3.1787405829810227E-5</v>
      </c>
    </row>
    <row r="112" spans="1:9">
      <c r="A112" s="477" t="s">
        <v>404</v>
      </c>
      <c r="B112" s="475">
        <f>SUM(B113:B115)</f>
        <v>3211.355</v>
      </c>
      <c r="C112" s="475">
        <f>SUM(C113:C115)</f>
        <v>6010.2049999999999</v>
      </c>
      <c r="D112" s="416">
        <f>(C112-B112)/B112</f>
        <v>0.87154799142418071</v>
      </c>
      <c r="E112" s="476"/>
      <c r="F112" s="324">
        <f>SUM(F113:F115)</f>
        <v>31587.906000000003</v>
      </c>
      <c r="G112" s="475">
        <f>SUM(G113:G115)</f>
        <v>29134.296000000002</v>
      </c>
      <c r="H112" s="474">
        <f>(G112-F112)/F112</f>
        <v>-7.7675614205006197E-2</v>
      </c>
      <c r="I112" s="474">
        <f>SUM(I113:I115)</f>
        <v>0.99999999999999989</v>
      </c>
    </row>
    <row r="113" spans="1:12">
      <c r="A113" s="483" t="s">
        <v>42</v>
      </c>
      <c r="B113" s="484">
        <v>1574.2</v>
      </c>
      <c r="C113" s="480">
        <v>3868.66</v>
      </c>
      <c r="D113" s="478">
        <f>(C113-B113)/B113</f>
        <v>1.4575403379494347</v>
      </c>
      <c r="E113" s="482"/>
      <c r="F113" s="484">
        <v>20481.93</v>
      </c>
      <c r="G113" s="480">
        <v>18691.41</v>
      </c>
      <c r="H113" s="479">
        <f>(G113-F113)/F113</f>
        <v>-8.7419496111938694E-2</v>
      </c>
      <c r="I113" s="478">
        <f>G113/$G$112</f>
        <v>0.64156037956091327</v>
      </c>
    </row>
    <row r="114" spans="1:12">
      <c r="A114" s="483" t="s">
        <v>34</v>
      </c>
      <c r="B114" s="484">
        <v>842.44500000000005</v>
      </c>
      <c r="C114" s="480">
        <v>399.76499999999999</v>
      </c>
      <c r="D114" s="478">
        <f t="shared" ref="D114:D116" si="20">(C114-B114)/B114</f>
        <v>-0.52547050549294028</v>
      </c>
      <c r="E114" s="482"/>
      <c r="F114" s="484">
        <v>5370.576</v>
      </c>
      <c r="G114" s="480">
        <v>5414.8260000000009</v>
      </c>
      <c r="H114" s="479">
        <f>(G114-F114)/F114</f>
        <v>8.2393396909383482E-3</v>
      </c>
      <c r="I114" s="478">
        <f>G114/$G$112</f>
        <v>0.18585745130069389</v>
      </c>
    </row>
    <row r="115" spans="1:12">
      <c r="A115" s="483" t="s">
        <v>381</v>
      </c>
      <c r="B115" s="484">
        <v>794.71</v>
      </c>
      <c r="C115" s="480">
        <v>1741.78</v>
      </c>
      <c r="D115" s="478">
        <f t="shared" si="20"/>
        <v>1.1917177335128537</v>
      </c>
      <c r="E115" s="482"/>
      <c r="F115" s="484">
        <v>5735.4</v>
      </c>
      <c r="G115" s="480">
        <v>5028.0600000000004</v>
      </c>
      <c r="H115" s="479">
        <f>(G115-F115)/F115</f>
        <v>-0.12332880008369064</v>
      </c>
      <c r="I115" s="605">
        <f>G115/$G$112</f>
        <v>0.17258216913839278</v>
      </c>
    </row>
    <row r="116" spans="1:12">
      <c r="A116" s="495" t="s">
        <v>403</v>
      </c>
      <c r="B116" s="324">
        <f>SUM(B117)</f>
        <v>1405.0250000000001</v>
      </c>
      <c r="C116" s="493">
        <f>SUM(C117)</f>
        <v>3064.1149999999998</v>
      </c>
      <c r="D116" s="415">
        <f t="shared" si="20"/>
        <v>1.1808259639508192</v>
      </c>
      <c r="E116" s="494"/>
      <c r="F116" s="324">
        <f>SUM(F117)</f>
        <v>26674.678</v>
      </c>
      <c r="G116" s="493">
        <f>SUM(G117)</f>
        <v>25038.815000000002</v>
      </c>
      <c r="H116" s="492">
        <f t="shared" ref="H116:H119" si="21">(G116-F116)/F116</f>
        <v>-6.132643850471213E-2</v>
      </c>
      <c r="I116" s="415">
        <f>SUM(I117)</f>
        <v>1</v>
      </c>
    </row>
    <row r="117" spans="1:12">
      <c r="A117" s="496" t="s">
        <v>381</v>
      </c>
      <c r="B117" s="489">
        <v>1405.0250000000001</v>
      </c>
      <c r="C117" s="488">
        <v>3064.1149999999998</v>
      </c>
      <c r="D117" s="485">
        <f>(C117-B117)/B117</f>
        <v>1.1808259639508192</v>
      </c>
      <c r="E117" s="490"/>
      <c r="F117" s="489">
        <v>26674.678</v>
      </c>
      <c r="G117" s="488">
        <v>25038.815000000002</v>
      </c>
      <c r="H117" s="486">
        <f t="shared" si="21"/>
        <v>-6.132643850471213E-2</v>
      </c>
      <c r="I117" s="485">
        <v>1</v>
      </c>
    </row>
    <row r="118" spans="1:12">
      <c r="A118" s="495" t="s">
        <v>406</v>
      </c>
      <c r="B118" s="324">
        <f>SUM(B119)</f>
        <v>2396.64</v>
      </c>
      <c r="C118" s="493">
        <f>SUM(C119)</f>
        <v>2214.0300000000002</v>
      </c>
      <c r="D118" s="415">
        <f t="shared" ref="D118:D119" si="22">(C118-B118)/B118</f>
        <v>-7.6194171840576669E-2</v>
      </c>
      <c r="E118" s="494"/>
      <c r="F118" s="324">
        <f>SUM(F119)</f>
        <v>20634.16</v>
      </c>
      <c r="G118" s="493">
        <f>SUM(G119)</f>
        <v>18935.410000000003</v>
      </c>
      <c r="H118" s="492">
        <f t="shared" si="21"/>
        <v>-8.2327073164112155E-2</v>
      </c>
      <c r="I118" s="415">
        <f>SUM(I119)</f>
        <v>1</v>
      </c>
    </row>
    <row r="119" spans="1:12">
      <c r="A119" s="496" t="s">
        <v>381</v>
      </c>
      <c r="B119" s="489">
        <v>2396.64</v>
      </c>
      <c r="C119" s="488">
        <v>2214.0300000000002</v>
      </c>
      <c r="D119" s="485">
        <f t="shared" si="22"/>
        <v>-7.6194171840576669E-2</v>
      </c>
      <c r="E119" s="490"/>
      <c r="F119" s="489">
        <v>20634.16</v>
      </c>
      <c r="G119" s="488">
        <v>18935.410000000003</v>
      </c>
      <c r="H119" s="486">
        <f t="shared" si="21"/>
        <v>-8.2327073164112155E-2</v>
      </c>
      <c r="I119" s="485">
        <v>1</v>
      </c>
      <c r="L119" s="387" t="s">
        <v>488</v>
      </c>
    </row>
    <row r="120" spans="1:12">
      <c r="A120" s="495" t="s">
        <v>441</v>
      </c>
      <c r="B120" s="324">
        <f>SUM(B121:B122)</f>
        <v>1059.835</v>
      </c>
      <c r="C120" s="493">
        <f>SUM(C121:C122)</f>
        <v>1421.665</v>
      </c>
      <c r="D120" s="415">
        <f>(C120-B120)/B120</f>
        <v>0.34140219939896299</v>
      </c>
      <c r="E120" s="494"/>
      <c r="F120" s="324">
        <f>SUM(F121:F122)</f>
        <v>15621.406000000001</v>
      </c>
      <c r="G120" s="493">
        <f>SUM(G121:G122)</f>
        <v>16372.529999999999</v>
      </c>
      <c r="H120" s="492">
        <f>(G120-F120)/F120</f>
        <v>4.8082995858375228E-2</v>
      </c>
      <c r="I120" s="415">
        <f>SUM(I121:I122)</f>
        <v>1</v>
      </c>
    </row>
    <row r="121" spans="1:12">
      <c r="A121" s="496" t="s">
        <v>381</v>
      </c>
      <c r="B121" s="489">
        <v>1059.835</v>
      </c>
      <c r="C121" s="488">
        <v>1421.665</v>
      </c>
      <c r="D121" s="485">
        <f>(C121-B121)/B121</f>
        <v>0.34140219939896299</v>
      </c>
      <c r="E121" s="490"/>
      <c r="F121" s="489">
        <v>15517.390000000001</v>
      </c>
      <c r="G121" s="488">
        <v>16372.529999999999</v>
      </c>
      <c r="H121" s="486">
        <f>(G121-F121)/F121</f>
        <v>5.5108494405308982E-2</v>
      </c>
      <c r="I121" s="485">
        <f>(G121/$G$120)</f>
        <v>1</v>
      </c>
    </row>
    <row r="122" spans="1:12" ht="15.75" customHeight="1">
      <c r="A122" s="607" t="s">
        <v>42</v>
      </c>
      <c r="B122" s="608">
        <v>0</v>
      </c>
      <c r="C122" s="488">
        <v>0</v>
      </c>
      <c r="D122" s="485" t="s">
        <v>54</v>
      </c>
      <c r="E122" s="490"/>
      <c r="F122" s="489">
        <v>104.01600000000001</v>
      </c>
      <c r="G122" s="488">
        <v>0</v>
      </c>
      <c r="H122" s="486" t="s">
        <v>54</v>
      </c>
      <c r="I122" s="606">
        <f>(G122/$G$120)</f>
        <v>0</v>
      </c>
    </row>
    <row r="123" spans="1:12">
      <c r="A123" s="477" t="s">
        <v>405</v>
      </c>
      <c r="B123" s="318">
        <f>SUM(B124:B126)</f>
        <v>813.47199999999998</v>
      </c>
      <c r="C123" s="475">
        <f>SUM(C124:C126)</f>
        <v>687.00500000000011</v>
      </c>
      <c r="D123" s="416">
        <f>(C123-B123)/B123</f>
        <v>-0.15546570748593666</v>
      </c>
      <c r="E123" s="476"/>
      <c r="F123" s="318">
        <f>SUM(F124:F126)</f>
        <v>16003.561000000002</v>
      </c>
      <c r="G123" s="475">
        <f>SUM(G124:G126)</f>
        <v>9208.0729999999985</v>
      </c>
      <c r="H123" s="474">
        <f>(G123-F123)/F123</f>
        <v>-0.42462349473345351</v>
      </c>
      <c r="I123" s="416">
        <f>SUM(I124:I126)</f>
        <v>1</v>
      </c>
    </row>
    <row r="124" spans="1:12" ht="15" customHeight="1">
      <c r="A124" s="609" t="s">
        <v>38</v>
      </c>
      <c r="B124" s="484">
        <v>518.81500000000005</v>
      </c>
      <c r="C124" s="610">
        <v>333.36500000000001</v>
      </c>
      <c r="D124" s="478">
        <f>(C124-B124)/B124</f>
        <v>-0.35744918708981049</v>
      </c>
      <c r="E124" s="611"/>
      <c r="F124" s="484">
        <v>8875.9250000000011</v>
      </c>
      <c r="G124" s="610">
        <v>4086.6949999999997</v>
      </c>
      <c r="H124" s="612">
        <f>(G124-F124)/F124</f>
        <v>-0.53957531186890384</v>
      </c>
      <c r="I124" s="478">
        <f>G124/$G$123</f>
        <v>0.4438165292564471</v>
      </c>
    </row>
    <row r="125" spans="1:12" ht="15" customHeight="1">
      <c r="A125" s="609" t="s">
        <v>379</v>
      </c>
      <c r="B125" s="484">
        <v>294.65699999999998</v>
      </c>
      <c r="C125" s="610">
        <v>245.2</v>
      </c>
      <c r="D125" s="478">
        <f t="shared" ref="D125" si="23">(C125-B125)/B125</f>
        <v>-0.1678460039978687</v>
      </c>
      <c r="E125" s="611"/>
      <c r="F125" s="484">
        <v>6282.0460000000003</v>
      </c>
      <c r="G125" s="610">
        <v>3817.828</v>
      </c>
      <c r="H125" s="612">
        <f>(G125-F125)/F125</f>
        <v>-0.39226360329102972</v>
      </c>
      <c r="I125" s="478">
        <f t="shared" ref="I125:I126" si="24">G125/$G$123</f>
        <v>0.41461747751130995</v>
      </c>
    </row>
    <row r="126" spans="1:12" ht="15" customHeight="1">
      <c r="A126" s="609" t="s">
        <v>42</v>
      </c>
      <c r="B126" s="484">
        <v>0</v>
      </c>
      <c r="C126" s="610">
        <v>108.44</v>
      </c>
      <c r="D126" s="478" t="s">
        <v>64</v>
      </c>
      <c r="E126" s="611"/>
      <c r="F126" s="484">
        <v>845.59</v>
      </c>
      <c r="G126" s="610">
        <v>1303.55</v>
      </c>
      <c r="H126" s="612">
        <f>(G126-F126)/F126</f>
        <v>0.54158634799370842</v>
      </c>
      <c r="I126" s="768">
        <f t="shared" si="24"/>
        <v>0.14156599323224306</v>
      </c>
    </row>
    <row r="127" spans="1:12" ht="38.450000000000003" customHeight="1">
      <c r="A127" s="810" t="s">
        <v>556</v>
      </c>
      <c r="B127" s="810"/>
      <c r="C127" s="810"/>
      <c r="D127" s="810"/>
      <c r="E127" s="810"/>
      <c r="F127" s="810"/>
      <c r="G127" s="810"/>
      <c r="H127" s="810"/>
      <c r="I127" s="810"/>
    </row>
    <row r="128" spans="1:12">
      <c r="A128" s="811"/>
      <c r="B128" s="811"/>
      <c r="C128" s="811"/>
      <c r="D128" s="811"/>
      <c r="E128" s="811"/>
      <c r="F128" s="811"/>
      <c r="G128" s="811"/>
      <c r="H128" s="811"/>
      <c r="I128" s="811"/>
    </row>
  </sheetData>
  <mergeCells count="4">
    <mergeCell ref="A127:I127"/>
    <mergeCell ref="B4:D4"/>
    <mergeCell ref="F4:I4"/>
    <mergeCell ref="A128:I128"/>
  </mergeCells>
  <pageMargins left="0.7" right="0.7" top="0.75" bottom="0.75" header="0.3" footer="0.3"/>
  <pageSetup paperSize="9" scale="4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8"/>
  <sheetViews>
    <sheetView showGridLines="0" view="pageBreakPreview" zoomScale="110" zoomScaleNormal="100" zoomScaleSheetLayoutView="110" workbookViewId="0">
      <selection activeCell="E27" sqref="E27"/>
    </sheetView>
  </sheetViews>
  <sheetFormatPr baseColWidth="10" defaultColWidth="11.42578125" defaultRowHeight="15"/>
  <cols>
    <col min="1" max="1" width="24.28515625" style="387" customWidth="1"/>
    <col min="2" max="2" width="8.28515625" style="387" customWidth="1"/>
    <col min="3" max="3" width="7.28515625" style="387" bestFit="1" customWidth="1"/>
    <col min="4" max="4" width="8.7109375" style="387" bestFit="1" customWidth="1"/>
    <col min="5" max="5" width="11.42578125" style="387"/>
    <col min="6" max="6" width="8.42578125" style="387" customWidth="1"/>
    <col min="7" max="7" width="9.85546875" style="387" customWidth="1"/>
    <col min="8" max="8" width="9.42578125" style="387" customWidth="1"/>
    <col min="9" max="9" width="7.5703125" style="387" customWidth="1"/>
    <col min="10" max="16384" width="11.42578125" style="387"/>
  </cols>
  <sheetData>
    <row r="1" spans="1:9">
      <c r="A1" s="169" t="s">
        <v>411</v>
      </c>
    </row>
    <row r="2" spans="1:9" ht="15.75" customHeight="1">
      <c r="A2" s="171" t="s">
        <v>490</v>
      </c>
      <c r="B2" s="320"/>
      <c r="C2" s="320"/>
      <c r="D2" s="320"/>
      <c r="E2" s="320"/>
      <c r="F2" s="320"/>
      <c r="G2" s="320"/>
      <c r="H2" s="320"/>
    </row>
    <row r="4" spans="1:9">
      <c r="B4" s="807" t="s">
        <v>551</v>
      </c>
      <c r="C4" s="807"/>
      <c r="D4" s="807"/>
      <c r="E4" s="525"/>
      <c r="F4" s="807" t="s">
        <v>553</v>
      </c>
      <c r="G4" s="807"/>
      <c r="H4" s="807"/>
      <c r="I4" s="807"/>
    </row>
    <row r="5" spans="1:9">
      <c r="A5" s="374" t="s">
        <v>213</v>
      </c>
      <c r="B5" s="319">
        <v>2018</v>
      </c>
      <c r="C5" s="430">
        <v>2019</v>
      </c>
      <c r="D5" s="383" t="s">
        <v>451</v>
      </c>
      <c r="E5" s="430"/>
      <c r="F5" s="319">
        <v>2018</v>
      </c>
      <c r="G5" s="430">
        <v>2019</v>
      </c>
      <c r="H5" s="430" t="s">
        <v>451</v>
      </c>
      <c r="I5" s="383" t="s">
        <v>449</v>
      </c>
    </row>
    <row r="6" spans="1:9" ht="24.75" customHeight="1">
      <c r="A6" s="375" t="s">
        <v>407</v>
      </c>
      <c r="B6" s="350">
        <f>SUM(B7:B10)</f>
        <v>7870.6900000000005</v>
      </c>
      <c r="C6" s="524">
        <f>SUM(C7:C10)</f>
        <v>5674.67</v>
      </c>
      <c r="D6" s="415">
        <f>(C6-B6)/B6</f>
        <v>-0.27901238646166987</v>
      </c>
      <c r="E6" s="494"/>
      <c r="F6" s="350">
        <f>SUM(F7:F10)</f>
        <v>106427.13999999998</v>
      </c>
      <c r="G6" s="524">
        <f>SUM(G7:G10)</f>
        <v>111614.26000000002</v>
      </c>
      <c r="H6" s="492">
        <f t="shared" ref="H6:H14" si="0">(G6-F6)/F6</f>
        <v>4.8738695787559821E-2</v>
      </c>
      <c r="I6" s="523">
        <f>SUM(I7:I10)</f>
        <v>1</v>
      </c>
    </row>
    <row r="7" spans="1:9" ht="24.75" customHeight="1">
      <c r="A7" s="522" t="s">
        <v>44</v>
      </c>
      <c r="B7" s="520">
        <v>3159.26</v>
      </c>
      <c r="C7" s="519">
        <v>1457.7</v>
      </c>
      <c r="D7" s="485">
        <f>(C7-B7)/B7</f>
        <v>-0.53859448098605367</v>
      </c>
      <c r="E7" s="521"/>
      <c r="F7" s="520">
        <v>21450.02</v>
      </c>
      <c r="G7" s="519">
        <v>53759.91</v>
      </c>
      <c r="H7" s="486">
        <f t="shared" si="0"/>
        <v>1.506287173625013</v>
      </c>
      <c r="I7" s="485">
        <f>G7/$G$6</f>
        <v>0.48165807845699998</v>
      </c>
    </row>
    <row r="8" spans="1:9" ht="18.75" customHeight="1">
      <c r="A8" s="516" t="s">
        <v>379</v>
      </c>
      <c r="B8" s="520">
        <v>3610.0000000000005</v>
      </c>
      <c r="C8" s="519">
        <v>1957.71</v>
      </c>
      <c r="D8" s="485">
        <f t="shared" ref="D8:D12" si="1">(C8-B8)/B8</f>
        <v>-0.4576980609418283</v>
      </c>
      <c r="E8" s="521"/>
      <c r="F8" s="520">
        <v>56234.829999999994</v>
      </c>
      <c r="G8" s="519">
        <v>38174.640000000007</v>
      </c>
      <c r="H8" s="486">
        <f t="shared" si="0"/>
        <v>-0.32115665682638306</v>
      </c>
      <c r="I8" s="485">
        <f>G8/$G$6</f>
        <v>0.34202296373241198</v>
      </c>
    </row>
    <row r="9" spans="1:9" ht="18.75" customHeight="1">
      <c r="A9" s="516" t="s">
        <v>41</v>
      </c>
      <c r="B9" s="520">
        <v>949.43</v>
      </c>
      <c r="C9" s="519">
        <v>2134.2600000000002</v>
      </c>
      <c r="D9" s="485">
        <f t="shared" si="1"/>
        <v>1.2479382366261866</v>
      </c>
      <c r="E9" s="521"/>
      <c r="F9" s="520">
        <v>21911.29</v>
      </c>
      <c r="G9" s="519">
        <v>17849.600000000002</v>
      </c>
      <c r="H9" s="486">
        <f t="shared" si="0"/>
        <v>-0.18536973405034568</v>
      </c>
      <c r="I9" s="485">
        <f>G9/$G$6</f>
        <v>0.15992221782413824</v>
      </c>
    </row>
    <row r="10" spans="1:9" ht="18.75" customHeight="1">
      <c r="A10" s="516" t="s">
        <v>40</v>
      </c>
      <c r="B10" s="520">
        <v>152</v>
      </c>
      <c r="C10" s="519">
        <v>125</v>
      </c>
      <c r="D10" s="485">
        <f t="shared" si="1"/>
        <v>-0.17763157894736842</v>
      </c>
      <c r="E10" s="521"/>
      <c r="F10" s="520">
        <v>6831</v>
      </c>
      <c r="G10" s="519">
        <v>1830.1100000000001</v>
      </c>
      <c r="H10" s="486">
        <f t="shared" si="0"/>
        <v>-0.73208754208754201</v>
      </c>
      <c r="I10" s="485">
        <f>G10/$G$6</f>
        <v>1.6396739986449759E-2</v>
      </c>
    </row>
    <row r="11" spans="1:9" ht="18.75" customHeight="1">
      <c r="A11" s="384" t="s">
        <v>408</v>
      </c>
      <c r="B11" s="341">
        <f>SUM(B12:B12)</f>
        <v>9747.89</v>
      </c>
      <c r="C11" s="518">
        <f>SUM(C12:C12)</f>
        <v>8570.57</v>
      </c>
      <c r="D11" s="416">
        <f t="shared" si="1"/>
        <v>-0.12077690659209324</v>
      </c>
      <c r="E11" s="476"/>
      <c r="F11" s="341">
        <f>SUM(F12:F12)</f>
        <v>112227.06000000001</v>
      </c>
      <c r="G11" s="518">
        <f>SUM(G12:G12)</f>
        <v>69395.360000000015</v>
      </c>
      <c r="H11" s="474">
        <f t="shared" si="0"/>
        <v>-0.38165216125237528</v>
      </c>
      <c r="I11" s="517">
        <f>SUM(I12:I12)</f>
        <v>1</v>
      </c>
    </row>
    <row r="12" spans="1:9" ht="24.75" customHeight="1">
      <c r="A12" s="516" t="s">
        <v>41</v>
      </c>
      <c r="B12" s="515">
        <v>9747.89</v>
      </c>
      <c r="C12" s="514">
        <v>8570.57</v>
      </c>
      <c r="D12" s="478">
        <f t="shared" si="1"/>
        <v>-0.12077690659209324</v>
      </c>
      <c r="E12" s="482"/>
      <c r="F12" s="515">
        <v>112227.06000000001</v>
      </c>
      <c r="G12" s="514">
        <v>69395.360000000015</v>
      </c>
      <c r="H12" s="479">
        <f t="shared" si="0"/>
        <v>-0.38165216125237528</v>
      </c>
      <c r="I12" s="513">
        <f>G12/$G$11</f>
        <v>1</v>
      </c>
    </row>
    <row r="13" spans="1:9" ht="17.25" customHeight="1">
      <c r="A13" s="376" t="s">
        <v>409</v>
      </c>
      <c r="B13" s="619">
        <f>SUM(B14)</f>
        <v>1</v>
      </c>
      <c r="C13" s="411">
        <f>SUM(C14)</f>
        <v>0</v>
      </c>
      <c r="D13" s="706" t="s">
        <v>54</v>
      </c>
      <c r="E13" s="476"/>
      <c r="F13" s="351">
        <f>SUM(F14)</f>
        <v>132.88499999999999</v>
      </c>
      <c r="G13" s="411">
        <f>SUM(G14)</f>
        <v>12.950000000000001</v>
      </c>
      <c r="H13" s="417">
        <f t="shared" si="0"/>
        <v>-0.90254731534785715</v>
      </c>
      <c r="I13" s="512">
        <v>1</v>
      </c>
    </row>
    <row r="14" spans="1:9" ht="17.25" customHeight="1">
      <c r="A14" s="511" t="s">
        <v>379</v>
      </c>
      <c r="B14" s="620">
        <v>1</v>
      </c>
      <c r="C14" s="767">
        <v>0</v>
      </c>
      <c r="D14" s="768" t="s">
        <v>54</v>
      </c>
      <c r="E14" s="510"/>
      <c r="F14" s="509">
        <v>132.88499999999999</v>
      </c>
      <c r="G14" s="767">
        <v>12.950000000000001</v>
      </c>
      <c r="H14" s="769">
        <f t="shared" si="0"/>
        <v>-0.90254731534785715</v>
      </c>
      <c r="I14" s="770">
        <v>1</v>
      </c>
    </row>
    <row r="15" spans="1:9" ht="24.75" customHeight="1"/>
    <row r="16" spans="1:9" ht="14.25" customHeight="1">
      <c r="A16" s="812" t="s">
        <v>555</v>
      </c>
      <c r="B16" s="812"/>
      <c r="C16" s="812"/>
      <c r="D16" s="812"/>
      <c r="E16" s="812"/>
      <c r="F16" s="812"/>
      <c r="G16" s="812"/>
      <c r="H16" s="812"/>
      <c r="I16" s="812"/>
    </row>
    <row r="17" spans="1:9" ht="29.25" customHeight="1">
      <c r="A17" s="508" t="s">
        <v>450</v>
      </c>
      <c r="B17" s="508"/>
      <c r="C17" s="508"/>
      <c r="D17" s="508"/>
      <c r="E17" s="508"/>
      <c r="F17" s="507"/>
      <c r="G17" s="385"/>
      <c r="H17" s="385"/>
      <c r="I17" s="385"/>
    </row>
    <row r="18" spans="1:9" ht="17.25" customHeight="1"/>
  </sheetData>
  <mergeCells count="3">
    <mergeCell ref="B4:D4"/>
    <mergeCell ref="F4:I4"/>
    <mergeCell ref="A16:I16"/>
  </mergeCells>
  <pageMargins left="0.7" right="0.7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AI114"/>
  <sheetViews>
    <sheetView zoomScale="115" zoomScaleNormal="115" workbookViewId="0">
      <pane xSplit="3" ySplit="5" topLeftCell="N6" activePane="bottomRight" state="frozen"/>
      <selection activeCell="I36" sqref="I36"/>
      <selection pane="topRight" activeCell="I36" sqref="I36"/>
      <selection pane="bottomLeft" activeCell="I36" sqref="I36"/>
      <selection pane="bottomRight" activeCell="AA62" sqref="AA62:AB69"/>
    </sheetView>
  </sheetViews>
  <sheetFormatPr baseColWidth="10" defaultColWidth="11.5703125" defaultRowHeight="12"/>
  <cols>
    <col min="1" max="1" width="11" style="6" customWidth="1"/>
    <col min="2" max="2" width="7" style="6" customWidth="1"/>
    <col min="3" max="3" width="11.5703125" style="6" customWidth="1"/>
    <col min="4" max="4" width="11.5703125" style="6" hidden="1" customWidth="1"/>
    <col min="5" max="14" width="7.5703125" style="6" customWidth="1"/>
    <col min="15" max="23" width="7" style="4" customWidth="1"/>
    <col min="24" max="24" width="9.28515625" style="4" customWidth="1"/>
    <col min="25" max="25" width="7" style="4" customWidth="1"/>
    <col min="26" max="26" width="8.140625" style="4" customWidth="1"/>
    <col min="27" max="28" width="8.28515625" style="4" customWidth="1"/>
    <col min="29" max="29" width="8.28515625" style="72" customWidth="1"/>
    <col min="30" max="16384" width="11.5703125" style="4"/>
  </cols>
  <sheetData>
    <row r="1" spans="1:30" ht="15">
      <c r="A1" s="1" t="s">
        <v>123</v>
      </c>
    </row>
    <row r="2" spans="1:30" ht="15">
      <c r="A2" s="8" t="s">
        <v>61</v>
      </c>
    </row>
    <row r="3" spans="1:30" s="34" customFormat="1" ht="6.7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AC3" s="73"/>
    </row>
    <row r="4" spans="1:30" ht="15" customHeight="1">
      <c r="F4" s="813" t="s">
        <v>168</v>
      </c>
      <c r="G4" s="813"/>
      <c r="H4" s="813"/>
      <c r="I4" s="813"/>
      <c r="J4" s="813"/>
      <c r="K4" s="813"/>
      <c r="L4" s="813"/>
      <c r="M4" s="126"/>
      <c r="N4" s="262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813" t="s">
        <v>364</v>
      </c>
      <c r="AB4" s="813"/>
    </row>
    <row r="5" spans="1:30" ht="12.75" thickBot="1">
      <c r="A5" s="79" t="s">
        <v>121</v>
      </c>
      <c r="B5" s="80"/>
      <c r="C5" s="81" t="s">
        <v>122</v>
      </c>
      <c r="D5" s="81">
        <v>2007</v>
      </c>
      <c r="E5" s="81">
        <v>2008</v>
      </c>
      <c r="F5" s="81">
        <v>2009</v>
      </c>
      <c r="G5" s="81">
        <v>2010</v>
      </c>
      <c r="H5" s="81">
        <v>2011</v>
      </c>
      <c r="I5" s="81">
        <v>2012</v>
      </c>
      <c r="J5" s="81">
        <v>2013</v>
      </c>
      <c r="K5" s="81">
        <v>2014</v>
      </c>
      <c r="L5" s="81">
        <v>2015</v>
      </c>
      <c r="M5" s="81">
        <v>2016</v>
      </c>
      <c r="N5" s="81">
        <v>2017</v>
      </c>
      <c r="O5" s="81" t="s">
        <v>117</v>
      </c>
      <c r="P5" s="81" t="s">
        <v>118</v>
      </c>
      <c r="Q5" s="81" t="s">
        <v>124</v>
      </c>
      <c r="R5" s="81" t="s">
        <v>126</v>
      </c>
      <c r="S5" s="81" t="s">
        <v>127</v>
      </c>
      <c r="T5" s="81" t="s">
        <v>152</v>
      </c>
      <c r="U5" s="81" t="s">
        <v>153</v>
      </c>
      <c r="V5" s="81" t="s">
        <v>155</v>
      </c>
      <c r="W5" s="81" t="s">
        <v>156</v>
      </c>
      <c r="X5" s="81" t="s">
        <v>157</v>
      </c>
      <c r="Y5" s="81" t="s">
        <v>158</v>
      </c>
      <c r="Z5" s="81" t="s">
        <v>159</v>
      </c>
      <c r="AA5" s="81">
        <v>2017</v>
      </c>
      <c r="AB5" s="81">
        <v>2018</v>
      </c>
      <c r="AC5" s="82" t="s">
        <v>119</v>
      </c>
    </row>
    <row r="6" spans="1:30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"/>
      <c r="AA6" s="5"/>
    </row>
    <row r="7" spans="1:30">
      <c r="A7" s="7"/>
      <c r="B7" s="7"/>
      <c r="C7" s="7"/>
      <c r="D7" s="50"/>
      <c r="E7" s="15"/>
      <c r="F7" s="15"/>
      <c r="G7" s="15"/>
      <c r="H7" s="15"/>
      <c r="I7" s="15"/>
      <c r="J7" s="15"/>
      <c r="K7" s="15"/>
      <c r="L7" s="15"/>
      <c r="M7" s="15"/>
      <c r="N7" s="286"/>
      <c r="O7" s="77"/>
      <c r="P7" s="76"/>
      <c r="Q7" s="76"/>
      <c r="R7" s="76"/>
      <c r="S7" s="76"/>
      <c r="T7" s="76"/>
      <c r="U7" s="76"/>
      <c r="V7" s="76"/>
      <c r="W7" s="76"/>
      <c r="X7" s="76"/>
      <c r="Y7" s="76"/>
      <c r="Z7" s="78"/>
      <c r="AA7" s="17"/>
      <c r="AB7" s="55"/>
      <c r="AC7" s="99"/>
    </row>
    <row r="8" spans="1:30">
      <c r="A8" s="6" t="s">
        <v>0</v>
      </c>
      <c r="B8" s="6" t="s">
        <v>1</v>
      </c>
      <c r="C8" s="6" t="s">
        <v>2</v>
      </c>
      <c r="D8" s="51">
        <v>7219.0687201917526</v>
      </c>
      <c r="E8" s="14">
        <v>7276.9520400628562</v>
      </c>
      <c r="F8" s="14">
        <v>5935.4024202705696</v>
      </c>
      <c r="G8" s="14">
        <v>8879.1470329311687</v>
      </c>
      <c r="H8" s="14">
        <v>10721.031282565797</v>
      </c>
      <c r="I8" s="14">
        <v>10730.942210401816</v>
      </c>
      <c r="J8" s="14">
        <v>9820.7478280872583</v>
      </c>
      <c r="K8" s="14">
        <v>8874.9060769625194</v>
      </c>
      <c r="L8" s="14">
        <v>8167.541312653776</v>
      </c>
      <c r="M8" s="14">
        <v>10171.202800494437</v>
      </c>
      <c r="N8" s="287">
        <v>13773.19020945282</v>
      </c>
      <c r="O8" s="90">
        <v>1224.7389886264336</v>
      </c>
      <c r="P8" s="92">
        <v>1093.8361693908512</v>
      </c>
      <c r="Q8" s="92">
        <v>1348.1637513185558</v>
      </c>
      <c r="R8" s="92"/>
      <c r="S8" s="92"/>
      <c r="T8" s="92"/>
      <c r="U8" s="92"/>
      <c r="V8" s="92"/>
      <c r="W8" s="92"/>
      <c r="X8" s="92"/>
      <c r="Y8" s="92"/>
      <c r="Z8" s="91"/>
      <c r="AA8" s="98">
        <v>3046.5608210931146</v>
      </c>
      <c r="AB8" s="93">
        <v>3666.7389093358406</v>
      </c>
      <c r="AC8" s="100">
        <f>AB8/AA8-1</f>
        <v>0.20356661975985246</v>
      </c>
      <c r="AD8" s="250"/>
    </row>
    <row r="9" spans="1:30">
      <c r="A9" s="22"/>
      <c r="B9" s="6" t="s">
        <v>3</v>
      </c>
      <c r="C9" s="6" t="s">
        <v>170</v>
      </c>
      <c r="D9" s="51">
        <v>1121.9424399999998</v>
      </c>
      <c r="E9" s="14">
        <v>1243.0921780000001</v>
      </c>
      <c r="F9" s="14">
        <v>1246.1711079999998</v>
      </c>
      <c r="G9" s="14">
        <v>1256.1313640000003</v>
      </c>
      <c r="H9" s="14">
        <v>1262.237985</v>
      </c>
      <c r="I9" s="14">
        <v>1405.5533140000002</v>
      </c>
      <c r="J9" s="14">
        <v>1403.9670750000002</v>
      </c>
      <c r="K9" s="14">
        <v>1402.417778</v>
      </c>
      <c r="L9" s="14">
        <v>1757.1664789999998</v>
      </c>
      <c r="M9" s="14">
        <v>2492.5097820000001</v>
      </c>
      <c r="N9" s="287">
        <v>2608.8056520000005</v>
      </c>
      <c r="O9" s="90">
        <v>201.54240300000001</v>
      </c>
      <c r="P9" s="92">
        <v>185.80975700000002</v>
      </c>
      <c r="Q9" s="92">
        <v>238.058774</v>
      </c>
      <c r="R9" s="92"/>
      <c r="S9" s="92"/>
      <c r="T9" s="92"/>
      <c r="U9" s="92"/>
      <c r="V9" s="92"/>
      <c r="W9" s="92"/>
      <c r="X9" s="92"/>
      <c r="Y9" s="92"/>
      <c r="Z9" s="91"/>
      <c r="AA9" s="98">
        <v>600.43769499999996</v>
      </c>
      <c r="AB9" s="93">
        <v>625.410934</v>
      </c>
      <c r="AC9" s="100">
        <f>AB9/AA9-1</f>
        <v>4.1591724183805745E-2</v>
      </c>
      <c r="AD9" s="250"/>
    </row>
    <row r="10" spans="1:30">
      <c r="B10" s="6" t="s">
        <v>4</v>
      </c>
      <c r="C10" s="6" t="s">
        <v>5</v>
      </c>
      <c r="D10" s="51">
        <v>290.22858040415656</v>
      </c>
      <c r="E10" s="14">
        <v>271.70898466302566</v>
      </c>
      <c r="F10" s="14">
        <v>214.18226763318845</v>
      </c>
      <c r="G10" s="14">
        <v>320.71897813332839</v>
      </c>
      <c r="H10" s="14">
        <v>385.85798431802806</v>
      </c>
      <c r="I10" s="14">
        <v>346.33781999519397</v>
      </c>
      <c r="J10" s="14">
        <v>319.28933260710011</v>
      </c>
      <c r="K10" s="14">
        <v>287.8192267489498</v>
      </c>
      <c r="L10" s="14">
        <v>214.37274702998806</v>
      </c>
      <c r="M10" s="14">
        <v>185.09776841577542</v>
      </c>
      <c r="N10" s="287">
        <v>239.47410512458134</v>
      </c>
      <c r="O10" s="90">
        <v>275.64038743870043</v>
      </c>
      <c r="P10" s="92">
        <v>267.0235129071923</v>
      </c>
      <c r="Q10" s="92">
        <v>256.87639267968103</v>
      </c>
      <c r="R10" s="92"/>
      <c r="S10" s="92"/>
      <c r="T10" s="92"/>
      <c r="U10" s="92"/>
      <c r="V10" s="92"/>
      <c r="W10" s="92"/>
      <c r="X10" s="92"/>
      <c r="Y10" s="92"/>
      <c r="Z10" s="91"/>
      <c r="AA10" s="98">
        <v>230.14823264698131</v>
      </c>
      <c r="AB10" s="93">
        <v>265.93791403986853</v>
      </c>
      <c r="AC10" s="100">
        <f t="shared" ref="AC10:AC42" si="0">AB10/AA10-1</f>
        <v>0.15550708767676746</v>
      </c>
      <c r="AD10" s="250"/>
    </row>
    <row r="11" spans="1:30">
      <c r="D11" s="51"/>
      <c r="E11" s="14"/>
      <c r="F11" s="14"/>
      <c r="G11" s="14"/>
      <c r="H11" s="14"/>
      <c r="I11" s="14"/>
      <c r="J11" s="14"/>
      <c r="K11" s="14"/>
      <c r="L11" s="14"/>
      <c r="M11" s="14"/>
      <c r="N11" s="287"/>
      <c r="O11" s="90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1"/>
      <c r="AA11" s="94"/>
      <c r="AB11" s="93"/>
      <c r="AC11" s="100"/>
      <c r="AD11" s="250"/>
    </row>
    <row r="12" spans="1:30">
      <c r="A12" s="6" t="s">
        <v>6</v>
      </c>
      <c r="B12" s="6" t="s">
        <v>1</v>
      </c>
      <c r="C12" s="6" t="s">
        <v>2</v>
      </c>
      <c r="D12" s="51">
        <v>4187.4032129251573</v>
      </c>
      <c r="E12" s="14">
        <v>5586.0346055150185</v>
      </c>
      <c r="F12" s="14">
        <v>6790.9480920625147</v>
      </c>
      <c r="G12" s="14">
        <v>7744.6314899523886</v>
      </c>
      <c r="H12" s="14">
        <v>10235.353079840146</v>
      </c>
      <c r="I12" s="14">
        <v>10745.515758961699</v>
      </c>
      <c r="J12" s="14">
        <v>8536.2794900494937</v>
      </c>
      <c r="K12" s="14">
        <v>6729.0722178974011</v>
      </c>
      <c r="L12" s="14">
        <v>6650.5953646963681</v>
      </c>
      <c r="M12" s="14">
        <v>7385.9574342377318</v>
      </c>
      <c r="N12" s="287">
        <v>7979.3150062432396</v>
      </c>
      <c r="O12" s="90">
        <v>701.24380093466527</v>
      </c>
      <c r="P12" s="92">
        <v>592.46111023851529</v>
      </c>
      <c r="Q12" s="92">
        <v>692.98793436004246</v>
      </c>
      <c r="R12" s="92"/>
      <c r="S12" s="92"/>
      <c r="T12" s="92"/>
      <c r="U12" s="92"/>
      <c r="V12" s="92"/>
      <c r="W12" s="92"/>
      <c r="X12" s="92"/>
      <c r="Y12" s="92"/>
      <c r="Z12" s="91"/>
      <c r="AA12" s="98">
        <v>1764.1113753943673</v>
      </c>
      <c r="AB12" s="93">
        <v>1986.6928455332231</v>
      </c>
      <c r="AC12" s="100">
        <f t="shared" si="0"/>
        <v>0.12617200548865437</v>
      </c>
      <c r="AD12" s="250"/>
    </row>
    <row r="13" spans="1:30">
      <c r="A13" s="22"/>
      <c r="B13" s="6" t="s">
        <v>3</v>
      </c>
      <c r="C13" s="6" t="s">
        <v>7</v>
      </c>
      <c r="D13" s="51">
        <v>5967.3943619999991</v>
      </c>
      <c r="E13" s="14">
        <v>6417.683814</v>
      </c>
      <c r="F13" s="14">
        <v>6972.1969499999996</v>
      </c>
      <c r="G13" s="14">
        <v>6334.5532089999997</v>
      </c>
      <c r="H13" s="14">
        <v>6492.2497979999989</v>
      </c>
      <c r="I13" s="14">
        <v>6427.0524130000013</v>
      </c>
      <c r="J13" s="14">
        <v>6047.3659180000004</v>
      </c>
      <c r="K13" s="14">
        <v>5323.3804000000009</v>
      </c>
      <c r="L13" s="14">
        <v>5743.7721409999986</v>
      </c>
      <c r="M13" s="14">
        <v>5915.3714909999999</v>
      </c>
      <c r="N13" s="287">
        <v>6336.3753339999994</v>
      </c>
      <c r="O13" s="90">
        <v>527.19124499999998</v>
      </c>
      <c r="P13" s="92">
        <v>444.780959</v>
      </c>
      <c r="Q13" s="92">
        <v>523.14513199999999</v>
      </c>
      <c r="R13" s="92"/>
      <c r="S13" s="92"/>
      <c r="T13" s="92"/>
      <c r="U13" s="92"/>
      <c r="V13" s="92"/>
      <c r="W13" s="92"/>
      <c r="X13" s="92"/>
      <c r="Y13" s="92"/>
      <c r="Z13" s="91"/>
      <c r="AA13" s="98">
        <v>1447.0680830000001</v>
      </c>
      <c r="AB13" s="93">
        <v>1495.1173359999998</v>
      </c>
      <c r="AC13" s="100">
        <f t="shared" si="0"/>
        <v>3.3204555863319163E-2</v>
      </c>
      <c r="AD13" s="250"/>
    </row>
    <row r="14" spans="1:30">
      <c r="B14" s="6" t="s">
        <v>4</v>
      </c>
      <c r="C14" s="6" t="s">
        <v>8</v>
      </c>
      <c r="D14" s="51">
        <v>697.40740391666668</v>
      </c>
      <c r="E14" s="14">
        <v>872.72369391666655</v>
      </c>
      <c r="F14" s="14">
        <v>973.62445291666654</v>
      </c>
      <c r="G14" s="14">
        <v>1225.2929394166665</v>
      </c>
      <c r="H14" s="14">
        <v>1569.5253051666666</v>
      </c>
      <c r="I14" s="14">
        <v>1669.8708749999998</v>
      </c>
      <c r="J14" s="14">
        <v>1410.99973475</v>
      </c>
      <c r="K14" s="14">
        <v>1266.0884009166668</v>
      </c>
      <c r="L14" s="14">
        <v>1160.0925755833334</v>
      </c>
      <c r="M14" s="14">
        <v>1248.6041570635368</v>
      </c>
      <c r="N14" s="287">
        <v>1259.2869875348897</v>
      </c>
      <c r="O14" s="90">
        <v>1330.150695</v>
      </c>
      <c r="P14" s="92">
        <v>1332.0289419999999</v>
      </c>
      <c r="Q14" s="92">
        <v>1324.65714</v>
      </c>
      <c r="R14" s="92"/>
      <c r="S14" s="92"/>
      <c r="T14" s="92"/>
      <c r="U14" s="92"/>
      <c r="V14" s="92"/>
      <c r="W14" s="92"/>
      <c r="X14" s="92"/>
      <c r="Y14" s="92"/>
      <c r="Z14" s="91"/>
      <c r="AA14" s="98">
        <v>1219.0935562182303</v>
      </c>
      <c r="AB14" s="93">
        <v>1328.7872447846619</v>
      </c>
      <c r="AC14" s="100">
        <f t="shared" si="0"/>
        <v>8.9979713211440604E-2</v>
      </c>
      <c r="AD14" s="250"/>
    </row>
    <row r="15" spans="1:30">
      <c r="D15" s="51"/>
      <c r="E15" s="14"/>
      <c r="F15" s="14"/>
      <c r="G15" s="14"/>
      <c r="H15" s="14"/>
      <c r="I15" s="14"/>
      <c r="J15" s="14"/>
      <c r="K15" s="14"/>
      <c r="L15" s="14"/>
      <c r="M15" s="14"/>
      <c r="N15" s="287"/>
      <c r="O15" s="90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1"/>
      <c r="AA15" s="94"/>
      <c r="AB15" s="93"/>
      <c r="AC15" s="100"/>
      <c r="AD15" s="250"/>
    </row>
    <row r="16" spans="1:30">
      <c r="A16" s="6" t="s">
        <v>9</v>
      </c>
      <c r="B16" s="6" t="s">
        <v>1</v>
      </c>
      <c r="C16" s="6" t="s">
        <v>2</v>
      </c>
      <c r="D16" s="51">
        <v>2539.4072801646053</v>
      </c>
      <c r="E16" s="14">
        <v>1468.2951198311805</v>
      </c>
      <c r="F16" s="14">
        <v>1233.2203045912822</v>
      </c>
      <c r="G16" s="14">
        <v>1696.0733253334295</v>
      </c>
      <c r="H16" s="14">
        <v>1522.5406592484687</v>
      </c>
      <c r="I16" s="14">
        <v>1352.3374325660052</v>
      </c>
      <c r="J16" s="14">
        <v>1413.8433873410634</v>
      </c>
      <c r="K16" s="14">
        <v>1503.5472338862523</v>
      </c>
      <c r="L16" s="14">
        <v>1507.6585311955087</v>
      </c>
      <c r="M16" s="14">
        <v>1465.4520841719275</v>
      </c>
      <c r="N16" s="287">
        <v>2376.2998861161768</v>
      </c>
      <c r="O16" s="90">
        <v>211.62590956663553</v>
      </c>
      <c r="P16" s="92">
        <v>251.62344005072632</v>
      </c>
      <c r="Q16" s="92">
        <v>244.61664167100813</v>
      </c>
      <c r="R16" s="92"/>
      <c r="S16" s="92"/>
      <c r="T16" s="92"/>
      <c r="U16" s="92"/>
      <c r="V16" s="92"/>
      <c r="W16" s="92"/>
      <c r="X16" s="92"/>
      <c r="Y16" s="92"/>
      <c r="Z16" s="91"/>
      <c r="AA16" s="98">
        <v>514.61880992881981</v>
      </c>
      <c r="AB16" s="93">
        <v>707.86599128836997</v>
      </c>
      <c r="AC16" s="100">
        <f t="shared" si="0"/>
        <v>0.37551519227655006</v>
      </c>
      <c r="AD16" s="250"/>
    </row>
    <row r="17" spans="1:30">
      <c r="A17" s="22"/>
      <c r="B17" s="6" t="s">
        <v>3</v>
      </c>
      <c r="C17" s="6" t="s">
        <v>169</v>
      </c>
      <c r="D17" s="51">
        <v>1272.656301</v>
      </c>
      <c r="E17" s="14">
        <v>1457.1284639999999</v>
      </c>
      <c r="F17" s="14">
        <v>1372.5174649999999</v>
      </c>
      <c r="G17" s="14">
        <v>1314.0726309999998</v>
      </c>
      <c r="H17" s="14">
        <v>1007.2882920000002</v>
      </c>
      <c r="I17" s="14">
        <v>1016.2970770000001</v>
      </c>
      <c r="J17" s="14">
        <v>1079.006396</v>
      </c>
      <c r="K17" s="14">
        <v>1149.2442489999999</v>
      </c>
      <c r="L17" s="14">
        <v>1217.4060959999999</v>
      </c>
      <c r="M17" s="14">
        <v>1113.5873849999998</v>
      </c>
      <c r="N17" s="287">
        <v>1240.033964</v>
      </c>
      <c r="O17" s="90">
        <v>95.978949999999998</v>
      </c>
      <c r="P17" s="92">
        <v>108.691818</v>
      </c>
      <c r="Q17" s="92">
        <v>107.226525</v>
      </c>
      <c r="R17" s="92"/>
      <c r="S17" s="92"/>
      <c r="T17" s="92"/>
      <c r="U17" s="92"/>
      <c r="V17" s="92"/>
      <c r="W17" s="92"/>
      <c r="X17" s="92"/>
      <c r="Y17" s="92"/>
      <c r="Z17" s="91"/>
      <c r="AA17" s="98">
        <v>303.28399100000001</v>
      </c>
      <c r="AB17" s="93">
        <v>311.89729299999999</v>
      </c>
      <c r="AC17" s="100">
        <f t="shared" si="0"/>
        <v>2.8400120862297484E-2</v>
      </c>
      <c r="AD17" s="250"/>
    </row>
    <row r="18" spans="1:30">
      <c r="B18" s="6" t="s">
        <v>4</v>
      </c>
      <c r="C18" s="6" t="s">
        <v>10</v>
      </c>
      <c r="D18" s="51">
        <v>91.125768792814583</v>
      </c>
      <c r="E18" s="14">
        <v>47.179298830636277</v>
      </c>
      <c r="F18" s="14">
        <v>38.911218420424966</v>
      </c>
      <c r="G18" s="14">
        <v>58.560190465615136</v>
      </c>
      <c r="H18" s="14">
        <v>68.605162310181399</v>
      </c>
      <c r="I18" s="14">
        <v>60.456806100984409</v>
      </c>
      <c r="J18" s="14">
        <v>60.195550043938646</v>
      </c>
      <c r="K18" s="14">
        <v>59.377213168564538</v>
      </c>
      <c r="L18" s="14">
        <v>56.765011819246155</v>
      </c>
      <c r="M18" s="14">
        <v>59.691578131606093</v>
      </c>
      <c r="N18" s="287">
        <v>86.922739897966764</v>
      </c>
      <c r="O18" s="90">
        <v>100.01349032651002</v>
      </c>
      <c r="P18" s="92">
        <v>105.00741879224236</v>
      </c>
      <c r="Q18" s="92">
        <v>103.47835317519926</v>
      </c>
      <c r="R18" s="92"/>
      <c r="S18" s="92"/>
      <c r="T18" s="92"/>
      <c r="U18" s="92"/>
      <c r="V18" s="92"/>
      <c r="W18" s="92"/>
      <c r="X18" s="92"/>
      <c r="Y18" s="92"/>
      <c r="Z18" s="91"/>
      <c r="AA18" s="98">
        <v>76.966530568437719</v>
      </c>
      <c r="AB18" s="93">
        <v>102.94498215824242</v>
      </c>
      <c r="AC18" s="100">
        <f t="shared" si="0"/>
        <v>0.33752920130270092</v>
      </c>
      <c r="AD18" s="250"/>
    </row>
    <row r="19" spans="1:30">
      <c r="D19" s="51"/>
      <c r="E19" s="14"/>
      <c r="F19" s="14"/>
      <c r="G19" s="14"/>
      <c r="H19" s="14"/>
      <c r="I19" s="14"/>
      <c r="J19" s="14"/>
      <c r="K19" s="14"/>
      <c r="L19" s="14"/>
      <c r="M19" s="14"/>
      <c r="N19" s="287"/>
      <c r="O19" s="90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1"/>
      <c r="AA19" s="94"/>
      <c r="AB19" s="93"/>
      <c r="AC19" s="100"/>
      <c r="AD19" s="250"/>
    </row>
    <row r="20" spans="1:30">
      <c r="A20" s="6" t="s">
        <v>11</v>
      </c>
      <c r="B20" s="6" t="s">
        <v>1</v>
      </c>
      <c r="C20" s="6" t="s">
        <v>2</v>
      </c>
      <c r="D20" s="51">
        <v>538.233568262017</v>
      </c>
      <c r="E20" s="14">
        <v>595.44527574297194</v>
      </c>
      <c r="F20" s="14">
        <v>214.08494407795499</v>
      </c>
      <c r="G20" s="14">
        <v>118.20838016762899</v>
      </c>
      <c r="H20" s="14">
        <v>219.44862884541499</v>
      </c>
      <c r="I20" s="14">
        <v>209.569981439488</v>
      </c>
      <c r="J20" s="14">
        <v>479.2518043975009</v>
      </c>
      <c r="K20" s="14">
        <v>331.07695278478701</v>
      </c>
      <c r="L20" s="14">
        <v>137.79635297098301</v>
      </c>
      <c r="M20" s="14">
        <v>120.45621156886003</v>
      </c>
      <c r="N20" s="287">
        <v>118.029144359499</v>
      </c>
      <c r="O20" s="86">
        <v>10.810272149639999</v>
      </c>
      <c r="P20" s="88">
        <v>8.6915224151200015</v>
      </c>
      <c r="Q20" s="88">
        <v>10.500047482074999</v>
      </c>
      <c r="R20" s="88"/>
      <c r="S20" s="88"/>
      <c r="T20" s="88"/>
      <c r="U20" s="88"/>
      <c r="V20" s="88"/>
      <c r="W20" s="88"/>
      <c r="X20" s="88"/>
      <c r="Y20" s="88"/>
      <c r="Z20" s="87"/>
      <c r="AA20" s="98">
        <v>26.594495830966999</v>
      </c>
      <c r="AB20" s="93">
        <v>30.001842046835002</v>
      </c>
      <c r="AC20" s="100">
        <f t="shared" si="0"/>
        <v>0.12812223392106725</v>
      </c>
      <c r="AD20" s="250"/>
    </row>
    <row r="21" spans="1:30">
      <c r="A21" s="22"/>
      <c r="B21" s="6" t="s">
        <v>3</v>
      </c>
      <c r="C21" s="6" t="s">
        <v>12</v>
      </c>
      <c r="D21" s="51">
        <v>40.359925000000004</v>
      </c>
      <c r="E21" s="14">
        <v>39.690534</v>
      </c>
      <c r="F21" s="14">
        <v>16.249386999999999</v>
      </c>
      <c r="G21" s="14">
        <v>6.1603579999999996</v>
      </c>
      <c r="H21" s="14">
        <v>6.5176329999999991</v>
      </c>
      <c r="I21" s="14">
        <v>6.9355449999999994</v>
      </c>
      <c r="J21" s="14">
        <v>21.204193999999998</v>
      </c>
      <c r="K21" s="14">
        <v>17.144968000000002</v>
      </c>
      <c r="L21" s="14">
        <v>8.9059539999999995</v>
      </c>
      <c r="M21" s="14">
        <v>7.1565099999999982</v>
      </c>
      <c r="N21" s="287">
        <v>6.9465319999999995</v>
      </c>
      <c r="O21" s="88">
        <v>0.65115500000000004</v>
      </c>
      <c r="P21" s="88">
        <v>0.51156800000000002</v>
      </c>
      <c r="Q21" s="88">
        <v>0.63324499999999995</v>
      </c>
      <c r="R21" s="88"/>
      <c r="S21" s="88"/>
      <c r="T21" s="88"/>
      <c r="U21" s="88"/>
      <c r="V21" s="88"/>
      <c r="W21" s="88"/>
      <c r="X21" s="88"/>
      <c r="Y21" s="88"/>
      <c r="Z21" s="87"/>
      <c r="AA21" s="97">
        <v>1.5446279999999999</v>
      </c>
      <c r="AB21" s="89">
        <v>1.7959680000000002</v>
      </c>
      <c r="AC21" s="100">
        <f t="shared" si="0"/>
        <v>0.16271879054374283</v>
      </c>
      <c r="AD21" s="250"/>
    </row>
    <row r="22" spans="1:30">
      <c r="B22" s="6" t="s">
        <v>4</v>
      </c>
      <c r="C22" s="6" t="s">
        <v>13</v>
      </c>
      <c r="D22" s="51">
        <v>13.351383499999999</v>
      </c>
      <c r="E22" s="14">
        <v>14.948861916666667</v>
      </c>
      <c r="F22" s="14">
        <v>14.163348416666665</v>
      </c>
      <c r="G22" s="14">
        <v>19.073053666666667</v>
      </c>
      <c r="H22" s="14">
        <v>33.680962833333332</v>
      </c>
      <c r="I22" s="14">
        <v>30.22969075</v>
      </c>
      <c r="J22" s="14">
        <v>23.909081333333337</v>
      </c>
      <c r="K22" s="14">
        <v>18.864849666666668</v>
      </c>
      <c r="L22" s="14">
        <v>15.475446250000003</v>
      </c>
      <c r="M22" s="14">
        <v>16.831697513014031</v>
      </c>
      <c r="N22" s="287">
        <v>16.991089130446532</v>
      </c>
      <c r="O22" s="88">
        <v>16.601687999999999</v>
      </c>
      <c r="P22" s="88">
        <v>16.989965000000002</v>
      </c>
      <c r="Q22" s="88">
        <v>16.581334999999999</v>
      </c>
      <c r="R22" s="88"/>
      <c r="S22" s="88"/>
      <c r="T22" s="88"/>
      <c r="U22" s="88"/>
      <c r="V22" s="88"/>
      <c r="W22" s="88"/>
      <c r="X22" s="88"/>
      <c r="Y22" s="88"/>
      <c r="Z22" s="87"/>
      <c r="AA22" s="97">
        <v>17.217411461508533</v>
      </c>
      <c r="AB22" s="89">
        <v>16.705109471235009</v>
      </c>
      <c r="AC22" s="100">
        <f t="shared" si="0"/>
        <v>-2.9754878741141355E-2</v>
      </c>
      <c r="AD22" s="250"/>
    </row>
    <row r="23" spans="1:30">
      <c r="D23" s="51"/>
      <c r="E23" s="14"/>
      <c r="F23" s="14"/>
      <c r="G23" s="14"/>
      <c r="H23" s="14"/>
      <c r="I23" s="14"/>
      <c r="J23" s="14"/>
      <c r="K23" s="14"/>
      <c r="L23" s="14"/>
      <c r="M23" s="14"/>
      <c r="N23" s="287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1"/>
      <c r="AA23" s="94"/>
      <c r="AB23" s="93"/>
      <c r="AC23" s="100"/>
      <c r="AD23" s="250"/>
    </row>
    <row r="24" spans="1:30">
      <c r="A24" s="6" t="s">
        <v>14</v>
      </c>
      <c r="B24" s="6" t="s">
        <v>1</v>
      </c>
      <c r="C24" s="6" t="s">
        <v>2</v>
      </c>
      <c r="D24" s="51">
        <v>1032.9556582579808</v>
      </c>
      <c r="E24" s="14">
        <v>1135.6647188208904</v>
      </c>
      <c r="F24" s="14">
        <v>1115.8065786717914</v>
      </c>
      <c r="G24" s="14">
        <v>1578.8088600715344</v>
      </c>
      <c r="H24" s="14">
        <v>2426.735952128829</v>
      </c>
      <c r="I24" s="14">
        <v>2575.3341204307012</v>
      </c>
      <c r="J24" s="14">
        <v>1776.0595258877415</v>
      </c>
      <c r="K24" s="14">
        <v>1522.5135211197114</v>
      </c>
      <c r="L24" s="14">
        <v>1548.2696011111268</v>
      </c>
      <c r="M24" s="14">
        <v>1657.8745242177492</v>
      </c>
      <c r="N24" s="287">
        <v>1707.4039311799302</v>
      </c>
      <c r="O24" s="92">
        <v>128.92400978467205</v>
      </c>
      <c r="P24" s="92">
        <v>167.73412283989393</v>
      </c>
      <c r="Q24" s="92">
        <v>121.61914322064167</v>
      </c>
      <c r="R24" s="92"/>
      <c r="S24" s="92"/>
      <c r="T24" s="92"/>
      <c r="U24" s="92"/>
      <c r="V24" s="92"/>
      <c r="W24" s="92"/>
      <c r="X24" s="92"/>
      <c r="Y24" s="92"/>
      <c r="Z24" s="91"/>
      <c r="AA24" s="98">
        <v>335.31797342847671</v>
      </c>
      <c r="AB24" s="93">
        <v>418.27727584520761</v>
      </c>
      <c r="AC24" s="100">
        <f t="shared" si="0"/>
        <v>0.24740487832641067</v>
      </c>
      <c r="AD24" s="250"/>
    </row>
    <row r="25" spans="1:30">
      <c r="A25" s="22"/>
      <c r="B25" s="6" t="s">
        <v>3</v>
      </c>
      <c r="C25" s="6" t="s">
        <v>169</v>
      </c>
      <c r="D25" s="51">
        <v>416.63830099999996</v>
      </c>
      <c r="E25" s="14">
        <v>524.99695399999996</v>
      </c>
      <c r="F25" s="14">
        <v>681.50997000000007</v>
      </c>
      <c r="G25" s="14">
        <v>769.96655399999997</v>
      </c>
      <c r="H25" s="14">
        <v>987.66261499999996</v>
      </c>
      <c r="I25" s="14">
        <v>1169.6602899999998</v>
      </c>
      <c r="J25" s="14">
        <v>855.15530999999999</v>
      </c>
      <c r="K25" s="14">
        <v>771.45482600000003</v>
      </c>
      <c r="L25" s="14">
        <v>938.35960200000011</v>
      </c>
      <c r="M25" s="14">
        <v>942.30815900000005</v>
      </c>
      <c r="N25" s="287">
        <v>856.21164399999998</v>
      </c>
      <c r="O25" s="88">
        <v>58.864221999999998</v>
      </c>
      <c r="P25" s="88">
        <v>77.25025500000001</v>
      </c>
      <c r="Q25" s="88">
        <v>58.792951000000002</v>
      </c>
      <c r="R25" s="88"/>
      <c r="S25" s="88"/>
      <c r="T25" s="88"/>
      <c r="U25" s="88"/>
      <c r="V25" s="88"/>
      <c r="W25" s="88"/>
      <c r="X25" s="88"/>
      <c r="Y25" s="88"/>
      <c r="Z25" s="87"/>
      <c r="AA25" s="98">
        <v>170.57615099999998</v>
      </c>
      <c r="AB25" s="93">
        <v>194.90742800000004</v>
      </c>
      <c r="AC25" s="100">
        <f t="shared" si="0"/>
        <v>0.14264172838558231</v>
      </c>
      <c r="AD25" s="250"/>
    </row>
    <row r="26" spans="1:30">
      <c r="B26" s="6" t="s">
        <v>4</v>
      </c>
      <c r="C26" s="6" t="s">
        <v>10</v>
      </c>
      <c r="D26" s="51">
        <v>114.71432095894141</v>
      </c>
      <c r="E26" s="14">
        <v>100.20320343604413</v>
      </c>
      <c r="F26" s="14">
        <v>72.089295361518609</v>
      </c>
      <c r="G26" s="14">
        <v>92.382053407846414</v>
      </c>
      <c r="H26" s="14">
        <v>112.60864159269941</v>
      </c>
      <c r="I26" s="14">
        <v>100.21019140710636</v>
      </c>
      <c r="J26" s="14">
        <v>95.71337177118636</v>
      </c>
      <c r="K26" s="14">
        <v>89.760157366297094</v>
      </c>
      <c r="L26" s="14">
        <v>75.175268696750138</v>
      </c>
      <c r="M26" s="14">
        <v>79.803960882668235</v>
      </c>
      <c r="N26" s="287">
        <v>90.452565217767742</v>
      </c>
      <c r="O26" s="88">
        <v>99.34548552791982</v>
      </c>
      <c r="P26" s="88">
        <v>98.488889530291658</v>
      </c>
      <c r="Q26" s="88">
        <v>93.830152207907176</v>
      </c>
      <c r="R26" s="88"/>
      <c r="S26" s="88"/>
      <c r="T26" s="88"/>
      <c r="U26" s="88"/>
      <c r="V26" s="88"/>
      <c r="W26" s="88"/>
      <c r="X26" s="88"/>
      <c r="Y26" s="88"/>
      <c r="Z26" s="87"/>
      <c r="AA26" s="97">
        <v>89.167022106753819</v>
      </c>
      <c r="AB26" s="89">
        <v>97.342303889912003</v>
      </c>
      <c r="AC26" s="100">
        <f t="shared" si="0"/>
        <v>9.1685037696677352E-2</v>
      </c>
      <c r="AD26" s="250"/>
    </row>
    <row r="27" spans="1:30">
      <c r="D27" s="51"/>
      <c r="E27" s="14"/>
      <c r="F27" s="14"/>
      <c r="G27" s="14"/>
      <c r="H27" s="14"/>
      <c r="I27" s="14"/>
      <c r="J27" s="14"/>
      <c r="K27" s="14"/>
      <c r="L27" s="14"/>
      <c r="M27" s="14"/>
      <c r="N27" s="287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1"/>
      <c r="AA27" s="94"/>
      <c r="AB27" s="93"/>
      <c r="AC27" s="100"/>
      <c r="AD27" s="250"/>
    </row>
    <row r="28" spans="1:30">
      <c r="A28" s="6" t="s">
        <v>16</v>
      </c>
      <c r="B28" s="6" t="s">
        <v>1</v>
      </c>
      <c r="C28" s="6" t="s">
        <v>2</v>
      </c>
      <c r="D28" s="51">
        <v>285.41642566243098</v>
      </c>
      <c r="E28" s="14">
        <v>385.08789704585701</v>
      </c>
      <c r="F28" s="14">
        <v>297.68320635250899</v>
      </c>
      <c r="G28" s="14">
        <v>523.27650585695505</v>
      </c>
      <c r="H28" s="14">
        <v>1030.072291616872</v>
      </c>
      <c r="I28" s="14">
        <v>844.8284799506572</v>
      </c>
      <c r="J28" s="14">
        <v>856.80847467289618</v>
      </c>
      <c r="K28" s="14">
        <v>646.70480025804579</v>
      </c>
      <c r="L28" s="14">
        <v>350.00259655641497</v>
      </c>
      <c r="M28" s="14">
        <v>343.76033679517201</v>
      </c>
      <c r="N28" s="287">
        <v>426.70590445394402</v>
      </c>
      <c r="O28" s="88">
        <v>47.794401997039003</v>
      </c>
      <c r="P28" s="88">
        <v>52.466669471995992</v>
      </c>
      <c r="Q28" s="88">
        <v>49.718177291865999</v>
      </c>
      <c r="R28" s="88"/>
      <c r="S28" s="88"/>
      <c r="T28" s="88"/>
      <c r="U28" s="88"/>
      <c r="V28" s="88"/>
      <c r="W28" s="88"/>
      <c r="X28" s="88"/>
      <c r="Y28" s="88"/>
      <c r="Z28" s="87"/>
      <c r="AA28" s="97">
        <v>97.075353822910017</v>
      </c>
      <c r="AB28" s="89">
        <v>149.97924876090099</v>
      </c>
      <c r="AC28" s="100">
        <f t="shared" si="0"/>
        <v>0.54497761640406739</v>
      </c>
      <c r="AD28" s="250"/>
    </row>
    <row r="29" spans="1:30">
      <c r="A29" s="22"/>
      <c r="B29" s="6" t="s">
        <v>3</v>
      </c>
      <c r="C29" s="6" t="s">
        <v>169</v>
      </c>
      <c r="D29" s="51">
        <v>7.1777029999999993</v>
      </c>
      <c r="E29" s="14">
        <v>6.8411140000000001</v>
      </c>
      <c r="F29" s="14">
        <v>6.7791249999999996</v>
      </c>
      <c r="G29" s="14">
        <v>7.959607000000001</v>
      </c>
      <c r="H29" s="14">
        <v>9.2557340000000003</v>
      </c>
      <c r="I29" s="14">
        <v>9.7848829999999989</v>
      </c>
      <c r="J29" s="14">
        <v>10.373199999999999</v>
      </c>
      <c r="K29" s="14">
        <v>11.368120999999999</v>
      </c>
      <c r="L29" s="14">
        <v>11.646831000000001</v>
      </c>
      <c r="M29" s="14">
        <v>11.050374</v>
      </c>
      <c r="N29" s="287">
        <v>11.463353000000001</v>
      </c>
      <c r="O29" s="88">
        <v>1.5377129999999999</v>
      </c>
      <c r="P29" s="88">
        <v>1.3923709999999998</v>
      </c>
      <c r="Q29" s="88">
        <v>1.3911439999999999</v>
      </c>
      <c r="R29" s="88"/>
      <c r="S29" s="88"/>
      <c r="T29" s="88"/>
      <c r="U29" s="88"/>
      <c r="V29" s="88"/>
      <c r="W29" s="88"/>
      <c r="X29" s="88"/>
      <c r="Y29" s="88"/>
      <c r="Z29" s="87"/>
      <c r="AA29" s="97">
        <v>2.1447050000000001</v>
      </c>
      <c r="AB29" s="89">
        <v>4.3212279999999996</v>
      </c>
      <c r="AC29" s="100">
        <f t="shared" si="0"/>
        <v>1.014835606761769</v>
      </c>
      <c r="AD29" s="250"/>
    </row>
    <row r="30" spans="1:30">
      <c r="B30" s="6" t="s">
        <v>4</v>
      </c>
      <c r="C30" s="6" t="s">
        <v>17</v>
      </c>
      <c r="D30" s="51">
        <v>39.19748633826304</v>
      </c>
      <c r="E30" s="14">
        <v>55.829632338133472</v>
      </c>
      <c r="F30" s="14">
        <v>44.72935917880438</v>
      </c>
      <c r="G30" s="14">
        <v>65.32336672080416</v>
      </c>
      <c r="H30" s="14">
        <v>113.09592104471501</v>
      </c>
      <c r="I30" s="14">
        <v>88.178737441352482</v>
      </c>
      <c r="J30" s="14">
        <v>82.404491858548326</v>
      </c>
      <c r="K30" s="14">
        <v>56.288874678169215</v>
      </c>
      <c r="L30" s="14">
        <v>30.894777492697656</v>
      </c>
      <c r="M30" s="14">
        <v>31.108479839249966</v>
      </c>
      <c r="N30" s="287">
        <v>37.223481162443832</v>
      </c>
      <c r="O30" s="88">
        <v>31.081483994112691</v>
      </c>
      <c r="P30" s="88">
        <v>37.681529902587741</v>
      </c>
      <c r="Q30" s="88">
        <v>35.739058855061735</v>
      </c>
      <c r="R30" s="88"/>
      <c r="S30" s="88"/>
      <c r="T30" s="88"/>
      <c r="U30" s="88"/>
      <c r="V30" s="88"/>
      <c r="W30" s="88"/>
      <c r="X30" s="88"/>
      <c r="Y30" s="88"/>
      <c r="Z30" s="87"/>
      <c r="AA30" s="97">
        <v>45.262800162684385</v>
      </c>
      <c r="AB30" s="89">
        <v>34.70755275141719</v>
      </c>
      <c r="AC30" s="100">
        <f t="shared" si="0"/>
        <v>-0.23319916959024478</v>
      </c>
      <c r="AD30" s="250"/>
    </row>
    <row r="31" spans="1:30">
      <c r="D31" s="51"/>
      <c r="E31" s="14"/>
      <c r="F31" s="14"/>
      <c r="G31" s="14"/>
      <c r="H31" s="14"/>
      <c r="I31" s="14"/>
      <c r="J31" s="14"/>
      <c r="K31" s="14"/>
      <c r="L31" s="14"/>
      <c r="M31" s="14"/>
      <c r="N31" s="287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1"/>
      <c r="AA31" s="94"/>
      <c r="AB31" s="93"/>
      <c r="AC31" s="100"/>
      <c r="AD31" s="250"/>
    </row>
    <row r="32" spans="1:30">
      <c r="A32" s="6" t="s">
        <v>15</v>
      </c>
      <c r="B32" s="6" t="s">
        <v>1</v>
      </c>
      <c r="C32" s="6" t="s">
        <v>2</v>
      </c>
      <c r="D32" s="51">
        <v>595.09949347270776</v>
      </c>
      <c r="E32" s="14">
        <v>662.76975228062634</v>
      </c>
      <c r="F32" s="14">
        <v>591.21348325130839</v>
      </c>
      <c r="G32" s="14">
        <v>841.62143845581932</v>
      </c>
      <c r="H32" s="14">
        <v>775.59494796720764</v>
      </c>
      <c r="I32" s="14">
        <v>558.25922602627895</v>
      </c>
      <c r="J32" s="14">
        <v>527.71235375709966</v>
      </c>
      <c r="K32" s="14">
        <v>539.5582164992918</v>
      </c>
      <c r="L32" s="14">
        <v>341.685340655076</v>
      </c>
      <c r="M32" s="14">
        <v>344.26226528241506</v>
      </c>
      <c r="N32" s="287">
        <v>370.47615447265594</v>
      </c>
      <c r="O32" s="88">
        <v>33.122487990099089</v>
      </c>
      <c r="P32" s="88">
        <v>24.386220113023526</v>
      </c>
      <c r="Q32" s="88">
        <v>28.482049764100132</v>
      </c>
      <c r="R32" s="88"/>
      <c r="S32" s="88"/>
      <c r="T32" s="88"/>
      <c r="U32" s="88"/>
      <c r="V32" s="88"/>
      <c r="W32" s="88"/>
      <c r="X32" s="88"/>
      <c r="Y32" s="88"/>
      <c r="Z32" s="87"/>
      <c r="AA32" s="97">
        <v>90.471681848412146</v>
      </c>
      <c r="AB32" s="89">
        <v>85.990757867222754</v>
      </c>
      <c r="AC32" s="100">
        <f>AB32/AA32-1</f>
        <v>-4.9528470010066883E-2</v>
      </c>
      <c r="AD32" s="250"/>
    </row>
    <row r="33" spans="1:30">
      <c r="A33" s="22"/>
      <c r="B33" s="6" t="s">
        <v>3</v>
      </c>
      <c r="C33" s="6" t="s">
        <v>169</v>
      </c>
      <c r="D33" s="51">
        <v>41.111622999999994</v>
      </c>
      <c r="E33" s="14">
        <v>38.263483999999998</v>
      </c>
      <c r="F33" s="14">
        <v>37.071149999999996</v>
      </c>
      <c r="G33" s="14">
        <v>39.02278900000001</v>
      </c>
      <c r="H33" s="14">
        <v>31.899958000000002</v>
      </c>
      <c r="I33" s="14">
        <v>25.545801000000001</v>
      </c>
      <c r="J33" s="14">
        <v>23.824697999999998</v>
      </c>
      <c r="K33" s="14">
        <v>24.640213999999997</v>
      </c>
      <c r="L33" s="14">
        <v>20.111056000000001</v>
      </c>
      <c r="M33" s="14">
        <v>19.371681000000002</v>
      </c>
      <c r="N33" s="287">
        <v>18.695043000000002</v>
      </c>
      <c r="O33" s="88">
        <v>1.6121780000000001</v>
      </c>
      <c r="P33" s="88">
        <v>1.1259809999999999</v>
      </c>
      <c r="Q33" s="88">
        <v>1.306211</v>
      </c>
      <c r="R33" s="88"/>
      <c r="S33" s="88"/>
      <c r="T33" s="88"/>
      <c r="U33" s="88"/>
      <c r="V33" s="88"/>
      <c r="W33" s="88"/>
      <c r="X33" s="88"/>
      <c r="Y33" s="88"/>
      <c r="Z33" s="87"/>
      <c r="AA33" s="97">
        <v>4.5287569999999997</v>
      </c>
      <c r="AB33" s="89">
        <v>4.0443699999999998</v>
      </c>
      <c r="AC33" s="100">
        <f>AB33/AA33-1</f>
        <v>-0.10695804610404136</v>
      </c>
      <c r="AD33" s="250"/>
    </row>
    <row r="34" spans="1:30">
      <c r="B34" s="6" t="s">
        <v>4</v>
      </c>
      <c r="C34" s="6" t="s">
        <v>10</v>
      </c>
      <c r="D34" s="51">
        <v>655.87879983333335</v>
      </c>
      <c r="E34" s="14">
        <v>815.13743308333324</v>
      </c>
      <c r="F34" s="14">
        <v>730.37841925000009</v>
      </c>
      <c r="G34" s="14">
        <v>986.36481341666683</v>
      </c>
      <c r="H34" s="14">
        <v>1102.8199075</v>
      </c>
      <c r="I34" s="14">
        <v>993.85511075000011</v>
      </c>
      <c r="J34" s="14">
        <v>1008.0133165833332</v>
      </c>
      <c r="K34" s="14">
        <v>990.55228941666667</v>
      </c>
      <c r="L34" s="14">
        <v>770.33709941666666</v>
      </c>
      <c r="M34" s="14">
        <v>806.09801911883301</v>
      </c>
      <c r="N34" s="287">
        <v>898.87547696861725</v>
      </c>
      <c r="O34" s="92">
        <v>931.91371100000003</v>
      </c>
      <c r="P34" s="92">
        <v>982.37922100000003</v>
      </c>
      <c r="Q34" s="92">
        <v>989.06229199999996</v>
      </c>
      <c r="R34" s="92"/>
      <c r="S34" s="92"/>
      <c r="T34" s="92"/>
      <c r="U34" s="92"/>
      <c r="V34" s="92"/>
      <c r="W34" s="92"/>
      <c r="X34" s="92"/>
      <c r="Y34" s="92"/>
      <c r="Z34" s="91"/>
      <c r="AA34" s="98">
        <v>906.14852127211179</v>
      </c>
      <c r="AB34" s="93">
        <v>964.42095206644581</v>
      </c>
      <c r="AC34" s="100">
        <f>AB34/AA34-1</f>
        <v>6.4307814256019835E-2</v>
      </c>
      <c r="AD34" s="250"/>
    </row>
    <row r="35" spans="1:30">
      <c r="D35" s="51"/>
      <c r="E35" s="14"/>
      <c r="F35" s="14"/>
      <c r="G35" s="14"/>
      <c r="H35" s="14"/>
      <c r="I35" s="14"/>
      <c r="J35" s="14"/>
      <c r="K35" s="14"/>
      <c r="L35" s="14"/>
      <c r="M35" s="14"/>
      <c r="N35" s="287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1"/>
      <c r="AA35" s="94"/>
      <c r="AB35" s="93"/>
      <c r="AC35" s="100"/>
      <c r="AD35" s="250"/>
    </row>
    <row r="36" spans="1:30">
      <c r="A36" s="6" t="s">
        <v>18</v>
      </c>
      <c r="B36" s="6" t="s">
        <v>1</v>
      </c>
      <c r="C36" s="6" t="s">
        <v>2</v>
      </c>
      <c r="D36" s="51">
        <v>991.16764057624141</v>
      </c>
      <c r="E36" s="14">
        <v>943.09487178572181</v>
      </c>
      <c r="F36" s="14">
        <v>275.96500791530212</v>
      </c>
      <c r="G36" s="14">
        <v>491.9356947636328</v>
      </c>
      <c r="H36" s="14">
        <v>563.68947023926762</v>
      </c>
      <c r="I36" s="14">
        <v>428.26749069318208</v>
      </c>
      <c r="J36" s="14">
        <v>355.52074602744028</v>
      </c>
      <c r="K36" s="14">
        <v>360.16193124196127</v>
      </c>
      <c r="L36" s="14">
        <v>219.63469285986599</v>
      </c>
      <c r="M36" s="14">
        <v>272.67154160154439</v>
      </c>
      <c r="N36" s="287">
        <v>363.09769384747199</v>
      </c>
      <c r="O36" s="92">
        <v>32.504858488137828</v>
      </c>
      <c r="P36" s="92">
        <v>43.924492173968552</v>
      </c>
      <c r="Q36" s="92">
        <v>60.689067500316952</v>
      </c>
      <c r="R36" s="92"/>
      <c r="S36" s="92"/>
      <c r="T36" s="92"/>
      <c r="U36" s="92"/>
      <c r="V36" s="92"/>
      <c r="W36" s="92"/>
      <c r="X36" s="92"/>
      <c r="Y36" s="92"/>
      <c r="Z36" s="91"/>
      <c r="AA36" s="98">
        <v>69.998187907540711</v>
      </c>
      <c r="AB36" s="93">
        <v>137.11841816242332</v>
      </c>
      <c r="AC36" s="100">
        <f t="shared" si="0"/>
        <v>0.95888525490889087</v>
      </c>
      <c r="AD36" s="250"/>
    </row>
    <row r="37" spans="1:30">
      <c r="A37" s="22"/>
      <c r="B37" s="6" t="s">
        <v>3</v>
      </c>
      <c r="C37" s="6" t="s">
        <v>169</v>
      </c>
      <c r="D37" s="51">
        <v>16.161707224000001</v>
      </c>
      <c r="E37" s="14">
        <v>18.255964222000003</v>
      </c>
      <c r="F37" s="14">
        <v>12.22908432</v>
      </c>
      <c r="G37" s="14">
        <v>16.693816124000001</v>
      </c>
      <c r="H37" s="14">
        <v>19.451061820000003</v>
      </c>
      <c r="I37" s="14">
        <v>17.877299378000004</v>
      </c>
      <c r="J37" s="14">
        <v>18.448508504000003</v>
      </c>
      <c r="K37" s="14">
        <v>16.477174284000004</v>
      </c>
      <c r="L37" s="14">
        <v>17.754669809999999</v>
      </c>
      <c r="M37" s="14">
        <v>24.406133279999999</v>
      </c>
      <c r="N37" s="287">
        <v>25.183071454</v>
      </c>
      <c r="O37" s="88">
        <v>1.6488150560000001</v>
      </c>
      <c r="P37" s="88">
        <v>2.0663966679999999</v>
      </c>
      <c r="Q37" s="88">
        <v>2.6237985620000002</v>
      </c>
      <c r="R37" s="88"/>
      <c r="S37" s="88"/>
      <c r="T37" s="88"/>
      <c r="U37" s="88"/>
      <c r="V37" s="88"/>
      <c r="W37" s="88"/>
      <c r="X37" s="88"/>
      <c r="Y37" s="88"/>
      <c r="Z37" s="87"/>
      <c r="AA37" s="97">
        <v>5.2826392159999997</v>
      </c>
      <c r="AB37" s="89">
        <v>6.3390102860000006</v>
      </c>
      <c r="AC37" s="100">
        <f t="shared" si="0"/>
        <v>0.19997032294018413</v>
      </c>
      <c r="AD37" s="250"/>
    </row>
    <row r="38" spans="1:30">
      <c r="B38" s="6" t="s">
        <v>4</v>
      </c>
      <c r="C38" s="6" t="s">
        <v>10</v>
      </c>
      <c r="D38" s="51">
        <v>2751.2270675162345</v>
      </c>
      <c r="E38" s="14">
        <v>2341.4703741318804</v>
      </c>
      <c r="F38" s="14">
        <v>1021.1318431412325</v>
      </c>
      <c r="G38" s="14">
        <v>1325.3933700418327</v>
      </c>
      <c r="H38" s="14">
        <v>1325.905731583126</v>
      </c>
      <c r="I38" s="14">
        <v>1082.8407173865523</v>
      </c>
      <c r="J38" s="14">
        <v>886.23183702941606</v>
      </c>
      <c r="K38" s="14">
        <v>999.05198578916281</v>
      </c>
      <c r="L38" s="14">
        <v>562.95747952334375</v>
      </c>
      <c r="M38" s="14">
        <v>506.76495685595188</v>
      </c>
      <c r="N38" s="287">
        <v>654.0041940263369</v>
      </c>
      <c r="O38" s="92">
        <v>894.21525746602924</v>
      </c>
      <c r="P38" s="92">
        <v>964.1815056506299</v>
      </c>
      <c r="Q38" s="92">
        <v>1049.1696412690824</v>
      </c>
      <c r="R38" s="92"/>
      <c r="S38" s="92"/>
      <c r="T38" s="92"/>
      <c r="U38" s="92"/>
      <c r="V38" s="92"/>
      <c r="W38" s="92"/>
      <c r="X38" s="92"/>
      <c r="Y38" s="92"/>
      <c r="Z38" s="91"/>
      <c r="AA38" s="98">
        <v>601.03752405654984</v>
      </c>
      <c r="AB38" s="93">
        <v>981.16055123474268</v>
      </c>
      <c r="AC38" s="100">
        <f t="shared" si="0"/>
        <v>0.63244475089117436</v>
      </c>
      <c r="AD38" s="250"/>
    </row>
    <row r="39" spans="1:30">
      <c r="D39" s="51"/>
      <c r="E39" s="14"/>
      <c r="F39" s="14"/>
      <c r="G39" s="14"/>
      <c r="H39" s="14"/>
      <c r="I39" s="14"/>
      <c r="J39" s="14"/>
      <c r="K39" s="14"/>
      <c r="L39" s="14"/>
      <c r="M39" s="14"/>
      <c r="N39" s="287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1"/>
      <c r="AA39" s="94"/>
      <c r="AB39" s="93"/>
      <c r="AC39" s="100"/>
      <c r="AD39" s="250"/>
    </row>
    <row r="40" spans="1:30">
      <c r="A40" s="6" t="s">
        <v>21</v>
      </c>
      <c r="B40" s="6" t="s">
        <v>1</v>
      </c>
      <c r="C40" s="6" t="s">
        <v>2</v>
      </c>
      <c r="D40" s="51">
        <v>50.600247423758653</v>
      </c>
      <c r="E40" s="14">
        <v>47.623667214277958</v>
      </c>
      <c r="F40" s="14">
        <v>27.489491084697907</v>
      </c>
      <c r="G40" s="14">
        <v>29.128838236367177</v>
      </c>
      <c r="H40" s="14">
        <v>31.208521760732285</v>
      </c>
      <c r="I40" s="14">
        <v>21.6183863068179</v>
      </c>
      <c r="J40" s="14">
        <v>23.221805972559654</v>
      </c>
      <c r="K40" s="14">
        <v>37.872977758038765</v>
      </c>
      <c r="L40" s="14">
        <v>26.956227140133979</v>
      </c>
      <c r="M40" s="14">
        <v>14.999100398455615</v>
      </c>
      <c r="N40" s="287">
        <v>44.063618152527965</v>
      </c>
      <c r="O40" s="88">
        <v>2.1235225118621699</v>
      </c>
      <c r="P40" s="88">
        <v>0.17459182603144541</v>
      </c>
      <c r="Q40" s="88">
        <v>1.9995344996830511</v>
      </c>
      <c r="R40" s="88"/>
      <c r="S40" s="88"/>
      <c r="T40" s="88"/>
      <c r="U40" s="88"/>
      <c r="V40" s="88"/>
      <c r="W40" s="88"/>
      <c r="X40" s="88"/>
      <c r="Y40" s="88"/>
      <c r="Z40" s="87"/>
      <c r="AA40" s="97">
        <v>9.2973370924592835</v>
      </c>
      <c r="AB40" s="93">
        <v>4.2976488375766664</v>
      </c>
      <c r="AC40" s="100">
        <f t="shared" si="0"/>
        <v>-0.53775486520088367</v>
      </c>
      <c r="AD40" s="250"/>
    </row>
    <row r="41" spans="1:30">
      <c r="D41" s="124"/>
      <c r="E41" s="125"/>
      <c r="F41" s="125"/>
      <c r="G41" s="16"/>
      <c r="H41" s="16"/>
      <c r="I41" s="16"/>
      <c r="J41" s="16"/>
      <c r="K41" s="16"/>
      <c r="L41" s="16"/>
      <c r="M41" s="16"/>
      <c r="N41" s="288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1"/>
      <c r="AA41" s="94"/>
      <c r="AB41" s="93"/>
      <c r="AC41" s="99"/>
    </row>
    <row r="42" spans="1:30" ht="12.75" thickBot="1">
      <c r="A42" s="9" t="s">
        <v>19</v>
      </c>
      <c r="B42" s="9"/>
      <c r="C42" s="9"/>
      <c r="D42" s="52">
        <f>SUM(D8,D12,D16,D20,D24,D32,D28,D36,D40)</f>
        <v>17439.352246936651</v>
      </c>
      <c r="E42" s="52">
        <f>SUM(E8,E12,E16,E20,E24,E32,E28,E36,E40)</f>
        <v>18100.9679482994</v>
      </c>
      <c r="F42" s="52">
        <f t="shared" ref="F42:L42" si="1">SUM(F8,F12,F16,F20,F24,F32,F28,F36,F40)</f>
        <v>16481.813528277929</v>
      </c>
      <c r="G42" s="53">
        <f t="shared" si="1"/>
        <v>21902.831565768924</v>
      </c>
      <c r="H42" s="53">
        <f t="shared" si="1"/>
        <v>27525.674834212732</v>
      </c>
      <c r="I42" s="53">
        <f t="shared" si="1"/>
        <v>27466.673086776646</v>
      </c>
      <c r="J42" s="53">
        <f t="shared" si="1"/>
        <v>23789.445416193052</v>
      </c>
      <c r="K42" s="53">
        <f t="shared" si="1"/>
        <v>20545.413928408008</v>
      </c>
      <c r="L42" s="53">
        <f t="shared" si="1"/>
        <v>18950.140019839251</v>
      </c>
      <c r="M42" s="53">
        <f>SUM(M8,M12,M16,M20,M24,M32,M28,M36,M40)</f>
        <v>21776.636298768288</v>
      </c>
      <c r="N42" s="53">
        <f>SUM(N8,N12,N16,N20,N24,N32,N28,N36,N40)</f>
        <v>27158.581548278267</v>
      </c>
      <c r="O42" s="95">
        <f>O40+O36+O28+O32+O24+O20+O16+O12+O8</f>
        <v>2392.8882520491843</v>
      </c>
      <c r="P42" s="95">
        <f>P40+P36+P28+P32+P24+P20+P16+P12+P8</f>
        <v>2235.298338520126</v>
      </c>
      <c r="Q42" s="95">
        <f t="shared" ref="Q42:AB42" si="2">SUM(Q8,Q12,Q16,Q20,Q24,Q32,Q28,Q36,Q40)</f>
        <v>2558.7763471082894</v>
      </c>
      <c r="R42" s="95">
        <f t="shared" si="2"/>
        <v>0</v>
      </c>
      <c r="S42" s="95">
        <f t="shared" si="2"/>
        <v>0</v>
      </c>
      <c r="T42" s="95">
        <f t="shared" si="2"/>
        <v>0</v>
      </c>
      <c r="U42" s="95">
        <f t="shared" si="2"/>
        <v>0</v>
      </c>
      <c r="V42" s="95">
        <f t="shared" si="2"/>
        <v>0</v>
      </c>
      <c r="W42" s="95">
        <f t="shared" si="2"/>
        <v>0</v>
      </c>
      <c r="X42" s="95">
        <f t="shared" si="2"/>
        <v>0</v>
      </c>
      <c r="Y42" s="95">
        <f t="shared" si="2"/>
        <v>0</v>
      </c>
      <c r="Z42" s="95">
        <f t="shared" si="2"/>
        <v>0</v>
      </c>
      <c r="AA42" s="95">
        <f t="shared" si="2"/>
        <v>5954.0460363470675</v>
      </c>
      <c r="AB42" s="95">
        <f t="shared" si="2"/>
        <v>7186.9629376776002</v>
      </c>
      <c r="AC42" s="101">
        <f t="shared" si="0"/>
        <v>0.20707211429069727</v>
      </c>
    </row>
    <row r="45" spans="1:30">
      <c r="A45" s="2" t="s">
        <v>20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74"/>
    </row>
    <row r="46" spans="1:30" s="25" customFormat="1">
      <c r="A46" s="2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C46" s="75"/>
    </row>
    <row r="50" spans="1:30">
      <c r="A50" s="102" t="str">
        <f t="shared" ref="A50:AA50" si="3">A8</f>
        <v>Cobre</v>
      </c>
      <c r="B50" s="102" t="str">
        <f t="shared" si="3"/>
        <v>Valor</v>
      </c>
      <c r="C50" s="102" t="str">
        <f t="shared" si="3"/>
        <v>(US$MM)</v>
      </c>
      <c r="D50" s="103">
        <f>D8</f>
        <v>7219.0687201917526</v>
      </c>
      <c r="E50" s="103">
        <f>E8</f>
        <v>7276.9520400628562</v>
      </c>
      <c r="F50" s="103">
        <f t="shared" si="3"/>
        <v>5935.4024202705696</v>
      </c>
      <c r="G50" s="103">
        <f t="shared" si="3"/>
        <v>8879.1470329311687</v>
      </c>
      <c r="H50" s="103">
        <f t="shared" si="3"/>
        <v>10721.031282565797</v>
      </c>
      <c r="I50" s="103">
        <f t="shared" si="3"/>
        <v>10730.942210401816</v>
      </c>
      <c r="J50" s="103">
        <f t="shared" si="3"/>
        <v>9820.7478280872583</v>
      </c>
      <c r="K50" s="103">
        <f t="shared" si="3"/>
        <v>8874.9060769625194</v>
      </c>
      <c r="L50" s="103">
        <f t="shared" si="3"/>
        <v>8167.541312653776</v>
      </c>
      <c r="M50" s="103">
        <f>M8</f>
        <v>10171.202800494437</v>
      </c>
      <c r="N50" s="103">
        <f>N8</f>
        <v>13773.19020945282</v>
      </c>
      <c r="O50" s="104">
        <f t="shared" si="3"/>
        <v>1224.7389886264336</v>
      </c>
      <c r="P50" s="104">
        <f t="shared" si="3"/>
        <v>1093.8361693908512</v>
      </c>
      <c r="Q50" s="104">
        <f t="shared" si="3"/>
        <v>1348.1637513185558</v>
      </c>
      <c r="R50" s="104">
        <f t="shared" si="3"/>
        <v>0</v>
      </c>
      <c r="S50" s="104">
        <f t="shared" si="3"/>
        <v>0</v>
      </c>
      <c r="T50" s="104">
        <f t="shared" si="3"/>
        <v>0</v>
      </c>
      <c r="U50" s="104">
        <f t="shared" si="3"/>
        <v>0</v>
      </c>
      <c r="V50" s="104">
        <f t="shared" si="3"/>
        <v>0</v>
      </c>
      <c r="W50" s="104">
        <f t="shared" si="3"/>
        <v>0</v>
      </c>
      <c r="X50" s="104">
        <f t="shared" si="3"/>
        <v>0</v>
      </c>
      <c r="Y50" s="104">
        <f>Y8</f>
        <v>0</v>
      </c>
      <c r="Z50" s="104">
        <f>Z8</f>
        <v>0</v>
      </c>
      <c r="AA50" s="105">
        <f t="shared" si="3"/>
        <v>3046.5608210931146</v>
      </c>
      <c r="AB50" s="105">
        <f>AB8</f>
        <v>3666.7389093358406</v>
      </c>
      <c r="AC50" s="108">
        <f t="shared" ref="AC50:AC59" si="4">AB50/AA50-1</f>
        <v>0.20356661975985246</v>
      </c>
      <c r="AD50" s="132"/>
    </row>
    <row r="51" spans="1:30">
      <c r="A51" s="102" t="str">
        <f t="shared" ref="A51:AB51" si="5">A12</f>
        <v>Oro</v>
      </c>
      <c r="B51" s="102" t="str">
        <f t="shared" si="5"/>
        <v>Valor</v>
      </c>
      <c r="C51" s="102" t="str">
        <f t="shared" si="5"/>
        <v>(US$MM)</v>
      </c>
      <c r="D51" s="103">
        <f>D12</f>
        <v>4187.4032129251573</v>
      </c>
      <c r="E51" s="103">
        <f>E12</f>
        <v>5586.0346055150185</v>
      </c>
      <c r="F51" s="103">
        <f t="shared" si="5"/>
        <v>6790.9480920625147</v>
      </c>
      <c r="G51" s="103">
        <f t="shared" si="5"/>
        <v>7744.6314899523886</v>
      </c>
      <c r="H51" s="103">
        <f t="shared" si="5"/>
        <v>10235.353079840146</v>
      </c>
      <c r="I51" s="103">
        <f t="shared" si="5"/>
        <v>10745.515758961699</v>
      </c>
      <c r="J51" s="103">
        <f t="shared" si="5"/>
        <v>8536.2794900494937</v>
      </c>
      <c r="K51" s="103">
        <f t="shared" si="5"/>
        <v>6729.0722178974011</v>
      </c>
      <c r="L51" s="103">
        <f t="shared" si="5"/>
        <v>6650.5953646963681</v>
      </c>
      <c r="M51" s="103">
        <f>M12</f>
        <v>7385.9574342377318</v>
      </c>
      <c r="N51" s="103">
        <f>N12</f>
        <v>7979.3150062432396</v>
      </c>
      <c r="O51" s="104">
        <f t="shared" si="5"/>
        <v>701.24380093466527</v>
      </c>
      <c r="P51" s="104">
        <f t="shared" si="5"/>
        <v>592.46111023851529</v>
      </c>
      <c r="Q51" s="104">
        <f t="shared" si="5"/>
        <v>692.98793436004246</v>
      </c>
      <c r="R51" s="104">
        <f t="shared" si="5"/>
        <v>0</v>
      </c>
      <c r="S51" s="104">
        <f t="shared" si="5"/>
        <v>0</v>
      </c>
      <c r="T51" s="104">
        <f t="shared" si="5"/>
        <v>0</v>
      </c>
      <c r="U51" s="104">
        <f t="shared" si="5"/>
        <v>0</v>
      </c>
      <c r="V51" s="104">
        <f t="shared" si="5"/>
        <v>0</v>
      </c>
      <c r="W51" s="104">
        <f t="shared" si="5"/>
        <v>0</v>
      </c>
      <c r="X51" s="104">
        <f t="shared" si="5"/>
        <v>0</v>
      </c>
      <c r="Y51" s="104">
        <f>Y12</f>
        <v>0</v>
      </c>
      <c r="Z51" s="104">
        <f>Z12</f>
        <v>0</v>
      </c>
      <c r="AA51" s="105">
        <f t="shared" si="5"/>
        <v>1764.1113753943673</v>
      </c>
      <c r="AB51" s="105">
        <f t="shared" si="5"/>
        <v>1986.6928455332231</v>
      </c>
      <c r="AC51" s="108">
        <f t="shared" si="4"/>
        <v>0.12617200548865437</v>
      </c>
    </row>
    <row r="52" spans="1:30">
      <c r="A52" s="102" t="str">
        <f t="shared" ref="A52:AB52" si="6">A16</f>
        <v>Zinc</v>
      </c>
      <c r="B52" s="102" t="str">
        <f t="shared" si="6"/>
        <v>Valor</v>
      </c>
      <c r="C52" s="102" t="str">
        <f t="shared" si="6"/>
        <v>(US$MM)</v>
      </c>
      <c r="D52" s="103">
        <f>D16</f>
        <v>2539.4072801646053</v>
      </c>
      <c r="E52" s="103">
        <f>E16</f>
        <v>1468.2951198311805</v>
      </c>
      <c r="F52" s="103">
        <f t="shared" si="6"/>
        <v>1233.2203045912822</v>
      </c>
      <c r="G52" s="103">
        <f t="shared" si="6"/>
        <v>1696.0733253334295</v>
      </c>
      <c r="H52" s="103">
        <f t="shared" si="6"/>
        <v>1522.5406592484687</v>
      </c>
      <c r="I52" s="103">
        <f t="shared" si="6"/>
        <v>1352.3374325660052</v>
      </c>
      <c r="J52" s="103">
        <f t="shared" si="6"/>
        <v>1413.8433873410634</v>
      </c>
      <c r="K52" s="103">
        <f t="shared" si="6"/>
        <v>1503.5472338862523</v>
      </c>
      <c r="L52" s="103">
        <f t="shared" si="6"/>
        <v>1507.6585311955087</v>
      </c>
      <c r="M52" s="103">
        <f>M16</f>
        <v>1465.4520841719275</v>
      </c>
      <c r="N52" s="103">
        <f>N16</f>
        <v>2376.2998861161768</v>
      </c>
      <c r="O52" s="104">
        <f t="shared" si="6"/>
        <v>211.62590956663553</v>
      </c>
      <c r="P52" s="104">
        <f t="shared" si="6"/>
        <v>251.62344005072632</v>
      </c>
      <c r="Q52" s="104">
        <f t="shared" si="6"/>
        <v>244.61664167100813</v>
      </c>
      <c r="R52" s="104">
        <f t="shared" si="6"/>
        <v>0</v>
      </c>
      <c r="S52" s="104">
        <f t="shared" si="6"/>
        <v>0</v>
      </c>
      <c r="T52" s="104">
        <f t="shared" si="6"/>
        <v>0</v>
      </c>
      <c r="U52" s="104">
        <f t="shared" si="6"/>
        <v>0</v>
      </c>
      <c r="V52" s="104">
        <f t="shared" si="6"/>
        <v>0</v>
      </c>
      <c r="W52" s="104">
        <f t="shared" si="6"/>
        <v>0</v>
      </c>
      <c r="X52" s="104">
        <f t="shared" si="6"/>
        <v>0</v>
      </c>
      <c r="Y52" s="104">
        <f>Y16</f>
        <v>0</v>
      </c>
      <c r="Z52" s="104">
        <f>Z16</f>
        <v>0</v>
      </c>
      <c r="AA52" s="105">
        <f t="shared" si="6"/>
        <v>514.61880992881981</v>
      </c>
      <c r="AB52" s="105">
        <f t="shared" si="6"/>
        <v>707.86599128836997</v>
      </c>
      <c r="AC52" s="108">
        <f t="shared" si="4"/>
        <v>0.37551519227655006</v>
      </c>
    </row>
    <row r="53" spans="1:30">
      <c r="A53" s="102" t="str">
        <f t="shared" ref="A53:AB53" si="7">A20</f>
        <v>Plata</v>
      </c>
      <c r="B53" s="102" t="str">
        <f t="shared" si="7"/>
        <v>Valor</v>
      </c>
      <c r="C53" s="102" t="str">
        <f t="shared" si="7"/>
        <v>(US$MM)</v>
      </c>
      <c r="D53" s="103">
        <f>D20</f>
        <v>538.233568262017</v>
      </c>
      <c r="E53" s="103">
        <f>E20</f>
        <v>595.44527574297194</v>
      </c>
      <c r="F53" s="103">
        <f t="shared" si="7"/>
        <v>214.08494407795499</v>
      </c>
      <c r="G53" s="103">
        <f t="shared" si="7"/>
        <v>118.20838016762899</v>
      </c>
      <c r="H53" s="103">
        <f t="shared" si="7"/>
        <v>219.44862884541499</v>
      </c>
      <c r="I53" s="103">
        <f t="shared" si="7"/>
        <v>209.569981439488</v>
      </c>
      <c r="J53" s="103">
        <f t="shared" si="7"/>
        <v>479.2518043975009</v>
      </c>
      <c r="K53" s="103">
        <f t="shared" si="7"/>
        <v>331.07695278478701</v>
      </c>
      <c r="L53" s="103">
        <f t="shared" si="7"/>
        <v>137.79635297098301</v>
      </c>
      <c r="M53" s="103">
        <f>M20</f>
        <v>120.45621156886003</v>
      </c>
      <c r="N53" s="103">
        <f>N20</f>
        <v>118.029144359499</v>
      </c>
      <c r="O53" s="104">
        <f t="shared" si="7"/>
        <v>10.810272149639999</v>
      </c>
      <c r="P53" s="104">
        <f t="shared" si="7"/>
        <v>8.6915224151200015</v>
      </c>
      <c r="Q53" s="104">
        <f t="shared" si="7"/>
        <v>10.500047482074999</v>
      </c>
      <c r="R53" s="104">
        <f t="shared" si="7"/>
        <v>0</v>
      </c>
      <c r="S53" s="104">
        <f t="shared" si="7"/>
        <v>0</v>
      </c>
      <c r="T53" s="104">
        <f t="shared" si="7"/>
        <v>0</v>
      </c>
      <c r="U53" s="104">
        <f t="shared" si="7"/>
        <v>0</v>
      </c>
      <c r="V53" s="104">
        <f t="shared" si="7"/>
        <v>0</v>
      </c>
      <c r="W53" s="104">
        <f t="shared" si="7"/>
        <v>0</v>
      </c>
      <c r="X53" s="104">
        <f t="shared" si="7"/>
        <v>0</v>
      </c>
      <c r="Y53" s="104">
        <f>Y20</f>
        <v>0</v>
      </c>
      <c r="Z53" s="104">
        <f>Z20</f>
        <v>0</v>
      </c>
      <c r="AA53" s="105">
        <f t="shared" si="7"/>
        <v>26.594495830966999</v>
      </c>
      <c r="AB53" s="105">
        <f t="shared" si="7"/>
        <v>30.001842046835002</v>
      </c>
      <c r="AC53" s="108">
        <f t="shared" si="4"/>
        <v>0.12812223392106725</v>
      </c>
    </row>
    <row r="54" spans="1:30">
      <c r="A54" s="102" t="str">
        <f t="shared" ref="A54:AB54" si="8">A24</f>
        <v>Plomo</v>
      </c>
      <c r="B54" s="102" t="str">
        <f t="shared" si="8"/>
        <v>Valor</v>
      </c>
      <c r="C54" s="102" t="str">
        <f t="shared" si="8"/>
        <v>(US$MM)</v>
      </c>
      <c r="D54" s="103">
        <f>D24</f>
        <v>1032.9556582579808</v>
      </c>
      <c r="E54" s="103">
        <f>E24</f>
        <v>1135.6647188208904</v>
      </c>
      <c r="F54" s="103">
        <f t="shared" si="8"/>
        <v>1115.8065786717914</v>
      </c>
      <c r="G54" s="103">
        <f t="shared" si="8"/>
        <v>1578.8088600715344</v>
      </c>
      <c r="H54" s="103">
        <f t="shared" si="8"/>
        <v>2426.735952128829</v>
      </c>
      <c r="I54" s="103">
        <f t="shared" si="8"/>
        <v>2575.3341204307012</v>
      </c>
      <c r="J54" s="103">
        <f t="shared" si="8"/>
        <v>1776.0595258877415</v>
      </c>
      <c r="K54" s="103">
        <f t="shared" si="8"/>
        <v>1522.5135211197114</v>
      </c>
      <c r="L54" s="103">
        <f t="shared" si="8"/>
        <v>1548.2696011111268</v>
      </c>
      <c r="M54" s="103">
        <f>M24</f>
        <v>1657.8745242177492</v>
      </c>
      <c r="N54" s="103">
        <f>N24</f>
        <v>1707.4039311799302</v>
      </c>
      <c r="O54" s="104">
        <f t="shared" si="8"/>
        <v>128.92400978467205</v>
      </c>
      <c r="P54" s="104">
        <f t="shared" si="8"/>
        <v>167.73412283989393</v>
      </c>
      <c r="Q54" s="104">
        <f t="shared" si="8"/>
        <v>121.61914322064167</v>
      </c>
      <c r="R54" s="104">
        <f t="shared" si="8"/>
        <v>0</v>
      </c>
      <c r="S54" s="104">
        <f t="shared" si="8"/>
        <v>0</v>
      </c>
      <c r="T54" s="104">
        <f t="shared" si="8"/>
        <v>0</v>
      </c>
      <c r="U54" s="104">
        <f t="shared" si="8"/>
        <v>0</v>
      </c>
      <c r="V54" s="104">
        <f t="shared" si="8"/>
        <v>0</v>
      </c>
      <c r="W54" s="104">
        <f t="shared" si="8"/>
        <v>0</v>
      </c>
      <c r="X54" s="104">
        <f t="shared" si="8"/>
        <v>0</v>
      </c>
      <c r="Y54" s="104">
        <f>Y24</f>
        <v>0</v>
      </c>
      <c r="Z54" s="104">
        <f>Z24</f>
        <v>0</v>
      </c>
      <c r="AA54" s="105">
        <f t="shared" si="8"/>
        <v>335.31797342847671</v>
      </c>
      <c r="AB54" s="105">
        <f t="shared" si="8"/>
        <v>418.27727584520761</v>
      </c>
      <c r="AC54" s="108">
        <f t="shared" si="4"/>
        <v>0.24740487832641067</v>
      </c>
    </row>
    <row r="55" spans="1:30">
      <c r="A55" s="102" t="str">
        <f t="shared" ref="A55:AB55" si="9">A32</f>
        <v>Estaño</v>
      </c>
      <c r="B55" s="102" t="str">
        <f t="shared" si="9"/>
        <v>Valor</v>
      </c>
      <c r="C55" s="102" t="str">
        <f t="shared" si="9"/>
        <v>(US$MM)</v>
      </c>
      <c r="D55" s="103">
        <f>D32</f>
        <v>595.09949347270776</v>
      </c>
      <c r="E55" s="103">
        <f>E32</f>
        <v>662.76975228062634</v>
      </c>
      <c r="F55" s="103">
        <f t="shared" si="9"/>
        <v>591.21348325130839</v>
      </c>
      <c r="G55" s="103">
        <f t="shared" si="9"/>
        <v>841.62143845581932</v>
      </c>
      <c r="H55" s="103">
        <f t="shared" si="9"/>
        <v>775.59494796720764</v>
      </c>
      <c r="I55" s="103">
        <f t="shared" si="9"/>
        <v>558.25922602627895</v>
      </c>
      <c r="J55" s="103">
        <f t="shared" si="9"/>
        <v>527.71235375709966</v>
      </c>
      <c r="K55" s="103">
        <f t="shared" si="9"/>
        <v>539.5582164992918</v>
      </c>
      <c r="L55" s="103">
        <f t="shared" si="9"/>
        <v>341.685340655076</v>
      </c>
      <c r="M55" s="103">
        <f>M32</f>
        <v>344.26226528241506</v>
      </c>
      <c r="N55" s="103">
        <f>N32</f>
        <v>370.47615447265594</v>
      </c>
      <c r="O55" s="104">
        <f t="shared" si="9"/>
        <v>33.122487990099089</v>
      </c>
      <c r="P55" s="104">
        <f t="shared" si="9"/>
        <v>24.386220113023526</v>
      </c>
      <c r="Q55" s="104">
        <f t="shared" si="9"/>
        <v>28.482049764100132</v>
      </c>
      <c r="R55" s="104">
        <f t="shared" si="9"/>
        <v>0</v>
      </c>
      <c r="S55" s="104">
        <f t="shared" si="9"/>
        <v>0</v>
      </c>
      <c r="T55" s="104">
        <f t="shared" si="9"/>
        <v>0</v>
      </c>
      <c r="U55" s="104">
        <f t="shared" si="9"/>
        <v>0</v>
      </c>
      <c r="V55" s="104">
        <f t="shared" si="9"/>
        <v>0</v>
      </c>
      <c r="W55" s="104">
        <f t="shared" si="9"/>
        <v>0</v>
      </c>
      <c r="X55" s="104">
        <f t="shared" si="9"/>
        <v>0</v>
      </c>
      <c r="Y55" s="104">
        <f>Y32</f>
        <v>0</v>
      </c>
      <c r="Z55" s="104">
        <f>Z32</f>
        <v>0</v>
      </c>
      <c r="AA55" s="105">
        <f t="shared" si="9"/>
        <v>90.471681848412146</v>
      </c>
      <c r="AB55" s="105">
        <f t="shared" si="9"/>
        <v>85.990757867222754</v>
      </c>
      <c r="AC55" s="108">
        <f t="shared" si="4"/>
        <v>-4.9528470010066883E-2</v>
      </c>
    </row>
    <row r="56" spans="1:30">
      <c r="A56" s="102" t="str">
        <f>A28</f>
        <v>Hierro</v>
      </c>
      <c r="B56" s="102" t="str">
        <f t="shared" ref="B56:AB56" si="10">B28</f>
        <v>Valor</v>
      </c>
      <c r="C56" s="102" t="str">
        <f t="shared" si="10"/>
        <v>(US$MM)</v>
      </c>
      <c r="D56" s="103">
        <f>D28</f>
        <v>285.41642566243098</v>
      </c>
      <c r="E56" s="103">
        <f>E28</f>
        <v>385.08789704585701</v>
      </c>
      <c r="F56" s="103">
        <f>F28</f>
        <v>297.68320635250899</v>
      </c>
      <c r="G56" s="103">
        <f t="shared" si="10"/>
        <v>523.27650585695505</v>
      </c>
      <c r="H56" s="103">
        <f t="shared" si="10"/>
        <v>1030.072291616872</v>
      </c>
      <c r="I56" s="103">
        <f t="shared" si="10"/>
        <v>844.8284799506572</v>
      </c>
      <c r="J56" s="103">
        <f t="shared" si="10"/>
        <v>856.80847467289618</v>
      </c>
      <c r="K56" s="103">
        <f t="shared" si="10"/>
        <v>646.70480025804579</v>
      </c>
      <c r="L56" s="103">
        <f>L28</f>
        <v>350.00259655641497</v>
      </c>
      <c r="M56" s="103">
        <f>M28</f>
        <v>343.76033679517201</v>
      </c>
      <c r="N56" s="103">
        <f>N28</f>
        <v>426.70590445394402</v>
      </c>
      <c r="O56" s="104">
        <f t="shared" si="10"/>
        <v>47.794401997039003</v>
      </c>
      <c r="P56" s="104">
        <f t="shared" si="10"/>
        <v>52.466669471995992</v>
      </c>
      <c r="Q56" s="104">
        <f t="shared" si="10"/>
        <v>49.718177291865999</v>
      </c>
      <c r="R56" s="104">
        <f t="shared" si="10"/>
        <v>0</v>
      </c>
      <c r="S56" s="104">
        <f t="shared" si="10"/>
        <v>0</v>
      </c>
      <c r="T56" s="104">
        <f t="shared" si="10"/>
        <v>0</v>
      </c>
      <c r="U56" s="104">
        <f t="shared" si="10"/>
        <v>0</v>
      </c>
      <c r="V56" s="104">
        <f t="shared" si="10"/>
        <v>0</v>
      </c>
      <c r="W56" s="104">
        <f t="shared" si="10"/>
        <v>0</v>
      </c>
      <c r="X56" s="104">
        <f t="shared" si="10"/>
        <v>0</v>
      </c>
      <c r="Y56" s="104">
        <f>Y28</f>
        <v>0</v>
      </c>
      <c r="Z56" s="104">
        <f>Z28</f>
        <v>0</v>
      </c>
      <c r="AA56" s="105">
        <f t="shared" si="10"/>
        <v>97.075353822910017</v>
      </c>
      <c r="AB56" s="105">
        <f t="shared" si="10"/>
        <v>149.97924876090099</v>
      </c>
      <c r="AC56" s="108">
        <f t="shared" si="4"/>
        <v>0.54497761640406739</v>
      </c>
    </row>
    <row r="57" spans="1:30">
      <c r="A57" s="102" t="str">
        <f>A36</f>
        <v>Molibdeno</v>
      </c>
      <c r="B57" s="102" t="str">
        <f t="shared" ref="B57:AB57" si="11">B36</f>
        <v>Valor</v>
      </c>
      <c r="C57" s="102" t="str">
        <f t="shared" si="11"/>
        <v>(US$MM)</v>
      </c>
      <c r="D57" s="103">
        <f>D36</f>
        <v>991.16764057624141</v>
      </c>
      <c r="E57" s="103">
        <f>E36</f>
        <v>943.09487178572181</v>
      </c>
      <c r="F57" s="103">
        <f t="shared" si="11"/>
        <v>275.96500791530212</v>
      </c>
      <c r="G57" s="103">
        <f t="shared" si="11"/>
        <v>491.9356947636328</v>
      </c>
      <c r="H57" s="103">
        <f t="shared" si="11"/>
        <v>563.68947023926762</v>
      </c>
      <c r="I57" s="103">
        <f t="shared" si="11"/>
        <v>428.26749069318208</v>
      </c>
      <c r="J57" s="103">
        <f t="shared" si="11"/>
        <v>355.52074602744028</v>
      </c>
      <c r="K57" s="103">
        <f t="shared" si="11"/>
        <v>360.16193124196127</v>
      </c>
      <c r="L57" s="103">
        <f>L36</f>
        <v>219.63469285986599</v>
      </c>
      <c r="M57" s="103">
        <f>M36</f>
        <v>272.67154160154439</v>
      </c>
      <c r="N57" s="103">
        <f>N36</f>
        <v>363.09769384747199</v>
      </c>
      <c r="O57" s="104">
        <f t="shared" si="11"/>
        <v>32.504858488137828</v>
      </c>
      <c r="P57" s="104">
        <f t="shared" si="11"/>
        <v>43.924492173968552</v>
      </c>
      <c r="Q57" s="104">
        <f t="shared" si="11"/>
        <v>60.689067500316952</v>
      </c>
      <c r="R57" s="104">
        <f t="shared" si="11"/>
        <v>0</v>
      </c>
      <c r="S57" s="104">
        <f t="shared" si="11"/>
        <v>0</v>
      </c>
      <c r="T57" s="104">
        <f t="shared" si="11"/>
        <v>0</v>
      </c>
      <c r="U57" s="104">
        <f t="shared" si="11"/>
        <v>0</v>
      </c>
      <c r="V57" s="104">
        <f t="shared" si="11"/>
        <v>0</v>
      </c>
      <c r="W57" s="104">
        <f t="shared" si="11"/>
        <v>0</v>
      </c>
      <c r="X57" s="104">
        <f t="shared" si="11"/>
        <v>0</v>
      </c>
      <c r="Y57" s="104">
        <f>Y36</f>
        <v>0</v>
      </c>
      <c r="Z57" s="104">
        <f>Z36</f>
        <v>0</v>
      </c>
      <c r="AA57" s="105">
        <f t="shared" si="11"/>
        <v>69.998187907540711</v>
      </c>
      <c r="AB57" s="105">
        <f t="shared" si="11"/>
        <v>137.11841816242332</v>
      </c>
      <c r="AC57" s="108">
        <f t="shared" si="4"/>
        <v>0.95888525490889087</v>
      </c>
    </row>
    <row r="58" spans="1:30">
      <c r="A58" s="102" t="str">
        <f>A40</f>
        <v>Otros</v>
      </c>
      <c r="B58" s="102" t="str">
        <f t="shared" ref="B58:AB58" si="12">B40</f>
        <v>Valor</v>
      </c>
      <c r="C58" s="102" t="str">
        <f t="shared" si="12"/>
        <v>(US$MM)</v>
      </c>
      <c r="D58" s="103">
        <f>D40</f>
        <v>50.600247423758653</v>
      </c>
      <c r="E58" s="103">
        <f>E40</f>
        <v>47.623667214277958</v>
      </c>
      <c r="F58" s="103">
        <f t="shared" si="12"/>
        <v>27.489491084697907</v>
      </c>
      <c r="G58" s="103">
        <f t="shared" si="12"/>
        <v>29.128838236367177</v>
      </c>
      <c r="H58" s="103">
        <f t="shared" si="12"/>
        <v>31.208521760732285</v>
      </c>
      <c r="I58" s="103">
        <f t="shared" si="12"/>
        <v>21.6183863068179</v>
      </c>
      <c r="J58" s="103">
        <f t="shared" si="12"/>
        <v>23.221805972559654</v>
      </c>
      <c r="K58" s="103">
        <f t="shared" si="12"/>
        <v>37.872977758038765</v>
      </c>
      <c r="L58" s="103">
        <f>L40</f>
        <v>26.956227140133979</v>
      </c>
      <c r="M58" s="103">
        <f>M40</f>
        <v>14.999100398455615</v>
      </c>
      <c r="N58" s="103">
        <f>N40</f>
        <v>44.063618152527965</v>
      </c>
      <c r="O58" s="104">
        <f t="shared" si="12"/>
        <v>2.1235225118621699</v>
      </c>
      <c r="P58" s="104">
        <f t="shared" si="12"/>
        <v>0.17459182603144541</v>
      </c>
      <c r="Q58" s="104">
        <f t="shared" si="12"/>
        <v>1.9995344996830511</v>
      </c>
      <c r="R58" s="104">
        <f t="shared" si="12"/>
        <v>0</v>
      </c>
      <c r="S58" s="104">
        <f t="shared" si="12"/>
        <v>0</v>
      </c>
      <c r="T58" s="104">
        <f t="shared" si="12"/>
        <v>0</v>
      </c>
      <c r="U58" s="104">
        <f t="shared" si="12"/>
        <v>0</v>
      </c>
      <c r="V58" s="104">
        <f t="shared" si="12"/>
        <v>0</v>
      </c>
      <c r="W58" s="104">
        <f t="shared" si="12"/>
        <v>0</v>
      </c>
      <c r="X58" s="104">
        <f t="shared" si="12"/>
        <v>0</v>
      </c>
      <c r="Y58" s="104">
        <f>Y40</f>
        <v>0</v>
      </c>
      <c r="Z58" s="104">
        <f>Z40</f>
        <v>0</v>
      </c>
      <c r="AA58" s="105">
        <f t="shared" si="12"/>
        <v>9.2973370924592835</v>
      </c>
      <c r="AB58" s="105">
        <f t="shared" si="12"/>
        <v>4.2976488375766664</v>
      </c>
      <c r="AC58" s="108">
        <f t="shared" si="4"/>
        <v>-0.53775486520088367</v>
      </c>
    </row>
    <row r="59" spans="1:30">
      <c r="D59" s="106">
        <f>SUM(D50:D58)</f>
        <v>17439.352246936651</v>
      </c>
      <c r="E59" s="106">
        <f>SUM(E50:E58)</f>
        <v>18100.9679482994</v>
      </c>
      <c r="F59" s="106">
        <f>SUM(F50:F58)</f>
        <v>16481.813528277929</v>
      </c>
      <c r="G59" s="106">
        <f t="shared" ref="G59:U59" si="13">SUM(G50:G58)</f>
        <v>21902.831565768924</v>
      </c>
      <c r="H59" s="106">
        <f t="shared" si="13"/>
        <v>27525.674834212732</v>
      </c>
      <c r="I59" s="106">
        <f t="shared" si="13"/>
        <v>27466.673086776646</v>
      </c>
      <c r="J59" s="106">
        <f t="shared" si="13"/>
        <v>23789.445416193052</v>
      </c>
      <c r="K59" s="106">
        <f t="shared" si="13"/>
        <v>20545.413928408008</v>
      </c>
      <c r="L59" s="106">
        <f t="shared" si="13"/>
        <v>18950.140019839251</v>
      </c>
      <c r="M59" s="106">
        <f>SUM(M50:M58)</f>
        <v>21776.636298768288</v>
      </c>
      <c r="N59" s="106">
        <f>SUM(N50:N58)</f>
        <v>27158.581548278267</v>
      </c>
      <c r="O59" s="107">
        <f>SUM(O50:O58)</f>
        <v>2392.8882520491843</v>
      </c>
      <c r="P59" s="107">
        <f t="shared" si="13"/>
        <v>2235.2983385201264</v>
      </c>
      <c r="Q59" s="107">
        <f t="shared" si="13"/>
        <v>2558.7763471082894</v>
      </c>
      <c r="R59" s="107">
        <f t="shared" si="13"/>
        <v>0</v>
      </c>
      <c r="S59" s="107">
        <f t="shared" si="13"/>
        <v>0</v>
      </c>
      <c r="T59" s="107">
        <f t="shared" si="13"/>
        <v>0</v>
      </c>
      <c r="U59" s="107">
        <f t="shared" si="13"/>
        <v>0</v>
      </c>
      <c r="V59" s="107">
        <f t="shared" ref="V59:AB59" si="14">SUM(V50:V58)</f>
        <v>0</v>
      </c>
      <c r="W59" s="107">
        <f t="shared" si="14"/>
        <v>0</v>
      </c>
      <c r="X59" s="107">
        <f t="shared" si="14"/>
        <v>0</v>
      </c>
      <c r="Y59" s="107">
        <f t="shared" si="14"/>
        <v>0</v>
      </c>
      <c r="Z59" s="107">
        <f t="shared" si="14"/>
        <v>0</v>
      </c>
      <c r="AA59" s="107">
        <f t="shared" si="14"/>
        <v>5954.0460363470675</v>
      </c>
      <c r="AB59" s="107">
        <f t="shared" si="14"/>
        <v>7186.9629376776002</v>
      </c>
      <c r="AC59" s="131">
        <f t="shared" si="4"/>
        <v>0.20707211429069727</v>
      </c>
    </row>
    <row r="62" spans="1:30">
      <c r="A62" s="102" t="s">
        <v>0</v>
      </c>
      <c r="B62" s="102" t="str">
        <f t="shared" ref="B62:AB62" si="15">B9</f>
        <v>Cantidad</v>
      </c>
      <c r="C62" s="102" t="str">
        <f t="shared" si="15"/>
        <v>(Miles TM)</v>
      </c>
      <c r="D62" s="103">
        <f>D9</f>
        <v>1121.9424399999998</v>
      </c>
      <c r="E62" s="103">
        <f>E9</f>
        <v>1243.0921780000001</v>
      </c>
      <c r="F62" s="103">
        <f t="shared" si="15"/>
        <v>1246.1711079999998</v>
      </c>
      <c r="G62" s="103">
        <f t="shared" si="15"/>
        <v>1256.1313640000003</v>
      </c>
      <c r="H62" s="103">
        <f t="shared" si="15"/>
        <v>1262.237985</v>
      </c>
      <c r="I62" s="103">
        <f t="shared" si="15"/>
        <v>1405.5533140000002</v>
      </c>
      <c r="J62" s="103">
        <f t="shared" si="15"/>
        <v>1403.9670750000002</v>
      </c>
      <c r="K62" s="103">
        <f t="shared" si="15"/>
        <v>1402.417778</v>
      </c>
      <c r="L62" s="103">
        <f t="shared" si="15"/>
        <v>1757.1664789999998</v>
      </c>
      <c r="M62" s="103">
        <f>M9</f>
        <v>2492.5097820000001</v>
      </c>
      <c r="N62" s="103">
        <f>N9</f>
        <v>2608.8056520000005</v>
      </c>
      <c r="O62" s="104">
        <f t="shared" si="15"/>
        <v>201.54240300000001</v>
      </c>
      <c r="P62" s="104">
        <f t="shared" si="15"/>
        <v>185.80975700000002</v>
      </c>
      <c r="Q62" s="104">
        <f t="shared" si="15"/>
        <v>238.058774</v>
      </c>
      <c r="R62" s="104">
        <f t="shared" si="15"/>
        <v>0</v>
      </c>
      <c r="S62" s="104">
        <f t="shared" si="15"/>
        <v>0</v>
      </c>
      <c r="T62" s="104">
        <f t="shared" si="15"/>
        <v>0</v>
      </c>
      <c r="U62" s="104">
        <f t="shared" si="15"/>
        <v>0</v>
      </c>
      <c r="V62" s="104">
        <f t="shared" si="15"/>
        <v>0</v>
      </c>
      <c r="W62" s="104">
        <f t="shared" si="15"/>
        <v>0</v>
      </c>
      <c r="X62" s="104">
        <f t="shared" si="15"/>
        <v>0</v>
      </c>
      <c r="Y62" s="104">
        <f>Y9</f>
        <v>0</v>
      </c>
      <c r="Z62" s="104">
        <f>Z9</f>
        <v>0</v>
      </c>
      <c r="AA62" s="105">
        <f t="shared" si="15"/>
        <v>600.43769499999996</v>
      </c>
      <c r="AB62" s="105">
        <f t="shared" si="15"/>
        <v>625.410934</v>
      </c>
      <c r="AC62" s="108">
        <f t="shared" ref="AC62:AC69" si="16">AB62/AA62-1</f>
        <v>4.1591724183805745E-2</v>
      </c>
    </row>
    <row r="63" spans="1:30">
      <c r="A63" s="102" t="s">
        <v>6</v>
      </c>
      <c r="B63" s="102" t="str">
        <f t="shared" ref="B63:AB63" si="17">B13</f>
        <v>Cantidad</v>
      </c>
      <c r="C63" s="102" t="str">
        <f t="shared" si="17"/>
        <v>(Miles Oz. Tr.)</v>
      </c>
      <c r="D63" s="103">
        <f>D13</f>
        <v>5967.3943619999991</v>
      </c>
      <c r="E63" s="103">
        <f>E13</f>
        <v>6417.683814</v>
      </c>
      <c r="F63" s="103">
        <f t="shared" si="17"/>
        <v>6972.1969499999996</v>
      </c>
      <c r="G63" s="103">
        <f t="shared" si="17"/>
        <v>6334.5532089999997</v>
      </c>
      <c r="H63" s="103">
        <f t="shared" si="17"/>
        <v>6492.2497979999989</v>
      </c>
      <c r="I63" s="103">
        <f t="shared" si="17"/>
        <v>6427.0524130000013</v>
      </c>
      <c r="J63" s="103">
        <f t="shared" si="17"/>
        <v>6047.3659180000004</v>
      </c>
      <c r="K63" s="103">
        <f t="shared" si="17"/>
        <v>5323.3804000000009</v>
      </c>
      <c r="L63" s="103">
        <f t="shared" si="17"/>
        <v>5743.7721409999986</v>
      </c>
      <c r="M63" s="103">
        <f>M13</f>
        <v>5915.3714909999999</v>
      </c>
      <c r="N63" s="103">
        <f>N13</f>
        <v>6336.3753339999994</v>
      </c>
      <c r="O63" s="104">
        <f t="shared" si="17"/>
        <v>527.19124499999998</v>
      </c>
      <c r="P63" s="104">
        <f t="shared" si="17"/>
        <v>444.780959</v>
      </c>
      <c r="Q63" s="104">
        <f t="shared" si="17"/>
        <v>523.14513199999999</v>
      </c>
      <c r="R63" s="104">
        <f t="shared" si="17"/>
        <v>0</v>
      </c>
      <c r="S63" s="104">
        <f t="shared" si="17"/>
        <v>0</v>
      </c>
      <c r="T63" s="104">
        <f t="shared" si="17"/>
        <v>0</v>
      </c>
      <c r="U63" s="104">
        <f t="shared" si="17"/>
        <v>0</v>
      </c>
      <c r="V63" s="104">
        <f t="shared" si="17"/>
        <v>0</v>
      </c>
      <c r="W63" s="104">
        <f t="shared" si="17"/>
        <v>0</v>
      </c>
      <c r="X63" s="104">
        <f t="shared" si="17"/>
        <v>0</v>
      </c>
      <c r="Y63" s="104">
        <f>Y13</f>
        <v>0</v>
      </c>
      <c r="Z63" s="104">
        <f>Z13</f>
        <v>0</v>
      </c>
      <c r="AA63" s="105">
        <f t="shared" si="17"/>
        <v>1447.0680830000001</v>
      </c>
      <c r="AB63" s="105">
        <f t="shared" si="17"/>
        <v>1495.1173359999998</v>
      </c>
      <c r="AC63" s="108">
        <f t="shared" si="16"/>
        <v>3.3204555863319163E-2</v>
      </c>
    </row>
    <row r="64" spans="1:30">
      <c r="A64" s="102" t="s">
        <v>9</v>
      </c>
      <c r="B64" s="102" t="str">
        <f t="shared" ref="B64:AB64" si="18">B17</f>
        <v>Cantidad</v>
      </c>
      <c r="C64" s="102" t="str">
        <f t="shared" si="18"/>
        <v>(Miles TM.)</v>
      </c>
      <c r="D64" s="103">
        <f>D17</f>
        <v>1272.656301</v>
      </c>
      <c r="E64" s="103">
        <f>E17</f>
        <v>1457.1284639999999</v>
      </c>
      <c r="F64" s="103">
        <f t="shared" si="18"/>
        <v>1372.5174649999999</v>
      </c>
      <c r="G64" s="103">
        <f t="shared" si="18"/>
        <v>1314.0726309999998</v>
      </c>
      <c r="H64" s="103">
        <f t="shared" si="18"/>
        <v>1007.2882920000002</v>
      </c>
      <c r="I64" s="103">
        <f t="shared" si="18"/>
        <v>1016.2970770000001</v>
      </c>
      <c r="J64" s="103">
        <f t="shared" si="18"/>
        <v>1079.006396</v>
      </c>
      <c r="K64" s="103">
        <f t="shared" si="18"/>
        <v>1149.2442489999999</v>
      </c>
      <c r="L64" s="103">
        <f t="shared" si="18"/>
        <v>1217.4060959999999</v>
      </c>
      <c r="M64" s="103">
        <f>M17</f>
        <v>1113.5873849999998</v>
      </c>
      <c r="N64" s="103">
        <f>N17</f>
        <v>1240.033964</v>
      </c>
      <c r="O64" s="104">
        <f t="shared" si="18"/>
        <v>95.978949999999998</v>
      </c>
      <c r="P64" s="104">
        <f t="shared" si="18"/>
        <v>108.691818</v>
      </c>
      <c r="Q64" s="104">
        <f t="shared" si="18"/>
        <v>107.226525</v>
      </c>
      <c r="R64" s="104">
        <f t="shared" si="18"/>
        <v>0</v>
      </c>
      <c r="S64" s="104">
        <f t="shared" si="18"/>
        <v>0</v>
      </c>
      <c r="T64" s="104">
        <f t="shared" si="18"/>
        <v>0</v>
      </c>
      <c r="U64" s="104">
        <f t="shared" si="18"/>
        <v>0</v>
      </c>
      <c r="V64" s="104">
        <f t="shared" si="18"/>
        <v>0</v>
      </c>
      <c r="W64" s="104">
        <f t="shared" si="18"/>
        <v>0</v>
      </c>
      <c r="X64" s="104">
        <f t="shared" si="18"/>
        <v>0</v>
      </c>
      <c r="Y64" s="104">
        <f>Y17</f>
        <v>0</v>
      </c>
      <c r="Z64" s="104">
        <f>Z17</f>
        <v>0</v>
      </c>
      <c r="AA64" s="105">
        <f t="shared" si="18"/>
        <v>303.28399100000001</v>
      </c>
      <c r="AB64" s="105">
        <f t="shared" si="18"/>
        <v>311.89729299999999</v>
      </c>
      <c r="AC64" s="108">
        <f t="shared" si="16"/>
        <v>2.8400120862297484E-2</v>
      </c>
    </row>
    <row r="65" spans="1:29">
      <c r="A65" s="102" t="s">
        <v>11</v>
      </c>
      <c r="B65" s="102" t="str">
        <f t="shared" ref="B65:AB65" si="19">B21</f>
        <v>Cantidad</v>
      </c>
      <c r="C65" s="102" t="str">
        <f t="shared" si="19"/>
        <v>(Millones Oz. Tr.)</v>
      </c>
      <c r="D65" s="103">
        <f>D21</f>
        <v>40.359925000000004</v>
      </c>
      <c r="E65" s="103">
        <f>E21</f>
        <v>39.690534</v>
      </c>
      <c r="F65" s="103">
        <f t="shared" si="19"/>
        <v>16.249386999999999</v>
      </c>
      <c r="G65" s="103">
        <f t="shared" si="19"/>
        <v>6.1603579999999996</v>
      </c>
      <c r="H65" s="103">
        <f t="shared" si="19"/>
        <v>6.5176329999999991</v>
      </c>
      <c r="I65" s="103">
        <f t="shared" si="19"/>
        <v>6.9355449999999994</v>
      </c>
      <c r="J65" s="103">
        <f t="shared" si="19"/>
        <v>21.204193999999998</v>
      </c>
      <c r="K65" s="103">
        <f t="shared" si="19"/>
        <v>17.144968000000002</v>
      </c>
      <c r="L65" s="103">
        <f t="shared" si="19"/>
        <v>8.9059539999999995</v>
      </c>
      <c r="M65" s="103">
        <f>M21</f>
        <v>7.1565099999999982</v>
      </c>
      <c r="N65" s="103">
        <f>N21</f>
        <v>6.9465319999999995</v>
      </c>
      <c r="O65" s="104">
        <f t="shared" si="19"/>
        <v>0.65115500000000004</v>
      </c>
      <c r="P65" s="104">
        <f t="shared" si="19"/>
        <v>0.51156800000000002</v>
      </c>
      <c r="Q65" s="104">
        <f t="shared" si="19"/>
        <v>0.63324499999999995</v>
      </c>
      <c r="R65" s="104">
        <f t="shared" si="19"/>
        <v>0</v>
      </c>
      <c r="S65" s="104">
        <f t="shared" si="19"/>
        <v>0</v>
      </c>
      <c r="T65" s="104">
        <f t="shared" si="19"/>
        <v>0</v>
      </c>
      <c r="U65" s="104">
        <f t="shared" si="19"/>
        <v>0</v>
      </c>
      <c r="V65" s="104">
        <f t="shared" si="19"/>
        <v>0</v>
      </c>
      <c r="W65" s="104">
        <f t="shared" si="19"/>
        <v>0</v>
      </c>
      <c r="X65" s="104">
        <f t="shared" si="19"/>
        <v>0</v>
      </c>
      <c r="Y65" s="104">
        <f>Y21</f>
        <v>0</v>
      </c>
      <c r="Z65" s="104">
        <f>Z21</f>
        <v>0</v>
      </c>
      <c r="AA65" s="105">
        <f t="shared" si="19"/>
        <v>1.5446279999999999</v>
      </c>
      <c r="AB65" s="105">
        <f t="shared" si="19"/>
        <v>1.7959680000000002</v>
      </c>
      <c r="AC65" s="108">
        <f t="shared" si="16"/>
        <v>0.16271879054374283</v>
      </c>
    </row>
    <row r="66" spans="1:29">
      <c r="A66" s="102" t="s">
        <v>14</v>
      </c>
      <c r="B66" s="102" t="str">
        <f t="shared" ref="B66:AB66" si="20">B25</f>
        <v>Cantidad</v>
      </c>
      <c r="C66" s="102" t="str">
        <f t="shared" si="20"/>
        <v>(Miles TM.)</v>
      </c>
      <c r="D66" s="103">
        <f>D25</f>
        <v>416.63830099999996</v>
      </c>
      <c r="E66" s="103">
        <f>E25</f>
        <v>524.99695399999996</v>
      </c>
      <c r="F66" s="103">
        <f t="shared" si="20"/>
        <v>681.50997000000007</v>
      </c>
      <c r="G66" s="103">
        <f t="shared" si="20"/>
        <v>769.96655399999997</v>
      </c>
      <c r="H66" s="103">
        <f t="shared" si="20"/>
        <v>987.66261499999996</v>
      </c>
      <c r="I66" s="103">
        <f t="shared" si="20"/>
        <v>1169.6602899999998</v>
      </c>
      <c r="J66" s="103">
        <f t="shared" si="20"/>
        <v>855.15530999999999</v>
      </c>
      <c r="K66" s="103">
        <f t="shared" si="20"/>
        <v>771.45482600000003</v>
      </c>
      <c r="L66" s="103">
        <f t="shared" si="20"/>
        <v>938.35960200000011</v>
      </c>
      <c r="M66" s="103">
        <f>M25</f>
        <v>942.30815900000005</v>
      </c>
      <c r="N66" s="103">
        <f>N25</f>
        <v>856.21164399999998</v>
      </c>
      <c r="O66" s="104">
        <f t="shared" si="20"/>
        <v>58.864221999999998</v>
      </c>
      <c r="P66" s="104">
        <f t="shared" si="20"/>
        <v>77.25025500000001</v>
      </c>
      <c r="Q66" s="104">
        <f t="shared" si="20"/>
        <v>58.792951000000002</v>
      </c>
      <c r="R66" s="104">
        <f t="shared" si="20"/>
        <v>0</v>
      </c>
      <c r="S66" s="104">
        <f t="shared" si="20"/>
        <v>0</v>
      </c>
      <c r="T66" s="104">
        <f t="shared" si="20"/>
        <v>0</v>
      </c>
      <c r="U66" s="104">
        <f t="shared" si="20"/>
        <v>0</v>
      </c>
      <c r="V66" s="104">
        <f t="shared" si="20"/>
        <v>0</v>
      </c>
      <c r="W66" s="104">
        <f t="shared" si="20"/>
        <v>0</v>
      </c>
      <c r="X66" s="104">
        <f t="shared" si="20"/>
        <v>0</v>
      </c>
      <c r="Y66" s="104">
        <f>Y25</f>
        <v>0</v>
      </c>
      <c r="Z66" s="104">
        <f>Z25</f>
        <v>0</v>
      </c>
      <c r="AA66" s="105">
        <f t="shared" si="20"/>
        <v>170.57615099999998</v>
      </c>
      <c r="AB66" s="105">
        <f t="shared" si="20"/>
        <v>194.90742800000004</v>
      </c>
      <c r="AC66" s="108">
        <f t="shared" si="16"/>
        <v>0.14264172838558231</v>
      </c>
    </row>
    <row r="67" spans="1:29">
      <c r="A67" s="102" t="s">
        <v>15</v>
      </c>
      <c r="B67" s="102" t="str">
        <f t="shared" ref="B67:AB67" si="21">B33</f>
        <v>Cantidad</v>
      </c>
      <c r="C67" s="102" t="str">
        <f t="shared" si="21"/>
        <v>(Miles TM.)</v>
      </c>
      <c r="D67" s="103">
        <f>D33</f>
        <v>41.111622999999994</v>
      </c>
      <c r="E67" s="103">
        <f>E33</f>
        <v>38.263483999999998</v>
      </c>
      <c r="F67" s="103">
        <f t="shared" si="21"/>
        <v>37.071149999999996</v>
      </c>
      <c r="G67" s="103">
        <f t="shared" si="21"/>
        <v>39.02278900000001</v>
      </c>
      <c r="H67" s="103">
        <f t="shared" si="21"/>
        <v>31.899958000000002</v>
      </c>
      <c r="I67" s="103">
        <f t="shared" si="21"/>
        <v>25.545801000000001</v>
      </c>
      <c r="J67" s="103">
        <f t="shared" si="21"/>
        <v>23.824697999999998</v>
      </c>
      <c r="K67" s="103">
        <f t="shared" si="21"/>
        <v>24.640213999999997</v>
      </c>
      <c r="L67" s="103">
        <f t="shared" si="21"/>
        <v>20.111056000000001</v>
      </c>
      <c r="M67" s="103">
        <f>M33</f>
        <v>19.371681000000002</v>
      </c>
      <c r="N67" s="103">
        <f>N33</f>
        <v>18.695043000000002</v>
      </c>
      <c r="O67" s="104">
        <f t="shared" si="21"/>
        <v>1.6121780000000001</v>
      </c>
      <c r="P67" s="104">
        <f t="shared" si="21"/>
        <v>1.1259809999999999</v>
      </c>
      <c r="Q67" s="104">
        <f t="shared" si="21"/>
        <v>1.306211</v>
      </c>
      <c r="R67" s="104">
        <f t="shared" si="21"/>
        <v>0</v>
      </c>
      <c r="S67" s="104">
        <f t="shared" si="21"/>
        <v>0</v>
      </c>
      <c r="T67" s="104">
        <f t="shared" si="21"/>
        <v>0</v>
      </c>
      <c r="U67" s="104">
        <f t="shared" si="21"/>
        <v>0</v>
      </c>
      <c r="V67" s="104">
        <f t="shared" si="21"/>
        <v>0</v>
      </c>
      <c r="W67" s="104">
        <f t="shared" si="21"/>
        <v>0</v>
      </c>
      <c r="X67" s="104">
        <f t="shared" si="21"/>
        <v>0</v>
      </c>
      <c r="Y67" s="104">
        <f>Y33</f>
        <v>0</v>
      </c>
      <c r="Z67" s="104">
        <f>Z33</f>
        <v>0</v>
      </c>
      <c r="AA67" s="105">
        <f t="shared" si="21"/>
        <v>4.5287569999999997</v>
      </c>
      <c r="AB67" s="105">
        <f t="shared" si="21"/>
        <v>4.0443699999999998</v>
      </c>
      <c r="AC67" s="108">
        <f t="shared" si="16"/>
        <v>-0.10695804610404136</v>
      </c>
    </row>
    <row r="68" spans="1:29">
      <c r="A68" s="102" t="s">
        <v>16</v>
      </c>
      <c r="B68" s="102" t="str">
        <f>B37</f>
        <v>Cantidad</v>
      </c>
      <c r="C68" s="102" t="str">
        <f>C37</f>
        <v>(Miles TM.)</v>
      </c>
      <c r="D68" s="103">
        <f>D29</f>
        <v>7.1777029999999993</v>
      </c>
      <c r="E68" s="103">
        <f>E29</f>
        <v>6.8411140000000001</v>
      </c>
      <c r="F68" s="103">
        <f>F29</f>
        <v>6.7791249999999996</v>
      </c>
      <c r="G68" s="103">
        <f t="shared" ref="G68:L68" si="22">G29</f>
        <v>7.959607000000001</v>
      </c>
      <c r="H68" s="103">
        <f t="shared" si="22"/>
        <v>9.2557340000000003</v>
      </c>
      <c r="I68" s="103">
        <f t="shared" si="22"/>
        <v>9.7848829999999989</v>
      </c>
      <c r="J68" s="103">
        <f t="shared" si="22"/>
        <v>10.373199999999999</v>
      </c>
      <c r="K68" s="103">
        <f t="shared" si="22"/>
        <v>11.368120999999999</v>
      </c>
      <c r="L68" s="103">
        <f t="shared" si="22"/>
        <v>11.646831000000001</v>
      </c>
      <c r="M68" s="103">
        <f>M29</f>
        <v>11.050374</v>
      </c>
      <c r="N68" s="103">
        <f>N29</f>
        <v>11.463353000000001</v>
      </c>
      <c r="O68" s="252">
        <f t="shared" ref="O68:X68" si="23">O29</f>
        <v>1.5377129999999999</v>
      </c>
      <c r="P68" s="252">
        <f t="shared" si="23"/>
        <v>1.3923709999999998</v>
      </c>
      <c r="Q68" s="252">
        <f t="shared" si="23"/>
        <v>1.3911439999999999</v>
      </c>
      <c r="R68" s="252">
        <f t="shared" si="23"/>
        <v>0</v>
      </c>
      <c r="S68" s="252">
        <f t="shared" si="23"/>
        <v>0</v>
      </c>
      <c r="T68" s="252">
        <f t="shared" si="23"/>
        <v>0</v>
      </c>
      <c r="U68" s="252">
        <f t="shared" si="23"/>
        <v>0</v>
      </c>
      <c r="V68" s="252">
        <f t="shared" si="23"/>
        <v>0</v>
      </c>
      <c r="W68" s="252">
        <f t="shared" si="23"/>
        <v>0</v>
      </c>
      <c r="X68" s="252">
        <f t="shared" si="23"/>
        <v>0</v>
      </c>
      <c r="Y68" s="252">
        <f>Y29</f>
        <v>0</v>
      </c>
      <c r="Z68" s="252">
        <f>Z29</f>
        <v>0</v>
      </c>
      <c r="AA68" s="105">
        <f>AA29</f>
        <v>2.1447050000000001</v>
      </c>
      <c r="AB68" s="251">
        <f>AB29</f>
        <v>4.3212279999999996</v>
      </c>
      <c r="AC68" s="108">
        <f t="shared" si="16"/>
        <v>1.014835606761769</v>
      </c>
    </row>
    <row r="69" spans="1:29">
      <c r="A69" s="102" t="s">
        <v>18</v>
      </c>
      <c r="B69" s="102" t="str">
        <f t="shared" ref="B69:AB69" si="24">B37</f>
        <v>Cantidad</v>
      </c>
      <c r="C69" s="102" t="str">
        <f t="shared" si="24"/>
        <v>(Miles TM.)</v>
      </c>
      <c r="D69" s="103">
        <f>D37</f>
        <v>16.161707224000001</v>
      </c>
      <c r="E69" s="103">
        <f>E37</f>
        <v>18.255964222000003</v>
      </c>
      <c r="F69" s="103">
        <f t="shared" si="24"/>
        <v>12.22908432</v>
      </c>
      <c r="G69" s="103">
        <f t="shared" si="24"/>
        <v>16.693816124000001</v>
      </c>
      <c r="H69" s="103">
        <f t="shared" si="24"/>
        <v>19.451061820000003</v>
      </c>
      <c r="I69" s="103">
        <f t="shared" si="24"/>
        <v>17.877299378000004</v>
      </c>
      <c r="J69" s="103">
        <f t="shared" si="24"/>
        <v>18.448508504000003</v>
      </c>
      <c r="K69" s="103">
        <f t="shared" si="24"/>
        <v>16.477174284000004</v>
      </c>
      <c r="L69" s="103">
        <f>L37</f>
        <v>17.754669809999999</v>
      </c>
      <c r="M69" s="103">
        <f>M37</f>
        <v>24.406133279999999</v>
      </c>
      <c r="N69" s="103">
        <f>N37</f>
        <v>25.183071454</v>
      </c>
      <c r="O69" s="104">
        <f t="shared" si="24"/>
        <v>1.6488150560000001</v>
      </c>
      <c r="P69" s="104">
        <f t="shared" si="24"/>
        <v>2.0663966679999999</v>
      </c>
      <c r="Q69" s="104">
        <f t="shared" si="24"/>
        <v>2.6237985620000002</v>
      </c>
      <c r="R69" s="104">
        <f t="shared" si="24"/>
        <v>0</v>
      </c>
      <c r="S69" s="104">
        <f t="shared" si="24"/>
        <v>0</v>
      </c>
      <c r="T69" s="104">
        <f t="shared" si="24"/>
        <v>0</v>
      </c>
      <c r="U69" s="104">
        <f t="shared" si="24"/>
        <v>0</v>
      </c>
      <c r="V69" s="104">
        <f>V37</f>
        <v>0</v>
      </c>
      <c r="W69" s="104">
        <f>W37</f>
        <v>0</v>
      </c>
      <c r="X69" s="104">
        <f>X37</f>
        <v>0</v>
      </c>
      <c r="Y69" s="104">
        <f>Y37</f>
        <v>0</v>
      </c>
      <c r="Z69" s="104">
        <f>Z37</f>
        <v>0</v>
      </c>
      <c r="AA69" s="105">
        <f t="shared" si="24"/>
        <v>5.2826392159999997</v>
      </c>
      <c r="AB69" s="105">
        <f t="shared" si="24"/>
        <v>6.3390102860000006</v>
      </c>
      <c r="AC69" s="108">
        <f t="shared" si="16"/>
        <v>0.19997032294018413</v>
      </c>
    </row>
    <row r="70" spans="1:29">
      <c r="AC70" s="12"/>
    </row>
    <row r="72" spans="1:29" ht="23.25" customHeight="1">
      <c r="D72" s="815" t="s">
        <v>173</v>
      </c>
      <c r="E72" s="815"/>
      <c r="F72" s="815"/>
      <c r="G72" s="815"/>
      <c r="H72" s="815"/>
      <c r="I72" s="815"/>
      <c r="J72" s="815"/>
      <c r="K72" s="815"/>
      <c r="L72" s="815"/>
      <c r="M72" s="815"/>
      <c r="N72" s="815"/>
      <c r="O72" s="815"/>
      <c r="P72" s="815"/>
      <c r="Q72" s="815"/>
      <c r="R72" s="815"/>
      <c r="S72" s="815"/>
      <c r="T72" s="815"/>
      <c r="U72" s="815"/>
      <c r="V72" s="815"/>
      <c r="W72" s="815"/>
      <c r="X72" s="815"/>
      <c r="Y72" s="815"/>
      <c r="Z72" s="815"/>
      <c r="AA72" s="815"/>
      <c r="AB72" s="815"/>
      <c r="AC72" s="815"/>
    </row>
    <row r="73" spans="1:29">
      <c r="P73" s="94"/>
      <c r="Q73" s="94"/>
      <c r="R73" s="94"/>
      <c r="S73" s="123"/>
      <c r="T73" s="94"/>
      <c r="U73" s="123"/>
      <c r="V73" s="123"/>
      <c r="W73" s="123"/>
      <c r="X73" s="123"/>
      <c r="Y73" s="94"/>
    </row>
    <row r="74" spans="1:29">
      <c r="D74" s="814" t="s">
        <v>165</v>
      </c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14"/>
      <c r="P74" s="814"/>
      <c r="Q74" s="814"/>
      <c r="R74" s="814"/>
      <c r="S74" s="814"/>
      <c r="T74" s="814"/>
      <c r="U74" s="814"/>
      <c r="V74" s="814"/>
      <c r="W74" s="814"/>
      <c r="X74" s="814"/>
      <c r="Y74" s="814"/>
      <c r="Z74" s="814"/>
      <c r="AA74" s="814"/>
      <c r="AB74" s="814"/>
      <c r="AC74" s="814"/>
    </row>
    <row r="75" spans="1:29">
      <c r="D75" s="814" t="s">
        <v>166</v>
      </c>
      <c r="E75" s="814"/>
      <c r="F75" s="814"/>
      <c r="G75" s="814"/>
      <c r="H75" s="814"/>
      <c r="I75" s="814"/>
      <c r="J75" s="814"/>
      <c r="K75" s="814"/>
      <c r="L75" s="814"/>
      <c r="M75" s="814"/>
      <c r="N75" s="814"/>
      <c r="O75" s="814"/>
      <c r="P75" s="814"/>
      <c r="Q75" s="814"/>
      <c r="R75" s="814"/>
      <c r="S75" s="814"/>
      <c r="T75" s="814"/>
      <c r="U75" s="814"/>
      <c r="V75" s="814"/>
      <c r="W75" s="814"/>
      <c r="X75" s="814"/>
      <c r="Y75" s="814"/>
      <c r="Z75" s="814"/>
      <c r="AA75" s="814"/>
      <c r="AB75" s="814"/>
      <c r="AC75" s="814"/>
    </row>
    <row r="76" spans="1:29">
      <c r="O76" s="94"/>
      <c r="P76" s="94"/>
      <c r="Q76" s="94"/>
      <c r="R76" s="123"/>
      <c r="S76" s="94"/>
      <c r="T76" s="94"/>
      <c r="U76" s="94"/>
      <c r="V76" s="94"/>
      <c r="W76" s="123"/>
      <c r="X76" s="94"/>
    </row>
    <row r="77" spans="1:29">
      <c r="D77" s="814" t="s">
        <v>167</v>
      </c>
      <c r="E77" s="814"/>
      <c r="F77" s="814"/>
      <c r="G77" s="814"/>
      <c r="H77" s="814"/>
      <c r="I77" s="814"/>
      <c r="J77" s="814"/>
      <c r="K77" s="814"/>
      <c r="L77" s="814"/>
      <c r="M77" s="814"/>
      <c r="N77" s="814"/>
      <c r="O77" s="814"/>
      <c r="P77" s="814"/>
      <c r="Q77" s="814"/>
      <c r="R77" s="814"/>
      <c r="S77" s="814"/>
      <c r="T77" s="814"/>
      <c r="U77" s="814"/>
      <c r="V77" s="814"/>
      <c r="W77" s="814"/>
      <c r="X77" s="814"/>
      <c r="Y77" s="814"/>
      <c r="Z77" s="814"/>
      <c r="AA77" s="814"/>
      <c r="AB77" s="814"/>
      <c r="AC77" s="814"/>
    </row>
    <row r="78" spans="1:29">
      <c r="O78" s="94"/>
      <c r="P78" s="94"/>
      <c r="Q78" s="94"/>
      <c r="R78" s="123"/>
      <c r="S78" s="94"/>
      <c r="T78" s="94"/>
      <c r="U78" s="94"/>
      <c r="V78" s="94"/>
      <c r="W78" s="123"/>
      <c r="X78" s="94"/>
    </row>
    <row r="79" spans="1:29">
      <c r="L79" s="128"/>
      <c r="O79" s="129"/>
      <c r="P79" s="129"/>
      <c r="Q79" s="129"/>
      <c r="R79" s="130"/>
      <c r="S79" s="129"/>
      <c r="T79" s="129"/>
      <c r="U79" s="94"/>
      <c r="V79" s="94"/>
      <c r="W79" s="123"/>
      <c r="X79" s="94"/>
    </row>
    <row r="80" spans="1:29">
      <c r="L80" s="128"/>
      <c r="O80" s="129"/>
      <c r="P80" s="129"/>
      <c r="Q80" s="129"/>
      <c r="R80" s="130"/>
      <c r="S80" s="129"/>
      <c r="T80" s="129"/>
      <c r="U80" s="94"/>
      <c r="V80" s="94"/>
      <c r="W80" s="123"/>
      <c r="X80" s="94"/>
    </row>
    <row r="81" spans="5:24">
      <c r="L81" s="127"/>
      <c r="O81" s="96"/>
      <c r="P81" s="96"/>
      <c r="Q81" s="96"/>
      <c r="R81" s="134"/>
      <c r="S81" s="96"/>
      <c r="T81" s="96"/>
      <c r="U81" s="96"/>
      <c r="V81" s="96"/>
      <c r="W81" s="123"/>
      <c r="X81" s="94"/>
    </row>
    <row r="82" spans="5:24">
      <c r="O82" s="94"/>
      <c r="P82" s="94"/>
      <c r="Q82" s="94"/>
      <c r="R82" s="123"/>
      <c r="S82" s="94"/>
      <c r="T82" s="94"/>
      <c r="U82" s="94"/>
      <c r="V82" s="94"/>
      <c r="W82" s="123"/>
      <c r="X82" s="94"/>
    </row>
    <row r="83" spans="5:24">
      <c r="J83" s="248"/>
      <c r="K83" s="248"/>
      <c r="L83" s="248"/>
      <c r="O83" s="135"/>
      <c r="P83" s="135"/>
      <c r="Q83" s="135"/>
      <c r="R83" s="135"/>
      <c r="S83" s="135"/>
      <c r="T83" s="135"/>
      <c r="U83" s="135"/>
      <c r="V83" s="135"/>
      <c r="W83" s="135"/>
      <c r="X83" s="135"/>
    </row>
    <row r="84" spans="5:24">
      <c r="J84" s="248"/>
      <c r="K84" s="248"/>
      <c r="L84" s="248"/>
    </row>
    <row r="85" spans="5:24">
      <c r="J85" s="248"/>
      <c r="K85" s="248"/>
      <c r="L85" s="248"/>
    </row>
    <row r="86" spans="5:24">
      <c r="J86" s="248"/>
      <c r="K86" s="248"/>
      <c r="L86" s="248"/>
    </row>
    <row r="87" spans="5:24">
      <c r="J87" s="248"/>
      <c r="K87" s="248"/>
      <c r="L87" s="248"/>
    </row>
    <row r="88" spans="5:24">
      <c r="J88" s="248"/>
      <c r="K88" s="248"/>
      <c r="L88" s="248"/>
      <c r="M88" s="4"/>
      <c r="N88" s="4"/>
      <c r="O88" s="94"/>
      <c r="P88" s="94"/>
      <c r="Q88" s="94"/>
      <c r="R88" s="133"/>
      <c r="S88" s="94"/>
      <c r="T88" s="133"/>
      <c r="U88" s="133"/>
      <c r="V88" s="133"/>
    </row>
    <row r="89" spans="5:24">
      <c r="J89" s="248"/>
      <c r="K89" s="248"/>
      <c r="L89" s="248"/>
      <c r="M89" s="4"/>
      <c r="N89" s="4"/>
      <c r="O89" s="94"/>
      <c r="P89" s="94"/>
      <c r="Q89" s="94"/>
      <c r="R89" s="133"/>
      <c r="S89" s="94"/>
      <c r="T89" s="133"/>
      <c r="U89" s="133"/>
      <c r="V89" s="133"/>
    </row>
    <row r="90" spans="5:24">
      <c r="J90" s="248"/>
      <c r="K90" s="248"/>
      <c r="L90" s="248"/>
      <c r="M90" s="4"/>
      <c r="N90" s="4"/>
      <c r="O90" s="94"/>
      <c r="P90" s="94"/>
      <c r="Q90" s="94"/>
      <c r="R90" s="133"/>
      <c r="S90" s="94"/>
      <c r="T90" s="133"/>
      <c r="U90" s="133"/>
      <c r="V90" s="133"/>
    </row>
    <row r="91" spans="5:24">
      <c r="J91" s="248"/>
      <c r="K91" s="248"/>
      <c r="L91" s="248"/>
      <c r="M91" s="4"/>
      <c r="N91" s="4"/>
      <c r="O91" s="94"/>
      <c r="P91" s="94"/>
      <c r="Q91" s="94"/>
      <c r="R91" s="133"/>
      <c r="S91" s="94"/>
      <c r="T91" s="133"/>
      <c r="U91" s="133"/>
      <c r="V91" s="133"/>
    </row>
    <row r="92" spans="5:24">
      <c r="J92" s="248"/>
      <c r="K92" s="248"/>
      <c r="L92" s="248"/>
      <c r="M92" s="4"/>
      <c r="N92" s="4"/>
      <c r="O92" s="94"/>
      <c r="P92" s="94"/>
      <c r="Q92" s="94"/>
      <c r="R92" s="133"/>
      <c r="S92" s="94"/>
      <c r="T92" s="133"/>
      <c r="U92" s="133"/>
      <c r="V92" s="133"/>
    </row>
    <row r="93" spans="5:24"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4"/>
      <c r="N93" s="4"/>
      <c r="O93" s="94"/>
      <c r="P93" s="94"/>
      <c r="Q93" s="94"/>
      <c r="R93" s="133"/>
      <c r="S93" s="94"/>
      <c r="T93" s="133"/>
      <c r="U93" s="133"/>
      <c r="V93" s="133"/>
    </row>
    <row r="94" spans="5:24"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O94" s="94"/>
      <c r="P94" s="94"/>
      <c r="Q94" s="94"/>
      <c r="R94" s="133"/>
      <c r="S94" s="94"/>
      <c r="T94" s="133"/>
      <c r="U94" s="133"/>
      <c r="V94" s="133"/>
    </row>
    <row r="95" spans="5:24">
      <c r="E95" s="6">
        <v>2023.844705</v>
      </c>
      <c r="F95" s="6">
        <v>4865.8083360000001</v>
      </c>
      <c r="G95" s="6">
        <v>894.04865899999993</v>
      </c>
      <c r="H95" s="6">
        <v>5.9477979999999988</v>
      </c>
      <c r="I95" s="6">
        <v>752.81950400000005</v>
      </c>
      <c r="J95" s="6">
        <v>16.201050000000002</v>
      </c>
      <c r="K95" s="6">
        <v>9.4060629999999996</v>
      </c>
      <c r="L95" s="6">
        <v>20.247055954</v>
      </c>
      <c r="O95" s="135"/>
      <c r="P95" s="135"/>
      <c r="Q95" s="135"/>
      <c r="R95" s="135"/>
      <c r="S95" s="135"/>
      <c r="T95" s="135"/>
      <c r="U95" s="135"/>
      <c r="V95" s="135"/>
    </row>
    <row r="96" spans="5:24">
      <c r="E96" s="6">
        <v>2134.97534</v>
      </c>
      <c r="F96" s="6">
        <v>5258.7451890000011</v>
      </c>
      <c r="G96" s="6">
        <v>994.68668500000001</v>
      </c>
      <c r="H96" s="6">
        <v>5.6772229999999997</v>
      </c>
      <c r="I96" s="6">
        <v>699.756485</v>
      </c>
      <c r="J96" s="6">
        <v>15.843512000000002</v>
      </c>
      <c r="K96" s="6">
        <v>9.8924320000000012</v>
      </c>
      <c r="L96" s="6">
        <v>19.825581373999999</v>
      </c>
    </row>
    <row r="97" spans="5:35">
      <c r="E97" s="6">
        <v>0.36586886060993762</v>
      </c>
      <c r="F97" s="6">
        <v>7.6456355456846925E-2</v>
      </c>
      <c r="G97" s="6">
        <v>0.63214533438441345</v>
      </c>
      <c r="H97" s="6">
        <v>-2.993044362689512E-2</v>
      </c>
      <c r="I97" s="6">
        <v>6.2997414048562739E-2</v>
      </c>
      <c r="J97" s="6">
        <v>0.13847925923263871</v>
      </c>
      <c r="K97" s="6">
        <v>0.43521668276104641</v>
      </c>
      <c r="L97" s="6">
        <v>0.26803403525440905</v>
      </c>
    </row>
    <row r="103" spans="5:35">
      <c r="O103" s="4" t="s">
        <v>137</v>
      </c>
      <c r="P103" s="4">
        <v>877.512989608834</v>
      </c>
      <c r="Q103" s="4">
        <v>564.53643808390007</v>
      </c>
      <c r="R103" s="4">
        <v>146.65418780015941</v>
      </c>
      <c r="S103" s="4">
        <v>7.5365141339719992</v>
      </c>
      <c r="T103" s="4">
        <v>99.913104528937069</v>
      </c>
      <c r="U103" s="4">
        <v>27.353139893823393</v>
      </c>
      <c r="V103" s="4">
        <v>66.769689257564991</v>
      </c>
      <c r="W103" s="4">
        <v>19.184964352212127</v>
      </c>
      <c r="X103" s="4">
        <v>3.6573926477878729</v>
      </c>
      <c r="Y103" s="4">
        <v>1813.1184203071912</v>
      </c>
      <c r="AB103" s="4">
        <v>187.35705999999999</v>
      </c>
      <c r="AC103" s="72">
        <v>473.95659699999999</v>
      </c>
      <c r="AD103" s="4">
        <v>94.812437000000003</v>
      </c>
      <c r="AE103" s="4">
        <v>0.44813199999999997</v>
      </c>
      <c r="AF103" s="4">
        <v>52.221519000000001</v>
      </c>
      <c r="AG103" s="4">
        <v>1.31603</v>
      </c>
      <c r="AH103" s="4">
        <v>1.3887149999999999</v>
      </c>
      <c r="AI103" s="4">
        <v>1.5830079720000001</v>
      </c>
    </row>
    <row r="104" spans="5:35">
      <c r="O104" s="4" t="s">
        <v>164</v>
      </c>
      <c r="P104" s="4">
        <v>1152.097331076262</v>
      </c>
      <c r="Q104" s="4">
        <v>602.2809352823781</v>
      </c>
      <c r="R104" s="4">
        <v>192.88567543248462</v>
      </c>
      <c r="S104" s="4">
        <v>9.0493834877759998</v>
      </c>
      <c r="T104" s="4">
        <v>156.37379032797375</v>
      </c>
      <c r="U104" s="4">
        <v>27.810328453472</v>
      </c>
      <c r="V104" s="4">
        <v>32.514615547974003</v>
      </c>
      <c r="W104" s="4">
        <v>23.393300919776348</v>
      </c>
      <c r="X104" s="4">
        <v>3.4352120802236534</v>
      </c>
      <c r="Y104" s="4">
        <v>2199.8405726083197</v>
      </c>
      <c r="AB104" s="4">
        <v>220.474942</v>
      </c>
      <c r="AC104" s="72">
        <v>487.93787200000003</v>
      </c>
      <c r="AD104" s="4">
        <v>110.88611800000001</v>
      </c>
      <c r="AE104" s="4">
        <v>0.52719899999999997</v>
      </c>
      <c r="AF104" s="4">
        <v>78.147160999999997</v>
      </c>
      <c r="AG104" s="4">
        <v>1.4013199999999999</v>
      </c>
      <c r="AH104" s="4">
        <v>0.74816900000000008</v>
      </c>
      <c r="AI104" s="4">
        <v>1.743105474</v>
      </c>
    </row>
    <row r="105" spans="5:35">
      <c r="O105" s="4" t="s">
        <v>139</v>
      </c>
      <c r="P105" s="4">
        <v>1016.9505004080187</v>
      </c>
      <c r="Q105" s="4">
        <v>597.29400202808904</v>
      </c>
      <c r="R105" s="4">
        <v>175.07894669617579</v>
      </c>
      <c r="S105" s="4">
        <v>10.008598209219</v>
      </c>
      <c r="T105" s="4">
        <v>79.031078571565885</v>
      </c>
      <c r="U105" s="4">
        <v>35.308213501116761</v>
      </c>
      <c r="V105" s="4">
        <v>54.889995852147003</v>
      </c>
      <c r="W105" s="4">
        <v>27.419922635552243</v>
      </c>
      <c r="X105" s="4">
        <v>2.2047323644477572</v>
      </c>
      <c r="Y105" s="4">
        <v>1998.1859902663321</v>
      </c>
      <c r="AB105" s="4">
        <v>192.605693</v>
      </c>
      <c r="AC105" s="72">
        <v>485.17361399999999</v>
      </c>
      <c r="AD105" s="4">
        <v>97.585436000000001</v>
      </c>
      <c r="AE105" s="4">
        <v>0.56929700000000005</v>
      </c>
      <c r="AF105" s="4">
        <v>40.207471000000005</v>
      </c>
      <c r="AG105" s="4">
        <v>1.811407</v>
      </c>
      <c r="AH105" s="4">
        <v>1.2708390000000001</v>
      </c>
      <c r="AI105" s="4">
        <v>1.9565257700000001</v>
      </c>
    </row>
    <row r="106" spans="5:35">
      <c r="O106" s="4" t="s">
        <v>140</v>
      </c>
      <c r="P106" s="4">
        <v>932.37122374280852</v>
      </c>
      <c r="Q106" s="4">
        <v>638.06696449054459</v>
      </c>
      <c r="R106" s="4">
        <v>122.63162038813056</v>
      </c>
      <c r="S106" s="4">
        <v>9.1513478096400007</v>
      </c>
      <c r="T106" s="4">
        <v>114.85748643452975</v>
      </c>
      <c r="U106" s="4">
        <v>34.129454632682446</v>
      </c>
      <c r="V106" s="4">
        <v>56.789979484089002</v>
      </c>
      <c r="W106" s="4">
        <v>21.769065244547917</v>
      </c>
      <c r="X106" s="4">
        <v>0.46773675545208349</v>
      </c>
      <c r="Y106" s="4">
        <v>1930.2348789824248</v>
      </c>
      <c r="AB106" s="4">
        <v>198.84464400000002</v>
      </c>
      <c r="AC106" s="72">
        <v>503.83890400000001</v>
      </c>
      <c r="AD106" s="4">
        <v>71.078895000000003</v>
      </c>
      <c r="AE106" s="4">
        <v>0.51117999999999997</v>
      </c>
      <c r="AF106" s="4">
        <v>58.482250999999998</v>
      </c>
      <c r="AG106" s="4">
        <v>1.7588790000000001</v>
      </c>
      <c r="AH106" s="4">
        <v>1.45044</v>
      </c>
      <c r="AI106" s="4">
        <v>1.3996478880000001</v>
      </c>
    </row>
    <row r="107" spans="5:35">
      <c r="O107" s="4" t="s">
        <v>141</v>
      </c>
      <c r="P107" s="4">
        <v>1081.7938706125856</v>
      </c>
      <c r="Q107" s="4">
        <v>602.65854651769291</v>
      </c>
      <c r="R107" s="4">
        <v>228.85546537778995</v>
      </c>
      <c r="S107" s="4">
        <v>9.6489415464779995</v>
      </c>
      <c r="T107" s="4">
        <v>138.56335649197595</v>
      </c>
      <c r="U107" s="4">
        <v>34.374069326525401</v>
      </c>
      <c r="V107" s="4">
        <v>43.271902595007006</v>
      </c>
      <c r="W107" s="4">
        <v>29.520713922088724</v>
      </c>
      <c r="X107" s="4">
        <v>1.827466077911275</v>
      </c>
      <c r="Y107" s="4">
        <v>2170.5143324680544</v>
      </c>
      <c r="AB107" s="4">
        <v>224.091903</v>
      </c>
      <c r="AC107" s="72">
        <v>483.70285100000001</v>
      </c>
      <c r="AD107" s="4">
        <v>125.731363</v>
      </c>
      <c r="AE107" s="4">
        <v>0.56509799999999999</v>
      </c>
      <c r="AF107" s="4">
        <v>74.795335999999992</v>
      </c>
      <c r="AG107" s="4">
        <v>1.723708</v>
      </c>
      <c r="AH107" s="4">
        <v>1.2173690000000001</v>
      </c>
      <c r="AI107" s="4">
        <v>1.8504337840000002</v>
      </c>
    </row>
    <row r="108" spans="5:35">
      <c r="O108" s="4" t="s">
        <v>142</v>
      </c>
      <c r="P108" s="4">
        <v>1185.9683140111545</v>
      </c>
      <c r="Q108" s="4">
        <v>726.61221799030193</v>
      </c>
      <c r="R108" s="4">
        <v>188.24303836137605</v>
      </c>
      <c r="S108" s="4">
        <v>10.68768956295</v>
      </c>
      <c r="T108" s="4">
        <v>149.14662291012431</v>
      </c>
      <c r="U108" s="4">
        <v>27.301988371810577</v>
      </c>
      <c r="V108" s="4">
        <v>27.805291660605995</v>
      </c>
      <c r="W108" s="4">
        <v>26.851422099237009</v>
      </c>
      <c r="X108" s="4">
        <v>4.2425449007629901</v>
      </c>
      <c r="Y108" s="4">
        <v>2346.8591298683232</v>
      </c>
      <c r="AB108" s="4">
        <v>244.116319</v>
      </c>
      <c r="AC108" s="72">
        <v>576.94197199999996</v>
      </c>
      <c r="AD108" s="4">
        <v>106.254958</v>
      </c>
      <c r="AE108" s="4">
        <v>0.62961</v>
      </c>
      <c r="AF108" s="4">
        <v>80.362998000000005</v>
      </c>
      <c r="AG108" s="4">
        <v>1.3803160000000001</v>
      </c>
      <c r="AH108" s="4">
        <v>1.0566420000000001</v>
      </c>
      <c r="AI108" s="4">
        <v>1.7792370160000002</v>
      </c>
    </row>
    <row r="109" spans="5:35">
      <c r="P109" s="4">
        <v>837.88827333818551</v>
      </c>
      <c r="Q109" s="4">
        <v>616.27396640801544</v>
      </c>
      <c r="R109" s="4">
        <v>154.76742697780972</v>
      </c>
      <c r="S109" s="4">
        <v>9.7940026013520001</v>
      </c>
      <c r="T109" s="4">
        <v>134.12656692043407</v>
      </c>
      <c r="U109" s="4">
        <v>31.23221820174378</v>
      </c>
      <c r="V109" s="4">
        <v>30.815104144060001</v>
      </c>
      <c r="W109" s="4">
        <v>30.096915452122811</v>
      </c>
      <c r="X109" s="4">
        <v>3.5868595478771859</v>
      </c>
      <c r="Y109" s="4">
        <v>1848.5813335916005</v>
      </c>
      <c r="AB109" s="4">
        <v>170.49120000000002</v>
      </c>
      <c r="AC109" s="72">
        <v>498.51424500000002</v>
      </c>
      <c r="AD109" s="4">
        <v>84.956900000000005</v>
      </c>
      <c r="AE109" s="4">
        <v>0.601908</v>
      </c>
      <c r="AF109" s="4">
        <v>69.146689999999992</v>
      </c>
      <c r="AG109" s="4">
        <v>1.5880810000000001</v>
      </c>
      <c r="AH109" s="4">
        <v>0.78912099999999996</v>
      </c>
      <c r="AI109" s="4">
        <v>2.380517652</v>
      </c>
    </row>
    <row r="110" spans="5:35">
      <c r="P110" s="4">
        <v>1183.1459136614628</v>
      </c>
      <c r="Q110" s="4">
        <v>814.47460232081937</v>
      </c>
      <c r="R110" s="4">
        <v>156.00303309331207</v>
      </c>
      <c r="S110" s="4">
        <v>10.427459544003</v>
      </c>
      <c r="T110" s="4">
        <v>161.3793826152648</v>
      </c>
      <c r="U110" s="4">
        <v>34.245846255525201</v>
      </c>
      <c r="V110" s="4">
        <v>37.25317312064</v>
      </c>
      <c r="W110" s="4">
        <v>29.256239137801682</v>
      </c>
      <c r="X110" s="4">
        <v>5.3001198621983185</v>
      </c>
      <c r="Y110" s="4">
        <v>2431.4857696110266</v>
      </c>
      <c r="AB110" s="4">
        <v>225.30031700000001</v>
      </c>
      <c r="AC110" s="72">
        <v>635.75518399999999</v>
      </c>
      <c r="AD110" s="4">
        <v>83.938490999999999</v>
      </c>
      <c r="AE110" s="4">
        <v>0.63643700000000003</v>
      </c>
      <c r="AF110" s="4">
        <v>79.656102000000004</v>
      </c>
      <c r="AG110" s="4">
        <v>1.7392350000000001</v>
      </c>
      <c r="AH110" s="4">
        <v>0.82909299999999997</v>
      </c>
      <c r="AI110" s="4">
        <v>2.226119722</v>
      </c>
    </row>
    <row r="111" spans="5:35">
      <c r="P111" s="4">
        <v>1501.7745505865835</v>
      </c>
      <c r="Q111" s="4">
        <v>785.6586301279583</v>
      </c>
      <c r="R111" s="4">
        <v>233.75724267104113</v>
      </c>
      <c r="S111" s="4">
        <v>8.5680925189300012</v>
      </c>
      <c r="T111" s="4">
        <v>184.89987943462967</v>
      </c>
      <c r="U111" s="4">
        <v>31.376335977625772</v>
      </c>
      <c r="V111" s="4">
        <v>41.476104126998003</v>
      </c>
      <c r="W111" s="4">
        <v>37.270560601099305</v>
      </c>
      <c r="X111" s="4">
        <v>4.0074623989006923</v>
      </c>
      <c r="Y111" s="4">
        <v>2828.7888584437665</v>
      </c>
      <c r="AB111" s="4">
        <v>266.894338</v>
      </c>
      <c r="AC111" s="72">
        <v>597.46858699999996</v>
      </c>
      <c r="AD111" s="4">
        <v>109.25457400000001</v>
      </c>
      <c r="AE111" s="4">
        <v>0.496699</v>
      </c>
      <c r="AF111" s="4">
        <v>89.353723000000002</v>
      </c>
      <c r="AG111" s="4">
        <v>1.5302290000000001</v>
      </c>
      <c r="AH111" s="4">
        <v>1.1837230000000001</v>
      </c>
      <c r="AI111" s="4">
        <v>2.39237302</v>
      </c>
    </row>
    <row r="112" spans="5:35">
      <c r="P112" s="4">
        <v>1200.7390798082058</v>
      </c>
      <c r="Q112" s="4">
        <v>662.52371394593831</v>
      </c>
      <c r="R112" s="4">
        <v>234.6542011580062</v>
      </c>
      <c r="S112" s="4">
        <v>11.895936145204999</v>
      </c>
      <c r="T112" s="4">
        <v>167.84443770407199</v>
      </c>
      <c r="U112" s="4">
        <v>33.121515885807604</v>
      </c>
      <c r="V112" s="4">
        <v>6.0610828047120009</v>
      </c>
      <c r="W112" s="4">
        <v>39.25270498440748</v>
      </c>
      <c r="X112" s="4">
        <v>2.762174015592521</v>
      </c>
      <c r="Y112" s="4">
        <v>2358.8548464519467</v>
      </c>
      <c r="AB112" s="4">
        <v>205.480109</v>
      </c>
      <c r="AC112" s="72">
        <v>517.793498</v>
      </c>
      <c r="AD112" s="4">
        <v>110.577687</v>
      </c>
      <c r="AE112" s="4">
        <v>0.69166300000000003</v>
      </c>
      <c r="AF112" s="4">
        <v>79.821827999999996</v>
      </c>
      <c r="AG112" s="4">
        <v>1.5943069999999999</v>
      </c>
      <c r="AH112" s="4">
        <v>0.15812000000000001</v>
      </c>
      <c r="AI112" s="4">
        <v>2.5146130759999998</v>
      </c>
    </row>
    <row r="113" spans="16:35">
      <c r="P113" s="4">
        <v>1414.6036693482956</v>
      </c>
      <c r="Q113" s="4">
        <v>670.66800021853544</v>
      </c>
      <c r="R113" s="4">
        <v>236.9158420656174</v>
      </c>
      <c r="S113" s="4">
        <v>10.501370283000002</v>
      </c>
      <c r="T113" s="4">
        <v>159.22353457923711</v>
      </c>
      <c r="U113" s="4">
        <v>25.807968169581027</v>
      </c>
      <c r="V113" s="4">
        <v>41.941520464330999</v>
      </c>
      <c r="W113" s="4">
        <v>36.483104243370491</v>
      </c>
      <c r="X113" s="4">
        <v>0.11670975662951122</v>
      </c>
      <c r="Y113" s="4">
        <v>2596.2617191285972</v>
      </c>
      <c r="AB113" s="4">
        <v>234.752419</v>
      </c>
      <c r="AC113" s="72">
        <v>522.83124299999997</v>
      </c>
      <c r="AD113" s="4">
        <v>110.558477</v>
      </c>
      <c r="AE113" s="4">
        <v>0.61899999999999999</v>
      </c>
      <c r="AF113" s="4">
        <v>76.341661999999999</v>
      </c>
      <c r="AG113" s="4">
        <v>1.3354889999999999</v>
      </c>
      <c r="AH113" s="4">
        <v>2.4722950720000001</v>
      </c>
      <c r="AI113" s="4">
        <v>2.4722950720000001</v>
      </c>
    </row>
    <row r="114" spans="16:35"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AB114" s="4">
        <v>0</v>
      </c>
      <c r="AC114" s="72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</row>
  </sheetData>
  <mergeCells count="6">
    <mergeCell ref="AA4:AB4"/>
    <mergeCell ref="F4:L4"/>
    <mergeCell ref="D74:AC74"/>
    <mergeCell ref="D75:AC75"/>
    <mergeCell ref="D77:AC77"/>
    <mergeCell ref="D72:AC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1. PRODUCCIÓN METÁLICA</vt:lpstr>
      <vt:lpstr>2. PRODUCCIÓN EMPRESAS </vt:lpstr>
      <vt:lpstr>08.5 RECAUDACION TRIB</vt:lpstr>
      <vt:lpstr>SALDO IED por SECTOR</vt:lpstr>
      <vt:lpstr>3. PRODUCCIÓN REGIONES</vt:lpstr>
      <vt:lpstr>4. NO METÁLICA</vt:lpstr>
      <vt:lpstr>4.1 NO METÁLICA REGIONES</vt:lpstr>
      <vt:lpstr>4.2 PRODUCCIÓN CARBONÍFERA</vt:lpstr>
      <vt:lpstr>03.1 EXPORTACIONES MINERAS</vt:lpstr>
      <vt:lpstr>5. MACROECONÓMICAS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</vt:lpstr>
      <vt:lpstr>12. TRANSFERENCIAS 2</vt:lpstr>
      <vt:lpstr>13. CATASTRO ACTIVIDAD</vt:lpstr>
      <vt:lpstr>13.1 ACTIVIDAD MINERA</vt:lpstr>
      <vt:lpstr>14. RECAUDACION</vt:lpstr>
      <vt:lpstr>14. RECAUDACIÓN</vt:lpstr>
      <vt:lpstr>'1. PRODUCCIÓN METÁLICA'!Área_de_impresión</vt:lpstr>
      <vt:lpstr>'10. EMPLEO'!Área_de_impresión</vt:lpstr>
      <vt:lpstr>'11. TRANSFERENCIAS'!Área_de_impresión</vt:lpstr>
      <vt:lpstr>'12. TRANSFERENCIAS 2'!Área_de_impresión</vt:lpstr>
      <vt:lpstr>'13.1 ACTIVIDAD MINERA'!Área_de_impresión</vt:lpstr>
      <vt:lpstr>'14. RECAUDACIÓN'!Área_de_impresión</vt:lpstr>
      <vt:lpstr>'2. PRODUCCIÓN EMPRESAS '!Área_de_impresión</vt:lpstr>
      <vt:lpstr>'4.2 PRODUCCIÓN CARBONÍFERA'!Área_de_impresión</vt:lpstr>
      <vt:lpstr>'5. MACROECONÓMICAS'!Área_de_impresión</vt:lpstr>
      <vt:lpstr>'6. EXPORTACIONES'!Área_de_impresión</vt:lpstr>
      <vt:lpstr>'6.1 EXPORTACIONES PART'!Área_de_impresión</vt:lpstr>
      <vt:lpstr>'6.2 EXPORT PRODUCTOS'!Área_de_impresión</vt:lpstr>
      <vt:lpstr>'7. INVERSIONES'!Área_de_impresión</vt:lpstr>
      <vt:lpstr>'8. INVERSIONES TIPO'!Área_de_impresión</vt:lpstr>
      <vt:lpstr>'9. INVERSIONES RUBRO'!Área_de_impresión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Aguinaga Fonseca, Maria Valeria</cp:lastModifiedBy>
  <cp:lastPrinted>2019-11-26T15:44:16Z</cp:lastPrinted>
  <dcterms:created xsi:type="dcterms:W3CDTF">2014-07-07T20:10:18Z</dcterms:created>
  <dcterms:modified xsi:type="dcterms:W3CDTF">2020-01-28T14:44:28Z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{1D354CD0-393C-4569-95C5-5ADD20F3033F}</vt:lpwstr>
  </property>
  <property fmtid="{D5CDD505-2E9C-101B-9397-08002B2CF9AE}" pid="3" name="_AdHocReviewCycleID">
    <vt:i4>-21633871</vt:i4>
  </property>
  <property fmtid="{D5CDD505-2E9C-101B-9397-08002B2CF9AE}" pid="4" name="_NewReviewCycle">
    <vt:lpwstr/>
  </property>
  <property fmtid="{D5CDD505-2E9C-101B-9397-08002B2CF9AE}" pid="5" name="_EmailSubject">
    <vt:lpwstr>BEM DICIEMBRE 2019 </vt:lpwstr>
  </property>
  <property fmtid="{D5CDD505-2E9C-101B-9397-08002B2CF9AE}" pid="6" name="_AuthorEmail">
    <vt:lpwstr>maguinaga@minem.gob.pe</vt:lpwstr>
  </property>
  <property fmtid="{D5CDD505-2E9C-101B-9397-08002B2CF9AE}" pid="7" name="_AuthorEmailDisplayName">
    <vt:lpwstr>Aguinaga Fonseca, Maria Valeria</vt:lpwstr>
  </property>
</Properties>
</file>