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40" windowWidth="23250" windowHeight="9195" tabRatio="945" firstSheet="7" activeTab="14"/>
  </bookViews>
  <sheets>
    <sheet name="1. PRODUCCIÓN METÁLICA" sheetId="51" r:id="rId1"/>
    <sheet name="2. PRODUCCIÓN EMPRESAS " sheetId="52" r:id="rId2"/>
    <sheet name="08.5 RECAUDACION TRIB" sheetId="33" state="hidden" r:id="rId3"/>
    <sheet name="SALDO IED por SECTOR" sheetId="32" state="hidden" r:id="rId4"/>
    <sheet name="2.1PRODUCCION METÁLICA UNIDADES" sheetId="58" r:id="rId5"/>
    <sheet name="3. PRODUCCIÓN REGIONES" sheetId="53" r:id="rId6"/>
    <sheet name="4. NO METÁLICA" sheetId="54" r:id="rId7"/>
    <sheet name="4.1 NO METÁLICA REGIONES" sheetId="56" r:id="rId8"/>
    <sheet name="4.2 PRODUCCIÓN CARBONÍFERA" sheetId="57" r:id="rId9"/>
    <sheet name="5. MACROECONÓMICAS" sheetId="36" r:id="rId10"/>
    <sheet name="03.1 EXPORTACIONES MINERAS" sheetId="3" state="hidden" r:id="rId11"/>
    <sheet name="6. EXPORTACIONES" sheetId="37" r:id="rId12"/>
    <sheet name="6.1 EXPORTACIONES PART" sheetId="38" r:id="rId13"/>
    <sheet name="6.2 EXPORT PRODUCTOS" sheetId="39" r:id="rId14"/>
    <sheet name="7. INVERSIONES" sheetId="40" r:id="rId15"/>
    <sheet name="8. INVERSIONES TIPO" sheetId="41" r:id="rId16"/>
    <sheet name="9. INVERSIONES RUBRO" sheetId="42" r:id="rId17"/>
    <sheet name="10. EMPLEO" sheetId="43" r:id="rId18"/>
    <sheet name="11. TRANSFERENCIAS" sheetId="44" r:id="rId19"/>
    <sheet name="12. TRANSFERENCIAS 2" sheetId="45" r:id="rId20"/>
    <sheet name="13. CATASTRO ACTIVIDAD" sheetId="46" r:id="rId21"/>
    <sheet name="13.1 ACTIVIDAD MINERA" sheetId="50" r:id="rId22"/>
    <sheet name="13.2 PETITORIOS" sheetId="55" r:id="rId23"/>
    <sheet name="14. RECAUDACIÓN" sheetId="48" r:id="rId24"/>
  </sheets>
  <externalReferences>
    <externalReference r:id="rId25"/>
    <externalReference r:id="rId26"/>
  </externalReferences>
  <definedNames>
    <definedName name="_xlnm.Print_Area" localSheetId="0">'1. PRODUCCIÓN METÁLICA'!$A$1:$I$43</definedName>
    <definedName name="_xlnm.Print_Area" localSheetId="17">'10. EMPLEO'!$A$1:$N$58</definedName>
    <definedName name="_xlnm.Print_Area" localSheetId="18">'11. TRANSFERENCIAS'!$A$1:$L$35</definedName>
    <definedName name="_xlnm.Print_Area" localSheetId="19">'12. TRANSFERENCIAS 2'!$A$1:$K$87</definedName>
    <definedName name="_xlnm.Print_Area" localSheetId="20">'13. CATASTRO ACTIVIDAD'!$A$1:$N$43</definedName>
    <definedName name="_xlnm.Print_Area" localSheetId="21">'13.1 ACTIVIDAD MINERA'!$A$1:$E$31</definedName>
    <definedName name="_xlnm.Print_Area" localSheetId="22">'13.2 PETITORIOS'!$A$1:$G$39</definedName>
    <definedName name="_xlnm.Print_Area" localSheetId="23">'14. RECAUDACIÓN'!$A$1:$F$25</definedName>
    <definedName name="_xlnm.Print_Area" localSheetId="1">'2. PRODUCCIÓN EMPRESAS '!$A$1:$H$79</definedName>
    <definedName name="_xlnm.Print_Area" localSheetId="4">'2.1PRODUCCION METÁLICA UNIDADES'!$A$1:$K$96</definedName>
    <definedName name="_xlnm.Print_Area" localSheetId="5">'3. PRODUCCIÓN REGIONES'!$A$1:$I$97</definedName>
    <definedName name="_xlnm.Print_Area" localSheetId="6">'4. NO METÁLICA'!$A$1:$I$47</definedName>
    <definedName name="_xlnm.Print_Area" localSheetId="7">'4.1 NO METÁLICA REGIONES'!$A$1:$J$110</definedName>
    <definedName name="_xlnm.Print_Area" localSheetId="9">'5. MACROECONÓMICAS'!$A$1:$I$64</definedName>
    <definedName name="_xlnm.Print_Area" localSheetId="11">'6. EXPORTACIONES'!$A$1:$L$93</definedName>
    <definedName name="_xlnm.Print_Area" localSheetId="12">'6.1 EXPORTACIONES PART'!$A$1:$AA$25</definedName>
    <definedName name="_xlnm.Print_Area" localSheetId="13">'6.2 EXPORT PRODUCTOS'!$A$1:$C$42</definedName>
    <definedName name="_xlnm.Print_Area" localSheetId="14">'7. INVERSIONES'!$A$1:$H$41</definedName>
    <definedName name="_xlnm.Print_Area" localSheetId="15">'8. INVERSIONES TIPO'!$A$1:$I$91</definedName>
    <definedName name="_xlnm.Print_Area" localSheetId="16">'9. INVERSIONES RUBRO'!$A$1:$H$81</definedName>
  </definedNames>
  <calcPr calcId="145621"/>
</workbook>
</file>

<file path=xl/calcChain.xml><?xml version="1.0" encoding="utf-8"?>
<calcChain xmlns="http://schemas.openxmlformats.org/spreadsheetml/2006/main">
  <c r="N56" i="43" l="1"/>
  <c r="C31" i="43"/>
  <c r="H30" i="43"/>
  <c r="G30" i="43"/>
  <c r="H28" i="43" s="1"/>
  <c r="D30" i="43"/>
  <c r="D31" i="43" s="1"/>
  <c r="C30" i="43"/>
  <c r="B30" i="43"/>
  <c r="B31" i="43" s="1"/>
  <c r="H29" i="43"/>
  <c r="D29" i="43"/>
  <c r="H27" i="43"/>
  <c r="H26" i="43"/>
  <c r="D26" i="43"/>
  <c r="D25" i="43"/>
  <c r="H24" i="43"/>
  <c r="D24" i="43"/>
  <c r="H23" i="43"/>
  <c r="D23" i="43"/>
  <c r="H22" i="43"/>
  <c r="D22" i="43"/>
  <c r="H21" i="43"/>
  <c r="D21" i="43"/>
  <c r="H20" i="43"/>
  <c r="D20" i="43"/>
  <c r="H19" i="43"/>
  <c r="D19" i="43"/>
  <c r="H18" i="43"/>
  <c r="D18" i="43"/>
  <c r="D17" i="43" s="1"/>
  <c r="H17" i="43"/>
  <c r="C17" i="43"/>
  <c r="B17" i="43"/>
  <c r="H16" i="43"/>
  <c r="H15" i="43"/>
  <c r="H14" i="43"/>
  <c r="H13" i="43"/>
  <c r="H12" i="43"/>
  <c r="H11" i="43"/>
  <c r="H10" i="43"/>
  <c r="H9" i="43"/>
  <c r="H8" i="43"/>
  <c r="H7" i="43"/>
  <c r="H6" i="43"/>
  <c r="H25" i="43" l="1"/>
  <c r="G78" i="42" l="1"/>
  <c r="D78" i="42"/>
  <c r="D77" i="42"/>
  <c r="G75" i="42"/>
  <c r="D75" i="42"/>
  <c r="G73" i="42"/>
  <c r="D73" i="42"/>
  <c r="G72" i="42"/>
  <c r="D72" i="42"/>
  <c r="G71" i="42"/>
  <c r="G70" i="42"/>
  <c r="D70" i="42"/>
  <c r="G69" i="42"/>
  <c r="D69" i="42"/>
  <c r="G68" i="42"/>
  <c r="D68" i="42"/>
  <c r="F67" i="42"/>
  <c r="H76" i="42" s="1"/>
  <c r="E67" i="42"/>
  <c r="E79" i="42" s="1"/>
  <c r="C67" i="42"/>
  <c r="C79" i="42" s="1"/>
  <c r="D79" i="42" s="1"/>
  <c r="B67" i="42"/>
  <c r="B79" i="42" s="1"/>
  <c r="G66" i="42"/>
  <c r="D66" i="42"/>
  <c r="G65" i="42"/>
  <c r="D65" i="42"/>
  <c r="G64" i="42"/>
  <c r="D64" i="42"/>
  <c r="G63" i="42"/>
  <c r="D63" i="42"/>
  <c r="G62" i="42"/>
  <c r="D62" i="42"/>
  <c r="G61" i="42"/>
  <c r="D61" i="42"/>
  <c r="G60" i="42"/>
  <c r="D60" i="42"/>
  <c r="G58" i="42"/>
  <c r="D58" i="42"/>
  <c r="G57" i="42"/>
  <c r="D57" i="42"/>
  <c r="G56" i="42"/>
  <c r="D56" i="42"/>
  <c r="F55" i="42"/>
  <c r="H65" i="42" s="1"/>
  <c r="E55" i="42"/>
  <c r="C55" i="42"/>
  <c r="B55" i="42"/>
  <c r="D55" i="42" s="1"/>
  <c r="G54" i="42"/>
  <c r="D54" i="42"/>
  <c r="G53" i="42"/>
  <c r="D53" i="42"/>
  <c r="G52" i="42"/>
  <c r="D52" i="42"/>
  <c r="G51" i="42"/>
  <c r="D51" i="42"/>
  <c r="G50" i="42"/>
  <c r="D50" i="42"/>
  <c r="G49" i="42"/>
  <c r="D49" i="42"/>
  <c r="G48" i="42"/>
  <c r="D48" i="42"/>
  <c r="G47" i="42"/>
  <c r="D47" i="42"/>
  <c r="G45" i="42"/>
  <c r="D45" i="42"/>
  <c r="G44" i="42"/>
  <c r="D44" i="42"/>
  <c r="H43" i="42"/>
  <c r="F43" i="42"/>
  <c r="H51" i="42" s="1"/>
  <c r="E43" i="42"/>
  <c r="C43" i="42"/>
  <c r="B43" i="42"/>
  <c r="D43" i="42" s="1"/>
  <c r="G42" i="42"/>
  <c r="D42" i="42"/>
  <c r="H41" i="42"/>
  <c r="G41" i="42"/>
  <c r="D41" i="42"/>
  <c r="G40" i="42"/>
  <c r="D40" i="42"/>
  <c r="H39" i="42"/>
  <c r="G39" i="42"/>
  <c r="D39" i="42"/>
  <c r="G38" i="42"/>
  <c r="G37" i="42"/>
  <c r="D37" i="42"/>
  <c r="H36" i="42"/>
  <c r="G36" i="42"/>
  <c r="D36" i="42"/>
  <c r="G35" i="42"/>
  <c r="D35" i="42"/>
  <c r="H34" i="42"/>
  <c r="G34" i="42"/>
  <c r="D34" i="42"/>
  <c r="G33" i="42"/>
  <c r="D33" i="42"/>
  <c r="H32" i="42"/>
  <c r="G32" i="42"/>
  <c r="D32" i="42"/>
  <c r="G31" i="42"/>
  <c r="F31" i="42"/>
  <c r="H42" i="42" s="1"/>
  <c r="E31" i="42"/>
  <c r="C31" i="42"/>
  <c r="D31" i="42" s="1"/>
  <c r="B31" i="42"/>
  <c r="H30" i="42"/>
  <c r="G30" i="42"/>
  <c r="D30" i="42"/>
  <c r="G29" i="42"/>
  <c r="D29" i="42"/>
  <c r="H28" i="42"/>
  <c r="G28" i="42"/>
  <c r="D28" i="42"/>
  <c r="G27" i="42"/>
  <c r="D27" i="42"/>
  <c r="H26" i="42"/>
  <c r="G26" i="42"/>
  <c r="D26" i="42"/>
  <c r="G25" i="42"/>
  <c r="D25" i="42"/>
  <c r="H24" i="42"/>
  <c r="G24" i="42"/>
  <c r="D24" i="42"/>
  <c r="H22" i="42"/>
  <c r="G22" i="42"/>
  <c r="D22" i="42"/>
  <c r="G21" i="42"/>
  <c r="D21" i="42"/>
  <c r="H20" i="42"/>
  <c r="G20" i="42"/>
  <c r="D20" i="42"/>
  <c r="F19" i="42"/>
  <c r="H27" i="42" s="1"/>
  <c r="E19" i="42"/>
  <c r="G19" i="42" s="1"/>
  <c r="C19" i="42"/>
  <c r="D19" i="42" s="1"/>
  <c r="B19" i="42"/>
  <c r="H18" i="42"/>
  <c r="G18" i="42"/>
  <c r="D18" i="42"/>
  <c r="G17" i="42"/>
  <c r="D17" i="42"/>
  <c r="G16" i="42"/>
  <c r="H15" i="42"/>
  <c r="G14" i="42"/>
  <c r="D14" i="42"/>
  <c r="H13" i="42"/>
  <c r="G13" i="42"/>
  <c r="D13" i="42"/>
  <c r="H11" i="42"/>
  <c r="H7" i="42"/>
  <c r="F7" i="42"/>
  <c r="H9" i="42" s="1"/>
  <c r="E7" i="42"/>
  <c r="D7" i="42"/>
  <c r="C7" i="42"/>
  <c r="B7" i="42"/>
  <c r="H88" i="41"/>
  <c r="G88" i="41"/>
  <c r="I88" i="41" s="1"/>
  <c r="F88" i="41"/>
  <c r="D88" i="41"/>
  <c r="E88" i="41" s="1"/>
  <c r="C88" i="41"/>
  <c r="I87" i="41"/>
  <c r="H87" i="41"/>
  <c r="E87" i="41"/>
  <c r="I86" i="41"/>
  <c r="H86" i="41"/>
  <c r="E86" i="41"/>
  <c r="I85" i="41"/>
  <c r="H85" i="41"/>
  <c r="E85" i="41"/>
  <c r="I84" i="41"/>
  <c r="I83" i="41"/>
  <c r="E83" i="41"/>
  <c r="I82" i="41"/>
  <c r="I81" i="41"/>
  <c r="I80" i="41"/>
  <c r="I79" i="41"/>
  <c r="H79" i="41"/>
  <c r="E79" i="41"/>
  <c r="I78" i="41"/>
  <c r="H78" i="41"/>
  <c r="E78" i="41"/>
  <c r="I77" i="41"/>
  <c r="H77" i="41"/>
  <c r="E77" i="41"/>
  <c r="I76" i="41"/>
  <c r="H76" i="41"/>
  <c r="E76" i="41"/>
  <c r="I75" i="41"/>
  <c r="H75" i="41"/>
  <c r="E75" i="41"/>
  <c r="I74" i="41"/>
  <c r="H74" i="41"/>
  <c r="E74" i="41"/>
  <c r="I73" i="41"/>
  <c r="H73" i="41"/>
  <c r="E73" i="41"/>
  <c r="I72" i="41"/>
  <c r="H72" i="41"/>
  <c r="E72" i="41"/>
  <c r="I71" i="41"/>
  <c r="H71" i="41"/>
  <c r="E71" i="41"/>
  <c r="I70" i="41"/>
  <c r="I69" i="41"/>
  <c r="H69" i="41"/>
  <c r="E69" i="41"/>
  <c r="I68" i="41"/>
  <c r="H68" i="41"/>
  <c r="E68" i="41"/>
  <c r="I67" i="41"/>
  <c r="H67" i="41"/>
  <c r="E67" i="41"/>
  <c r="I66" i="41"/>
  <c r="H66" i="41"/>
  <c r="E66" i="41"/>
  <c r="I65" i="41"/>
  <c r="H65" i="41"/>
  <c r="E65" i="41"/>
  <c r="I64" i="41"/>
  <c r="H64" i="41"/>
  <c r="E64" i="41"/>
  <c r="I63" i="41"/>
  <c r="H63" i="41"/>
  <c r="E63" i="41"/>
  <c r="I62" i="41"/>
  <c r="H62" i="41"/>
  <c r="E62" i="41"/>
  <c r="I61" i="41"/>
  <c r="H61" i="41"/>
  <c r="E61" i="41"/>
  <c r="I60" i="41"/>
  <c r="H60" i="41"/>
  <c r="E60" i="41"/>
  <c r="I59" i="41"/>
  <c r="H59" i="41"/>
  <c r="E59" i="41"/>
  <c r="I58" i="41"/>
  <c r="H58" i="41"/>
  <c r="E58" i="41"/>
  <c r="I57" i="41"/>
  <c r="H57" i="41"/>
  <c r="E57" i="41"/>
  <c r="I56" i="41"/>
  <c r="H56" i="41"/>
  <c r="E56" i="41"/>
  <c r="I55" i="41"/>
  <c r="H55" i="41"/>
  <c r="E55" i="41"/>
  <c r="I54" i="41"/>
  <c r="H54" i="41"/>
  <c r="E54" i="41"/>
  <c r="I53" i="41"/>
  <c r="H53" i="41"/>
  <c r="E53" i="41"/>
  <c r="I52" i="41"/>
  <c r="H52" i="41"/>
  <c r="E52" i="41"/>
  <c r="I51" i="41"/>
  <c r="H51" i="41"/>
  <c r="E51" i="41"/>
  <c r="I50" i="41"/>
  <c r="H50" i="41"/>
  <c r="E50" i="41"/>
  <c r="I49" i="41"/>
  <c r="H49" i="41"/>
  <c r="E49" i="41"/>
  <c r="I48" i="41"/>
  <c r="H48" i="41"/>
  <c r="E48" i="41"/>
  <c r="I47" i="41"/>
  <c r="H47" i="41"/>
  <c r="E47" i="41"/>
  <c r="I46" i="41"/>
  <c r="H46" i="41"/>
  <c r="E46" i="41"/>
  <c r="I45" i="41"/>
  <c r="H45" i="41"/>
  <c r="E45" i="41"/>
  <c r="I44" i="41"/>
  <c r="H44" i="41"/>
  <c r="E44" i="41"/>
  <c r="I43" i="41"/>
  <c r="H43" i="41"/>
  <c r="E43" i="41"/>
  <c r="I42" i="41"/>
  <c r="H42" i="41"/>
  <c r="E42" i="41"/>
  <c r="I41" i="41"/>
  <c r="H41" i="41"/>
  <c r="E41" i="41"/>
  <c r="I40" i="41"/>
  <c r="H40" i="41"/>
  <c r="E40" i="41"/>
  <c r="I39" i="41"/>
  <c r="H39" i="41"/>
  <c r="E39" i="41"/>
  <c r="I38" i="41"/>
  <c r="H38" i="41"/>
  <c r="E38" i="41"/>
  <c r="I37" i="41"/>
  <c r="H37" i="41"/>
  <c r="E37" i="41"/>
  <c r="I31" i="41"/>
  <c r="G31" i="41"/>
  <c r="H31" i="41" s="1"/>
  <c r="F31" i="41"/>
  <c r="E31" i="41"/>
  <c r="D31" i="41"/>
  <c r="C31" i="41"/>
  <c r="I30" i="41"/>
  <c r="I29" i="41"/>
  <c r="H29" i="41"/>
  <c r="I28" i="41"/>
  <c r="H28" i="41"/>
  <c r="I27" i="41"/>
  <c r="H27" i="41"/>
  <c r="I26" i="41"/>
  <c r="H26" i="41"/>
  <c r="E26" i="41"/>
  <c r="I25" i="41"/>
  <c r="I24" i="41"/>
  <c r="H24" i="41"/>
  <c r="E24" i="41"/>
  <c r="I23" i="41"/>
  <c r="H23" i="41"/>
  <c r="E23" i="41"/>
  <c r="I22" i="41"/>
  <c r="H22" i="41"/>
  <c r="E22" i="41"/>
  <c r="I21" i="41"/>
  <c r="H21" i="41"/>
  <c r="E21" i="41"/>
  <c r="I20" i="41"/>
  <c r="H20" i="41"/>
  <c r="E20" i="41"/>
  <c r="I19" i="41"/>
  <c r="H19" i="41"/>
  <c r="E19" i="41"/>
  <c r="I18" i="41"/>
  <c r="H18" i="41"/>
  <c r="E18" i="41"/>
  <c r="I17" i="41"/>
  <c r="H17" i="41"/>
  <c r="E17" i="41"/>
  <c r="I16" i="41"/>
  <c r="H16" i="41"/>
  <c r="E16" i="41"/>
  <c r="I15" i="41"/>
  <c r="H15" i="41"/>
  <c r="E15" i="41"/>
  <c r="I14" i="41"/>
  <c r="H14" i="41"/>
  <c r="E14" i="41"/>
  <c r="I13" i="41"/>
  <c r="H13" i="41"/>
  <c r="E13" i="41"/>
  <c r="I12" i="41"/>
  <c r="H12" i="41"/>
  <c r="E12" i="41"/>
  <c r="I11" i="41"/>
  <c r="H11" i="41"/>
  <c r="E11" i="41"/>
  <c r="I10" i="41"/>
  <c r="H10" i="41"/>
  <c r="E10" i="41"/>
  <c r="I9" i="41"/>
  <c r="H9" i="41"/>
  <c r="E9" i="41"/>
  <c r="I8" i="41"/>
  <c r="H8" i="41"/>
  <c r="E8" i="41"/>
  <c r="I7" i="41"/>
  <c r="H7" i="41"/>
  <c r="E7" i="41"/>
  <c r="G27" i="40"/>
  <c r="G28" i="40" s="1"/>
  <c r="D27" i="40"/>
  <c r="D28" i="40" s="1"/>
  <c r="C27" i="40"/>
  <c r="C28" i="40" s="1"/>
  <c r="H26" i="40"/>
  <c r="H24" i="40"/>
  <c r="H23" i="40"/>
  <c r="H22" i="40"/>
  <c r="H21" i="40"/>
  <c r="H20" i="40"/>
  <c r="H19" i="40"/>
  <c r="H18" i="40"/>
  <c r="H17" i="40"/>
  <c r="H16" i="40"/>
  <c r="H15" i="40" s="1"/>
  <c r="G15" i="40"/>
  <c r="F15" i="40"/>
  <c r="F27" i="40" s="1"/>
  <c r="F28" i="40" s="1"/>
  <c r="E15" i="40"/>
  <c r="E27" i="40" s="1"/>
  <c r="E28" i="40" s="1"/>
  <c r="D15" i="40"/>
  <c r="C15" i="40"/>
  <c r="B15" i="40"/>
  <c r="B27" i="40" s="1"/>
  <c r="H16" i="42" l="1"/>
  <c r="G7" i="42"/>
  <c r="H10" i="42"/>
  <c r="H14" i="42"/>
  <c r="H19" i="42"/>
  <c r="H25" i="42"/>
  <c r="H29" i="42"/>
  <c r="H33" i="42"/>
  <c r="H37" i="42"/>
  <c r="H40" i="42"/>
  <c r="G43" i="42"/>
  <c r="H44" i="42"/>
  <c r="H46" i="42"/>
  <c r="H50" i="42"/>
  <c r="H54" i="42"/>
  <c r="H58" i="42"/>
  <c r="H60" i="42"/>
  <c r="H64" i="42"/>
  <c r="G67" i="42"/>
  <c r="H68" i="42"/>
  <c r="H71" i="42"/>
  <c r="H78" i="42"/>
  <c r="H49" i="42"/>
  <c r="H53" i="42"/>
  <c r="H57" i="42"/>
  <c r="H59" i="42"/>
  <c r="H63" i="42"/>
  <c r="D67" i="42"/>
  <c r="H67" i="42"/>
  <c r="H77" i="42"/>
  <c r="F79" i="42"/>
  <c r="H8" i="42"/>
  <c r="H12" i="42"/>
  <c r="H17" i="42"/>
  <c r="H21" i="42"/>
  <c r="H23" i="42"/>
  <c r="H31" i="42"/>
  <c r="H35" i="42"/>
  <c r="H38" i="42"/>
  <c r="H48" i="42"/>
  <c r="H52" i="42"/>
  <c r="G55" i="42"/>
  <c r="H56" i="42"/>
  <c r="H62" i="42"/>
  <c r="H66" i="42"/>
  <c r="H70" i="42"/>
  <c r="H73" i="42"/>
  <c r="H75" i="42"/>
  <c r="H45" i="42"/>
  <c r="H47" i="42"/>
  <c r="H55" i="42"/>
  <c r="H61" i="42"/>
  <c r="H69" i="42"/>
  <c r="H72" i="42"/>
  <c r="H74" i="42"/>
  <c r="B28" i="40"/>
  <c r="H27" i="40"/>
  <c r="H28" i="40" s="1"/>
  <c r="H79" i="42" l="1"/>
  <c r="G79" i="42"/>
  <c r="G95" i="53" l="1"/>
  <c r="D95" i="53"/>
  <c r="G94" i="53"/>
  <c r="D94" i="53"/>
  <c r="G93" i="53"/>
  <c r="D93" i="53"/>
  <c r="G92" i="53"/>
  <c r="D92" i="53"/>
  <c r="G91" i="53"/>
  <c r="D91" i="53"/>
  <c r="G90" i="53"/>
  <c r="D90" i="53"/>
  <c r="G89" i="53"/>
  <c r="D89" i="53"/>
  <c r="F88" i="53"/>
  <c r="H95" i="53" s="1"/>
  <c r="E88" i="53"/>
  <c r="C88" i="53"/>
  <c r="D88" i="53" s="1"/>
  <c r="B88" i="53"/>
  <c r="G87" i="53"/>
  <c r="D87" i="53"/>
  <c r="F86" i="53"/>
  <c r="G86" i="53" s="1"/>
  <c r="E86" i="53"/>
  <c r="C86" i="53"/>
  <c r="D86" i="53" s="1"/>
  <c r="B86" i="53"/>
  <c r="G85" i="53"/>
  <c r="D85" i="53"/>
  <c r="G84" i="53"/>
  <c r="F84" i="53"/>
  <c r="E84" i="53"/>
  <c r="C84" i="53"/>
  <c r="D84" i="53" s="1"/>
  <c r="B84" i="53"/>
  <c r="G83" i="53"/>
  <c r="D83" i="53"/>
  <c r="G82" i="53"/>
  <c r="D82" i="53"/>
  <c r="G81" i="53"/>
  <c r="D81" i="53"/>
  <c r="G80" i="53"/>
  <c r="D80" i="53"/>
  <c r="G79" i="53"/>
  <c r="D79" i="53"/>
  <c r="G78" i="53"/>
  <c r="D78" i="53"/>
  <c r="G77" i="53"/>
  <c r="D77" i="53"/>
  <c r="G76" i="53"/>
  <c r="D76" i="53"/>
  <c r="G75" i="53"/>
  <c r="D75" i="53"/>
  <c r="G74" i="53"/>
  <c r="D74" i="53"/>
  <c r="H73" i="53"/>
  <c r="G73" i="53"/>
  <c r="D73" i="53"/>
  <c r="G72" i="53"/>
  <c r="D72" i="53"/>
  <c r="G71" i="53"/>
  <c r="D71" i="53"/>
  <c r="H70" i="53"/>
  <c r="G70" i="53"/>
  <c r="D70" i="53"/>
  <c r="H69" i="53"/>
  <c r="G69" i="53"/>
  <c r="D69" i="53"/>
  <c r="G68" i="53"/>
  <c r="D68" i="53"/>
  <c r="F67" i="53"/>
  <c r="H76" i="53" s="1"/>
  <c r="E67" i="53"/>
  <c r="D67" i="53"/>
  <c r="C67" i="53"/>
  <c r="B67" i="53"/>
  <c r="G64" i="53"/>
  <c r="D64" i="53"/>
  <c r="G63" i="53"/>
  <c r="D63" i="53"/>
  <c r="G62" i="53"/>
  <c r="D62" i="53"/>
  <c r="G61" i="53"/>
  <c r="D61" i="53"/>
  <c r="G60" i="53"/>
  <c r="D60" i="53"/>
  <c r="G59" i="53"/>
  <c r="D59" i="53"/>
  <c r="G58" i="53"/>
  <c r="D58" i="53"/>
  <c r="G57" i="53"/>
  <c r="D57" i="53"/>
  <c r="G56" i="53"/>
  <c r="D56" i="53"/>
  <c r="G55" i="53"/>
  <c r="D55" i="53"/>
  <c r="F54" i="53"/>
  <c r="H57" i="53" s="1"/>
  <c r="E54" i="53"/>
  <c r="C54" i="53"/>
  <c r="D54" i="53" s="1"/>
  <c r="B54" i="53"/>
  <c r="G52" i="53"/>
  <c r="D52" i="53"/>
  <c r="G50" i="53"/>
  <c r="D50" i="53"/>
  <c r="G49" i="53"/>
  <c r="D49" i="53"/>
  <c r="H48" i="53"/>
  <c r="G48" i="53"/>
  <c r="D48" i="53"/>
  <c r="H47" i="53"/>
  <c r="G47" i="53"/>
  <c r="D47" i="53"/>
  <c r="G46" i="53"/>
  <c r="D46" i="53"/>
  <c r="G45" i="53"/>
  <c r="D45" i="53"/>
  <c r="H44" i="53"/>
  <c r="G44" i="53"/>
  <c r="D44" i="53"/>
  <c r="H43" i="53"/>
  <c r="G43" i="53"/>
  <c r="D43" i="53"/>
  <c r="G42" i="53"/>
  <c r="D42" i="53"/>
  <c r="F41" i="53"/>
  <c r="H50" i="53" s="1"/>
  <c r="E41" i="53"/>
  <c r="D41" i="53"/>
  <c r="C41" i="53"/>
  <c r="B41" i="53"/>
  <c r="G40" i="53"/>
  <c r="D40" i="53"/>
  <c r="G39" i="53"/>
  <c r="D39" i="53"/>
  <c r="G38" i="53"/>
  <c r="D38" i="53"/>
  <c r="G37" i="53"/>
  <c r="D37" i="53"/>
  <c r="G36" i="53"/>
  <c r="D36" i="53"/>
  <c r="G35" i="53"/>
  <c r="D35" i="53"/>
  <c r="G34" i="53"/>
  <c r="D34" i="53"/>
  <c r="G33" i="53"/>
  <c r="D33" i="53"/>
  <c r="G32" i="53"/>
  <c r="D32" i="53"/>
  <c r="G31" i="53"/>
  <c r="D31" i="53"/>
  <c r="G30" i="53"/>
  <c r="D30" i="53"/>
  <c r="G29" i="53"/>
  <c r="D29" i="53"/>
  <c r="H28" i="53"/>
  <c r="G28" i="53"/>
  <c r="D28" i="53"/>
  <c r="G27" i="53"/>
  <c r="D27" i="53"/>
  <c r="G26" i="53"/>
  <c r="D26" i="53"/>
  <c r="G25" i="53"/>
  <c r="D25" i="53"/>
  <c r="G24" i="53"/>
  <c r="D24" i="53"/>
  <c r="F23" i="53"/>
  <c r="G23" i="53" s="1"/>
  <c r="E23" i="53"/>
  <c r="C23" i="53"/>
  <c r="D23" i="53" s="1"/>
  <c r="B23" i="53"/>
  <c r="G21" i="53"/>
  <c r="D21" i="53"/>
  <c r="G20" i="53"/>
  <c r="D20" i="53"/>
  <c r="G19" i="53"/>
  <c r="D19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H12" i="53"/>
  <c r="G12" i="53"/>
  <c r="D12" i="53"/>
  <c r="G11" i="53"/>
  <c r="D11" i="53"/>
  <c r="G10" i="53"/>
  <c r="D10" i="53"/>
  <c r="G9" i="53"/>
  <c r="D9" i="53"/>
  <c r="H8" i="53"/>
  <c r="G8" i="53"/>
  <c r="D8" i="53"/>
  <c r="G7" i="53"/>
  <c r="D7" i="53"/>
  <c r="F6" i="53"/>
  <c r="H18" i="53" s="1"/>
  <c r="E6" i="53"/>
  <c r="C6" i="53"/>
  <c r="D6" i="53" s="1"/>
  <c r="B6" i="53"/>
  <c r="H77" i="52"/>
  <c r="G77" i="52"/>
  <c r="D77" i="52"/>
  <c r="G76" i="52"/>
  <c r="D76" i="52"/>
  <c r="H75" i="52"/>
  <c r="G75" i="52"/>
  <c r="D75" i="52"/>
  <c r="H74" i="52"/>
  <c r="G74" i="52"/>
  <c r="D74" i="52"/>
  <c r="H73" i="52"/>
  <c r="G73" i="52"/>
  <c r="D73" i="52"/>
  <c r="G72" i="52"/>
  <c r="D72" i="52"/>
  <c r="G71" i="52"/>
  <c r="F71" i="52"/>
  <c r="H76" i="52" s="1"/>
  <c r="E71" i="52"/>
  <c r="C71" i="52"/>
  <c r="D71" i="52" s="1"/>
  <c r="B71" i="52"/>
  <c r="G70" i="52"/>
  <c r="D70" i="52"/>
  <c r="G69" i="52"/>
  <c r="F69" i="52"/>
  <c r="E69" i="52"/>
  <c r="C69" i="52"/>
  <c r="D69" i="52" s="1"/>
  <c r="B69" i="52"/>
  <c r="H68" i="52"/>
  <c r="G68" i="52"/>
  <c r="D68" i="52"/>
  <c r="G67" i="52"/>
  <c r="D67" i="52"/>
  <c r="G66" i="52"/>
  <c r="F66" i="52"/>
  <c r="H67" i="52" s="1"/>
  <c r="E66" i="52"/>
  <c r="C66" i="52"/>
  <c r="D66" i="52" s="1"/>
  <c r="B66" i="52"/>
  <c r="G65" i="52"/>
  <c r="D65" i="52"/>
  <c r="G64" i="52"/>
  <c r="D64" i="52"/>
  <c r="G63" i="52"/>
  <c r="D63" i="52"/>
  <c r="G62" i="52"/>
  <c r="D62" i="52"/>
  <c r="G61" i="52"/>
  <c r="D61" i="52"/>
  <c r="G60" i="52"/>
  <c r="D60" i="52"/>
  <c r="G59" i="52"/>
  <c r="D59" i="52"/>
  <c r="G58" i="52"/>
  <c r="D58" i="52"/>
  <c r="G57" i="52"/>
  <c r="D57" i="52"/>
  <c r="G56" i="52"/>
  <c r="D56" i="52"/>
  <c r="G55" i="52"/>
  <c r="D55" i="52"/>
  <c r="F54" i="52"/>
  <c r="H65" i="52" s="1"/>
  <c r="E54" i="52"/>
  <c r="C54" i="52"/>
  <c r="D54" i="52" s="1"/>
  <c r="B54" i="52"/>
  <c r="G53" i="52"/>
  <c r="D53" i="52"/>
  <c r="G52" i="52"/>
  <c r="D52" i="52"/>
  <c r="G51" i="52"/>
  <c r="D51" i="52"/>
  <c r="G50" i="52"/>
  <c r="D50" i="52"/>
  <c r="G49" i="52"/>
  <c r="D49" i="52"/>
  <c r="H48" i="52"/>
  <c r="G48" i="52"/>
  <c r="D48" i="52"/>
  <c r="G47" i="52"/>
  <c r="D47" i="52"/>
  <c r="G46" i="52"/>
  <c r="D46" i="52"/>
  <c r="G45" i="52"/>
  <c r="D45" i="52"/>
  <c r="H44" i="52"/>
  <c r="G44" i="52"/>
  <c r="D44" i="52"/>
  <c r="G43" i="52"/>
  <c r="D43" i="52"/>
  <c r="F42" i="52"/>
  <c r="H47" i="52" s="1"/>
  <c r="E42" i="52"/>
  <c r="C42" i="52"/>
  <c r="D42" i="52" s="1"/>
  <c r="B42" i="52"/>
  <c r="H41" i="52"/>
  <c r="G41" i="52"/>
  <c r="D41" i="52"/>
  <c r="H40" i="52"/>
  <c r="G40" i="52"/>
  <c r="D40" i="52"/>
  <c r="G39" i="52"/>
  <c r="D39" i="52"/>
  <c r="G38" i="52"/>
  <c r="D38" i="52"/>
  <c r="H37" i="52"/>
  <c r="G37" i="52"/>
  <c r="D37" i="52"/>
  <c r="H36" i="52"/>
  <c r="G36" i="52"/>
  <c r="D36" i="52"/>
  <c r="G35" i="52"/>
  <c r="D35" i="52"/>
  <c r="G34" i="52"/>
  <c r="D34" i="52"/>
  <c r="H33" i="52"/>
  <c r="G33" i="52"/>
  <c r="D33" i="52"/>
  <c r="H32" i="52"/>
  <c r="G32" i="52"/>
  <c r="D32" i="52"/>
  <c r="G31" i="52"/>
  <c r="D31" i="52"/>
  <c r="F30" i="52"/>
  <c r="H38" i="52" s="1"/>
  <c r="E30" i="52"/>
  <c r="D30" i="52"/>
  <c r="C30" i="52"/>
  <c r="B30" i="52"/>
  <c r="H29" i="52"/>
  <c r="G29" i="52"/>
  <c r="D29" i="52"/>
  <c r="H28" i="52"/>
  <c r="G28" i="52"/>
  <c r="D28" i="52"/>
  <c r="G27" i="52"/>
  <c r="D27" i="52"/>
  <c r="H26" i="52"/>
  <c r="G26" i="52"/>
  <c r="D26" i="52"/>
  <c r="H25" i="52"/>
  <c r="G25" i="52"/>
  <c r="D25" i="52"/>
  <c r="H24" i="52"/>
  <c r="G24" i="52"/>
  <c r="D24" i="52"/>
  <c r="G23" i="52"/>
  <c r="D23" i="52"/>
  <c r="H22" i="52"/>
  <c r="G22" i="52"/>
  <c r="D22" i="52"/>
  <c r="H21" i="52"/>
  <c r="G21" i="52"/>
  <c r="D21" i="52"/>
  <c r="H20" i="52"/>
  <c r="G20" i="52"/>
  <c r="D20" i="52"/>
  <c r="G19" i="52"/>
  <c r="D19" i="52"/>
  <c r="G18" i="52"/>
  <c r="F18" i="52"/>
  <c r="H27" i="52" s="1"/>
  <c r="E18" i="52"/>
  <c r="C18" i="52"/>
  <c r="D18" i="52" s="1"/>
  <c r="B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D10" i="52"/>
  <c r="G9" i="52"/>
  <c r="D9" i="52"/>
  <c r="G8" i="52"/>
  <c r="D8" i="52"/>
  <c r="G7" i="52"/>
  <c r="D7" i="52"/>
  <c r="F6" i="52"/>
  <c r="H9" i="52" s="1"/>
  <c r="E6" i="52"/>
  <c r="C6" i="52"/>
  <c r="D6" i="52" s="1"/>
  <c r="B6" i="52"/>
  <c r="I39" i="51"/>
  <c r="I40" i="51" s="1"/>
  <c r="H39" i="51"/>
  <c r="H40" i="51" s="1"/>
  <c r="G39" i="51"/>
  <c r="G40" i="51" s="1"/>
  <c r="F39" i="51"/>
  <c r="F40" i="51" s="1"/>
  <c r="E39" i="51"/>
  <c r="E40" i="51" s="1"/>
  <c r="D39" i="51"/>
  <c r="D40" i="51" s="1"/>
  <c r="C39" i="51"/>
  <c r="C40" i="51" s="1"/>
  <c r="B39" i="51"/>
  <c r="B40" i="51" s="1"/>
  <c r="A39" i="51"/>
  <c r="I29" i="51"/>
  <c r="I30" i="51" s="1"/>
  <c r="H29" i="51"/>
  <c r="H30" i="51" s="1"/>
  <c r="G29" i="51"/>
  <c r="G30" i="51" s="1"/>
  <c r="F29" i="51"/>
  <c r="F30" i="51" s="1"/>
  <c r="E29" i="51"/>
  <c r="E30" i="51" s="1"/>
  <c r="D29" i="51"/>
  <c r="D30" i="51" s="1"/>
  <c r="C29" i="51"/>
  <c r="C30" i="51" s="1"/>
  <c r="B29" i="51"/>
  <c r="B30" i="51" s="1"/>
  <c r="I16" i="51"/>
  <c r="I34" i="51" s="1"/>
  <c r="I35" i="51" s="1"/>
  <c r="H16" i="51"/>
  <c r="H34" i="51" s="1"/>
  <c r="H35" i="51" s="1"/>
  <c r="G16" i="51"/>
  <c r="G34" i="51" s="1"/>
  <c r="G35" i="51" s="1"/>
  <c r="F16" i="51"/>
  <c r="F34" i="51" s="1"/>
  <c r="F35" i="51" s="1"/>
  <c r="E16" i="51"/>
  <c r="E34" i="51" s="1"/>
  <c r="E35" i="51" s="1"/>
  <c r="D16" i="51"/>
  <c r="D34" i="51" s="1"/>
  <c r="D35" i="51" s="1"/>
  <c r="C16" i="51"/>
  <c r="C34" i="51" s="1"/>
  <c r="C35" i="51" s="1"/>
  <c r="B16" i="51"/>
  <c r="B34" i="51" s="1"/>
  <c r="B35" i="51" s="1"/>
  <c r="G6" i="53" l="1"/>
  <c r="H10" i="53"/>
  <c r="H14" i="53"/>
  <c r="H27" i="53"/>
  <c r="H31" i="53"/>
  <c r="H35" i="53"/>
  <c r="H39" i="53"/>
  <c r="H42" i="53"/>
  <c r="H52" i="53"/>
  <c r="H61" i="53"/>
  <c r="H72" i="53"/>
  <c r="H80" i="53"/>
  <c r="H9" i="53"/>
  <c r="H13" i="53"/>
  <c r="H17" i="53"/>
  <c r="H21" i="53"/>
  <c r="H26" i="53"/>
  <c r="H30" i="53"/>
  <c r="H34" i="53"/>
  <c r="H38" i="53"/>
  <c r="G41" i="53"/>
  <c r="H45" i="53"/>
  <c r="H49" i="53"/>
  <c r="H51" i="53"/>
  <c r="H53" i="53"/>
  <c r="H56" i="53"/>
  <c r="H60" i="53"/>
  <c r="H64" i="53"/>
  <c r="G67" i="53"/>
  <c r="H71" i="53"/>
  <c r="H75" i="53"/>
  <c r="H79" i="53"/>
  <c r="H83" i="53"/>
  <c r="H90" i="53"/>
  <c r="H94" i="53"/>
  <c r="H16" i="53"/>
  <c r="H20" i="53"/>
  <c r="H22" i="53"/>
  <c r="H25" i="53"/>
  <c r="H29" i="53"/>
  <c r="H33" i="53"/>
  <c r="H37" i="53"/>
  <c r="H55" i="53"/>
  <c r="H59" i="53"/>
  <c r="H63" i="53"/>
  <c r="H65" i="53"/>
  <c r="H74" i="53"/>
  <c r="H78" i="53"/>
  <c r="H82" i="53"/>
  <c r="H89" i="53"/>
  <c r="H93" i="53"/>
  <c r="H7" i="53"/>
  <c r="H19" i="53"/>
  <c r="H24" i="53"/>
  <c r="H32" i="53"/>
  <c r="H36" i="53"/>
  <c r="H40" i="53"/>
  <c r="G54" i="53"/>
  <c r="H58" i="53"/>
  <c r="H62" i="53"/>
  <c r="H66" i="53"/>
  <c r="H77" i="53"/>
  <c r="H81" i="53"/>
  <c r="G88" i="53"/>
  <c r="H92" i="53"/>
  <c r="H11" i="53"/>
  <c r="H15" i="53"/>
  <c r="H46" i="53"/>
  <c r="H68" i="53"/>
  <c r="H91" i="53"/>
  <c r="H14" i="52"/>
  <c r="H51" i="52"/>
  <c r="H13" i="52"/>
  <c r="H17" i="52"/>
  <c r="H31" i="52"/>
  <c r="H35" i="52"/>
  <c r="H39" i="52"/>
  <c r="G42" i="52"/>
  <c r="H46" i="52"/>
  <c r="H50" i="52"/>
  <c r="H61" i="52"/>
  <c r="H8" i="52"/>
  <c r="H12" i="52"/>
  <c r="H16" i="52"/>
  <c r="H19" i="52"/>
  <c r="H23" i="52"/>
  <c r="G30" i="52"/>
  <c r="H34" i="52"/>
  <c r="H45" i="52"/>
  <c r="H49" i="52"/>
  <c r="H53" i="52"/>
  <c r="H56" i="52"/>
  <c r="H60" i="52"/>
  <c r="H64" i="52"/>
  <c r="H72" i="52"/>
  <c r="H7" i="52"/>
  <c r="H52" i="52"/>
  <c r="H55" i="52"/>
  <c r="H59" i="52"/>
  <c r="H63" i="52"/>
  <c r="H11" i="52"/>
  <c r="H43" i="52"/>
  <c r="G54" i="52"/>
  <c r="H58" i="52"/>
  <c r="H62" i="52"/>
  <c r="H15" i="52"/>
  <c r="G6" i="52"/>
  <c r="H10" i="52"/>
  <c r="H57" i="52"/>
  <c r="B21" i="39" l="1"/>
  <c r="B6" i="39"/>
  <c r="B19" i="39"/>
  <c r="AA23" i="38"/>
  <c r="Z23" i="38"/>
  <c r="AA6" i="38"/>
  <c r="Z21" i="38"/>
  <c r="Z7" i="38"/>
  <c r="Z8" i="38"/>
  <c r="Z9" i="38"/>
  <c r="Z10" i="38"/>
  <c r="Z11" i="38"/>
  <c r="Z12" i="38"/>
  <c r="Z13" i="38"/>
  <c r="Z14" i="38"/>
  <c r="Z15" i="38"/>
  <c r="Z16" i="38"/>
  <c r="Z17" i="38"/>
  <c r="Z18" i="38"/>
  <c r="Z6" i="38"/>
  <c r="T21" i="38"/>
  <c r="C59" i="37"/>
  <c r="D59" i="37"/>
  <c r="E59" i="37"/>
  <c r="F59" i="37"/>
  <c r="G59" i="37"/>
  <c r="H59" i="37"/>
  <c r="I59" i="37"/>
  <c r="B59" i="37"/>
  <c r="K25" i="37"/>
  <c r="K23" i="37"/>
  <c r="K22" i="37"/>
  <c r="C15" i="37"/>
  <c r="D15" i="37"/>
  <c r="E15" i="37"/>
  <c r="F15" i="37"/>
  <c r="G15" i="37"/>
  <c r="H15" i="37"/>
  <c r="I15" i="37"/>
  <c r="J15" i="37"/>
  <c r="B15" i="37"/>
  <c r="F23" i="48" l="1"/>
  <c r="F22" i="48"/>
  <c r="F21" i="48"/>
  <c r="C13" i="48"/>
  <c r="D13" i="48"/>
  <c r="E13" i="48"/>
  <c r="F13" i="48"/>
  <c r="B13" i="48"/>
  <c r="B23" i="48"/>
  <c r="D29" i="50"/>
  <c r="E29" i="50" s="1"/>
  <c r="C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C11" i="50"/>
  <c r="D11" i="50" s="1"/>
  <c r="A11" i="50"/>
  <c r="D10" i="50"/>
  <c r="D9" i="50"/>
  <c r="D8" i="50"/>
  <c r="D7" i="50"/>
  <c r="D6" i="50"/>
  <c r="D5" i="50"/>
  <c r="N41" i="46"/>
  <c r="N29" i="46"/>
  <c r="N17" i="46"/>
  <c r="H16" i="57"/>
  <c r="G15" i="57"/>
  <c r="H15" i="57" s="1"/>
  <c r="F15" i="57"/>
  <c r="D15" i="57"/>
  <c r="C15" i="57"/>
  <c r="I13" i="57"/>
  <c r="H13" i="57"/>
  <c r="E13" i="57"/>
  <c r="I12" i="57"/>
  <c r="H12" i="57"/>
  <c r="G12" i="57"/>
  <c r="F12" i="57"/>
  <c r="D12" i="57"/>
  <c r="E12" i="57" s="1"/>
  <c r="C12" i="57"/>
  <c r="H11" i="57"/>
  <c r="E11" i="57"/>
  <c r="H10" i="57"/>
  <c r="E10" i="57"/>
  <c r="H9" i="57"/>
  <c r="E9" i="57"/>
  <c r="H8" i="57"/>
  <c r="E8" i="57"/>
  <c r="G7" i="57"/>
  <c r="I9" i="57" s="1"/>
  <c r="F7" i="57"/>
  <c r="D7" i="57"/>
  <c r="E7" i="57" s="1"/>
  <c r="C7" i="57"/>
  <c r="J107" i="56"/>
  <c r="I107" i="56"/>
  <c r="E107" i="56"/>
  <c r="I106" i="56"/>
  <c r="E106" i="56"/>
  <c r="J105" i="56"/>
  <c r="I105" i="56"/>
  <c r="E105" i="56"/>
  <c r="H104" i="56"/>
  <c r="J104" i="56" s="1"/>
  <c r="G104" i="56"/>
  <c r="I104" i="56" s="1"/>
  <c r="D104" i="56"/>
  <c r="E104" i="56" s="1"/>
  <c r="C104" i="56"/>
  <c r="I103" i="56"/>
  <c r="E103" i="56"/>
  <c r="H102" i="56"/>
  <c r="J102" i="56" s="1"/>
  <c r="G102" i="56"/>
  <c r="D102" i="56"/>
  <c r="C102" i="56"/>
  <c r="E102" i="56" s="1"/>
  <c r="I99" i="56"/>
  <c r="E99" i="56"/>
  <c r="I98" i="56"/>
  <c r="E98" i="56"/>
  <c r="H97" i="56"/>
  <c r="J97" i="56" s="1"/>
  <c r="G97" i="56"/>
  <c r="E97" i="56"/>
  <c r="D97" i="56"/>
  <c r="C97" i="56"/>
  <c r="J94" i="56"/>
  <c r="I94" i="56"/>
  <c r="I93" i="56"/>
  <c r="J92" i="56"/>
  <c r="H92" i="56"/>
  <c r="I92" i="56" s="1"/>
  <c r="G92" i="56"/>
  <c r="D92" i="56"/>
  <c r="C92" i="56"/>
  <c r="I91" i="56"/>
  <c r="E91" i="56"/>
  <c r="I90" i="56"/>
  <c r="H90" i="56"/>
  <c r="G90" i="56"/>
  <c r="D90" i="56"/>
  <c r="E90" i="56" s="1"/>
  <c r="C90" i="56"/>
  <c r="I89" i="56"/>
  <c r="E89" i="56"/>
  <c r="I88" i="56"/>
  <c r="I87" i="56"/>
  <c r="E87" i="56"/>
  <c r="H86" i="56"/>
  <c r="J88" i="56" s="1"/>
  <c r="G86" i="56"/>
  <c r="D86" i="56"/>
  <c r="C86" i="56"/>
  <c r="E86" i="56" s="1"/>
  <c r="I85" i="56"/>
  <c r="E85" i="56"/>
  <c r="I83" i="56"/>
  <c r="E83" i="56"/>
  <c r="H82" i="56"/>
  <c r="J84" i="56" s="1"/>
  <c r="G82" i="56"/>
  <c r="D82" i="56"/>
  <c r="C82" i="56"/>
  <c r="E82" i="56" s="1"/>
  <c r="I81" i="56"/>
  <c r="I80" i="56"/>
  <c r="E80" i="56"/>
  <c r="H78" i="56"/>
  <c r="J79" i="56" s="1"/>
  <c r="G78" i="56"/>
  <c r="D78" i="56"/>
  <c r="C78" i="56"/>
  <c r="E78" i="56" s="1"/>
  <c r="J75" i="56"/>
  <c r="I75" i="56"/>
  <c r="E75" i="56"/>
  <c r="H74" i="56"/>
  <c r="J76" i="56" s="1"/>
  <c r="G74" i="56"/>
  <c r="I74" i="56" s="1"/>
  <c r="D74" i="56"/>
  <c r="E74" i="56" s="1"/>
  <c r="C74" i="56"/>
  <c r="I73" i="56"/>
  <c r="E73" i="56"/>
  <c r="I72" i="56"/>
  <c r="E72" i="56"/>
  <c r="I71" i="56"/>
  <c r="I70" i="56"/>
  <c r="E70" i="56"/>
  <c r="H68" i="56"/>
  <c r="J71" i="56" s="1"/>
  <c r="G68" i="56"/>
  <c r="D68" i="56"/>
  <c r="C68" i="56"/>
  <c r="J67" i="56"/>
  <c r="I67" i="56"/>
  <c r="E67" i="56"/>
  <c r="I66" i="56"/>
  <c r="E66" i="56"/>
  <c r="J65" i="56"/>
  <c r="I65" i="56"/>
  <c r="E65" i="56"/>
  <c r="H64" i="56"/>
  <c r="J64" i="56" s="1"/>
  <c r="G64" i="56"/>
  <c r="I64" i="56" s="1"/>
  <c r="D64" i="56"/>
  <c r="E64" i="56" s="1"/>
  <c r="C64" i="56"/>
  <c r="J63" i="56"/>
  <c r="I63" i="56"/>
  <c r="E63" i="56"/>
  <c r="J62" i="56"/>
  <c r="H62" i="56"/>
  <c r="G62" i="56"/>
  <c r="I62" i="56" s="1"/>
  <c r="D62" i="56"/>
  <c r="E62" i="56" s="1"/>
  <c r="C62" i="56"/>
  <c r="J61" i="56"/>
  <c r="I61" i="56"/>
  <c r="E61" i="56"/>
  <c r="I60" i="56"/>
  <c r="E60" i="56"/>
  <c r="J59" i="56"/>
  <c r="I59" i="56"/>
  <c r="E59" i="56"/>
  <c r="I58" i="56"/>
  <c r="E58" i="56"/>
  <c r="J57" i="56"/>
  <c r="I57" i="56"/>
  <c r="E57" i="56"/>
  <c r="I56" i="56"/>
  <c r="E56" i="56"/>
  <c r="J55" i="56"/>
  <c r="I55" i="56"/>
  <c r="E55" i="56"/>
  <c r="J54" i="56"/>
  <c r="H54" i="56"/>
  <c r="J60" i="56" s="1"/>
  <c r="G54" i="56"/>
  <c r="I54" i="56" s="1"/>
  <c r="D54" i="56"/>
  <c r="E54" i="56" s="1"/>
  <c r="C54" i="56"/>
  <c r="J52" i="56"/>
  <c r="I52" i="56"/>
  <c r="E52" i="56"/>
  <c r="J50" i="56"/>
  <c r="I50" i="56"/>
  <c r="E50" i="56"/>
  <c r="H49" i="56"/>
  <c r="J51" i="56" s="1"/>
  <c r="G49" i="56"/>
  <c r="I49" i="56" s="1"/>
  <c r="D49" i="56"/>
  <c r="E49" i="56" s="1"/>
  <c r="C49" i="56"/>
  <c r="J48" i="56"/>
  <c r="I48" i="56"/>
  <c r="E48" i="56"/>
  <c r="I47" i="56"/>
  <c r="H46" i="56"/>
  <c r="J46" i="56" s="1"/>
  <c r="G46" i="56"/>
  <c r="I46" i="56" s="1"/>
  <c r="D46" i="56"/>
  <c r="E46" i="56" s="1"/>
  <c r="C46" i="56"/>
  <c r="J45" i="56"/>
  <c r="I45" i="56"/>
  <c r="E45" i="56"/>
  <c r="I44" i="56"/>
  <c r="E44" i="56"/>
  <c r="J43" i="56"/>
  <c r="I42" i="56"/>
  <c r="E42" i="56"/>
  <c r="J41" i="56"/>
  <c r="I41" i="56"/>
  <c r="E41" i="56"/>
  <c r="I40" i="56"/>
  <c r="E40" i="56"/>
  <c r="J39" i="56"/>
  <c r="I39" i="56"/>
  <c r="E39" i="56"/>
  <c r="H38" i="56"/>
  <c r="J40" i="56" s="1"/>
  <c r="G38" i="56"/>
  <c r="I38" i="56" s="1"/>
  <c r="D38" i="56"/>
  <c r="E38" i="56" s="1"/>
  <c r="C38" i="56"/>
  <c r="J37" i="56"/>
  <c r="I37" i="56"/>
  <c r="E37" i="56"/>
  <c r="I36" i="56"/>
  <c r="E36" i="56"/>
  <c r="J35" i="56"/>
  <c r="I35" i="56"/>
  <c r="J34" i="56"/>
  <c r="E34" i="56"/>
  <c r="J33" i="56"/>
  <c r="I33" i="56"/>
  <c r="E33" i="56"/>
  <c r="I32" i="56"/>
  <c r="E32" i="56"/>
  <c r="J31" i="56"/>
  <c r="I31" i="56"/>
  <c r="E31" i="56"/>
  <c r="H30" i="56"/>
  <c r="J36" i="56" s="1"/>
  <c r="G30" i="56"/>
  <c r="I30" i="56" s="1"/>
  <c r="D30" i="56"/>
  <c r="E30" i="56" s="1"/>
  <c r="C30" i="56"/>
  <c r="I28" i="56"/>
  <c r="E28" i="56"/>
  <c r="I27" i="56"/>
  <c r="E27" i="56"/>
  <c r="I26" i="56"/>
  <c r="E26" i="56"/>
  <c r="H25" i="56"/>
  <c r="J29" i="56" s="1"/>
  <c r="G25" i="56"/>
  <c r="D25" i="56"/>
  <c r="C25" i="56"/>
  <c r="E25" i="56" s="1"/>
  <c r="I23" i="56"/>
  <c r="E23" i="56"/>
  <c r="I22" i="56"/>
  <c r="E22" i="56"/>
  <c r="I21" i="56"/>
  <c r="E21" i="56"/>
  <c r="H20" i="56"/>
  <c r="J22" i="56" s="1"/>
  <c r="G20" i="56"/>
  <c r="D20" i="56"/>
  <c r="C20" i="56"/>
  <c r="E20" i="56" s="1"/>
  <c r="I19" i="56"/>
  <c r="E19" i="56"/>
  <c r="J18" i="56"/>
  <c r="I18" i="56"/>
  <c r="J17" i="56"/>
  <c r="I16" i="56"/>
  <c r="E16" i="56"/>
  <c r="J15" i="56"/>
  <c r="I15" i="56"/>
  <c r="E15" i="56"/>
  <c r="H14" i="56"/>
  <c r="J19" i="56" s="1"/>
  <c r="G14" i="56"/>
  <c r="I14" i="56" s="1"/>
  <c r="D14" i="56"/>
  <c r="E14" i="56" s="1"/>
  <c r="C14" i="56"/>
  <c r="J13" i="56"/>
  <c r="I13" i="56"/>
  <c r="E13" i="56"/>
  <c r="I12" i="56"/>
  <c r="H12" i="56"/>
  <c r="J12" i="56" s="1"/>
  <c r="G12" i="56"/>
  <c r="D12" i="56"/>
  <c r="E12" i="56" s="1"/>
  <c r="C12" i="56"/>
  <c r="J11" i="56"/>
  <c r="I11" i="56"/>
  <c r="E11" i="56"/>
  <c r="I10" i="56"/>
  <c r="E10" i="56"/>
  <c r="J9" i="56"/>
  <c r="I9" i="56"/>
  <c r="E9" i="56"/>
  <c r="I8" i="56"/>
  <c r="E8" i="56"/>
  <c r="J7" i="56"/>
  <c r="I7" i="56"/>
  <c r="E7" i="56"/>
  <c r="H6" i="56"/>
  <c r="J10" i="56" s="1"/>
  <c r="G6" i="56"/>
  <c r="I6" i="56" s="1"/>
  <c r="D6" i="56"/>
  <c r="E6" i="56" s="1"/>
  <c r="C6" i="56"/>
  <c r="H43" i="54"/>
  <c r="D43" i="54"/>
  <c r="H42" i="54"/>
  <c r="D42" i="54"/>
  <c r="G41" i="54"/>
  <c r="I41" i="54" s="1"/>
  <c r="F41" i="54"/>
  <c r="C41" i="54"/>
  <c r="D41" i="54" s="1"/>
  <c r="B41" i="54"/>
  <c r="I39" i="54"/>
  <c r="H39" i="54"/>
  <c r="D39" i="54"/>
  <c r="I38" i="54"/>
  <c r="H38" i="54"/>
  <c r="D38" i="54"/>
  <c r="I37" i="54"/>
  <c r="H37" i="54"/>
  <c r="D37" i="54"/>
  <c r="H36" i="54"/>
  <c r="D36" i="54"/>
  <c r="I35" i="54"/>
  <c r="H35" i="54"/>
  <c r="D35" i="54"/>
  <c r="I34" i="54"/>
  <c r="H34" i="54"/>
  <c r="H33" i="54"/>
  <c r="I32" i="54"/>
  <c r="I31" i="54"/>
  <c r="H30" i="54"/>
  <c r="D30" i="54"/>
  <c r="I29" i="54"/>
  <c r="H29" i="54"/>
  <c r="D29" i="54"/>
  <c r="I28" i="54"/>
  <c r="H28" i="54"/>
  <c r="D28" i="54"/>
  <c r="I27" i="54"/>
  <c r="H27" i="54"/>
  <c r="I26" i="54"/>
  <c r="H26" i="54"/>
  <c r="D26" i="54"/>
  <c r="I25" i="54"/>
  <c r="H25" i="54"/>
  <c r="D25" i="54"/>
  <c r="I24" i="54"/>
  <c r="H24" i="54"/>
  <c r="D24" i="54"/>
  <c r="H23" i="54"/>
  <c r="D23" i="54"/>
  <c r="I22" i="54"/>
  <c r="D22" i="54"/>
  <c r="I21" i="54"/>
  <c r="H21" i="54"/>
  <c r="I20" i="54"/>
  <c r="H20" i="54"/>
  <c r="D20" i="54"/>
  <c r="I19" i="54"/>
  <c r="H19" i="54"/>
  <c r="D19" i="54"/>
  <c r="I18" i="54"/>
  <c r="H18" i="54"/>
  <c r="D18" i="54"/>
  <c r="H17" i="54"/>
  <c r="D17" i="54"/>
  <c r="I16" i="54"/>
  <c r="H16" i="54"/>
  <c r="D16" i="54"/>
  <c r="I15" i="54"/>
  <c r="H15" i="54"/>
  <c r="D15" i="54"/>
  <c r="I14" i="54"/>
  <c r="H14" i="54"/>
  <c r="D14" i="54"/>
  <c r="H13" i="54"/>
  <c r="D13" i="54"/>
  <c r="I12" i="54"/>
  <c r="H12" i="54"/>
  <c r="D12" i="54"/>
  <c r="I11" i="54"/>
  <c r="H11" i="54"/>
  <c r="D11" i="54"/>
  <c r="I10" i="54"/>
  <c r="H10" i="54"/>
  <c r="D10" i="54"/>
  <c r="H9" i="54"/>
  <c r="D9" i="54"/>
  <c r="I8" i="54"/>
  <c r="H8" i="54"/>
  <c r="D8" i="54"/>
  <c r="I7" i="54"/>
  <c r="H7" i="54"/>
  <c r="G7" i="54"/>
  <c r="I36" i="54" s="1"/>
  <c r="F7" i="54"/>
  <c r="C7" i="54"/>
  <c r="D7" i="54" s="1"/>
  <c r="B7" i="54"/>
  <c r="J92" i="58"/>
  <c r="F92" i="58"/>
  <c r="J91" i="58"/>
  <c r="J90" i="58"/>
  <c r="F90" i="58"/>
  <c r="J89" i="58"/>
  <c r="F89" i="58"/>
  <c r="J88" i="58"/>
  <c r="F88" i="58"/>
  <c r="J87" i="58"/>
  <c r="F87" i="58"/>
  <c r="J86" i="58"/>
  <c r="F86" i="58"/>
  <c r="I85" i="58"/>
  <c r="K92" i="58" s="1"/>
  <c r="H85" i="58"/>
  <c r="E85" i="58"/>
  <c r="F85" i="58" s="1"/>
  <c r="D85" i="58"/>
  <c r="J84" i="58"/>
  <c r="F84" i="58"/>
  <c r="I83" i="58"/>
  <c r="J83" i="58" s="1"/>
  <c r="H83" i="58"/>
  <c r="E83" i="58"/>
  <c r="F83" i="58" s="1"/>
  <c r="D83" i="58"/>
  <c r="J82" i="58"/>
  <c r="F82" i="58"/>
  <c r="J81" i="58"/>
  <c r="F81" i="58"/>
  <c r="I80" i="58"/>
  <c r="J80" i="58" s="1"/>
  <c r="H80" i="58"/>
  <c r="E80" i="58"/>
  <c r="F80" i="58" s="1"/>
  <c r="D80" i="58"/>
  <c r="J79" i="58"/>
  <c r="F79" i="58"/>
  <c r="J78" i="58"/>
  <c r="F78" i="58"/>
  <c r="J77" i="58"/>
  <c r="F77" i="58"/>
  <c r="F76" i="58"/>
  <c r="J75" i="58"/>
  <c r="F75" i="58"/>
  <c r="F74" i="58"/>
  <c r="J73" i="58"/>
  <c r="F73" i="58"/>
  <c r="J72" i="58"/>
  <c r="J71" i="58"/>
  <c r="F71" i="58"/>
  <c r="J70" i="58"/>
  <c r="J68" i="58"/>
  <c r="F68" i="58"/>
  <c r="J67" i="58"/>
  <c r="F67" i="58"/>
  <c r="J66" i="58"/>
  <c r="F66" i="58"/>
  <c r="I65" i="58"/>
  <c r="K76" i="58" s="1"/>
  <c r="H65" i="58"/>
  <c r="E65" i="58"/>
  <c r="F65" i="58" s="1"/>
  <c r="D65" i="58"/>
  <c r="K64" i="58"/>
  <c r="J64" i="58"/>
  <c r="F64" i="58"/>
  <c r="K63" i="58"/>
  <c r="J63" i="58"/>
  <c r="F63" i="58"/>
  <c r="K62" i="58"/>
  <c r="J62" i="58"/>
  <c r="F62" i="58"/>
  <c r="J61" i="58"/>
  <c r="F61" i="58"/>
  <c r="K60" i="58"/>
  <c r="J60" i="58"/>
  <c r="F60" i="58"/>
  <c r="K59" i="58"/>
  <c r="J59" i="58"/>
  <c r="F59" i="58"/>
  <c r="K58" i="58"/>
  <c r="J58" i="58"/>
  <c r="F58" i="58"/>
  <c r="J57" i="58"/>
  <c r="F57" i="58"/>
  <c r="K56" i="58"/>
  <c r="J56" i="58"/>
  <c r="F56" i="58"/>
  <c r="K55" i="58"/>
  <c r="J55" i="58"/>
  <c r="F55" i="58"/>
  <c r="K54" i="58"/>
  <c r="J54" i="58"/>
  <c r="F54" i="58"/>
  <c r="J53" i="58"/>
  <c r="F53" i="58"/>
  <c r="K52" i="58"/>
  <c r="J52" i="58"/>
  <c r="F52" i="58"/>
  <c r="K51" i="58"/>
  <c r="J51" i="58"/>
  <c r="I51" i="58"/>
  <c r="K61" i="58" s="1"/>
  <c r="H51" i="58"/>
  <c r="E51" i="58"/>
  <c r="F51" i="58" s="1"/>
  <c r="D51" i="58"/>
  <c r="K50" i="58"/>
  <c r="J50" i="58"/>
  <c r="F50" i="58"/>
  <c r="J49" i="58"/>
  <c r="F49" i="58"/>
  <c r="K48" i="58"/>
  <c r="F48" i="58"/>
  <c r="K47" i="58"/>
  <c r="J47" i="58"/>
  <c r="F47" i="58"/>
  <c r="J46" i="58"/>
  <c r="F46" i="58"/>
  <c r="K45" i="58"/>
  <c r="J45" i="58"/>
  <c r="F45" i="58"/>
  <c r="K44" i="58"/>
  <c r="J44" i="58"/>
  <c r="F44" i="58"/>
  <c r="K43" i="58"/>
  <c r="J43" i="58"/>
  <c r="F43" i="58"/>
  <c r="J42" i="58"/>
  <c r="F42" i="58"/>
  <c r="K41" i="58"/>
  <c r="J41" i="58"/>
  <c r="F41" i="58"/>
  <c r="K40" i="58"/>
  <c r="J40" i="58"/>
  <c r="F40" i="58"/>
  <c r="K39" i="58"/>
  <c r="J39" i="58"/>
  <c r="F39" i="58"/>
  <c r="J38" i="58"/>
  <c r="F38" i="58"/>
  <c r="K37" i="58"/>
  <c r="J37" i="58"/>
  <c r="F37" i="58"/>
  <c r="K36" i="58"/>
  <c r="J36" i="58"/>
  <c r="I36" i="58"/>
  <c r="K49" i="58" s="1"/>
  <c r="H36" i="58"/>
  <c r="E36" i="58"/>
  <c r="F36" i="58" s="1"/>
  <c r="D36" i="58"/>
  <c r="J35" i="58"/>
  <c r="F35" i="58"/>
  <c r="J34" i="58"/>
  <c r="F34" i="58"/>
  <c r="J33" i="58"/>
  <c r="F33" i="58"/>
  <c r="J32" i="58"/>
  <c r="J31" i="58"/>
  <c r="F31" i="58"/>
  <c r="J30" i="58"/>
  <c r="F30" i="58"/>
  <c r="J29" i="58"/>
  <c r="F29" i="58"/>
  <c r="J28" i="58"/>
  <c r="F28" i="58"/>
  <c r="J27" i="58"/>
  <c r="F27" i="58"/>
  <c r="J26" i="58"/>
  <c r="F26" i="58"/>
  <c r="J25" i="58"/>
  <c r="F25" i="58"/>
  <c r="J24" i="58"/>
  <c r="F24" i="58"/>
  <c r="J23" i="58"/>
  <c r="F23" i="58"/>
  <c r="J22" i="58"/>
  <c r="F22" i="58"/>
  <c r="J21" i="58"/>
  <c r="F21" i="58"/>
  <c r="I20" i="58"/>
  <c r="K28" i="58" s="1"/>
  <c r="H20" i="58"/>
  <c r="E20" i="58"/>
  <c r="F20" i="58" s="1"/>
  <c r="D20" i="58"/>
  <c r="J19" i="58"/>
  <c r="F19" i="58"/>
  <c r="K18" i="58"/>
  <c r="J18" i="58"/>
  <c r="F18" i="58"/>
  <c r="J17" i="58"/>
  <c r="F17" i="58"/>
  <c r="J16" i="58"/>
  <c r="F16" i="58"/>
  <c r="J15" i="58"/>
  <c r="F15" i="58"/>
  <c r="K14" i="58"/>
  <c r="J14" i="58"/>
  <c r="F14" i="58"/>
  <c r="J13" i="58"/>
  <c r="F13" i="58"/>
  <c r="J12" i="58"/>
  <c r="F12" i="58"/>
  <c r="J11" i="58"/>
  <c r="F11" i="58"/>
  <c r="K10" i="58"/>
  <c r="J10" i="58"/>
  <c r="F10" i="58"/>
  <c r="J9" i="58"/>
  <c r="F9" i="58"/>
  <c r="J8" i="58"/>
  <c r="F8" i="58"/>
  <c r="I7" i="58"/>
  <c r="K8" i="58" s="1"/>
  <c r="H7" i="58"/>
  <c r="E7" i="58"/>
  <c r="F7" i="58" s="1"/>
  <c r="D7" i="58"/>
  <c r="H7" i="57" l="1"/>
  <c r="I8" i="57"/>
  <c r="I7" i="57"/>
  <c r="I11" i="57"/>
  <c r="I10" i="57"/>
  <c r="J27" i="56"/>
  <c r="J8" i="56"/>
  <c r="J16" i="56"/>
  <c r="I20" i="56"/>
  <c r="J21" i="56"/>
  <c r="I25" i="56"/>
  <c r="J26" i="56"/>
  <c r="J32" i="56"/>
  <c r="J38" i="56"/>
  <c r="J42" i="56"/>
  <c r="J44" i="56"/>
  <c r="J47" i="56"/>
  <c r="J58" i="56"/>
  <c r="J66" i="56"/>
  <c r="I68" i="56"/>
  <c r="J74" i="56"/>
  <c r="J81" i="56"/>
  <c r="I86" i="56"/>
  <c r="J87" i="56"/>
  <c r="J95" i="56"/>
  <c r="I102" i="56"/>
  <c r="J106" i="56"/>
  <c r="J20" i="56"/>
  <c r="J25" i="56"/>
  <c r="J68" i="56"/>
  <c r="J70" i="56"/>
  <c r="J73" i="56"/>
  <c r="J86" i="56"/>
  <c r="J89" i="56"/>
  <c r="J93" i="56"/>
  <c r="J99" i="56"/>
  <c r="J6" i="56"/>
  <c r="J14" i="56"/>
  <c r="J23" i="56"/>
  <c r="J28" i="56"/>
  <c r="J30" i="56"/>
  <c r="J49" i="56"/>
  <c r="J56" i="56"/>
  <c r="J69" i="56"/>
  <c r="J72" i="56"/>
  <c r="J78" i="56"/>
  <c r="J80" i="56"/>
  <c r="I82" i="56"/>
  <c r="J83" i="56"/>
  <c r="J85" i="56"/>
  <c r="I97" i="56"/>
  <c r="J98" i="56"/>
  <c r="J100" i="56"/>
  <c r="J82" i="56"/>
  <c r="I43" i="54"/>
  <c r="H41" i="54"/>
  <c r="I42" i="54"/>
  <c r="I44" i="54"/>
  <c r="I9" i="54"/>
  <c r="I13" i="54"/>
  <c r="I17" i="54"/>
  <c r="I23" i="54"/>
  <c r="I30" i="54"/>
  <c r="I33" i="54"/>
  <c r="J20" i="58"/>
  <c r="K21" i="58"/>
  <c r="K25" i="58"/>
  <c r="J7" i="58"/>
  <c r="K12" i="58"/>
  <c r="K16" i="58"/>
  <c r="K20" i="58"/>
  <c r="K24" i="58"/>
  <c r="K35" i="58"/>
  <c r="K7" i="58"/>
  <c r="K11" i="58"/>
  <c r="K15" i="58"/>
  <c r="K19" i="58"/>
  <c r="K23" i="58"/>
  <c r="K27" i="58"/>
  <c r="K31" i="58"/>
  <c r="K34" i="58"/>
  <c r="K38" i="58"/>
  <c r="K42" i="58"/>
  <c r="K46" i="58"/>
  <c r="K53" i="58"/>
  <c r="K57" i="58"/>
  <c r="K65" i="58"/>
  <c r="K70" i="58"/>
  <c r="K73" i="58"/>
  <c r="K79" i="58"/>
  <c r="K82" i="58"/>
  <c r="K88" i="58"/>
  <c r="K91" i="58"/>
  <c r="K22" i="58"/>
  <c r="K26" i="58"/>
  <c r="K30" i="58"/>
  <c r="K33" i="58"/>
  <c r="K68" i="58"/>
  <c r="K72" i="58"/>
  <c r="K75" i="58"/>
  <c r="K78" i="58"/>
  <c r="K81" i="58"/>
  <c r="K87" i="58"/>
  <c r="K9" i="58"/>
  <c r="K17" i="58"/>
  <c r="K29" i="58"/>
  <c r="K32" i="58"/>
  <c r="K67" i="58"/>
  <c r="K69" i="58"/>
  <c r="K74" i="58"/>
  <c r="K77" i="58"/>
  <c r="J85" i="58"/>
  <c r="K86" i="58"/>
  <c r="K90" i="58"/>
  <c r="K13" i="58"/>
  <c r="J65" i="58"/>
  <c r="K66" i="58"/>
  <c r="K71" i="58"/>
  <c r="K85" i="58"/>
  <c r="K89" i="58"/>
  <c r="D33" i="44" l="1"/>
  <c r="E33" i="44"/>
  <c r="F33" i="44"/>
  <c r="G33" i="44"/>
  <c r="H33" i="44"/>
  <c r="I33" i="44"/>
  <c r="J33" i="44"/>
  <c r="K33" i="44"/>
  <c r="L33" i="44"/>
  <c r="C33" i="44"/>
  <c r="F20" i="48" l="1"/>
  <c r="B70" i="37" l="1"/>
  <c r="C70" i="37"/>
  <c r="D70" i="37"/>
  <c r="E70" i="37"/>
  <c r="F70" i="37"/>
  <c r="G70" i="37"/>
  <c r="H70" i="37"/>
  <c r="I70" i="37"/>
  <c r="K17" i="37"/>
  <c r="K18" i="37"/>
  <c r="K19" i="37"/>
  <c r="K20" i="37"/>
  <c r="K21" i="37"/>
  <c r="K16" i="37"/>
  <c r="K15" i="37" l="1"/>
  <c r="K26" i="37" s="1"/>
  <c r="K27" i="37" s="1"/>
  <c r="E23" i="48"/>
  <c r="D21" i="38"/>
  <c r="B71" i="37"/>
  <c r="K57" i="45" l="1"/>
  <c r="C23" i="48" l="1"/>
  <c r="D23" i="48"/>
  <c r="F16" i="48"/>
  <c r="F14" i="48"/>
  <c r="L5" i="44"/>
  <c r="C26" i="37" l="1"/>
  <c r="B26" i="37"/>
  <c r="B27" i="37" s="1"/>
  <c r="K14" i="37"/>
  <c r="K7" i="37"/>
  <c r="K8" i="37"/>
  <c r="K9" i="37"/>
  <c r="K10" i="37"/>
  <c r="K11" i="37"/>
  <c r="K12" i="37"/>
  <c r="K13" i="37"/>
  <c r="K6" i="37"/>
  <c r="K31" i="45" l="1"/>
  <c r="K5" i="45"/>
  <c r="F19" i="48" l="1"/>
  <c r="Q23" i="38"/>
  <c r="Q21" i="38"/>
  <c r="B39" i="39" l="1"/>
  <c r="AA12" i="38"/>
  <c r="AA11" i="38"/>
  <c r="AA15" i="38"/>
  <c r="AA14" i="38"/>
  <c r="AA13" i="38"/>
  <c r="I71" i="37" l="1"/>
  <c r="D26" i="37" l="1"/>
  <c r="E26" i="37"/>
  <c r="F26" i="37"/>
  <c r="G26" i="37"/>
  <c r="H26" i="37"/>
  <c r="I26" i="37"/>
  <c r="J26" i="37"/>
  <c r="F17" i="48" l="1"/>
  <c r="F18" i="48"/>
  <c r="F15" i="48"/>
  <c r="P23" i="38" l="1"/>
  <c r="P21" i="38"/>
  <c r="I5" i="45" l="1"/>
  <c r="J5" i="45"/>
  <c r="AC9" i="3" l="1"/>
  <c r="AC8" i="3"/>
  <c r="M21" i="38" l="1"/>
  <c r="M23" i="38"/>
  <c r="J57" i="45" l="1"/>
  <c r="J31" i="45"/>
  <c r="L23" i="38" l="1"/>
  <c r="L21" i="38"/>
  <c r="N69" i="3"/>
  <c r="N68" i="3"/>
  <c r="N67" i="3"/>
  <c r="N66" i="3"/>
  <c r="N65" i="3"/>
  <c r="N64" i="3"/>
  <c r="N63" i="3"/>
  <c r="N62" i="3"/>
  <c r="N58" i="3"/>
  <c r="N57" i="3"/>
  <c r="N56" i="3"/>
  <c r="N55" i="3"/>
  <c r="N54" i="3"/>
  <c r="N53" i="3"/>
  <c r="N52" i="3"/>
  <c r="N51" i="3"/>
  <c r="N50" i="3"/>
  <c r="N42" i="3"/>
  <c r="N59" i="3" l="1"/>
  <c r="I31" i="45" l="1"/>
  <c r="F31" i="45"/>
  <c r="E5" i="45"/>
  <c r="B5" i="45"/>
  <c r="N21" i="38" l="1"/>
  <c r="O21" i="38"/>
  <c r="R21" i="38"/>
  <c r="S21" i="38"/>
  <c r="U21" i="38"/>
  <c r="V21" i="38"/>
  <c r="W21" i="38"/>
  <c r="X21" i="38"/>
  <c r="I21" i="38"/>
  <c r="C21" i="38"/>
  <c r="B21" i="38"/>
  <c r="K6" i="44" l="1"/>
  <c r="L6" i="44"/>
  <c r="K7" i="44"/>
  <c r="L7" i="44"/>
  <c r="K8" i="44"/>
  <c r="L8" i="44"/>
  <c r="K9" i="44"/>
  <c r="L9" i="44"/>
  <c r="K10" i="44"/>
  <c r="L10" i="44"/>
  <c r="K11" i="44"/>
  <c r="L11" i="44"/>
  <c r="K12" i="44"/>
  <c r="L12" i="44"/>
  <c r="K13" i="44"/>
  <c r="L13" i="44"/>
  <c r="K14" i="44"/>
  <c r="L14" i="44"/>
  <c r="K15" i="44"/>
  <c r="L15" i="44"/>
  <c r="K16" i="44"/>
  <c r="L16" i="44"/>
  <c r="K17" i="44"/>
  <c r="L17" i="44"/>
  <c r="K18" i="44"/>
  <c r="L18" i="44"/>
  <c r="K19" i="44"/>
  <c r="L19" i="44"/>
  <c r="K20" i="44"/>
  <c r="L20" i="44"/>
  <c r="K21" i="44"/>
  <c r="L21" i="44"/>
  <c r="K22" i="44"/>
  <c r="L22" i="44"/>
  <c r="K23" i="44"/>
  <c r="L23" i="44"/>
  <c r="K24" i="44"/>
  <c r="L24" i="44"/>
  <c r="K25" i="44"/>
  <c r="L25" i="44"/>
  <c r="K26" i="44"/>
  <c r="L26" i="44"/>
  <c r="K27" i="44"/>
  <c r="L27" i="44"/>
  <c r="K28" i="44"/>
  <c r="L28" i="44"/>
  <c r="K29" i="44"/>
  <c r="L29" i="44"/>
  <c r="K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5" i="44"/>
  <c r="L31" i="44" l="1"/>
  <c r="K31" i="44"/>
  <c r="J31" i="44"/>
  <c r="X23" i="38"/>
  <c r="W23" i="38"/>
  <c r="V23" i="38"/>
  <c r="U23" i="38"/>
  <c r="T23" i="38"/>
  <c r="S23" i="38"/>
  <c r="R23" i="38"/>
  <c r="O23" i="38"/>
  <c r="N23" i="38"/>
  <c r="K23" i="38"/>
  <c r="J23" i="38"/>
  <c r="I23" i="38"/>
  <c r="H23" i="38"/>
  <c r="G23" i="38"/>
  <c r="F23" i="38"/>
  <c r="E23" i="38"/>
  <c r="D23" i="38"/>
  <c r="C23" i="38"/>
  <c r="B23" i="38"/>
  <c r="K21" i="38"/>
  <c r="J21" i="38"/>
  <c r="H21" i="38"/>
  <c r="G21" i="38"/>
  <c r="F21" i="38"/>
  <c r="E21" i="38"/>
  <c r="B37" i="39" l="1"/>
  <c r="C37" i="39" l="1"/>
  <c r="AA9" i="38"/>
  <c r="AA7" i="38"/>
  <c r="AA18" i="38"/>
  <c r="AA8" i="38"/>
  <c r="AA16" i="38"/>
  <c r="AA10" i="38"/>
  <c r="AA17" i="38"/>
  <c r="B31" i="45"/>
  <c r="I57" i="45" l="1"/>
  <c r="H57" i="45"/>
  <c r="G57" i="45"/>
  <c r="F57" i="45"/>
  <c r="E57" i="45"/>
  <c r="D57" i="45"/>
  <c r="C57" i="45"/>
  <c r="B57" i="45"/>
  <c r="H31" i="45"/>
  <c r="G31" i="45"/>
  <c r="E31" i="45"/>
  <c r="D31" i="45"/>
  <c r="C31" i="45"/>
  <c r="H5" i="45"/>
  <c r="G5" i="45"/>
  <c r="F5" i="45"/>
  <c r="D5" i="45"/>
  <c r="C5" i="45"/>
  <c r="I29" i="44"/>
  <c r="H29" i="44"/>
  <c r="G29" i="44"/>
  <c r="F29" i="44"/>
  <c r="E29" i="44"/>
  <c r="D29" i="44"/>
  <c r="C29" i="44"/>
  <c r="B29" i="44"/>
  <c r="I28" i="44"/>
  <c r="H28" i="44"/>
  <c r="G28" i="44"/>
  <c r="F28" i="44"/>
  <c r="E28" i="44"/>
  <c r="D28" i="44"/>
  <c r="C28" i="44"/>
  <c r="B28" i="44"/>
  <c r="I27" i="44"/>
  <c r="H27" i="44"/>
  <c r="G27" i="44"/>
  <c r="F27" i="44"/>
  <c r="E27" i="44"/>
  <c r="D27" i="44"/>
  <c r="C27" i="44"/>
  <c r="B27" i="44"/>
  <c r="I26" i="44"/>
  <c r="H26" i="44"/>
  <c r="G26" i="44"/>
  <c r="F26" i="44"/>
  <c r="E26" i="44"/>
  <c r="D26" i="44"/>
  <c r="C26" i="44"/>
  <c r="B26" i="44"/>
  <c r="I25" i="44"/>
  <c r="H25" i="44"/>
  <c r="G25" i="44"/>
  <c r="F25" i="44"/>
  <c r="E25" i="44"/>
  <c r="D25" i="44"/>
  <c r="C25" i="44"/>
  <c r="B25" i="44"/>
  <c r="I24" i="44"/>
  <c r="H24" i="44"/>
  <c r="G24" i="44"/>
  <c r="F24" i="44"/>
  <c r="E24" i="44"/>
  <c r="D24" i="44"/>
  <c r="C24" i="44"/>
  <c r="B24" i="44"/>
  <c r="I23" i="44"/>
  <c r="H23" i="44"/>
  <c r="G23" i="44"/>
  <c r="F23" i="44"/>
  <c r="E23" i="44"/>
  <c r="D23" i="44"/>
  <c r="C23" i="44"/>
  <c r="B23" i="44"/>
  <c r="I22" i="44"/>
  <c r="H22" i="44"/>
  <c r="G22" i="44"/>
  <c r="F22" i="44"/>
  <c r="E22" i="44"/>
  <c r="D22" i="44"/>
  <c r="C22" i="44"/>
  <c r="B22" i="44"/>
  <c r="I21" i="44"/>
  <c r="H21" i="44"/>
  <c r="G21" i="44"/>
  <c r="F21" i="44"/>
  <c r="E21" i="44"/>
  <c r="D21" i="44"/>
  <c r="C21" i="44"/>
  <c r="B21" i="44"/>
  <c r="I20" i="44"/>
  <c r="H20" i="44"/>
  <c r="G20" i="44"/>
  <c r="F20" i="44"/>
  <c r="E20" i="44"/>
  <c r="D20" i="44"/>
  <c r="C20" i="44"/>
  <c r="B20" i="44"/>
  <c r="I19" i="44"/>
  <c r="H19" i="44"/>
  <c r="G19" i="44"/>
  <c r="F19" i="44"/>
  <c r="E19" i="44"/>
  <c r="D19" i="44"/>
  <c r="C19" i="44"/>
  <c r="B19" i="44"/>
  <c r="I18" i="44"/>
  <c r="H18" i="44"/>
  <c r="G18" i="44"/>
  <c r="F18" i="44"/>
  <c r="E18" i="44"/>
  <c r="D18" i="44"/>
  <c r="C18" i="44"/>
  <c r="B18" i="44"/>
  <c r="I17" i="44"/>
  <c r="H17" i="44"/>
  <c r="G17" i="44"/>
  <c r="F17" i="44"/>
  <c r="E17" i="44"/>
  <c r="D17" i="44"/>
  <c r="C17" i="44"/>
  <c r="B17" i="44"/>
  <c r="I16" i="44"/>
  <c r="H16" i="44"/>
  <c r="G16" i="44"/>
  <c r="F16" i="44"/>
  <c r="E16" i="44"/>
  <c r="D16" i="44"/>
  <c r="C16" i="44"/>
  <c r="B16" i="44"/>
  <c r="I15" i="44"/>
  <c r="H15" i="44"/>
  <c r="G15" i="44"/>
  <c r="F15" i="44"/>
  <c r="E15" i="44"/>
  <c r="D15" i="44"/>
  <c r="C15" i="44"/>
  <c r="B15" i="44"/>
  <c r="I14" i="44"/>
  <c r="H14" i="44"/>
  <c r="G14" i="44"/>
  <c r="F14" i="44"/>
  <c r="E14" i="44"/>
  <c r="D14" i="44"/>
  <c r="C14" i="44"/>
  <c r="B14" i="44"/>
  <c r="I13" i="44"/>
  <c r="H13" i="44"/>
  <c r="G13" i="44"/>
  <c r="F13" i="44"/>
  <c r="E13" i="44"/>
  <c r="D13" i="44"/>
  <c r="C13" i="44"/>
  <c r="B13" i="44"/>
  <c r="I12" i="44"/>
  <c r="H12" i="44"/>
  <c r="G12" i="44"/>
  <c r="F12" i="44"/>
  <c r="E12" i="44"/>
  <c r="D12" i="44"/>
  <c r="C12" i="44"/>
  <c r="B12" i="44"/>
  <c r="I11" i="44"/>
  <c r="H11" i="44"/>
  <c r="G11" i="44"/>
  <c r="F11" i="44"/>
  <c r="E11" i="44"/>
  <c r="D11" i="44"/>
  <c r="C11" i="44"/>
  <c r="B11" i="44"/>
  <c r="I10" i="44"/>
  <c r="H10" i="44"/>
  <c r="G10" i="44"/>
  <c r="F10" i="44"/>
  <c r="E10" i="44"/>
  <c r="D10" i="44"/>
  <c r="C10" i="44"/>
  <c r="B10" i="44"/>
  <c r="I9" i="44"/>
  <c r="H9" i="44"/>
  <c r="G9" i="44"/>
  <c r="F9" i="44"/>
  <c r="E9" i="44"/>
  <c r="D9" i="44"/>
  <c r="C9" i="44"/>
  <c r="B9" i="44"/>
  <c r="I8" i="44"/>
  <c r="H8" i="44"/>
  <c r="G8" i="44"/>
  <c r="F8" i="44"/>
  <c r="E8" i="44"/>
  <c r="D8" i="44"/>
  <c r="C8" i="44"/>
  <c r="B8" i="44"/>
  <c r="I7" i="44"/>
  <c r="H7" i="44"/>
  <c r="G7" i="44"/>
  <c r="F7" i="44"/>
  <c r="E7" i="44"/>
  <c r="D7" i="44"/>
  <c r="C7" i="44"/>
  <c r="B7" i="44"/>
  <c r="I6" i="44"/>
  <c r="H6" i="44"/>
  <c r="G6" i="44"/>
  <c r="F6" i="44"/>
  <c r="E6" i="44"/>
  <c r="D6" i="44"/>
  <c r="C6" i="44"/>
  <c r="B6" i="44"/>
  <c r="I5" i="44"/>
  <c r="I31" i="44" s="1"/>
  <c r="H5" i="44"/>
  <c r="H31" i="44" s="1"/>
  <c r="G5" i="44"/>
  <c r="F5" i="44"/>
  <c r="F31" i="44" s="1"/>
  <c r="E5" i="44"/>
  <c r="E31" i="44" s="1"/>
  <c r="D5" i="44"/>
  <c r="C5" i="44"/>
  <c r="B5" i="44"/>
  <c r="B31" i="44" s="1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M69" i="3"/>
  <c r="L69" i="3"/>
  <c r="K69" i="3"/>
  <c r="J69" i="3"/>
  <c r="I69" i="3"/>
  <c r="H69" i="3"/>
  <c r="G69" i="3"/>
  <c r="F69" i="3"/>
  <c r="E69" i="3"/>
  <c r="D69" i="3"/>
  <c r="C69" i="3"/>
  <c r="B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H71" i="37" s="1"/>
  <c r="M68" i="3"/>
  <c r="L68" i="3"/>
  <c r="K68" i="3"/>
  <c r="J68" i="3"/>
  <c r="I68" i="3"/>
  <c r="H68" i="3"/>
  <c r="G68" i="3"/>
  <c r="F68" i="3"/>
  <c r="E68" i="3"/>
  <c r="D68" i="3"/>
  <c r="C68" i="3"/>
  <c r="B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M67" i="3"/>
  <c r="L67" i="3"/>
  <c r="K67" i="3"/>
  <c r="J67" i="3"/>
  <c r="I67" i="3"/>
  <c r="H67" i="3"/>
  <c r="G67" i="3"/>
  <c r="F67" i="3"/>
  <c r="E67" i="3"/>
  <c r="D67" i="3"/>
  <c r="C67" i="3"/>
  <c r="B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F71" i="37" s="1"/>
  <c r="M66" i="3"/>
  <c r="L66" i="3"/>
  <c r="K66" i="3"/>
  <c r="J66" i="3"/>
  <c r="I66" i="3"/>
  <c r="H66" i="3"/>
  <c r="G66" i="3"/>
  <c r="F66" i="3"/>
  <c r="E66" i="3"/>
  <c r="D66" i="3"/>
  <c r="C66" i="3"/>
  <c r="B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E71" i="37" s="1"/>
  <c r="M65" i="3"/>
  <c r="L65" i="3"/>
  <c r="K65" i="3"/>
  <c r="J65" i="3"/>
  <c r="I65" i="3"/>
  <c r="H65" i="3"/>
  <c r="G65" i="3"/>
  <c r="F65" i="3"/>
  <c r="E65" i="3"/>
  <c r="D65" i="3"/>
  <c r="C65" i="3"/>
  <c r="B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D71" i="37" s="1"/>
  <c r="M64" i="3"/>
  <c r="L64" i="3"/>
  <c r="K64" i="3"/>
  <c r="J64" i="3"/>
  <c r="I64" i="3"/>
  <c r="H64" i="3"/>
  <c r="G64" i="3"/>
  <c r="F64" i="3"/>
  <c r="E64" i="3"/>
  <c r="D64" i="3"/>
  <c r="C64" i="3"/>
  <c r="B64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C71" i="37" s="1"/>
  <c r="M63" i="3"/>
  <c r="L63" i="3"/>
  <c r="K63" i="3"/>
  <c r="J63" i="3"/>
  <c r="I63" i="3"/>
  <c r="H63" i="3"/>
  <c r="G63" i="3"/>
  <c r="F63" i="3"/>
  <c r="E63" i="3"/>
  <c r="D63" i="3"/>
  <c r="C63" i="3"/>
  <c r="B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B62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B50" i="3"/>
  <c r="AA50" i="3"/>
  <c r="Z50" i="3"/>
  <c r="Z59" i="3" s="1"/>
  <c r="Y50" i="3"/>
  <c r="Y59" i="3" s="1"/>
  <c r="X50" i="3"/>
  <c r="X59" i="3" s="1"/>
  <c r="W50" i="3"/>
  <c r="V50" i="3"/>
  <c r="U50" i="3"/>
  <c r="T50" i="3"/>
  <c r="T59" i="3" s="1"/>
  <c r="S50" i="3"/>
  <c r="R50" i="3"/>
  <c r="Q50" i="3"/>
  <c r="Q59" i="3" s="1"/>
  <c r="P50" i="3"/>
  <c r="O50" i="3"/>
  <c r="M50" i="3"/>
  <c r="M59" i="3" s="1"/>
  <c r="L50" i="3"/>
  <c r="L59" i="3" s="1"/>
  <c r="K50" i="3"/>
  <c r="K59" i="3" s="1"/>
  <c r="J50" i="3"/>
  <c r="J59" i="3" s="1"/>
  <c r="I50" i="3"/>
  <c r="I59" i="3" s="1"/>
  <c r="H50" i="3"/>
  <c r="H59" i="3" s="1"/>
  <c r="G50" i="3"/>
  <c r="G59" i="3" s="1"/>
  <c r="F50" i="3"/>
  <c r="F59" i="3" s="1"/>
  <c r="E50" i="3"/>
  <c r="E59" i="3" s="1"/>
  <c r="D50" i="3"/>
  <c r="D59" i="3" s="1"/>
  <c r="C50" i="3"/>
  <c r="B50" i="3"/>
  <c r="A50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M42" i="3"/>
  <c r="L42" i="3"/>
  <c r="K42" i="3"/>
  <c r="J42" i="3"/>
  <c r="I42" i="3"/>
  <c r="H42" i="3"/>
  <c r="G42" i="3"/>
  <c r="F42" i="3"/>
  <c r="E42" i="3"/>
  <c r="D42" i="3"/>
  <c r="AC40" i="3"/>
  <c r="AC38" i="3"/>
  <c r="AC37" i="3"/>
  <c r="AC36" i="3"/>
  <c r="AC34" i="3"/>
  <c r="AC33" i="3"/>
  <c r="AC32" i="3"/>
  <c r="AC30" i="3"/>
  <c r="AC29" i="3"/>
  <c r="AC28" i="3"/>
  <c r="AC26" i="3"/>
  <c r="AC25" i="3"/>
  <c r="AC24" i="3"/>
  <c r="AC22" i="3"/>
  <c r="AC21" i="3"/>
  <c r="AC20" i="3"/>
  <c r="AC18" i="3"/>
  <c r="AC17" i="3"/>
  <c r="AC16" i="3"/>
  <c r="AC14" i="3"/>
  <c r="AC13" i="3"/>
  <c r="AC12" i="3"/>
  <c r="AC10" i="3"/>
  <c r="L32" i="32"/>
  <c r="K32" i="32"/>
  <c r="J32" i="32"/>
  <c r="I32" i="32"/>
  <c r="H32" i="32"/>
  <c r="G32" i="32"/>
  <c r="F32" i="32"/>
  <c r="E32" i="32"/>
  <c r="D32" i="32"/>
  <c r="C32" i="32"/>
  <c r="B32" i="32"/>
  <c r="G89" i="33"/>
  <c r="F89" i="33"/>
  <c r="E89" i="33"/>
  <c r="D89" i="33"/>
  <c r="H84" i="33"/>
  <c r="H83" i="33"/>
  <c r="H82" i="33"/>
  <c r="H81" i="33"/>
  <c r="H80" i="33"/>
  <c r="H79" i="33"/>
  <c r="H78" i="33"/>
  <c r="H77" i="33"/>
  <c r="H89" i="33" s="1"/>
  <c r="G76" i="33"/>
  <c r="F76" i="33"/>
  <c r="E76" i="33"/>
  <c r="D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76" i="33" s="1"/>
  <c r="G63" i="33"/>
  <c r="F63" i="33"/>
  <c r="E63" i="33"/>
  <c r="D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63" i="33" s="1"/>
  <c r="G50" i="33"/>
  <c r="F50" i="33"/>
  <c r="E50" i="33"/>
  <c r="D50" i="33"/>
  <c r="H50" i="33" s="1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D37" i="33"/>
  <c r="H37" i="33" s="1"/>
  <c r="H36" i="33"/>
  <c r="H35" i="33"/>
  <c r="H34" i="33"/>
  <c r="H33" i="33"/>
  <c r="H32" i="33"/>
  <c r="H31" i="33"/>
  <c r="H30" i="33"/>
  <c r="H29" i="33"/>
  <c r="H28" i="33"/>
  <c r="H27" i="33"/>
  <c r="H26" i="33"/>
  <c r="H25" i="33"/>
  <c r="G24" i="33"/>
  <c r="F24" i="33"/>
  <c r="E24" i="33"/>
  <c r="D24" i="33"/>
  <c r="H24" i="33" s="1"/>
  <c r="H23" i="33"/>
  <c r="H22" i="33"/>
  <c r="H21" i="33"/>
  <c r="H20" i="33"/>
  <c r="H19" i="33"/>
  <c r="H18" i="33"/>
  <c r="H17" i="33"/>
  <c r="H16" i="33"/>
  <c r="H15" i="33"/>
  <c r="H14" i="33"/>
  <c r="H13" i="33"/>
  <c r="H12" i="33"/>
  <c r="G11" i="33"/>
  <c r="G91" i="33" s="1"/>
  <c r="F11" i="33"/>
  <c r="F91" i="33" s="1"/>
  <c r="E11" i="33"/>
  <c r="E91" i="33" s="1"/>
  <c r="D11" i="33"/>
  <c r="D91" i="33" s="1"/>
  <c r="H10" i="33"/>
  <c r="H9" i="33"/>
  <c r="H8" i="33"/>
  <c r="AC63" i="3" l="1"/>
  <c r="AC65" i="3"/>
  <c r="AC66" i="3"/>
  <c r="P59" i="3"/>
  <c r="H11" i="33"/>
  <c r="H91" i="33" s="1"/>
  <c r="AC52" i="3"/>
  <c r="F27" i="37"/>
  <c r="H27" i="37"/>
  <c r="J27" i="37"/>
  <c r="AC68" i="3"/>
  <c r="C27" i="37"/>
  <c r="D27" i="37"/>
  <c r="AC53" i="3"/>
  <c r="AC55" i="3"/>
  <c r="I27" i="37"/>
  <c r="AC64" i="3"/>
  <c r="AC67" i="3"/>
  <c r="G71" i="37"/>
  <c r="AC42" i="3"/>
  <c r="AC57" i="3"/>
  <c r="AC69" i="3"/>
  <c r="AC58" i="3"/>
  <c r="AC56" i="3"/>
  <c r="AC54" i="3"/>
  <c r="AC62" i="3"/>
  <c r="AB59" i="3"/>
  <c r="AC50" i="3"/>
  <c r="O59" i="3"/>
  <c r="R59" i="3"/>
  <c r="S59" i="3"/>
  <c r="U59" i="3"/>
  <c r="V59" i="3"/>
  <c r="W59" i="3"/>
  <c r="AC51" i="3"/>
  <c r="AA59" i="3"/>
  <c r="D31" i="44"/>
  <c r="C31" i="44"/>
  <c r="G31" i="44"/>
  <c r="G27" i="37" l="1"/>
  <c r="E27" i="37"/>
  <c r="AC59" i="3"/>
  <c r="B31" i="39" l="1"/>
  <c r="C31" i="39" s="1"/>
  <c r="C19" i="39"/>
  <c r="B34" i="39"/>
  <c r="C34" i="39" s="1"/>
  <c r="B32" i="39"/>
  <c r="C32" i="39" s="1"/>
  <c r="B28" i="39"/>
  <c r="C28" i="39" s="1"/>
  <c r="B35" i="39"/>
  <c r="C35" i="39" s="1"/>
  <c r="B30" i="39"/>
  <c r="C30" i="39" s="1"/>
  <c r="B36" i="39"/>
  <c r="C36" i="39" s="1"/>
  <c r="B29" i="39"/>
  <c r="C29" i="39"/>
  <c r="B33" i="39"/>
  <c r="C33" i="39" s="1"/>
  <c r="C6" i="39"/>
  <c r="C15" i="39" l="1"/>
  <c r="C11" i="39"/>
  <c r="C14" i="39"/>
  <c r="C10" i="39"/>
  <c r="C8" i="39"/>
  <c r="C16" i="39"/>
  <c r="C13" i="39"/>
  <c r="C12" i="39"/>
  <c r="C9" i="39"/>
  <c r="B27" i="39"/>
  <c r="C27" i="39" s="1"/>
</calcChain>
</file>

<file path=xl/sharedStrings.xml><?xml version="1.0" encoding="utf-8"?>
<sst xmlns="http://schemas.openxmlformats.org/spreadsheetml/2006/main" count="1758" uniqueCount="696">
  <si>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</si>
  <si>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</si>
  <si>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</si>
  <si>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</si>
  <si>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</si>
  <si>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</si>
  <si>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</si>
  <si>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</si>
  <si>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</si>
  <si>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</si>
  <si>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</si>
  <si>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</si>
  <si>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</si>
  <si>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</si>
  <si>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</si>
  <si>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</si>
  <si>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</si>
  <si>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</si>
  <si>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</si>
  <si>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</si>
  <si>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</si>
  <si>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</si>
  <si>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</si>
  <si>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</si>
  <si>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</si>
  <si>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</si>
  <si>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</si>
  <si>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</si>
  <si>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</si>
  <si>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</si>
  <si>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</si>
  <si>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</si>
  <si>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</si>
  <si>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</si>
  <si>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</si>
  <si>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</si>
  <si>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</si>
  <si>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</si>
  <si>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</si>
  <si>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</si>
  <si>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</si>
  <si>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</si>
  <si>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</si>
  <si>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</si>
  <si>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</si>
  <si>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</si>
  <si>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</si>
  <si>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</si>
  <si>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</si>
  <si>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</si>
  <si>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</si>
  <si>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</si>
  <si>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</si>
  <si>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</si>
  <si>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</si>
  <si>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</si>
  <si>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</si>
  <si>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</si>
  <si>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</si>
  <si>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</si>
  <si>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</si>
  <si>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</si>
  <si>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indexed="23"/>
        <rFont val="Calibri"/>
        <family val="2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</si>
  <si>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</si>
  <si>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</si>
  <si>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</si>
  <si>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</si>
  <si>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</si>
  <si>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</si>
  <si>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</si>
  <si>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</si>
  <si>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</si>
  <si>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</si>
  <si>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</si>
  <si>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</si>
  <si>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</si>
  <si>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</si>
  <si>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</si>
  <si>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</si>
  <si>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</si>
  <si>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</si>
  <si>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</si>
  <si>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</si>
  <si>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</si>
  <si>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</si>
  <si>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</si>
  <si>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</si>
  <si>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</si>
  <si>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</si>
  <si>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</si>
  <si>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</si>
  <si>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</si>
  <si>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</si>
  <si>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</si>
  <si>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</si>
  <si>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</si>
  <si>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</si>
  <si>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</si>
  <si>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</si>
  <si>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</si>
  <si>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</si>
  <si>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</si>
  <si>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</si>
  <si>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</si>
  <si>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</si>
  <si>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</si>
  <si>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</si>
  <si>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</si>
  <si>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</si>
  <si>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</si>
  <si>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</si>
  <si>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</si>
  <si>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</si>
  <si>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</si>
  <si>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</si>
  <si>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</si>
  <si>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</si>
  <si>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</si>
  <si>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</si>
  <si>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</si>
  <si>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</si>
  <si>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</si>
  <si>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</si>
  <si>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</si>
  <si>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</si>
  <si>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</si>
  <si>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</si>
  <si>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</si>
  <si>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</si>
  <si>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</si>
  <si>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</si>
  <si>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</si>
  <si>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</si>
  <si>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</si>
  <si>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</si>
  <si>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</si>
  <si>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</si>
  <si>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</si>
  <si>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</si>
  <si>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</si>
  <si>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</si>
  <si>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</si>
  <si>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</si>
  <si>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</si>
  <si>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</si>
  <si>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</si>
  <si>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</si>
  <si>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</si>
  <si>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</si>
  <si>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</si>
  <si>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</si>
  <si>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</si>
  <si>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</si>
  <si>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</si>
  <si>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</si>
  <si>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</si>
  <si>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</si>
  <si>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</si>
  <si>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</si>
  <si>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</si>
  <si>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</si>
  <si>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</si>
  <si>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</si>
  <si>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</si>
  <si>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</si>
  <si>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</si>
  <si>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</si>
  <si>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</si>
  <si>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</si>
  <si>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</si>
  <si>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</si>
  <si>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</si>
  <si>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</si>
  <si>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</si>
  <si>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</si>
  <si>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</si>
  <si>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</si>
  <si>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</si>
  <si>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</si>
  <si>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</si>
  <si>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</si>
  <si>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</si>
  <si>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</si>
  <si>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</si>
  <si>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</si>
  <si>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</si>
  <si>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</si>
  <si>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</si>
  <si>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</si>
  <si>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</si>
  <si>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</si>
  <si>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</si>
  <si>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</si>
  <si>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</si>
  <si>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</si>
  <si>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SILICATOS</t>
  </si>
  <si>
    <t>MICA</t>
  </si>
  <si>
    <t>SULFATOS</t>
  </si>
  <si>
    <t>GRANODIORITA ORNAMENTAL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</si>
  <si>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</si>
  <si>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</si>
  <si>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</si>
  <si>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</si>
  <si>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</si>
  <si>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</si>
  <si>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</si>
  <si>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</si>
  <si>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</si>
  <si>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</si>
  <si>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</si>
  <si>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</si>
  <si>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</si>
  <si>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</si>
  <si>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</si>
  <si>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</si>
  <si>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</si>
  <si>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</si>
  <si>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</si>
  <si>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</si>
  <si>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</si>
  <si>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</si>
  <si>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</si>
  <si>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</si>
  <si>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PRINCIPALES INDICADORES MACROECONÓMICOS*</t>
  </si>
  <si>
    <t xml:space="preserve">PBI   </t>
  </si>
  <si>
    <t>PBI MINERO</t>
  </si>
  <si>
    <t>INFLACIÓN</t>
  </si>
  <si>
    <t>TIPO DE CAMBIO *</t>
  </si>
  <si>
    <t>IMPORTACIONES</t>
  </si>
  <si>
    <t>BALANZA COMERCIAL</t>
  </si>
  <si>
    <t>Millones US$</t>
  </si>
  <si>
    <t xml:space="preserve">Ene </t>
  </si>
  <si>
    <t>Feb</t>
  </si>
  <si>
    <t>Mar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</si>
  <si>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</si>
  <si>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</si>
  <si>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</si>
  <si>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</si>
  <si>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</si>
  <si>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</si>
  <si>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</si>
  <si>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</si>
  <si>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</si>
  <si>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</si>
  <si>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</si>
  <si>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</si>
  <si>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</si>
  <si>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</si>
  <si>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</si>
  <si>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</si>
  <si>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Tabla 05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</si>
  <si>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</si>
  <si>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</si>
  <si>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</si>
  <si>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</si>
  <si>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</si>
  <si>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</si>
  <si>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</si>
  <si>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</si>
  <si>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</si>
  <si>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</si>
  <si>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>ESTRUCTURA DEL VALOR DE LAS EXPORTACIONES PERUANAS</t>
  </si>
  <si>
    <t>RUBRO</t>
  </si>
  <si>
    <t>Part%</t>
  </si>
  <si>
    <t>Mineros Metálicos</t>
  </si>
  <si>
    <t>Minerales no metálicos</t>
  </si>
  <si>
    <t>Sidero-metalúrgicos y joyería</t>
  </si>
  <si>
    <t>Metal-mecánicos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</si>
  <si>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</si>
  <si>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</si>
  <si>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</si>
  <si>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</si>
  <si>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</si>
  <si>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</si>
  <si>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</si>
  <si>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</si>
  <si>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TOTAL EXPORTACIONES</t>
  </si>
  <si>
    <t>TOTAL EXPORTACIONES MINERAS</t>
  </si>
  <si>
    <t>VALOR DE EXPORTACIONES DE PRINCIPALES PRODUCTOS MINEROS (Millones de US$)</t>
  </si>
  <si>
    <t>Productos Metálicos</t>
  </si>
  <si>
    <r>
      <t xml:space="preserve">PARTICIPACIÓN DE PRODUCTOS MINEROS EN EL VALOR DE EXPORTACIONES NACIONALES </t>
    </r>
    <r>
      <rPr>
        <sz val="11"/>
        <color theme="1"/>
        <rFont val="Calibri"/>
        <family val="2"/>
        <scheme val="minor"/>
      </rPr>
      <t>(Millones de US$)</t>
    </r>
  </si>
  <si>
    <t>TOTAL EXPORTACIONES NACIONALES</t>
  </si>
  <si>
    <t>Año</t>
  </si>
  <si>
    <t>Total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</si>
  <si>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</si>
  <si>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</si>
  <si>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</si>
  <si>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</si>
  <si>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</si>
  <si>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</si>
  <si>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</si>
  <si>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</si>
  <si>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</si>
  <si>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>SHAHUINDO S.A.C.</t>
  </si>
  <si>
    <t>ANGLO AMERICAN QUELLAVECO S.A.</t>
  </si>
  <si>
    <t>MARCOBRE S.A.C.</t>
  </si>
  <si>
    <t>EMPRESA MINERA LOS QUENUALES S.A.</t>
  </si>
  <si>
    <t>MINERA BATEAS S.A.C.</t>
  </si>
  <si>
    <t>PAN AMERICAN SILVER HUARON S.A.</t>
  </si>
  <si>
    <t>SEGÚN EMPRESA</t>
  </si>
  <si>
    <t>PART%</t>
  </si>
  <si>
    <t>EQUIPAMIENTO MINERO</t>
  </si>
  <si>
    <t>EXPLORACIÓN</t>
  </si>
  <si>
    <t>EXPLOTACIÓN</t>
  </si>
  <si>
    <t>INFRAESTRUCTURA</t>
  </si>
  <si>
    <t>SEGÚN RUBRO DE INVERSIÓN</t>
  </si>
  <si>
    <t>RUBRO / EMPRESA</t>
  </si>
  <si>
    <t>REGIÓN</t>
  </si>
  <si>
    <t>PERSONAS</t>
  </si>
  <si>
    <t>Tabla 9</t>
  </si>
  <si>
    <t>EMPLEO DIRECTO EN MINERÍA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</si>
  <si>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</si>
  <si>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</si>
  <si>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</si>
  <si>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</si>
  <si>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</si>
  <si>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</si>
  <si>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</si>
  <si>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</si>
  <si>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</si>
  <si>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</si>
  <si>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</si>
  <si>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</si>
  <si>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</si>
  <si>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</si>
  <si>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</si>
  <si>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</si>
  <si>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</si>
  <si>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</si>
  <si>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</si>
  <si>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</si>
  <si>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</si>
  <si>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</si>
  <si>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</si>
  <si>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</si>
  <si>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</si>
  <si>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</si>
  <si>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</si>
  <si>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</si>
  <si>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</si>
  <si>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</si>
  <si>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</si>
  <si>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</si>
  <si>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</si>
  <si>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</si>
  <si>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</si>
  <si>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</si>
  <si>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</si>
  <si>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</si>
  <si>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</si>
  <si>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</si>
  <si>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</si>
  <si>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</si>
  <si>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</si>
  <si>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</si>
  <si>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</si>
  <si>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</si>
  <si>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</si>
  <si>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</si>
  <si>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</si>
  <si>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</si>
  <si>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</si>
  <si>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</si>
  <si>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</si>
  <si>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</si>
  <si>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</si>
  <si>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>CANON MINERO**</t>
  </si>
  <si>
    <t>DERECHO VIGENCIA</t>
  </si>
  <si>
    <t>CANTIDAD DE SOLICITUDES DE PETITORIOS MINEROS A NIVEL NACIONAL*</t>
  </si>
  <si>
    <t>Tabla 13</t>
  </si>
  <si>
    <t>PETITORIOS, CATASTRO Y ACTIVIDAD MINERA</t>
  </si>
  <si>
    <t>UNIDADES</t>
  </si>
  <si>
    <t>SITUACIÓN</t>
  </si>
  <si>
    <t>% DEL PERÚ</t>
  </si>
  <si>
    <t>CATEO Y PROSPECCIÓN</t>
  </si>
  <si>
    <t>CONSTRUCCIÓN</t>
  </si>
  <si>
    <t>BENEFICIO</t>
  </si>
  <si>
    <t>UNIDADES MINERAS EN ACTIVIDAD</t>
  </si>
  <si>
    <t xml:space="preserve">ÍTEM </t>
  </si>
  <si>
    <t>CANTIDAD</t>
  </si>
  <si>
    <t>1</t>
  </si>
  <si>
    <t>ÁREA NATURAL</t>
  </si>
  <si>
    <t>CLASIFICACIÓN DIVERSA (gasoductos, oleoductos, ecosistemas frágiles, otros)</t>
  </si>
  <si>
    <t>3</t>
  </si>
  <si>
    <t>4</t>
  </si>
  <si>
    <t>PROYECTO ESPECIAL</t>
  </si>
  <si>
    <t>5</t>
  </si>
  <si>
    <t>ZONAS ARQUEOLÓGICAS</t>
  </si>
  <si>
    <t>6</t>
  </si>
  <si>
    <t>ÁREAS DE DEFENSA NACIONAL</t>
  </si>
  <si>
    <t>7</t>
  </si>
  <si>
    <t>PROPUESTA DE ÁREA NATURAL</t>
  </si>
  <si>
    <t>8</t>
  </si>
  <si>
    <t>ÁREAS DE NO ADMISIÓN DE PETITORIOS - OTRAS</t>
  </si>
  <si>
    <t>9</t>
  </si>
  <si>
    <t>ÁREAS DE NO ADMISIÓN DE PETITORIOS - INGEMMET</t>
  </si>
  <si>
    <t>10</t>
  </si>
  <si>
    <t>POSIBLE ÁREA URBANA</t>
  </si>
  <si>
    <t>11</t>
  </si>
  <si>
    <t xml:space="preserve">ZONA URBANA </t>
  </si>
  <si>
    <t>12</t>
  </si>
  <si>
    <t>PUERTOS Y AEROPUERTOS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</si>
  <si>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</si>
  <si>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</si>
  <si>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</si>
  <si>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</si>
  <si>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</si>
  <si>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</si>
  <si>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</si>
  <si>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</si>
  <si>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</si>
  <si>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</si>
  <si>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TIPO DE ÁREA RESTRINGIDA</t>
  </si>
  <si>
    <t>Tabla 6.2</t>
  </si>
  <si>
    <r>
      <rPr>
        <b/>
        <sz val="10"/>
        <color indexed="8"/>
        <rFont val="Calibri"/>
        <family val="2"/>
      </rPr>
      <t>EVOLUCIÓN ANUAL DE LAS INVERSIONES MINERAS
(US$ MILLONES)</t>
    </r>
    <r>
      <rPr>
        <sz val="10"/>
        <color indexed="8"/>
        <rFont val="Calibri"/>
        <family val="2"/>
      </rPr>
      <t xml:space="preserve">
/ US$ MILLONES</t>
    </r>
  </si>
  <si>
    <t>HECTÁREAS</t>
  </si>
  <si>
    <t>VALOR DE LAS EXPORTACIONES METÁLICAS (US$ MILLONES)</t>
  </si>
  <si>
    <t>Tabla 10</t>
  </si>
  <si>
    <t>Tabla 12</t>
  </si>
  <si>
    <t>Var.% anual</t>
  </si>
  <si>
    <t>Soles por U.S.$</t>
  </si>
  <si>
    <t>COTIZACIONES DE LOS PRINCIPALES METALES</t>
  </si>
  <si>
    <t>Ene</t>
  </si>
  <si>
    <t>May</t>
  </si>
  <si>
    <t>Jun</t>
  </si>
  <si>
    <t>Jul</t>
  </si>
  <si>
    <t>Nov</t>
  </si>
  <si>
    <t>SEGÚN TIPO DE EMPLEADOR (PROMEDIO)</t>
  </si>
  <si>
    <t>EXPORT. MIN.**</t>
  </si>
  <si>
    <t>PLANTA BENEFICIO</t>
  </si>
  <si>
    <t>MINERA AURIFERA RETAMAS S.A.</t>
  </si>
  <si>
    <t>2018*</t>
  </si>
  <si>
    <t>REGALIAS MINERAS***</t>
  </si>
  <si>
    <t>*** Incluye Regalías Contractuales Mineras.</t>
  </si>
  <si>
    <t>** El Canon Minero se distribuye a partir del mes de julio de cada año.</t>
  </si>
  <si>
    <t>TÍTULOS DE CONCESIONES OTORGADAS POR INGEMMET *</t>
  </si>
  <si>
    <t>Febrero</t>
  </si>
  <si>
    <t>GRANITO</t>
  </si>
  <si>
    <t>CIERRE POST-CIERRE(DEFINITIVO)</t>
  </si>
  <si>
    <t>TITAN CONTRATISTAS GENERALES S.A.C.</t>
  </si>
  <si>
    <t>Minerales Metàlicos</t>
  </si>
  <si>
    <t>TOTAL PROD. MINEROS</t>
  </si>
  <si>
    <t>ZINC / TMF</t>
  </si>
  <si>
    <t>Marzo</t>
  </si>
  <si>
    <t>MINERA COLQUISIRI S.A.</t>
  </si>
  <si>
    <t>Tabla 06.1</t>
  </si>
  <si>
    <t xml:space="preserve">Tabla 1   </t>
  </si>
  <si>
    <t>Acum. Ene-Mar</t>
  </si>
  <si>
    <t>Abril</t>
  </si>
  <si>
    <t>COBRE / TMF</t>
  </si>
  <si>
    <t>ORO / G FINOS</t>
  </si>
  <si>
    <t>PLOMO / TMF</t>
  </si>
  <si>
    <t>PLATA / KG FINOS</t>
  </si>
  <si>
    <t>HIERRO / TMF</t>
  </si>
  <si>
    <t>ESTAÑO / TMF</t>
  </si>
  <si>
    <t>MOLIBDENO / TMF</t>
  </si>
  <si>
    <t>OXIDOS DE PASCO S.A.C.</t>
  </si>
  <si>
    <t>CORI PUNO S.A.C.</t>
  </si>
  <si>
    <t>DESARROLLO Y PREPARACIÓN</t>
  </si>
  <si>
    <t>DOLOMITA</t>
  </si>
  <si>
    <t>COMPAÑÍA MINERA MILPO S.A.A.</t>
  </si>
  <si>
    <t>n.d</t>
  </si>
  <si>
    <t>Mayo</t>
  </si>
  <si>
    <t>EMPRESA</t>
  </si>
  <si>
    <t>UNION ANDINA DE CEMENTOS S.A.A.</t>
  </si>
  <si>
    <t>COMPAÑÍA</t>
  </si>
  <si>
    <t>CONTRATISTAS</t>
  </si>
  <si>
    <t xml:space="preserve"> </t>
  </si>
  <si>
    <t>MARMOL</t>
  </si>
  <si>
    <t>Junio</t>
  </si>
  <si>
    <t>ÁNCASH</t>
  </si>
  <si>
    <t>APURÍMAC</t>
  </si>
  <si>
    <t>JUNÍN</t>
  </si>
  <si>
    <t>HUÁNUCO</t>
  </si>
  <si>
    <t>PRODUCCIÓN MINERA NO METÁLICA Y CARBONÍFERA*</t>
  </si>
  <si>
    <t>COMPAÑÍA MINERA ANTAMINA S.A.</t>
  </si>
  <si>
    <t>SHOUGANG HIERRO PERÚ S.A.A.</t>
  </si>
  <si>
    <t>MINERA SHOUXIN PERÚ S.A.</t>
  </si>
  <si>
    <t>SAN MARTÍN</t>
  </si>
  <si>
    <t>SOLICITUDES DE PETITORIOS MINEROS A NIVEL NACIONAL *</t>
  </si>
  <si>
    <t>UCAYALI</t>
  </si>
  <si>
    <t>NO GRAFICADOS (*)</t>
  </si>
  <si>
    <t>PETITORIOS SOLICITADOS SEGÚN REGIÓN</t>
  </si>
  <si>
    <t>* No ingresados al Sistema gráfico por estar en proceso de extinción por inadmisibles (coordenadas mal formuladas) u otros.</t>
  </si>
  <si>
    <t>DEPARTAMENTO</t>
  </si>
  <si>
    <t xml:space="preserve">HECTÁREAS </t>
  </si>
  <si>
    <t>PETITORIOS SOLICITADOS A NIVEL NACIONAL EN EL 2018</t>
  </si>
  <si>
    <t xml:space="preserve">PRODUCTO / REGIÓN </t>
  </si>
  <si>
    <t>VAR %</t>
  </si>
  <si>
    <t>PART. %</t>
  </si>
  <si>
    <t>CALIZA / DOLOMITA (TM)</t>
  </si>
  <si>
    <t>FOSFATOS (TM)</t>
  </si>
  <si>
    <t>HORMIGÓN (TM)</t>
  </si>
  <si>
    <t>CALCITA (TM)</t>
  </si>
  <si>
    <t>SAL (TM)</t>
  </si>
  <si>
    <t>CONCHUELAS (TM)</t>
  </si>
  <si>
    <t>ARENA (GRUESA/FINA) (TM)</t>
  </si>
  <si>
    <t>PIEDRA (CONSTRUCCIÓN) (TM)</t>
  </si>
  <si>
    <t>ARCILLAS (TM)</t>
  </si>
  <si>
    <t>PUZOLANA (TM)</t>
  </si>
  <si>
    <t>ANDALUCITA (TM)</t>
  </si>
  <si>
    <t>SÍLICE (TM)</t>
  </si>
  <si>
    <t>YESO (TM)</t>
  </si>
  <si>
    <t>TRAVERTINO (TM)</t>
  </si>
  <si>
    <t>ARENISCA / CUARCITA (TM)</t>
  </si>
  <si>
    <t>DIATOMITAS (TM)</t>
  </si>
  <si>
    <t>PIZARRA (TM)</t>
  </si>
  <si>
    <t>PIROFILITA (TM)</t>
  </si>
  <si>
    <t>FELDESPATOS (TM)</t>
  </si>
  <si>
    <t>CAOLÍN (TM)</t>
  </si>
  <si>
    <t>TALCO (TM)</t>
  </si>
  <si>
    <t>CARBÓN ANTRACITA</t>
  </si>
  <si>
    <t>CARBÓN BITUMINOSO</t>
  </si>
  <si>
    <t>CARBÓN GRAFITO</t>
  </si>
  <si>
    <t>Tabla 4.1</t>
  </si>
  <si>
    <t>HORMIGÓN</t>
  </si>
  <si>
    <t>CAOLÍN</t>
  </si>
  <si>
    <t>Tabla 4.2</t>
  </si>
  <si>
    <t>PRODUCCIÓN MINERA CARBONÍFERA*</t>
  </si>
  <si>
    <t>PRODUCTO / UNIDAD / EMPRESA</t>
  </si>
  <si>
    <t>COBRE (TMF)</t>
  </si>
  <si>
    <t>CERRO VERDE 1,2,3</t>
  </si>
  <si>
    <t>FERROBAMBA</t>
  </si>
  <si>
    <t>TOROMOCHO</t>
  </si>
  <si>
    <t>MINERA CHINALCO PERU S.A.</t>
  </si>
  <si>
    <t>ANTAPACCAY 1</t>
  </si>
  <si>
    <t>ACUMULACIÓN TOQUEPALA 1</t>
  </si>
  <si>
    <t>SOUTHERN PERÚ COPPER CORP. DEL PERÚ</t>
  </si>
  <si>
    <t>ACUMULACIÓN CUAJONE</t>
  </si>
  <si>
    <t>CONSTANCIA</t>
  </si>
  <si>
    <t>HUDBAY PERU S.A.C.</t>
  </si>
  <si>
    <t>COLQUIJIRCA N°1</t>
  </si>
  <si>
    <t>CERRO LINDO</t>
  </si>
  <si>
    <t>CAROLINA Nº1</t>
  </si>
  <si>
    <t>ORO (g finos)</t>
  </si>
  <si>
    <t>CHAUPILOMA SUR</t>
  </si>
  <si>
    <t>LIBERTAD</t>
  </si>
  <si>
    <t>RETAMAS</t>
  </si>
  <si>
    <t>COMPAÑIA MINERA ARES S.A.C.</t>
  </si>
  <si>
    <t>ORCOPAMPA</t>
  </si>
  <si>
    <t>TAMBOMAYO</t>
  </si>
  <si>
    <t>P.A. MADRE DE DIOS **</t>
  </si>
  <si>
    <t>MADRE DE DIOS**</t>
  </si>
  <si>
    <t>P.A.PUNO **</t>
  </si>
  <si>
    <t>PUNO**</t>
  </si>
  <si>
    <t>ZINC (TMF)</t>
  </si>
  <si>
    <t>ANTAMINA</t>
  </si>
  <si>
    <t>MILPO Nº1</t>
  </si>
  <si>
    <t>MILPO ANDINA PERU S.A.C.</t>
  </si>
  <si>
    <t>COLQUIJIRCA Nº 2</t>
  </si>
  <si>
    <t>CATALINA HUANCA</t>
  </si>
  <si>
    <t>CARAHUACRA</t>
  </si>
  <si>
    <t>AMERICANA</t>
  </si>
  <si>
    <t>UNIDAD SANTANDER</t>
  </si>
  <si>
    <t>PLOMO (TMF)</t>
  </si>
  <si>
    <t>UCHUCCHACUA</t>
  </si>
  <si>
    <t>ATACOCHA</t>
  </si>
  <si>
    <t>SAN CRISTOBAL</t>
  </si>
  <si>
    <t>HUACHOCOLPA UNO</t>
  </si>
  <si>
    <t>PLATA (Kg finos)</t>
  </si>
  <si>
    <t>GRAN ARCATA</t>
  </si>
  <si>
    <t>ESTAÑO (TMF)</t>
  </si>
  <si>
    <t>HIERRO (TMF)</t>
  </si>
  <si>
    <t>CPS 1</t>
  </si>
  <si>
    <t>PLANTA CONCENTRADORA MSP</t>
  </si>
  <si>
    <t>MOLIBDENO (TMF)</t>
  </si>
  <si>
    <t>Tabla 2.1</t>
  </si>
  <si>
    <t>Julio</t>
  </si>
  <si>
    <t>COMPAÑIA MINERA ANTAMINA S.A.</t>
  </si>
  <si>
    <t>SOUTHERN PERU COPPER CORPORATION SUCURSAL DEL PERU</t>
  </si>
  <si>
    <t>COMPAÑIA MINERA ANTAPACCAY S.A.</t>
  </si>
  <si>
    <t>COMPAÑIA MINERA PODEROSA S.A.</t>
  </si>
  <si>
    <t>COMPAÑIA MINERA CHUNGAR S.A.C.</t>
  </si>
  <si>
    <t>COMPAÑIA MINERA RAURA S.A.</t>
  </si>
  <si>
    <t>COMPAÑIA MINERA CASAPALCA S.A.</t>
  </si>
  <si>
    <t>SHOUGANG HIERRO PERU S.A.A.</t>
  </si>
  <si>
    <t>COMPAÑIA MINERA KOLPA S.A.</t>
  </si>
  <si>
    <t>TREVALI PERU S.A.C.</t>
  </si>
  <si>
    <t>COMPAÑIA MINERA CONDESTABLE S.A.</t>
  </si>
  <si>
    <t>RIO TINTO MINERA PERU LIMITADA SAC</t>
  </si>
  <si>
    <t>COMPAÑIA MINERA ZAFRANAL S.A.C.</t>
  </si>
  <si>
    <t>COMPAÑIA MINERA ARGENTUM S.A.</t>
  </si>
  <si>
    <t>SOCIEDAD MINERA AUSTRIA DUVAZ S.A.C.</t>
  </si>
  <si>
    <t>MINERA HAMPTON PERU S.A.C</t>
  </si>
  <si>
    <t>COMPAÑIA MINERA CARAVELI S.A.C.</t>
  </si>
  <si>
    <t>COMPAÑIA MINERA MISKI MAYO S.R.L.</t>
  </si>
  <si>
    <t>PRODUCCIÓN MINERA METÁLICA SEGÚN UNIDADES MINERAS*</t>
  </si>
  <si>
    <t>COMPAÑÍA MINERA ANTAPACAY S.A.</t>
  </si>
  <si>
    <t>VAR. %</t>
  </si>
  <si>
    <t>PIEDRA (CONSTRUCCIÓN)</t>
  </si>
  <si>
    <t>SILICE</t>
  </si>
  <si>
    <t>ONIX</t>
  </si>
  <si>
    <t>CARBONÍFERA  (TM)</t>
  </si>
  <si>
    <t>TÍTULOS DE CONCESIONES OTORGADAS POR INGEMMET (HECTÁREAS)*</t>
  </si>
  <si>
    <t>APURIMAC</t>
  </si>
  <si>
    <t>CALLAO(LIMA)</t>
  </si>
  <si>
    <t xml:space="preserve">* Promedio del cambio interbancario. 
** Incluye valor de exportaciones metálicas y no metálicas.
Nd: No disponible a la fecha.
Fuente: BCRP, Cuadros Estadísticos Mensuales. Elaborado por Ministerio de Energía y Minas. 
Información disponible a la fecha de elaboración de este boletín.
</t>
  </si>
  <si>
    <t>ACUMULACIÓN INMACULADA 1</t>
  </si>
  <si>
    <t>ACUMULACIÓN PARCOY Nº 1</t>
  </si>
  <si>
    <t>ACUMULACIÓN TANTAHUATAY</t>
  </si>
  <si>
    <t>ACUMULACIÓN ALTO CHICAMA</t>
  </si>
  <si>
    <t>COMPAÑÍA MINERA PODEROSA S.A.</t>
  </si>
  <si>
    <t>COMPAÑÍA MINERA CHUNGAR S.A.C.</t>
  </si>
  <si>
    <t>COMPAÑÍA MINERA RAURA S.A.</t>
  </si>
  <si>
    <t>COMPAÑÍA MINERA CASAPALCA S.A.</t>
  </si>
  <si>
    <t>TREVALI PERÚ S.A.C.</t>
  </si>
  <si>
    <t>ACUMULACIÓN ANDAYCHAGUA</t>
  </si>
  <si>
    <t>ACUMULACIÓN RAURA</t>
  </si>
  <si>
    <t>ACUMULACIÓN ANIMÓN</t>
  </si>
  <si>
    <t>ACUMULACIÓN YAURICOCHA</t>
  </si>
  <si>
    <t>HUARÓN</t>
  </si>
  <si>
    <t>ACUMULACIÓN YAULIYACU</t>
  </si>
  <si>
    <t>COMPAÑÍA MINERA KOLPA S.A.</t>
  </si>
  <si>
    <t>COMPAÑÍA MINERA ATACOCHA S.A.A.</t>
  </si>
  <si>
    <t>ACUMULACIÓN PALLANCATA</t>
  </si>
  <si>
    <t>COMPAÑÍA MINERA ARES S.A.C.</t>
  </si>
  <si>
    <t>MILPO ANDINA PERÚ S.A.C.</t>
  </si>
  <si>
    <t>MINERA CHINALCO PERÚ S.A.</t>
  </si>
  <si>
    <t>NUEVA ACUMULACIÓN QUENAMARI-SAN RAFAEL</t>
  </si>
  <si>
    <t>COMPAÑÍA MINERA COIMOLACHE S.A.</t>
  </si>
  <si>
    <t>HUDBAY PERÚ S.A.C.</t>
  </si>
  <si>
    <t>ACUMULACIÓN LA ARENA</t>
  </si>
  <si>
    <t>PAN AMERICAN SILVER HUARÓN S.A.</t>
  </si>
  <si>
    <t>Agosto</t>
  </si>
  <si>
    <t>Ene-Ago 2017</t>
  </si>
  <si>
    <t>Ene-Ago 2018</t>
  </si>
  <si>
    <t>COMPAÑIA MINERA COIMOLACHE S.A.</t>
  </si>
  <si>
    <t>SAN CRISTOBAL.</t>
  </si>
  <si>
    <t>ÓXIDOS DE PASCO</t>
  </si>
  <si>
    <t>ÓXIDOS DE PASCO S.A.C.</t>
  </si>
  <si>
    <t>GRAN INMACULADA</t>
  </si>
  <si>
    <t>Información preliminar de los principales productos no metálicos por región.</t>
  </si>
  <si>
    <t xml:space="preserve">Fuente: Ministerio de Energía y Minas.                                                                                                                                                                                                                                      
</t>
  </si>
  <si>
    <t>Información Preliminar</t>
  </si>
  <si>
    <t>(*) Información disponible a la fecha de elaboración de este boletín. Nd = Información no disponible en la fecha de elaboración del presente boletín.</t>
  </si>
  <si>
    <t>HUANUCO</t>
  </si>
  <si>
    <t>Ago. 2018</t>
  </si>
  <si>
    <t>MINERA SHOUXIN PERU S.A.</t>
  </si>
  <si>
    <t>ANCASH</t>
  </si>
  <si>
    <t>Variación Interanual - Agosto</t>
  </si>
  <si>
    <t>2018
(Ene-Sep)</t>
  </si>
  <si>
    <t>SETIEMBRE</t>
  </si>
  <si>
    <t>ENERO - SETIEMBRE</t>
  </si>
  <si>
    <t>NEXA RESOURCES PERÚ S.A.A.</t>
  </si>
  <si>
    <t>ANTAMINA,N°1,7</t>
  </si>
  <si>
    <t>Fuente: Ministerio de Energía y Minas. /  Fecha de consulta: 25 de octubre del 2018.
 (*) La información refiere a productos de concentrados.
(**) Productores artesanales de las regiones de Madre de Dios y Puno. Cifras estimadas.</t>
  </si>
  <si>
    <t xml:space="preserve">
Fuente: Ministerio de Energía y Minas.   /     Fecha de consulta: 25 de octubre del 2018.</t>
  </si>
  <si>
    <t>(*) Información preliminar</t>
  </si>
  <si>
    <t>JUNIN</t>
  </si>
  <si>
    <t>ANDESITA (TM)</t>
  </si>
  <si>
    <t>Fuente: Ministerio de Energia y Minas.      /</t>
  </si>
  <si>
    <t>Fecha de consulta: 25 de octubre del 2018.</t>
  </si>
  <si>
    <t>/   Fecha de consulta: 25 de octubre del 2018.</t>
  </si>
  <si>
    <t>Fuente: INGEMMET y Ministerio de Energía y Minas.   /    Fecha de consulta: 25 de octubre del 2018.</t>
  </si>
  <si>
    <r>
      <t>UNIDADES MINERAS EN ACTIVIDAD - SETIEMBRE</t>
    </r>
    <r>
      <rPr>
        <b/>
        <sz val="12"/>
        <rFont val="Calibri"/>
        <family val="2"/>
        <scheme val="minor"/>
      </rPr>
      <t xml:space="preserve"> 20</t>
    </r>
    <r>
      <rPr>
        <b/>
        <sz val="12"/>
        <color theme="1"/>
        <rFont val="Calibri"/>
        <family val="2"/>
        <scheme val="minor"/>
      </rPr>
      <t>18</t>
    </r>
  </si>
  <si>
    <r>
      <t>ÁREAS RESTRINGIDAS A LA MINERÍA -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SETIEMBRE</t>
    </r>
    <r>
      <rPr>
        <b/>
        <sz val="12"/>
        <color theme="1"/>
        <rFont val="Calibri"/>
        <family val="2"/>
        <scheme val="minor"/>
      </rPr>
      <t xml:space="preserve"> 2018</t>
    </r>
  </si>
  <si>
    <t>ÁREA NATURAL DE AMORTIGUAMIENTO</t>
  </si>
  <si>
    <t>Fuente: Ministerio de Energía y Minas, INGEMMET.  /    Fecha de consulta: 25 de octubre del 2018.</t>
  </si>
  <si>
    <t>TOTAL DE DERECHOS MINEROS VIGENTES AL 30/09/2018</t>
  </si>
  <si>
    <t>ENERO-SETIEMBRE</t>
  </si>
  <si>
    <t>SAN MARTIN</t>
  </si>
  <si>
    <t>Fuente: INGEMMET y Ministerio de Energía y Minas.
Fecha de consulta: 25 de octubre del 2018.
OBSERVACION: El rubro total de derechos mineros vigentes corresponde al territorio departamental cubierto por derechos mineros sin considerar el grado de superposición entre los mismos.</t>
  </si>
  <si>
    <t xml:space="preserve">Fuente: SUNAT, Nota Tributaria. Elaborado por Ministerio de Energía y Minas.
Fecha de consulta: 30 de octubre del 2018.
</t>
  </si>
  <si>
    <t>2018 (Ene-Sep)</t>
  </si>
  <si>
    <t>Disponible 15 de noviembre</t>
  </si>
  <si>
    <t>Disponible 8 de noviembre</t>
  </si>
  <si>
    <t>VARIACIÓN INTERANUAL ACUMULADA* EN MILLONES DE US$ / ENERO-AGOSTO</t>
  </si>
  <si>
    <t>VARIACIÓN ACUMULADA - VOLUMEN* / ENERO-AGOSTO</t>
  </si>
  <si>
    <t>Fuente: BCRP, Cuadros Estadísticos Mensuales. Elaborado por Ministerio de Energía y Minas
Fecha de consulta: 26 de octubre del 2018.</t>
  </si>
  <si>
    <t xml:space="preserve">Fuente: BCRP, Cuadros Estadísticos Mensuales. Elaborado por Ministerio de Energía y Minas
Fecha de consulta: 26 de octubre del 2018.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</si>
  <si>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Septiembre</t>
  </si>
  <si>
    <t>Variación interanual / septiembre</t>
  </si>
  <si>
    <t>Sep. 2017</t>
  </si>
  <si>
    <t>Sep. 2018</t>
  </si>
  <si>
    <t>Variación acumulada / enero - septiembre</t>
  </si>
  <si>
    <t>Ene-Sep 2017</t>
  </si>
  <si>
    <t>Ene-Sep 2018</t>
  </si>
  <si>
    <t>Enero-Septiembre</t>
  </si>
  <si>
    <t>NEXA RESOURCES PERU S.A.A.</t>
  </si>
  <si>
    <t>NEXA RESOURCES ATACOCHA S.A.A.</t>
  </si>
  <si>
    <t>2018 (Ene-Set)</t>
  </si>
  <si>
    <t>VARIACIÓN ACUMULADA / ENERO - SEPTIEMBRE</t>
  </si>
  <si>
    <t>Ene-Set 2017</t>
  </si>
  <si>
    <t>Ene-Set 2018</t>
  </si>
  <si>
    <t>Fuente: Dirección de Promoción Minera - Ministerio de Energía y Minas.
- Información proporcionada por los Titulares Mineros a través del ESTAMIN.
- Las cifras han sido ajustadas a lo reportado por los Titulares Mineros al 17 de octubre de 2018.</t>
  </si>
  <si>
    <t>Setiembre</t>
  </si>
  <si>
    <t>Enero-Setiembre</t>
  </si>
  <si>
    <t>NEXA RESOURCES EL PORVENIR S.A.C.</t>
  </si>
  <si>
    <t>PARDO VILLAORDUÑA ENRIQUE EDWIN</t>
  </si>
  <si>
    <t>SEGÚN REGIÓN - SEPTIEMBRE 2017</t>
  </si>
  <si>
    <t>Fuente: Dirección de Promoción Minera - Ministerio de Energía y Minas.
- 2008-2016:  Información proporcionada por los Titulares Mineros a través de la Declaración Anual Consolidada (DAC).
- 2017-2018:  Información proporcionada por los Titulares Mineros a través del Declaración Estadística Mensual (ESTAMIN).
- Las cifras han sido ajustadas a lo reportado por los Titulares Mineros al 16 de octubre de 2018.</t>
  </si>
  <si>
    <t>Fuente: Fax Coyuntural de Accidentes Mortales - Ministerio de Energía y Minas.
- Las cifras han sido ajustadas a lo reportado por los Titulares Mineros al 10 de septiembre de 2018.</t>
  </si>
  <si>
    <t>Fuente: MEF, Portal de Transparencia Económica; INGEMMET. Elaborado por Ministerio de Energía y Minas. 
Fecha de consulta: 29 de octubre del 2018.</t>
  </si>
  <si>
    <t>Fuente: MEF, Portal de Transparencia Económica. Elaborado por Ministerio de Energía y Minas. 
              Instituto Geológico Minero y Metalúrgico (INGEMMET)
Fecha de consulta: 29 de octubre del 2018.</t>
  </si>
  <si>
    <t>Fuente: Ministerio de Energía y Minas. Fecha de consulta: 25 de octubre del 2018.
(*) Información preliminar. Incluye producción aurífera estimada de mineros artesanales de Madre de Dios, Puno, Piura y Arequipa.</t>
  </si>
  <si>
    <t xml:space="preserve">
Fuente: Ministerio de Energía y Minas. Fecha de consulta: 25 de octubre del 2018.
(*) Información preliminar. Incluye producción aurífera estimada de mineros artesanales de Madre de Dios, Puno, Piura y Arequipa.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</si>
</sst>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 * #,##0.00_ ;_ * \-#,##0.00_ ;_ * &quot;-&quot;??_ ;_ @_ "/>
    <numFmt numFmtId="164" formatCode="_-* #,##0.00_-;\-* #,##0.00_-;_-* &quot;-&quot;??_-;_-@_-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#,##0.00_ ;\-#,##0.00\ "/>
    <numFmt numFmtId="175" formatCode="#,##0_ ;\-#,##0\ "/>
    <numFmt numFmtId="176" formatCode="0.000%"/>
    <numFmt numFmtId="177" formatCode="#,##0;[Red]#,##0"/>
    <numFmt numFmtId="178" formatCode="[$-1010409]###,##0"/>
    <numFmt numFmtId="179" formatCode="#,##0.0;\-#,##0.0"/>
    <numFmt numFmtId="180" formatCode="_-* #,##0_-;\-* #,##0_-;_-* &quot;-&quot;??_-;_-@_-"/>
    <numFmt numFmtId="181" formatCode="_(* #,##0_);_(* \(#,##0\);_(* &quot;-&quot;??_);_(@_)"/>
    <numFmt numFmtId="182" formatCode="0.0"/>
  </numFmts>
  <fonts count="9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7"/>
      <name val="Arial"/>
      <family val="2"/>
    </font>
    <font>
      <sz val="7"/>
      <color indexed="8"/>
      <name val="Arial"/>
      <family val="2"/>
    </font>
    <font>
      <sz val="9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FFFF"/>
        <bgColor rgb="FFD9D9D9"/>
      </patternFill>
    </fill>
    <fill>
      <patternFill patternType="solid">
        <fgColor theme="0" tint="-0.499984740745262"/>
        <bgColor rgb="FFD9D9D9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16365C"/>
      </left>
      <right/>
      <top style="thin">
        <color rgb="FF16365C"/>
      </top>
      <bottom/>
      <diagonal/>
    </border>
    <border>
      <left/>
      <right/>
      <top style="thin">
        <color rgb="FF16365C"/>
      </top>
      <bottom/>
      <diagonal/>
    </border>
    <border>
      <left/>
      <right style="thin">
        <color rgb="FF16365C"/>
      </right>
      <top style="thin">
        <color rgb="FF16365C"/>
      </top>
      <bottom/>
      <diagonal/>
    </border>
    <border>
      <left/>
      <right/>
      <top/>
      <bottom style="thin">
        <color rgb="FFA6A6A6"/>
      </bottom>
      <diagonal/>
    </border>
    <border>
      <left/>
      <right style="thin">
        <color rgb="FF000000"/>
      </right>
      <top/>
      <bottom style="thin">
        <color rgb="FFA6A6A6"/>
      </bottom>
      <diagonal/>
    </border>
    <border>
      <left style="thin">
        <color rgb="FF16365C"/>
      </left>
      <right/>
      <top/>
      <bottom style="thin">
        <color rgb="FFA6A6A6"/>
      </bottom>
      <diagonal/>
    </border>
    <border>
      <left/>
      <right style="thin">
        <color rgb="FF16365C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rgb="FFA6A6A6"/>
      </bottom>
      <diagonal/>
    </border>
    <border>
      <left style="thin">
        <color rgb="FF16365C"/>
      </left>
      <right/>
      <top/>
      <bottom/>
      <diagonal/>
    </border>
    <border>
      <left style="thin">
        <color rgb="FF16365C"/>
      </left>
      <right/>
      <top/>
      <bottom style="thin">
        <color indexed="64"/>
      </bottom>
      <diagonal/>
    </border>
    <border>
      <left/>
      <right style="thin">
        <color rgb="FF16365C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" fontId="9" fillId="0" borderId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18" borderId="4">
      <alignment wrapText="1"/>
    </xf>
    <xf numFmtId="167" fontId="15" fillId="0" borderId="0" applyFont="0" applyFill="0" applyBorder="0" applyAlignment="0" applyProtection="0"/>
    <xf numFmtId="173" fontId="31" fillId="0" borderId="0"/>
    <xf numFmtId="17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7" fillId="7" borderId="1" applyNumberFormat="0" applyAlignment="0" applyProtection="0"/>
    <xf numFmtId="168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8" fillId="3" borderId="0" applyNumberFormat="0" applyBorder="0" applyAlignment="0" applyProtection="0"/>
    <xf numFmtId="43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6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7" fillId="0" borderId="0"/>
    <xf numFmtId="0" fontId="28" fillId="0" borderId="0"/>
    <xf numFmtId="0" fontId="36" fillId="0" borderId="0"/>
    <xf numFmtId="173" fontId="33" fillId="0" borderId="0"/>
    <xf numFmtId="0" fontId="15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1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9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4" fillId="25" borderId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26" borderId="0">
      <alignment horizontal="left"/>
    </xf>
    <xf numFmtId="173" fontId="35" fillId="0" borderId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71" fillId="0" borderId="0"/>
    <xf numFmtId="0" fontId="1" fillId="0" borderId="0"/>
    <xf numFmtId="39" fontId="6" fillId="0" borderId="0"/>
    <xf numFmtId="0" fontId="71" fillId="0" borderId="0"/>
    <xf numFmtId="0" fontId="86" fillId="0" borderId="0" applyNumberFormat="0" applyFill="0" applyBorder="0" applyAlignment="0" applyProtection="0"/>
    <xf numFmtId="0" fontId="87" fillId="0" borderId="79" applyNumberFormat="0" applyFill="0" applyAlignment="0" applyProtection="0"/>
    <xf numFmtId="0" fontId="88" fillId="0" borderId="80" applyNumberFormat="0" applyFill="0" applyAlignment="0" applyProtection="0"/>
    <xf numFmtId="0" fontId="89" fillId="0" borderId="81" applyNumberFormat="0" applyFill="0" applyAlignment="0" applyProtection="0"/>
    <xf numFmtId="0" fontId="89" fillId="0" borderId="0" applyNumberFormat="0" applyFill="0" applyBorder="0" applyAlignment="0" applyProtection="0"/>
    <xf numFmtId="0" fontId="90" fillId="44" borderId="0" applyNumberFormat="0" applyBorder="0" applyAlignment="0" applyProtection="0"/>
    <xf numFmtId="0" fontId="91" fillId="45" borderId="0" applyNumberFormat="0" applyBorder="0" applyAlignment="0" applyProtection="0"/>
    <xf numFmtId="0" fontId="92" fillId="46" borderId="0" applyNumberFormat="0" applyBorder="0" applyAlignment="0" applyProtection="0"/>
    <xf numFmtId="0" fontId="93" fillId="47" borderId="82" applyNumberFormat="0" applyAlignment="0" applyProtection="0"/>
    <xf numFmtId="0" fontId="94" fillId="48" borderId="83" applyNumberFormat="0" applyAlignment="0" applyProtection="0"/>
    <xf numFmtId="0" fontId="95" fillId="48" borderId="82" applyNumberFormat="0" applyAlignment="0" applyProtection="0"/>
    <xf numFmtId="0" fontId="96" fillId="0" borderId="84" applyNumberFormat="0" applyFill="0" applyAlignment="0" applyProtection="0"/>
    <xf numFmtId="0" fontId="57" fillId="49" borderId="85" applyNumberFormat="0" applyAlignment="0" applyProtection="0"/>
    <xf numFmtId="0" fontId="72" fillId="0" borderId="0" applyNumberFormat="0" applyFill="0" applyBorder="0" applyAlignment="0" applyProtection="0"/>
    <xf numFmtId="0" fontId="37" fillId="50" borderId="86" applyNumberFormat="0" applyFont="0" applyAlignment="0" applyProtection="0"/>
    <xf numFmtId="0" fontId="97" fillId="0" borderId="0" applyNumberFormat="0" applyFill="0" applyBorder="0" applyAlignment="0" applyProtection="0"/>
    <xf numFmtId="0" fontId="39" fillId="0" borderId="87" applyNumberFormat="0" applyFill="0" applyAlignment="0" applyProtection="0"/>
    <xf numFmtId="0" fontId="56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56" fillId="62" borderId="0" applyNumberFormat="0" applyBorder="0" applyAlignment="0" applyProtection="0"/>
    <xf numFmtId="0" fontId="56" fillId="63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56" fillId="66" borderId="0" applyNumberFormat="0" applyBorder="0" applyAlignment="0" applyProtection="0"/>
    <xf numFmtId="0" fontId="56" fillId="67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56" fillId="70" borderId="0" applyNumberFormat="0" applyBorder="0" applyAlignment="0" applyProtection="0"/>
    <xf numFmtId="0" fontId="56" fillId="71" borderId="0" applyNumberFormat="0" applyBorder="0" applyAlignment="0" applyProtection="0"/>
    <xf numFmtId="0" fontId="37" fillId="72" borderId="0" applyNumberFormat="0" applyBorder="0" applyAlignment="0" applyProtection="0"/>
    <xf numFmtId="0" fontId="37" fillId="73" borderId="0" applyNumberFormat="0" applyBorder="0" applyAlignment="0" applyProtection="0"/>
    <xf numFmtId="0" fontId="56" fillId="74" borderId="0" applyNumberFormat="0" applyBorder="0" applyAlignment="0" applyProtection="0"/>
  </cellStyleXfs>
  <cellXfs count="900">
    <xf numFmtId="0" fontId="0" fillId="0" borderId="0" xfId="0"/>
    <xf numFmtId="0" fontId="39" fillId="26" borderId="0" xfId="0" applyFont="1" applyFill="1"/>
    <xf numFmtId="0" fontId="38" fillId="26" borderId="11" xfId="0" applyFont="1" applyFill="1" applyBorder="1" applyAlignment="1">
      <alignment horizontal="left"/>
    </xf>
    <xf numFmtId="0" fontId="38" fillId="26" borderId="11" xfId="0" applyFont="1" applyFill="1" applyBorder="1" applyAlignment="1">
      <alignment horizontal="center"/>
    </xf>
    <xf numFmtId="0" fontId="38" fillId="26" borderId="0" xfId="107">
      <alignment horizontal="left"/>
    </xf>
    <xf numFmtId="0" fontId="40" fillId="26" borderId="0" xfId="107" applyFont="1">
      <alignment horizontal="left"/>
    </xf>
    <xf numFmtId="0" fontId="38" fillId="26" borderId="0" xfId="107" applyAlignment="1">
      <alignment horizontal="center"/>
    </xf>
    <xf numFmtId="0" fontId="40" fillId="26" borderId="0" xfId="107" applyFont="1" applyAlignment="1">
      <alignment horizontal="center"/>
    </xf>
    <xf numFmtId="0" fontId="39" fillId="26" borderId="0" xfId="0" applyFont="1" applyFill="1" applyAlignment="1">
      <alignment horizontal="left"/>
    </xf>
    <xf numFmtId="0" fontId="40" fillId="26" borderId="11" xfId="107" applyFont="1" applyBorder="1" applyAlignment="1">
      <alignment horizontal="center"/>
    </xf>
    <xf numFmtId="4" fontId="38" fillId="26" borderId="0" xfId="107" applyNumberFormat="1" applyAlignment="1">
      <alignment horizontal="center"/>
    </xf>
    <xf numFmtId="0" fontId="41" fillId="27" borderId="0" xfId="107" applyFont="1" applyFill="1" applyAlignment="1">
      <alignment horizontal="center"/>
    </xf>
    <xf numFmtId="10" fontId="38" fillId="26" borderId="0" xfId="94" applyNumberFormat="1" applyFont="1" applyFill="1" applyAlignment="1">
      <alignment horizontal="center"/>
    </xf>
    <xf numFmtId="3" fontId="38" fillId="26" borderId="0" xfId="47" applyNumberFormat="1" applyFont="1" applyFill="1" applyAlignment="1">
      <alignment horizontal="center"/>
    </xf>
    <xf numFmtId="3" fontId="38" fillId="26" borderId="0" xfId="107" applyNumberFormat="1" applyBorder="1" applyAlignment="1">
      <alignment horizontal="center"/>
    </xf>
    <xf numFmtId="0" fontId="40" fillId="26" borderId="12" xfId="107" applyFont="1" applyBorder="1" applyAlignment="1">
      <alignment horizontal="center"/>
    </xf>
    <xf numFmtId="0" fontId="38" fillId="26" borderId="0" xfId="107" applyBorder="1" applyAlignment="1">
      <alignment horizontal="center"/>
    </xf>
    <xf numFmtId="0" fontId="38" fillId="26" borderId="0" xfId="107" applyFill="1">
      <alignment horizontal="left"/>
    </xf>
    <xf numFmtId="0" fontId="38" fillId="26" borderId="0" xfId="107" applyAlignment="1"/>
    <xf numFmtId="0" fontId="39" fillId="26" borderId="0" xfId="0" applyFont="1" applyFill="1" applyAlignment="1"/>
    <xf numFmtId="0" fontId="42" fillId="28" borderId="0" xfId="0" applyFont="1" applyFill="1"/>
    <xf numFmtId="0" fontId="43" fillId="28" borderId="0" xfId="0" applyFont="1" applyFill="1" applyAlignment="1">
      <alignment horizontal="center"/>
    </xf>
    <xf numFmtId="0" fontId="44" fillId="26" borderId="0" xfId="107" applyFont="1" applyAlignment="1">
      <alignment horizontal="center"/>
    </xf>
    <xf numFmtId="0" fontId="44" fillId="26" borderId="0" xfId="0" applyFont="1" applyFill="1" applyBorder="1" applyAlignment="1">
      <alignment horizontal="left"/>
    </xf>
    <xf numFmtId="4" fontId="43" fillId="28" borderId="0" xfId="0" applyNumberFormat="1" applyFont="1" applyFill="1" applyAlignment="1">
      <alignment horizontal="center"/>
    </xf>
    <xf numFmtId="0" fontId="44" fillId="26" borderId="0" xfId="107" applyFont="1">
      <alignment horizontal="left"/>
    </xf>
    <xf numFmtId="0" fontId="45" fillId="26" borderId="0" xfId="107" applyFont="1">
      <alignment horizontal="left"/>
    </xf>
    <xf numFmtId="0" fontId="46" fillId="26" borderId="0" xfId="107" applyFont="1">
      <alignment horizontal="left"/>
    </xf>
    <xf numFmtId="0" fontId="44" fillId="26" borderId="0" xfId="0" applyFont="1" applyFill="1" applyBorder="1" applyAlignment="1">
      <alignment horizontal="center"/>
    </xf>
    <xf numFmtId="0" fontId="44" fillId="26" borderId="0" xfId="107" applyFont="1" applyAlignment="1"/>
    <xf numFmtId="4" fontId="44" fillId="26" borderId="0" xfId="107" applyNumberFormat="1" applyFont="1" applyAlignment="1">
      <alignment horizontal="center"/>
    </xf>
    <xf numFmtId="0" fontId="46" fillId="26" borderId="0" xfId="107" applyFont="1" applyAlignment="1">
      <alignment horizontal="center"/>
    </xf>
    <xf numFmtId="0" fontId="47" fillId="26" borderId="0" xfId="107" applyFont="1" applyAlignment="1">
      <alignment horizontal="left"/>
    </xf>
    <xf numFmtId="0" fontId="47" fillId="26" borderId="0" xfId="107" applyFont="1" applyAlignment="1">
      <alignment horizontal="center"/>
    </xf>
    <xf numFmtId="0" fontId="47" fillId="26" borderId="0" xfId="107" applyFont="1">
      <alignment horizontal="left"/>
    </xf>
    <xf numFmtId="4" fontId="46" fillId="26" borderId="0" xfId="107" applyNumberFormat="1" applyFont="1" applyAlignment="1">
      <alignment horizontal="center"/>
    </xf>
    <xf numFmtId="0" fontId="48" fillId="26" borderId="0" xfId="107" applyFont="1">
      <alignment horizontal="left"/>
    </xf>
    <xf numFmtId="166" fontId="38" fillId="26" borderId="0" xfId="107" applyNumberFormat="1" applyAlignment="1">
      <alignment horizontal="center"/>
    </xf>
    <xf numFmtId="0" fontId="47" fillId="26" borderId="0" xfId="0" applyFont="1" applyFill="1" applyAlignment="1"/>
    <xf numFmtId="166" fontId="38" fillId="26" borderId="14" xfId="107" applyNumberFormat="1" applyBorder="1" applyAlignment="1">
      <alignment horizontal="center"/>
    </xf>
    <xf numFmtId="166" fontId="38" fillId="26" borderId="15" xfId="107" applyNumberFormat="1" applyBorder="1" applyAlignment="1">
      <alignment horizontal="center"/>
    </xf>
    <xf numFmtId="166" fontId="38" fillId="26" borderId="16" xfId="107" applyNumberFormat="1" applyBorder="1" applyAlignment="1">
      <alignment horizontal="center"/>
    </xf>
    <xf numFmtId="0" fontId="41" fillId="29" borderId="17" xfId="107" applyFont="1" applyFill="1" applyBorder="1" applyAlignment="1">
      <alignment horizontal="center"/>
    </xf>
    <xf numFmtId="3" fontId="38" fillId="26" borderId="18" xfId="47" applyNumberFormat="1" applyFont="1" applyFill="1" applyBorder="1" applyAlignment="1">
      <alignment horizontal="center"/>
    </xf>
    <xf numFmtId="3" fontId="38" fillId="26" borderId="19" xfId="47" applyNumberFormat="1" applyFont="1" applyFill="1" applyBorder="1" applyAlignment="1">
      <alignment horizontal="center"/>
    </xf>
    <xf numFmtId="166" fontId="38" fillId="26" borderId="0" xfId="107" applyNumberFormat="1" applyAlignment="1">
      <alignment horizontal="left"/>
    </xf>
    <xf numFmtId="3" fontId="38" fillId="26" borderId="20" xfId="47" applyNumberFormat="1" applyFont="1" applyFill="1" applyBorder="1" applyAlignment="1">
      <alignment horizontal="center"/>
    </xf>
    <xf numFmtId="3" fontId="38" fillId="26" borderId="21" xfId="47" applyNumberFormat="1" applyFont="1" applyFill="1" applyBorder="1" applyAlignment="1">
      <alignment horizontal="center"/>
    </xf>
    <xf numFmtId="3" fontId="38" fillId="26" borderId="22" xfId="47" applyNumberFormat="1" applyFont="1" applyFill="1" applyBorder="1" applyAlignment="1">
      <alignment horizontal="center"/>
    </xf>
    <xf numFmtId="3" fontId="38" fillId="26" borderId="23" xfId="47" applyNumberFormat="1" applyFont="1" applyFill="1" applyBorder="1" applyAlignment="1">
      <alignment horizontal="center"/>
    </xf>
    <xf numFmtId="0" fontId="40" fillId="26" borderId="24" xfId="107" applyFont="1" applyBorder="1" applyAlignment="1">
      <alignment horizontal="center"/>
    </xf>
    <xf numFmtId="3" fontId="38" fillId="26" borderId="25" xfId="107" applyNumberFormat="1" applyBorder="1" applyAlignment="1">
      <alignment horizontal="center"/>
    </xf>
    <xf numFmtId="3" fontId="40" fillId="26" borderId="26" xfId="107" applyNumberFormat="1" applyFont="1" applyBorder="1" applyAlignment="1">
      <alignment horizontal="center"/>
    </xf>
    <xf numFmtId="3" fontId="40" fillId="26" borderId="27" xfId="107" applyNumberFormat="1" applyFont="1" applyBorder="1" applyAlignment="1">
      <alignment horizontal="center"/>
    </xf>
    <xf numFmtId="0" fontId="41" fillId="26" borderId="0" xfId="107" applyFont="1" applyFill="1" applyAlignment="1"/>
    <xf numFmtId="1" fontId="38" fillId="26" borderId="13" xfId="107" applyNumberFormat="1" applyFill="1" applyBorder="1" applyAlignment="1">
      <alignment horizontal="center"/>
    </xf>
    <xf numFmtId="0" fontId="49" fillId="26" borderId="0" xfId="107" applyFont="1" applyFill="1">
      <alignment horizontal="left"/>
    </xf>
    <xf numFmtId="0" fontId="50" fillId="26" borderId="0" xfId="107" applyFont="1" applyFill="1" applyAlignment="1">
      <alignment horizontal="left"/>
    </xf>
    <xf numFmtId="0" fontId="5" fillId="0" borderId="0" xfId="58"/>
    <xf numFmtId="0" fontId="5" fillId="26" borderId="18" xfId="58" applyFill="1" applyBorder="1" applyAlignment="1">
      <alignment horizontal="center" vertical="center"/>
    </xf>
    <xf numFmtId="0" fontId="5" fillId="26" borderId="19" xfId="58" applyFill="1" applyBorder="1" applyAlignment="1">
      <alignment vertical="center"/>
    </xf>
    <xf numFmtId="169" fontId="5" fillId="26" borderId="19" xfId="52" applyNumberFormat="1" applyFont="1" applyFill="1" applyBorder="1" applyAlignment="1">
      <alignment horizontal="center" vertical="center"/>
    </xf>
    <xf numFmtId="169" fontId="5" fillId="26" borderId="16" xfId="52" applyNumberFormat="1" applyFont="1" applyFill="1" applyBorder="1" applyAlignment="1">
      <alignment horizontal="center" vertical="center"/>
    </xf>
    <xf numFmtId="0" fontId="5" fillId="26" borderId="29" xfId="58" applyFill="1" applyBorder="1" applyAlignment="1">
      <alignment horizontal="center" vertical="center"/>
    </xf>
    <xf numFmtId="0" fontId="5" fillId="26" borderId="0" xfId="58" applyFill="1" applyBorder="1" applyAlignment="1">
      <alignment vertical="center"/>
    </xf>
    <xf numFmtId="169" fontId="5" fillId="26" borderId="0" xfId="52" applyNumberFormat="1" applyFont="1" applyFill="1" applyBorder="1" applyAlignment="1">
      <alignment horizontal="center" vertical="center"/>
    </xf>
    <xf numFmtId="169" fontId="5" fillId="26" borderId="14" xfId="52" applyNumberFormat="1" applyFont="1" applyFill="1" applyBorder="1" applyAlignment="1">
      <alignment horizontal="center" vertical="center"/>
    </xf>
    <xf numFmtId="0" fontId="5" fillId="26" borderId="30" xfId="58" applyFill="1" applyBorder="1" applyAlignment="1">
      <alignment horizontal="center" vertical="center"/>
    </xf>
    <xf numFmtId="0" fontId="5" fillId="26" borderId="31" xfId="58" applyFill="1" applyBorder="1" applyAlignment="1">
      <alignment vertical="center"/>
    </xf>
    <xf numFmtId="169" fontId="5" fillId="26" borderId="31" xfId="52" applyNumberFormat="1" applyFont="1" applyFill="1" applyBorder="1" applyAlignment="1">
      <alignment horizontal="center" vertical="center"/>
    </xf>
    <xf numFmtId="169" fontId="5" fillId="26" borderId="15" xfId="52" applyNumberFormat="1" applyFont="1" applyFill="1" applyBorder="1" applyAlignment="1">
      <alignment horizontal="center" vertical="center"/>
    </xf>
    <xf numFmtId="0" fontId="5" fillId="26" borderId="11" xfId="58" applyFill="1" applyBorder="1" applyAlignment="1">
      <alignment horizontal="center" vertical="center"/>
    </xf>
    <xf numFmtId="0" fontId="5" fillId="26" borderId="11" xfId="58" applyFill="1" applyBorder="1" applyAlignment="1">
      <alignment vertical="center"/>
    </xf>
    <xf numFmtId="0" fontId="5" fillId="26" borderId="11" xfId="58" applyFont="1" applyFill="1" applyBorder="1" applyAlignment="1">
      <alignment horizontal="left" vertical="center"/>
    </xf>
    <xf numFmtId="9" fontId="38" fillId="26" borderId="0" xfId="94" applyFont="1" applyFill="1" applyAlignment="1">
      <alignment horizontal="left"/>
    </xf>
    <xf numFmtId="9" fontId="47" fillId="26" borderId="0" xfId="94" applyFont="1" applyFill="1" applyAlignment="1">
      <alignment horizontal="left"/>
    </xf>
    <xf numFmtId="9" fontId="38" fillId="26" borderId="11" xfId="94" applyFont="1" applyFill="1" applyBorder="1" applyAlignment="1">
      <alignment horizontal="center"/>
    </xf>
    <xf numFmtId="9" fontId="44" fillId="26" borderId="0" xfId="94" applyFont="1" applyFill="1" applyAlignment="1">
      <alignment horizontal="left"/>
    </xf>
    <xf numFmtId="3" fontId="38" fillId="30" borderId="0" xfId="107" applyNumberFormat="1" applyFill="1" applyBorder="1" applyAlignment="1">
      <alignment horizontal="center"/>
    </xf>
    <xf numFmtId="1" fontId="38" fillId="30" borderId="25" xfId="107" applyNumberFormat="1" applyFill="1" applyBorder="1" applyAlignment="1">
      <alignment horizontal="center"/>
    </xf>
    <xf numFmtId="3" fontId="38" fillId="30" borderId="13" xfId="107" applyNumberFormat="1" applyFill="1" applyBorder="1" applyAlignment="1">
      <alignment horizontal="center"/>
    </xf>
    <xf numFmtId="0" fontId="41" fillId="29" borderId="32" xfId="107" applyFont="1" applyFill="1" applyBorder="1" applyAlignment="1">
      <alignment horizontal="left"/>
    </xf>
    <xf numFmtId="0" fontId="51" fillId="29" borderId="32" xfId="107" applyFont="1" applyFill="1" applyBorder="1" applyAlignment="1">
      <alignment horizontal="left"/>
    </xf>
    <xf numFmtId="0" fontId="41" fillId="29" borderId="32" xfId="107" applyFont="1" applyFill="1" applyBorder="1" applyAlignment="1">
      <alignment horizontal="center"/>
    </xf>
    <xf numFmtId="9" fontId="41" fillId="29" borderId="32" xfId="94" applyFont="1" applyFill="1" applyBorder="1" applyAlignment="1">
      <alignment horizontal="center"/>
    </xf>
    <xf numFmtId="0" fontId="52" fillId="31" borderId="0" xfId="58" applyFont="1" applyFill="1" applyAlignment="1">
      <alignment horizontal="center" vertical="center"/>
    </xf>
    <xf numFmtId="0" fontId="52" fillId="31" borderId="0" xfId="58" applyFont="1" applyFill="1" applyAlignment="1">
      <alignment vertical="center"/>
    </xf>
    <xf numFmtId="0" fontId="52" fillId="31" borderId="0" xfId="58" applyFont="1" applyFill="1" applyAlignment="1">
      <alignment horizontal="center" vertical="center" wrapText="1"/>
    </xf>
    <xf numFmtId="171" fontId="38" fillId="30" borderId="25" xfId="47" applyNumberFormat="1" applyFont="1" applyFill="1" applyBorder="1" applyAlignment="1">
      <alignment horizontal="center"/>
    </xf>
    <xf numFmtId="171" fontId="38" fillId="30" borderId="13" xfId="47" applyNumberFormat="1" applyFont="1" applyFill="1" applyBorder="1" applyAlignment="1">
      <alignment horizontal="center"/>
    </xf>
    <xf numFmtId="171" fontId="38" fillId="30" borderId="0" xfId="47" applyNumberFormat="1" applyFont="1" applyFill="1" applyBorder="1" applyAlignment="1">
      <alignment horizontal="center"/>
    </xf>
    <xf numFmtId="171" fontId="38" fillId="26" borderId="13" xfId="47" applyNumberFormat="1" applyFont="1" applyFill="1" applyBorder="1" applyAlignment="1">
      <alignment horizontal="center"/>
    </xf>
    <xf numFmtId="165" fontId="38" fillId="30" borderId="25" xfId="47" applyNumberFormat="1" applyFont="1" applyFill="1" applyBorder="1" applyAlignment="1">
      <alignment horizontal="center"/>
    </xf>
    <xf numFmtId="165" fontId="38" fillId="30" borderId="13" xfId="47" applyNumberFormat="1" applyFont="1" applyFill="1" applyBorder="1" applyAlignment="1">
      <alignment horizontal="center"/>
    </xf>
    <xf numFmtId="165" fontId="38" fillId="30" borderId="0" xfId="47" applyNumberFormat="1" applyFont="1" applyFill="1" applyBorder="1" applyAlignment="1">
      <alignment horizontal="center"/>
    </xf>
    <xf numFmtId="165" fontId="38" fillId="26" borderId="13" xfId="47" applyNumberFormat="1" applyFont="1" applyFill="1" applyBorder="1" applyAlignment="1">
      <alignment horizontal="center"/>
    </xf>
    <xf numFmtId="165" fontId="38" fillId="26" borderId="0" xfId="47" applyNumberFormat="1" applyFont="1" applyFill="1" applyAlignment="1">
      <alignment horizontal="left"/>
    </xf>
    <xf numFmtId="165" fontId="40" fillId="26" borderId="28" xfId="47" applyNumberFormat="1" applyFont="1" applyFill="1" applyBorder="1" applyAlignment="1">
      <alignment horizontal="center"/>
    </xf>
    <xf numFmtId="165" fontId="38" fillId="26" borderId="0" xfId="47" applyNumberFormat="1" applyFont="1" applyFill="1" applyAlignment="1">
      <alignment horizontal="center"/>
    </xf>
    <xf numFmtId="171" fontId="38" fillId="26" borderId="0" xfId="47" applyNumberFormat="1" applyFont="1" applyFill="1" applyBorder="1" applyAlignment="1">
      <alignment horizontal="center"/>
    </xf>
    <xf numFmtId="165" fontId="38" fillId="26" borderId="0" xfId="47" applyNumberFormat="1" applyFont="1" applyFill="1" applyBorder="1" applyAlignment="1">
      <alignment horizontal="center"/>
    </xf>
    <xf numFmtId="9" fontId="38" fillId="32" borderId="33" xfId="94" applyFont="1" applyFill="1" applyBorder="1" applyAlignment="1">
      <alignment horizontal="center"/>
    </xf>
    <xf numFmtId="10" fontId="38" fillId="32" borderId="33" xfId="94" applyNumberFormat="1" applyFont="1" applyFill="1" applyBorder="1" applyAlignment="1">
      <alignment horizontal="center"/>
    </xf>
    <xf numFmtId="10" fontId="38" fillId="32" borderId="34" xfId="94" applyNumberFormat="1" applyFont="1" applyFill="1" applyBorder="1" applyAlignment="1">
      <alignment horizontal="center"/>
    </xf>
    <xf numFmtId="0" fontId="38" fillId="26" borderId="23" xfId="107" applyBorder="1" applyAlignment="1">
      <alignment horizontal="center"/>
    </xf>
    <xf numFmtId="3" fontId="38" fillId="26" borderId="23" xfId="107" applyNumberFormat="1" applyBorder="1" applyAlignment="1">
      <alignment horizontal="center"/>
    </xf>
    <xf numFmtId="165" fontId="38" fillId="30" borderId="23" xfId="47" applyNumberFormat="1" applyFont="1" applyFill="1" applyBorder="1" applyAlignment="1">
      <alignment horizontal="center"/>
    </xf>
    <xf numFmtId="165" fontId="38" fillId="26" borderId="23" xfId="47" applyNumberFormat="1" applyFont="1" applyFill="1" applyBorder="1" applyAlignment="1">
      <alignment horizontal="center"/>
    </xf>
    <xf numFmtId="3" fontId="40" fillId="26" borderId="23" xfId="107" applyNumberFormat="1" applyFont="1" applyBorder="1" applyAlignment="1">
      <alignment horizontal="center"/>
    </xf>
    <xf numFmtId="3" fontId="40" fillId="26" borderId="23" xfId="107" applyNumberFormat="1" applyFont="1" applyBorder="1" applyAlignment="1">
      <alignment horizontal="right"/>
    </xf>
    <xf numFmtId="10" fontId="38" fillId="26" borderId="23" xfId="94" applyNumberFormat="1" applyFont="1" applyFill="1" applyBorder="1" applyAlignment="1">
      <alignment horizontal="center"/>
    </xf>
    <xf numFmtId="0" fontId="39" fillId="0" borderId="35" xfId="0" applyFont="1" applyBorder="1"/>
    <xf numFmtId="0" fontId="30" fillId="26" borderId="36" xfId="58" applyFont="1" applyFill="1" applyBorder="1" applyAlignment="1">
      <alignment vertical="center"/>
    </xf>
    <xf numFmtId="169" fontId="30" fillId="26" borderId="36" xfId="52" applyNumberFormat="1" applyFont="1" applyFill="1" applyBorder="1" applyAlignment="1">
      <alignment horizontal="center" vertical="center"/>
    </xf>
    <xf numFmtId="0" fontId="39" fillId="30" borderId="11" xfId="0" applyFont="1" applyFill="1" applyBorder="1"/>
    <xf numFmtId="0" fontId="30" fillId="30" borderId="11" xfId="58" applyFont="1" applyFill="1" applyBorder="1" applyAlignment="1">
      <alignment vertical="center"/>
    </xf>
    <xf numFmtId="169" fontId="30" fillId="30" borderId="11" xfId="52" applyNumberFormat="1" applyFont="1" applyFill="1" applyBorder="1" applyAlignment="1">
      <alignment horizontal="center" vertical="center"/>
    </xf>
    <xf numFmtId="0" fontId="39" fillId="30" borderId="0" xfId="0" applyFont="1" applyFill="1"/>
    <xf numFmtId="0" fontId="30" fillId="30" borderId="0" xfId="58" applyFont="1" applyFill="1" applyBorder="1" applyAlignment="1">
      <alignment vertical="center"/>
    </xf>
    <xf numFmtId="169" fontId="30" fillId="30" borderId="31" xfId="52" applyNumberFormat="1" applyFont="1" applyFill="1" applyBorder="1" applyAlignment="1">
      <alignment horizontal="center" vertical="center"/>
    </xf>
    <xf numFmtId="0" fontId="30" fillId="30" borderId="29" xfId="58" applyFont="1" applyFill="1" applyBorder="1" applyAlignment="1">
      <alignment horizontal="center" vertical="center"/>
    </xf>
    <xf numFmtId="169" fontId="30" fillId="30" borderId="0" xfId="5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8" fillId="26" borderId="0" xfId="47" applyNumberFormat="1" applyFont="1" applyFill="1" applyAlignment="1">
      <alignment horizontal="left"/>
    </xf>
    <xf numFmtId="0" fontId="38" fillId="26" borderId="37" xfId="107" applyBorder="1" applyAlignment="1">
      <alignment horizontal="center"/>
    </xf>
    <xf numFmtId="0" fontId="38" fillId="26" borderId="31" xfId="107" applyBorder="1" applyAlignment="1">
      <alignment horizontal="center"/>
    </xf>
    <xf numFmtId="0" fontId="41" fillId="31" borderId="0" xfId="107" applyFont="1" applyFill="1" applyAlignment="1">
      <alignment horizontal="center"/>
    </xf>
    <xf numFmtId="172" fontId="38" fillId="26" borderId="0" xfId="94" applyNumberFormat="1" applyFont="1" applyFill="1" applyAlignment="1">
      <alignment horizontal="center"/>
    </xf>
    <xf numFmtId="165" fontId="53" fillId="26" borderId="0" xfId="47" applyNumberFormat="1" applyFont="1" applyFill="1" applyAlignment="1">
      <alignment horizontal="center"/>
    </xf>
    <xf numFmtId="165" fontId="53" fillId="26" borderId="0" xfId="47" applyNumberFormat="1" applyFont="1" applyFill="1" applyAlignment="1">
      <alignment horizontal="left"/>
    </xf>
    <xf numFmtId="171" fontId="53" fillId="26" borderId="0" xfId="47" applyNumberFormat="1" applyFont="1" applyFill="1" applyAlignment="1">
      <alignment horizontal="left"/>
    </xf>
    <xf numFmtId="10" fontId="40" fillId="26" borderId="23" xfId="94" applyNumberFormat="1" applyFont="1" applyFill="1" applyBorder="1" applyAlignment="1">
      <alignment horizontal="center"/>
    </xf>
    <xf numFmtId="164" fontId="38" fillId="26" borderId="0" xfId="107" applyNumberFormat="1">
      <alignment horizontal="left"/>
    </xf>
    <xf numFmtId="43" fontId="38" fillId="26" borderId="0" xfId="47" applyFont="1" applyFill="1" applyAlignment="1">
      <alignment horizontal="left"/>
    </xf>
    <xf numFmtId="171" fontId="38" fillId="26" borderId="0" xfId="47" applyNumberFormat="1" applyFont="1" applyFill="1" applyAlignment="1">
      <alignment horizontal="center"/>
    </xf>
    <xf numFmtId="172" fontId="38" fillId="26" borderId="0" xfId="94" applyNumberFormat="1" applyFont="1" applyFill="1" applyAlignment="1">
      <alignment horizontal="left"/>
    </xf>
    <xf numFmtId="0" fontId="54" fillId="26" borderId="0" xfId="0" applyFont="1" applyFill="1" applyAlignment="1">
      <alignment horizontal="left"/>
    </xf>
    <xf numFmtId="165" fontId="49" fillId="26" borderId="0" xfId="47" applyNumberFormat="1" applyFont="1" applyFill="1" applyAlignment="1">
      <alignment horizontal="center"/>
    </xf>
    <xf numFmtId="10" fontId="49" fillId="26" borderId="0" xfId="94" applyNumberFormat="1" applyFont="1" applyFill="1" applyAlignment="1">
      <alignment horizontal="right"/>
    </xf>
    <xf numFmtId="10" fontId="49" fillId="26" borderId="0" xfId="94" applyNumberFormat="1" applyFont="1" applyFill="1" applyBorder="1" applyAlignment="1">
      <alignment horizontal="right"/>
    </xf>
    <xf numFmtId="0" fontId="55" fillId="29" borderId="24" xfId="107" applyFont="1" applyFill="1" applyBorder="1" applyAlignment="1">
      <alignment horizontal="left"/>
    </xf>
    <xf numFmtId="0" fontId="38" fillId="26" borderId="0" xfId="107" applyFont="1" applyAlignment="1">
      <alignment horizontal="center"/>
    </xf>
    <xf numFmtId="0" fontId="38" fillId="26" borderId="0" xfId="107" applyFont="1">
      <alignment horizontal="left"/>
    </xf>
    <xf numFmtId="3" fontId="38" fillId="26" borderId="0" xfId="107" applyNumberFormat="1" applyFont="1" applyAlignment="1">
      <alignment horizontal="center"/>
    </xf>
    <xf numFmtId="3" fontId="38" fillId="26" borderId="0" xfId="107" applyNumberFormat="1" applyFont="1" applyFill="1" applyBorder="1" applyAlignment="1">
      <alignment horizontal="center"/>
    </xf>
    <xf numFmtId="0" fontId="38" fillId="26" borderId="0" xfId="107" applyFont="1" applyFill="1">
      <alignment horizontal="left"/>
    </xf>
    <xf numFmtId="175" fontId="38" fillId="26" borderId="0" xfId="47" applyNumberFormat="1" applyFont="1" applyFill="1" applyAlignment="1">
      <alignment horizontal="center"/>
    </xf>
    <xf numFmtId="10" fontId="38" fillId="26" borderId="0" xfId="94" applyNumberFormat="1" applyFont="1" applyFill="1" applyBorder="1" applyAlignment="1">
      <alignment horizontal="center"/>
    </xf>
    <xf numFmtId="4" fontId="38" fillId="26" borderId="0" xfId="107" applyNumberFormat="1" applyFont="1" applyAlignment="1">
      <alignment horizontal="center"/>
    </xf>
    <xf numFmtId="0" fontId="0" fillId="26" borderId="0" xfId="0" applyFont="1" applyFill="1" applyAlignment="1">
      <alignment horizontal="center"/>
    </xf>
    <xf numFmtId="0" fontId="0" fillId="26" borderId="0" xfId="0" applyFont="1" applyFill="1"/>
    <xf numFmtId="0" fontId="56" fillId="29" borderId="0" xfId="0" applyFont="1" applyFill="1" applyAlignment="1">
      <alignment horizontal="left"/>
    </xf>
    <xf numFmtId="0" fontId="56" fillId="29" borderId="0" xfId="0" applyFont="1" applyFill="1" applyAlignment="1">
      <alignment horizontal="center"/>
    </xf>
    <xf numFmtId="0" fontId="0" fillId="26" borderId="0" xfId="0" applyFont="1" applyFill="1" applyAlignment="1">
      <alignment horizontal="left"/>
    </xf>
    <xf numFmtId="3" fontId="0" fillId="26" borderId="0" xfId="0" applyNumberFormat="1" applyFont="1" applyFill="1" applyAlignment="1">
      <alignment horizontal="center"/>
    </xf>
    <xf numFmtId="166" fontId="0" fillId="26" borderId="0" xfId="0" applyNumberFormat="1" applyFont="1" applyFill="1" applyAlignment="1">
      <alignment horizontal="center"/>
    </xf>
    <xf numFmtId="0" fontId="54" fillId="0" borderId="0" xfId="0" applyFont="1" applyAlignment="1">
      <alignment vertical="center"/>
    </xf>
    <xf numFmtId="0" fontId="39" fillId="26" borderId="11" xfId="0" applyFont="1" applyFill="1" applyBorder="1" applyAlignment="1">
      <alignment horizontal="left"/>
    </xf>
    <xf numFmtId="10" fontId="39" fillId="26" borderId="11" xfId="0" applyNumberFormat="1" applyFont="1" applyFill="1" applyBorder="1" applyAlignment="1">
      <alignment horizontal="center"/>
    </xf>
    <xf numFmtId="3" fontId="57" fillId="29" borderId="0" xfId="0" applyNumberFormat="1" applyFont="1" applyFill="1" applyAlignment="1">
      <alignment horizontal="center"/>
    </xf>
    <xf numFmtId="0" fontId="57" fillId="29" borderId="0" xfId="0" applyFont="1" applyFill="1" applyAlignment="1">
      <alignment horizontal="left"/>
    </xf>
    <xf numFmtId="0" fontId="41" fillId="29" borderId="0" xfId="107" applyFont="1" applyFill="1" applyAlignment="1">
      <alignment horizontal="left"/>
    </xf>
    <xf numFmtId="0" fontId="44" fillId="26" borderId="0" xfId="107" applyFont="1" applyFill="1" applyAlignment="1">
      <alignment horizontal="left"/>
    </xf>
    <xf numFmtId="0" fontId="41" fillId="26" borderId="0" xfId="107" applyFont="1" applyFill="1" applyAlignment="1">
      <alignment horizontal="center"/>
    </xf>
    <xf numFmtId="0" fontId="38" fillId="26" borderId="0" xfId="107" applyFont="1" applyFill="1" applyAlignment="1">
      <alignment horizontal="center"/>
    </xf>
    <xf numFmtId="3" fontId="38" fillId="30" borderId="0" xfId="107" applyNumberFormat="1" applyFont="1" applyFill="1" applyAlignment="1">
      <alignment horizontal="left"/>
    </xf>
    <xf numFmtId="3" fontId="38" fillId="30" borderId="0" xfId="107" applyNumberFormat="1" applyFont="1" applyFill="1" applyBorder="1" applyAlignment="1">
      <alignment horizontal="center"/>
    </xf>
    <xf numFmtId="175" fontId="38" fillId="30" borderId="0" xfId="47" applyNumberFormat="1" applyFont="1" applyFill="1" applyBorder="1" applyAlignment="1">
      <alignment horizontal="center"/>
    </xf>
    <xf numFmtId="3" fontId="38" fillId="26" borderId="0" xfId="107" applyNumberFormat="1" applyFont="1" applyAlignment="1">
      <alignment horizontal="left"/>
    </xf>
    <xf numFmtId="3" fontId="38" fillId="26" borderId="0" xfId="107" applyNumberFormat="1" applyFont="1" applyBorder="1" applyAlignment="1">
      <alignment horizontal="center"/>
    </xf>
    <xf numFmtId="175" fontId="38" fillId="26" borderId="0" xfId="47" applyNumberFormat="1" applyFont="1" applyFill="1" applyBorder="1" applyAlignment="1">
      <alignment horizontal="center"/>
    </xf>
    <xf numFmtId="10" fontId="38" fillId="26" borderId="13" xfId="94" applyNumberFormat="1" applyFont="1" applyFill="1" applyBorder="1" applyAlignment="1">
      <alignment horizontal="center"/>
    </xf>
    <xf numFmtId="3" fontId="38" fillId="26" borderId="0" xfId="107" applyNumberFormat="1" applyFont="1" applyFill="1" applyAlignment="1">
      <alignment horizontal="left"/>
    </xf>
    <xf numFmtId="10" fontId="38" fillId="26" borderId="41" xfId="94" applyNumberFormat="1" applyFont="1" applyFill="1" applyBorder="1" applyAlignment="1">
      <alignment horizontal="center"/>
    </xf>
    <xf numFmtId="3" fontId="40" fillId="26" borderId="11" xfId="107" applyNumberFormat="1" applyFont="1" applyBorder="1" applyAlignment="1">
      <alignment horizontal="left"/>
    </xf>
    <xf numFmtId="3" fontId="40" fillId="26" borderId="11" xfId="107" applyNumberFormat="1" applyFont="1" applyBorder="1" applyAlignment="1">
      <alignment horizontal="center"/>
    </xf>
    <xf numFmtId="10" fontId="40" fillId="26" borderId="11" xfId="94" applyNumberFormat="1" applyFont="1" applyFill="1" applyBorder="1" applyAlignment="1">
      <alignment horizontal="center"/>
    </xf>
    <xf numFmtId="3" fontId="44" fillId="26" borderId="0" xfId="107" applyNumberFormat="1" applyFont="1" applyBorder="1" applyAlignment="1">
      <alignment horizontal="left"/>
    </xf>
    <xf numFmtId="3" fontId="40" fillId="26" borderId="0" xfId="107" applyNumberFormat="1" applyFont="1" applyBorder="1" applyAlignment="1">
      <alignment horizontal="center"/>
    </xf>
    <xf numFmtId="0" fontId="40" fillId="26" borderId="0" xfId="107" applyFont="1" applyFill="1" applyAlignment="1">
      <alignment horizontal="left"/>
    </xf>
    <xf numFmtId="10" fontId="40" fillId="26" borderId="42" xfId="94" applyNumberFormat="1" applyFont="1" applyFill="1" applyBorder="1" applyAlignment="1">
      <alignment horizontal="center"/>
    </xf>
    <xf numFmtId="0" fontId="38" fillId="26" borderId="42" xfId="107" applyFont="1" applyBorder="1" applyAlignment="1">
      <alignment horizontal="center"/>
    </xf>
    <xf numFmtId="10" fontId="38" fillId="26" borderId="33" xfId="94" applyNumberFormat="1" applyFont="1" applyFill="1" applyBorder="1" applyAlignment="1">
      <alignment horizontal="center"/>
    </xf>
    <xf numFmtId="10" fontId="38" fillId="26" borderId="34" xfId="94" applyNumberFormat="1" applyFont="1" applyFill="1" applyBorder="1" applyAlignment="1">
      <alignment horizontal="center"/>
    </xf>
    <xf numFmtId="3" fontId="40" fillId="26" borderId="0" xfId="107" applyNumberFormat="1" applyFont="1">
      <alignment horizontal="left"/>
    </xf>
    <xf numFmtId="9" fontId="40" fillId="26" borderId="11" xfId="94" applyNumberFormat="1" applyFont="1" applyFill="1" applyBorder="1" applyAlignment="1">
      <alignment horizontal="center"/>
    </xf>
    <xf numFmtId="3" fontId="40" fillId="26" borderId="0" xfId="107" applyNumberFormat="1" applyFont="1" applyBorder="1" applyAlignment="1">
      <alignment horizontal="left"/>
    </xf>
    <xf numFmtId="9" fontId="40" fillId="26" borderId="0" xfId="94" applyNumberFormat="1" applyFont="1" applyFill="1" applyBorder="1" applyAlignment="1">
      <alignment horizontal="center"/>
    </xf>
    <xf numFmtId="165" fontId="49" fillId="26" borderId="25" xfId="47" applyNumberFormat="1" applyFont="1" applyFill="1" applyBorder="1" applyAlignment="1">
      <alignment horizontal="center" vertical="center"/>
    </xf>
    <xf numFmtId="165" fontId="49" fillId="26" borderId="0" xfId="47" applyNumberFormat="1" applyFont="1" applyFill="1" applyBorder="1" applyAlignment="1">
      <alignment horizontal="center" vertical="center"/>
    </xf>
    <xf numFmtId="10" fontId="49" fillId="26" borderId="13" xfId="94" applyNumberFormat="1" applyFont="1" applyFill="1" applyBorder="1" applyAlignment="1">
      <alignment horizontal="right" vertical="center"/>
    </xf>
    <xf numFmtId="165" fontId="49" fillId="26" borderId="25" xfId="47" applyNumberFormat="1" applyFont="1" applyFill="1" applyBorder="1" applyAlignment="1">
      <alignment horizontal="left" vertical="center"/>
    </xf>
    <xf numFmtId="165" fontId="49" fillId="26" borderId="0" xfId="47" applyNumberFormat="1" applyFont="1" applyFill="1" applyBorder="1" applyAlignment="1">
      <alignment horizontal="left" vertical="center"/>
    </xf>
    <xf numFmtId="0" fontId="0" fillId="26" borderId="0" xfId="0" applyFill="1"/>
    <xf numFmtId="0" fontId="49" fillId="26" borderId="0" xfId="0" applyFont="1" applyFill="1"/>
    <xf numFmtId="0" fontId="58" fillId="26" borderId="0" xfId="0" applyFont="1" applyFill="1" applyAlignment="1">
      <alignment horizontal="left"/>
    </xf>
    <xf numFmtId="0" fontId="49" fillId="0" borderId="0" xfId="0" applyFont="1"/>
    <xf numFmtId="0" fontId="58" fillId="26" borderId="0" xfId="0" applyFont="1" applyFill="1"/>
    <xf numFmtId="0" fontId="49" fillId="26" borderId="0" xfId="0" applyFont="1" applyFill="1" applyAlignment="1">
      <alignment vertical="center"/>
    </xf>
    <xf numFmtId="0" fontId="58" fillId="26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58" fillId="26" borderId="0" xfId="0" applyFont="1" applyFill="1" applyAlignment="1">
      <alignment vertical="center"/>
    </xf>
    <xf numFmtId="0" fontId="49" fillId="26" borderId="0" xfId="107" applyFont="1" applyFill="1" applyAlignment="1">
      <alignment horizontal="left" vertical="center"/>
    </xf>
    <xf numFmtId="0" fontId="59" fillId="26" borderId="0" xfId="0" applyFont="1" applyFill="1"/>
    <xf numFmtId="0" fontId="60" fillId="29" borderId="0" xfId="0" applyFont="1" applyFill="1" applyAlignment="1">
      <alignment horizontal="left"/>
    </xf>
    <xf numFmtId="0" fontId="49" fillId="26" borderId="0" xfId="0" applyFont="1" applyFill="1" applyAlignment="1">
      <alignment horizontal="left"/>
    </xf>
    <xf numFmtId="3" fontId="49" fillId="26" borderId="0" xfId="0" applyNumberFormat="1" applyFont="1" applyFill="1"/>
    <xf numFmtId="3" fontId="49" fillId="26" borderId="0" xfId="0" applyNumberFormat="1" applyFont="1" applyFill="1" applyAlignment="1">
      <alignment horizontal="right"/>
    </xf>
    <xf numFmtId="0" fontId="58" fillId="26" borderId="11" xfId="0" applyFont="1" applyFill="1" applyBorder="1" applyAlignment="1">
      <alignment horizontal="left"/>
    </xf>
    <xf numFmtId="0" fontId="49" fillId="26" borderId="11" xfId="0" applyFont="1" applyFill="1" applyBorder="1"/>
    <xf numFmtId="0" fontId="58" fillId="30" borderId="0" xfId="0" applyFont="1" applyFill="1" applyAlignment="1">
      <alignment horizontal="left"/>
    </xf>
    <xf numFmtId="0" fontId="58" fillId="30" borderId="11" xfId="0" applyFont="1" applyFill="1" applyBorder="1" applyAlignment="1">
      <alignment horizontal="left"/>
    </xf>
    <xf numFmtId="0" fontId="49" fillId="33" borderId="11" xfId="0" applyFont="1" applyFill="1" applyBorder="1"/>
    <xf numFmtId="0" fontId="49" fillId="0" borderId="0" xfId="0" applyFont="1" applyAlignment="1">
      <alignment horizontal="left"/>
    </xf>
    <xf numFmtId="0" fontId="62" fillId="26" borderId="0" xfId="0" applyFont="1" applyFill="1"/>
    <xf numFmtId="3" fontId="63" fillId="26" borderId="0" xfId="107" applyNumberFormat="1" applyFont="1" applyFill="1" applyAlignment="1">
      <alignment horizontal="center"/>
    </xf>
    <xf numFmtId="10" fontId="63" fillId="26" borderId="0" xfId="94" applyNumberFormat="1" applyFont="1" applyFill="1" applyAlignment="1">
      <alignment horizontal="right"/>
    </xf>
    <xf numFmtId="0" fontId="63" fillId="26" borderId="0" xfId="107" applyFont="1" applyFill="1">
      <alignment horizontal="left"/>
    </xf>
    <xf numFmtId="0" fontId="64" fillId="26" borderId="0" xfId="0" applyFont="1" applyFill="1" applyAlignment="1">
      <alignment horizontal="left"/>
    </xf>
    <xf numFmtId="165" fontId="63" fillId="26" borderId="0" xfId="47" applyNumberFormat="1" applyFont="1" applyFill="1" applyAlignment="1">
      <alignment horizontal="center"/>
    </xf>
    <xf numFmtId="0" fontId="62" fillId="30" borderId="43" xfId="47" applyNumberFormat="1" applyFont="1" applyFill="1" applyBorder="1" applyAlignment="1"/>
    <xf numFmtId="0" fontId="59" fillId="26" borderId="0" xfId="0" applyFont="1" applyFill="1" applyAlignment="1">
      <alignment horizontal="left"/>
    </xf>
    <xf numFmtId="0" fontId="62" fillId="26" borderId="0" xfId="0" applyFont="1" applyFill="1" applyAlignment="1">
      <alignment horizontal="left"/>
    </xf>
    <xf numFmtId="0" fontId="60" fillId="26" borderId="0" xfId="107" applyFont="1" applyFill="1">
      <alignment horizontal="left"/>
    </xf>
    <xf numFmtId="3" fontId="63" fillId="26" borderId="0" xfId="107" applyNumberFormat="1" applyFont="1" applyFill="1" applyAlignment="1">
      <alignment horizontal="right"/>
    </xf>
    <xf numFmtId="0" fontId="65" fillId="26" borderId="0" xfId="107" applyFont="1" applyFill="1" applyAlignment="1">
      <alignment horizontal="left"/>
    </xf>
    <xf numFmtId="3" fontId="65" fillId="26" borderId="0" xfId="107" applyNumberFormat="1" applyFont="1" applyFill="1" applyAlignment="1">
      <alignment horizontal="right"/>
    </xf>
    <xf numFmtId="3" fontId="65" fillId="26" borderId="0" xfId="107" applyNumberFormat="1" applyFont="1" applyFill="1" applyAlignment="1">
      <alignment horizontal="center"/>
    </xf>
    <xf numFmtId="0" fontId="49" fillId="26" borderId="0" xfId="0" applyFont="1" applyFill="1" applyAlignment="1">
      <alignment horizontal="center"/>
    </xf>
    <xf numFmtId="0" fontId="55" fillId="29" borderId="0" xfId="0" applyFont="1" applyFill="1" applyAlignment="1">
      <alignment horizontal="left"/>
    </xf>
    <xf numFmtId="0" fontId="55" fillId="29" borderId="0" xfId="0" applyFont="1" applyFill="1" applyAlignment="1">
      <alignment horizontal="center"/>
    </xf>
    <xf numFmtId="0" fontId="50" fillId="26" borderId="32" xfId="0" applyFont="1" applyFill="1" applyBorder="1" applyAlignment="1">
      <alignment horizontal="left"/>
    </xf>
    <xf numFmtId="0" fontId="50" fillId="26" borderId="32" xfId="0" applyFont="1" applyFill="1" applyBorder="1" applyAlignment="1">
      <alignment horizontal="center"/>
    </xf>
    <xf numFmtId="10" fontId="49" fillId="26" borderId="0" xfId="94" applyNumberFormat="1" applyFont="1" applyFill="1" applyAlignment="1">
      <alignment horizontal="center"/>
    </xf>
    <xf numFmtId="174" fontId="49" fillId="26" borderId="0" xfId="47" applyNumberFormat="1" applyFont="1" applyFill="1" applyAlignment="1">
      <alignment horizontal="center"/>
    </xf>
    <xf numFmtId="3" fontId="49" fillId="26" borderId="0" xfId="0" applyNumberFormat="1" applyFont="1" applyFill="1" applyBorder="1" applyAlignment="1">
      <alignment horizontal="center"/>
    </xf>
    <xf numFmtId="10" fontId="49" fillId="26" borderId="0" xfId="0" applyNumberFormat="1" applyFont="1" applyFill="1" applyAlignment="1">
      <alignment horizontal="center"/>
    </xf>
    <xf numFmtId="3" fontId="49" fillId="26" borderId="0" xfId="0" applyNumberFormat="1" applyFont="1" applyFill="1" applyAlignment="1">
      <alignment horizontal="center"/>
    </xf>
    <xf numFmtId="0" fontId="49" fillId="26" borderId="0" xfId="0" applyFont="1" applyFill="1" applyBorder="1" applyAlignment="1">
      <alignment horizontal="left"/>
    </xf>
    <xf numFmtId="174" fontId="49" fillId="26" borderId="0" xfId="47" applyNumberFormat="1" applyFont="1" applyFill="1" applyBorder="1" applyAlignment="1">
      <alignment horizontal="center"/>
    </xf>
    <xf numFmtId="0" fontId="49" fillId="26" borderId="0" xfId="0" applyFont="1" applyFill="1" applyBorder="1"/>
    <xf numFmtId="0" fontId="49" fillId="33" borderId="31" xfId="0" applyFont="1" applyFill="1" applyBorder="1" applyAlignment="1">
      <alignment horizontal="left"/>
    </xf>
    <xf numFmtId="10" fontId="49" fillId="33" borderId="31" xfId="0" applyNumberFormat="1" applyFont="1" applyFill="1" applyBorder="1" applyAlignment="1">
      <alignment horizontal="center"/>
    </xf>
    <xf numFmtId="172" fontId="49" fillId="33" borderId="31" xfId="0" applyNumberFormat="1" applyFont="1" applyFill="1" applyBorder="1" applyAlignment="1">
      <alignment horizontal="center"/>
    </xf>
    <xf numFmtId="4" fontId="49" fillId="33" borderId="31" xfId="94" applyNumberFormat="1" applyFont="1" applyFill="1" applyBorder="1" applyAlignment="1">
      <alignment horizontal="center"/>
    </xf>
    <xf numFmtId="3" fontId="49" fillId="33" borderId="31" xfId="0" applyNumberFormat="1" applyFont="1" applyFill="1" applyBorder="1" applyAlignment="1">
      <alignment horizontal="center"/>
    </xf>
    <xf numFmtId="2" fontId="49" fillId="26" borderId="0" xfId="0" applyNumberFormat="1" applyFont="1" applyFill="1" applyAlignment="1">
      <alignment horizontal="center"/>
    </xf>
    <xf numFmtId="0" fontId="67" fillId="26" borderId="0" xfId="0" applyFont="1" applyFill="1" applyAlignment="1">
      <alignment horizontal="left"/>
    </xf>
    <xf numFmtId="3" fontId="67" fillId="26" borderId="0" xfId="0" applyNumberFormat="1" applyFont="1" applyFill="1" applyAlignment="1">
      <alignment horizontal="center"/>
    </xf>
    <xf numFmtId="10" fontId="67" fillId="26" borderId="0" xfId="0" applyNumberFormat="1" applyFont="1" applyFill="1" applyAlignment="1">
      <alignment horizontal="center"/>
    </xf>
    <xf numFmtId="3" fontId="67" fillId="26" borderId="0" xfId="94" applyNumberFormat="1" applyFont="1" applyFill="1" applyAlignment="1">
      <alignment horizontal="center"/>
    </xf>
    <xf numFmtId="4" fontId="49" fillId="26" borderId="0" xfId="0" applyNumberFormat="1" applyFont="1" applyFill="1" applyAlignment="1">
      <alignment horizontal="center"/>
    </xf>
    <xf numFmtId="0" fontId="58" fillId="33" borderId="11" xfId="107" applyFont="1" applyFill="1" applyBorder="1" applyAlignment="1">
      <alignment horizontal="left"/>
    </xf>
    <xf numFmtId="0" fontId="60" fillId="29" borderId="0" xfId="0" applyFont="1" applyFill="1" applyAlignment="1">
      <alignment horizontal="center"/>
    </xf>
    <xf numFmtId="4" fontId="58" fillId="30" borderId="11" xfId="0" applyNumberFormat="1" applyFont="1" applyFill="1" applyBorder="1" applyAlignment="1">
      <alignment horizontal="center"/>
    </xf>
    <xf numFmtId="4" fontId="58" fillId="26" borderId="11" xfId="0" applyNumberFormat="1" applyFont="1" applyFill="1" applyBorder="1" applyAlignment="1">
      <alignment horizontal="center"/>
    </xf>
    <xf numFmtId="0" fontId="58" fillId="26" borderId="11" xfId="0" applyFont="1" applyFill="1" applyBorder="1" applyAlignment="1">
      <alignment horizontal="center"/>
    </xf>
    <xf numFmtId="0" fontId="55" fillId="29" borderId="0" xfId="0" applyFont="1" applyFill="1"/>
    <xf numFmtId="3" fontId="55" fillId="29" borderId="0" xfId="0" applyNumberFormat="1" applyFont="1" applyFill="1" applyAlignment="1">
      <alignment horizontal="right"/>
    </xf>
    <xf numFmtId="10" fontId="49" fillId="26" borderId="0" xfId="94" applyNumberFormat="1" applyFont="1" applyFill="1"/>
    <xf numFmtId="176" fontId="49" fillId="26" borderId="0" xfId="94" applyNumberFormat="1" applyFont="1" applyFill="1"/>
    <xf numFmtId="0" fontId="58" fillId="26" borderId="11" xfId="0" applyFont="1" applyFill="1" applyBorder="1"/>
    <xf numFmtId="3" fontId="58" fillId="26" borderId="11" xfId="0" applyNumberFormat="1" applyFont="1" applyFill="1" applyBorder="1"/>
    <xf numFmtId="10" fontId="58" fillId="26" borderId="11" xfId="94" applyNumberFormat="1" applyFont="1" applyFill="1" applyBorder="1"/>
    <xf numFmtId="0" fontId="55" fillId="29" borderId="0" xfId="0" applyFont="1" applyFill="1" applyAlignment="1">
      <alignment horizontal="right"/>
    </xf>
    <xf numFmtId="0" fontId="55" fillId="26" borderId="0" xfId="0" applyFont="1" applyFill="1"/>
    <xf numFmtId="3" fontId="55" fillId="26" borderId="0" xfId="0" applyNumberFormat="1" applyFont="1" applyFill="1"/>
    <xf numFmtId="0" fontId="55" fillId="26" borderId="0" xfId="0" applyFont="1" applyFill="1" applyAlignment="1">
      <alignment horizontal="center"/>
    </xf>
    <xf numFmtId="0" fontId="49" fillId="0" borderId="11" xfId="0" applyFont="1" applyBorder="1" applyAlignment="1">
      <alignment horizontal="left"/>
    </xf>
    <xf numFmtId="0" fontId="63" fillId="26" borderId="0" xfId="0" applyFont="1" applyFill="1" applyAlignment="1">
      <alignment horizontal="right"/>
    </xf>
    <xf numFmtId="0" fontId="63" fillId="26" borderId="0" xfId="0" applyFont="1" applyFill="1"/>
    <xf numFmtId="0" fontId="62" fillId="30" borderId="35" xfId="0" applyFont="1" applyFill="1" applyBorder="1" applyAlignment="1">
      <alignment horizontal="left"/>
    </xf>
    <xf numFmtId="0" fontId="62" fillId="30" borderId="36" xfId="0" applyFont="1" applyFill="1" applyBorder="1" applyAlignment="1">
      <alignment horizontal="right"/>
    </xf>
    <xf numFmtId="0" fontId="62" fillId="30" borderId="47" xfId="0" applyFont="1" applyFill="1" applyBorder="1" applyAlignment="1">
      <alignment horizontal="right"/>
    </xf>
    <xf numFmtId="0" fontId="63" fillId="26" borderId="0" xfId="0" applyFont="1" applyFill="1" applyAlignment="1">
      <alignment horizontal="left"/>
    </xf>
    <xf numFmtId="165" fontId="63" fillId="26" borderId="0" xfId="47" applyNumberFormat="1" applyFont="1" applyFill="1" applyAlignment="1">
      <alignment horizontal="right"/>
    </xf>
    <xf numFmtId="175" fontId="63" fillId="26" borderId="0" xfId="47" applyNumberFormat="1" applyFont="1" applyFill="1" applyAlignment="1">
      <alignment horizontal="right"/>
    </xf>
    <xf numFmtId="0" fontId="62" fillId="30" borderId="35" xfId="0" applyFont="1" applyFill="1" applyBorder="1"/>
    <xf numFmtId="0" fontId="63" fillId="30" borderId="36" xfId="0" applyFont="1" applyFill="1" applyBorder="1" applyAlignment="1">
      <alignment horizontal="right"/>
    </xf>
    <xf numFmtId="0" fontId="63" fillId="30" borderId="47" xfId="0" applyFont="1" applyFill="1" applyBorder="1" applyAlignment="1">
      <alignment horizontal="right"/>
    </xf>
    <xf numFmtId="3" fontId="63" fillId="26" borderId="0" xfId="47" applyNumberFormat="1" applyFont="1" applyFill="1" applyAlignment="1">
      <alignment horizontal="right"/>
    </xf>
    <xf numFmtId="0" fontId="64" fillId="26" borderId="0" xfId="0" applyFont="1" applyFill="1"/>
    <xf numFmtId="4" fontId="49" fillId="26" borderId="0" xfId="107" applyNumberFormat="1" applyFont="1" applyAlignment="1">
      <alignment horizontal="right"/>
    </xf>
    <xf numFmtId="0" fontId="49" fillId="26" borderId="0" xfId="107" applyFont="1" applyAlignment="1">
      <alignment horizontal="right"/>
    </xf>
    <xf numFmtId="0" fontId="49" fillId="26" borderId="0" xfId="107" applyFont="1">
      <alignment horizontal="left"/>
    </xf>
    <xf numFmtId="0" fontId="55" fillId="29" borderId="0" xfId="107" applyFont="1" applyFill="1" applyAlignment="1"/>
    <xf numFmtId="0" fontId="49" fillId="26" borderId="0" xfId="107" applyFont="1" applyAlignment="1"/>
    <xf numFmtId="3" fontId="49" fillId="26" borderId="0" xfId="107" applyNumberFormat="1" applyFont="1" applyAlignment="1">
      <alignment horizontal="right"/>
    </xf>
    <xf numFmtId="0" fontId="49" fillId="26" borderId="0" xfId="107" applyFont="1" applyBorder="1" applyAlignment="1"/>
    <xf numFmtId="3" fontId="49" fillId="26" borderId="0" xfId="107" applyNumberFormat="1" applyFont="1" applyBorder="1" applyAlignment="1">
      <alignment horizontal="right"/>
    </xf>
    <xf numFmtId="0" fontId="58" fillId="26" borderId="0" xfId="107" applyFont="1" applyBorder="1" applyAlignment="1"/>
    <xf numFmtId="3" fontId="58" fillId="26" borderId="0" xfId="107" applyNumberFormat="1" applyFont="1" applyBorder="1" applyAlignment="1">
      <alignment horizontal="right"/>
    </xf>
    <xf numFmtId="0" fontId="49" fillId="26" borderId="0" xfId="107" applyFont="1" applyBorder="1">
      <alignment horizontal="left"/>
    </xf>
    <xf numFmtId="0" fontId="49" fillId="26" borderId="31" xfId="107" applyFont="1" applyBorder="1">
      <alignment horizontal="left"/>
    </xf>
    <xf numFmtId="0" fontId="58" fillId="30" borderId="35" xfId="107" applyFont="1" applyFill="1" applyBorder="1" applyAlignment="1"/>
    <xf numFmtId="3" fontId="58" fillId="30" borderId="36" xfId="107" applyNumberFormat="1" applyFont="1" applyFill="1" applyBorder="1" applyAlignment="1">
      <alignment horizontal="right"/>
    </xf>
    <xf numFmtId="3" fontId="58" fillId="30" borderId="47" xfId="107" applyNumberFormat="1" applyFont="1" applyFill="1" applyBorder="1" applyAlignment="1">
      <alignment horizontal="right"/>
    </xf>
    <xf numFmtId="0" fontId="58" fillId="30" borderId="35" xfId="107" applyFont="1" applyFill="1" applyBorder="1">
      <alignment horizontal="left"/>
    </xf>
    <xf numFmtId="0" fontId="62" fillId="26" borderId="0" xfId="0" applyFont="1" applyFill="1" applyAlignment="1"/>
    <xf numFmtId="0" fontId="55" fillId="29" borderId="0" xfId="107" applyNumberFormat="1" applyFont="1" applyFill="1" applyAlignment="1">
      <alignment horizontal="center"/>
    </xf>
    <xf numFmtId="0" fontId="58" fillId="26" borderId="11" xfId="107" applyFont="1" applyBorder="1" applyAlignment="1"/>
    <xf numFmtId="3" fontId="58" fillId="26" borderId="11" xfId="107" applyNumberFormat="1" applyFont="1" applyBorder="1" applyAlignment="1">
      <alignment horizontal="right"/>
    </xf>
    <xf numFmtId="0" fontId="49" fillId="26" borderId="0" xfId="107" applyFont="1" applyAlignment="1">
      <alignment horizontal="center"/>
    </xf>
    <xf numFmtId="0" fontId="67" fillId="26" borderId="0" xfId="0" applyFont="1" applyFill="1"/>
    <xf numFmtId="0" fontId="67" fillId="26" borderId="0" xfId="0" applyFont="1" applyFill="1" applyBorder="1"/>
    <xf numFmtId="0" fontId="49" fillId="26" borderId="0" xfId="0" applyFont="1" applyFill="1" applyBorder="1" applyAlignment="1">
      <alignment vertical="center"/>
    </xf>
    <xf numFmtId="0" fontId="55" fillId="29" borderId="0" xfId="0" applyFont="1" applyFill="1" applyBorder="1" applyAlignment="1">
      <alignment horizontal="left" vertical="center"/>
    </xf>
    <xf numFmtId="0" fontId="55" fillId="29" borderId="0" xfId="0" applyFont="1" applyFill="1" applyBorder="1" applyAlignment="1">
      <alignment horizontal="right" vertical="center"/>
    </xf>
    <xf numFmtId="3" fontId="49" fillId="26" borderId="0" xfId="0" applyNumberFormat="1" applyFont="1" applyFill="1" applyBorder="1" applyAlignment="1">
      <alignment vertical="center" wrapText="1"/>
    </xf>
    <xf numFmtId="165" fontId="49" fillId="26" borderId="0" xfId="0" applyNumberFormat="1" applyFont="1" applyFill="1" applyBorder="1"/>
    <xf numFmtId="3" fontId="49" fillId="26" borderId="0" xfId="0" applyNumberFormat="1" applyFont="1" applyFill="1" applyBorder="1"/>
    <xf numFmtId="10" fontId="49" fillId="26" borderId="0" xfId="94" applyNumberFormat="1" applyFont="1" applyFill="1" applyBorder="1"/>
    <xf numFmtId="0" fontId="58" fillId="26" borderId="11" xfId="0" applyFont="1" applyFill="1" applyBorder="1" applyAlignment="1">
      <alignment horizontal="center" vertical="center"/>
    </xf>
    <xf numFmtId="177" fontId="49" fillId="26" borderId="11" xfId="0" applyNumberFormat="1" applyFont="1" applyFill="1" applyBorder="1"/>
    <xf numFmtId="9" fontId="49" fillId="26" borderId="11" xfId="94" applyNumberFormat="1" applyFont="1" applyFill="1" applyBorder="1" applyAlignment="1">
      <alignment horizontal="right"/>
    </xf>
    <xf numFmtId="0" fontId="55" fillId="29" borderId="0" xfId="0" applyFont="1" applyFill="1" applyBorder="1" applyAlignment="1">
      <alignment horizontal="center" vertical="top" wrapText="1"/>
    </xf>
    <xf numFmtId="0" fontId="62" fillId="26" borderId="0" xfId="0" applyFont="1" applyFill="1" applyBorder="1" applyAlignment="1">
      <alignment horizontal="center" vertical="top" wrapText="1"/>
    </xf>
    <xf numFmtId="178" fontId="63" fillId="26" borderId="0" xfId="0" applyNumberFormat="1" applyFont="1" applyFill="1" applyBorder="1" applyAlignment="1">
      <alignment horizontal="center" vertical="top" wrapText="1"/>
    </xf>
    <xf numFmtId="0" fontId="62" fillId="26" borderId="11" xfId="0" applyFont="1" applyFill="1" applyBorder="1" applyAlignment="1">
      <alignment horizontal="center" vertical="top" wrapText="1"/>
    </xf>
    <xf numFmtId="178" fontId="62" fillId="26" borderId="11" xfId="0" applyNumberFormat="1" applyFont="1" applyFill="1" applyBorder="1" applyAlignment="1">
      <alignment horizontal="center" vertical="top" wrapText="1"/>
    </xf>
    <xf numFmtId="0" fontId="62" fillId="26" borderId="0" xfId="0" applyFont="1" applyFill="1" applyBorder="1" applyAlignment="1">
      <alignment vertical="center" wrapText="1"/>
    </xf>
    <xf numFmtId="0" fontId="62" fillId="26" borderId="0" xfId="0" applyFont="1" applyFill="1" applyBorder="1" applyAlignment="1">
      <alignment vertical="center"/>
    </xf>
    <xf numFmtId="0" fontId="55" fillId="29" borderId="12" xfId="107" applyFont="1" applyFill="1" applyBorder="1" applyAlignment="1">
      <alignment horizontal="center"/>
    </xf>
    <xf numFmtId="0" fontId="49" fillId="26" borderId="32" xfId="107" applyFont="1" applyBorder="1" applyAlignment="1">
      <alignment horizontal="center"/>
    </xf>
    <xf numFmtId="3" fontId="49" fillId="26" borderId="0" xfId="107" applyNumberFormat="1" applyFont="1" applyAlignment="1">
      <alignment horizontal="center"/>
    </xf>
    <xf numFmtId="2" fontId="49" fillId="26" borderId="0" xfId="107" applyNumberFormat="1" applyFont="1" applyFill="1" applyBorder="1" applyAlignment="1">
      <alignment horizontal="left" indent="1"/>
    </xf>
    <xf numFmtId="0" fontId="58" fillId="26" borderId="0" xfId="107" applyFont="1" applyAlignment="1">
      <alignment horizontal="left"/>
    </xf>
    <xf numFmtId="0" fontId="49" fillId="0" borderId="0" xfId="107" applyFont="1" applyFill="1" applyAlignment="1">
      <alignment horizontal="left" vertical="center"/>
    </xf>
    <xf numFmtId="3" fontId="58" fillId="30" borderId="11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right"/>
    </xf>
    <xf numFmtId="0" fontId="0" fillId="26" borderId="0" xfId="0" applyFill="1" applyBorder="1"/>
    <xf numFmtId="0" fontId="0" fillId="26" borderId="11" xfId="0" applyFill="1" applyBorder="1" applyAlignment="1">
      <alignment horizontal="right"/>
    </xf>
    <xf numFmtId="0" fontId="63" fillId="0" borderId="0" xfId="0" applyFont="1" applyAlignment="1">
      <alignment horizontal="left" vertical="center"/>
    </xf>
    <xf numFmtId="0" fontId="54" fillId="26" borderId="0" xfId="0" applyFont="1" applyFill="1" applyAlignment="1">
      <alignment horizontal="left" vertical="center"/>
    </xf>
    <xf numFmtId="0" fontId="63" fillId="26" borderId="0" xfId="0" applyFont="1" applyFill="1" applyAlignment="1">
      <alignment horizontal="left" vertical="center"/>
    </xf>
    <xf numFmtId="175" fontId="38" fillId="26" borderId="25" xfId="47" applyNumberFormat="1" applyFont="1" applyFill="1" applyBorder="1" applyAlignment="1">
      <alignment horizontal="center"/>
    </xf>
    <xf numFmtId="0" fontId="41" fillId="34" borderId="0" xfId="107" applyFont="1" applyFill="1" applyAlignment="1">
      <alignment horizontal="left"/>
    </xf>
    <xf numFmtId="0" fontId="48" fillId="34" borderId="0" xfId="107" applyFont="1" applyFill="1" applyAlignment="1">
      <alignment horizontal="left"/>
    </xf>
    <xf numFmtId="0" fontId="48" fillId="34" borderId="0" xfId="107" applyFont="1" applyFill="1" applyAlignment="1">
      <alignment horizontal="center"/>
    </xf>
    <xf numFmtId="3" fontId="49" fillId="26" borderId="0" xfId="47" applyNumberFormat="1" applyFont="1" applyFill="1" applyAlignment="1">
      <alignment horizontal="right"/>
    </xf>
    <xf numFmtId="3" fontId="49" fillId="26" borderId="19" xfId="107" applyNumberFormat="1" applyFont="1" applyBorder="1" applyAlignment="1">
      <alignment horizontal="right"/>
    </xf>
    <xf numFmtId="3" fontId="49" fillId="26" borderId="31" xfId="107" applyNumberFormat="1" applyFont="1" applyBorder="1" applyAlignment="1">
      <alignment horizontal="right"/>
    </xf>
    <xf numFmtId="3" fontId="38" fillId="26" borderId="0" xfId="107" applyNumberFormat="1" applyFont="1" applyAlignment="1">
      <alignment horizontal="right"/>
    </xf>
    <xf numFmtId="0" fontId="66" fillId="26" borderId="0" xfId="0" applyFont="1" applyFill="1" applyAlignment="1">
      <alignment horizontal="left" indent="1"/>
    </xf>
    <xf numFmtId="0" fontId="49" fillId="26" borderId="0" xfId="107" applyFont="1" applyAlignment="1">
      <alignment horizontal="left" indent="1"/>
    </xf>
    <xf numFmtId="0" fontId="0" fillId="26" borderId="0" xfId="0" applyFont="1" applyFill="1" applyAlignment="1">
      <alignment horizontal="left" indent="1"/>
    </xf>
    <xf numFmtId="3" fontId="49" fillId="26" borderId="0" xfId="0" applyNumberFormat="1" applyFont="1" applyFill="1" applyBorder="1" applyAlignment="1">
      <alignment horizontal="right" vertical="center"/>
    </xf>
    <xf numFmtId="3" fontId="63" fillId="26" borderId="0" xfId="0" applyNumberFormat="1" applyFont="1" applyFill="1" applyBorder="1" applyAlignment="1">
      <alignment horizontal="right" vertical="center"/>
    </xf>
    <xf numFmtId="3" fontId="49" fillId="26" borderId="25" xfId="0" applyNumberFormat="1" applyFont="1" applyFill="1" applyBorder="1" applyAlignment="1">
      <alignment horizontal="right" vertical="center"/>
    </xf>
    <xf numFmtId="0" fontId="49" fillId="26" borderId="13" xfId="0" applyFont="1" applyFill="1" applyBorder="1" applyAlignment="1">
      <alignment horizontal="left" vertical="center"/>
    </xf>
    <xf numFmtId="0" fontId="63" fillId="26" borderId="13" xfId="0" applyFont="1" applyFill="1" applyBorder="1" applyAlignment="1">
      <alignment horizontal="left" vertical="center"/>
    </xf>
    <xf numFmtId="0" fontId="63" fillId="26" borderId="48" xfId="0" applyFont="1" applyFill="1" applyBorder="1" applyAlignment="1">
      <alignment vertical="center" wrapText="1"/>
    </xf>
    <xf numFmtId="0" fontId="55" fillId="29" borderId="35" xfId="47" applyNumberFormat="1" applyFont="1" applyFill="1" applyBorder="1" applyAlignment="1">
      <alignment horizontal="center" vertical="center"/>
    </xf>
    <xf numFmtId="0" fontId="55" fillId="29" borderId="36" xfId="47" applyNumberFormat="1" applyFont="1" applyFill="1" applyBorder="1" applyAlignment="1">
      <alignment horizontal="center" vertical="center"/>
    </xf>
    <xf numFmtId="0" fontId="58" fillId="30" borderId="26" xfId="47" applyNumberFormat="1" applyFont="1" applyFill="1" applyBorder="1" applyAlignment="1">
      <alignment vertical="center"/>
    </xf>
    <xf numFmtId="9" fontId="58" fillId="30" borderId="49" xfId="94" applyNumberFormat="1" applyFont="1" applyFill="1" applyBorder="1" applyAlignment="1">
      <alignment horizontal="right" vertical="center"/>
    </xf>
    <xf numFmtId="0" fontId="49" fillId="26" borderId="0" xfId="0" applyFont="1" applyFill="1" applyBorder="1" applyAlignment="1">
      <alignment horizontal="left" vertical="center"/>
    </xf>
    <xf numFmtId="0" fontId="49" fillId="26" borderId="0" xfId="0" applyFont="1" applyFill="1" applyBorder="1" applyAlignment="1">
      <alignment horizontal="left" vertical="center" indent="1"/>
    </xf>
    <xf numFmtId="43" fontId="38" fillId="26" borderId="0" xfId="47" applyNumberFormat="1" applyFont="1" applyFill="1" applyAlignment="1">
      <alignment horizontal="center"/>
    </xf>
    <xf numFmtId="0" fontId="57" fillId="29" borderId="0" xfId="0" applyFont="1" applyFill="1" applyAlignment="1">
      <alignment horizontal="center"/>
    </xf>
    <xf numFmtId="4" fontId="49" fillId="26" borderId="0" xfId="0" applyNumberFormat="1" applyFont="1" applyFill="1" applyBorder="1" applyAlignment="1">
      <alignment horizontal="center"/>
    </xf>
    <xf numFmtId="9" fontId="38" fillId="26" borderId="0" xfId="94" applyNumberFormat="1" applyFont="1" applyFill="1" applyAlignment="1">
      <alignment horizontal="left"/>
    </xf>
    <xf numFmtId="43" fontId="38" fillId="26" borderId="23" xfId="47" applyNumberFormat="1" applyFont="1" applyFill="1" applyBorder="1" applyAlignment="1">
      <alignment horizontal="center"/>
    </xf>
    <xf numFmtId="43" fontId="38" fillId="30" borderId="23" xfId="47" applyNumberFormat="1" applyFont="1" applyFill="1" applyBorder="1" applyAlignment="1">
      <alignment horizontal="center"/>
    </xf>
    <xf numFmtId="0" fontId="60" fillId="29" borderId="0" xfId="0" applyFont="1" applyFill="1" applyAlignment="1">
      <alignment horizontal="center" vertical="center" wrapText="1"/>
    </xf>
    <xf numFmtId="0" fontId="61" fillId="29" borderId="0" xfId="0" applyFont="1" applyFill="1" applyAlignment="1">
      <alignment horizontal="center" vertical="center" wrapText="1"/>
    </xf>
    <xf numFmtId="0" fontId="49" fillId="26" borderId="0" xfId="0" applyFont="1" applyFill="1" applyAlignment="1">
      <alignment horizontal="center" vertical="center" wrapText="1"/>
    </xf>
    <xf numFmtId="165" fontId="49" fillId="26" borderId="0" xfId="47" applyNumberFormat="1" applyFont="1" applyFill="1" applyBorder="1" applyAlignment="1">
      <alignment vertical="center" wrapText="1"/>
    </xf>
    <xf numFmtId="165" fontId="49" fillId="26" borderId="0" xfId="47" applyNumberFormat="1" applyFont="1" applyFill="1" applyBorder="1"/>
    <xf numFmtId="0" fontId="55" fillId="29" borderId="0" xfId="0" applyFont="1" applyFill="1" applyBorder="1" applyAlignment="1">
      <alignment horizontal="center" vertical="center" wrapText="1"/>
    </xf>
    <xf numFmtId="43" fontId="0" fillId="26" borderId="0" xfId="47" applyNumberFormat="1" applyFont="1" applyFill="1" applyAlignment="1">
      <alignment horizontal="center"/>
    </xf>
    <xf numFmtId="2" fontId="49" fillId="26" borderId="0" xfId="47" applyNumberFormat="1" applyFont="1" applyFill="1" applyAlignment="1">
      <alignment horizontal="center" vertical="center"/>
    </xf>
    <xf numFmtId="43" fontId="0" fillId="26" borderId="0" xfId="47" applyFont="1" applyFill="1"/>
    <xf numFmtId="4" fontId="0" fillId="26" borderId="0" xfId="0" applyNumberFormat="1" applyFont="1" applyFill="1"/>
    <xf numFmtId="0" fontId="41" fillId="29" borderId="0" xfId="107" applyFont="1" applyFill="1" applyAlignment="1">
      <alignment horizontal="center"/>
    </xf>
    <xf numFmtId="0" fontId="41" fillId="34" borderId="0" xfId="107" applyFont="1" applyFill="1" applyAlignment="1">
      <alignment horizontal="center"/>
    </xf>
    <xf numFmtId="0" fontId="55" fillId="29" borderId="0" xfId="107" applyNumberFormat="1" applyFont="1" applyFill="1" applyAlignment="1">
      <alignment horizontal="right"/>
    </xf>
    <xf numFmtId="3" fontId="63" fillId="26" borderId="0" xfId="107" applyNumberFormat="1" applyFont="1" applyFill="1" applyAlignment="1">
      <alignment horizontal="center" vertical="center"/>
    </xf>
    <xf numFmtId="0" fontId="58" fillId="26" borderId="27" xfId="107" applyFont="1" applyFill="1" applyBorder="1" applyAlignment="1">
      <alignment horizontal="left" vertical="center"/>
    </xf>
    <xf numFmtId="166" fontId="57" fillId="29" borderId="0" xfId="0" applyNumberFormat="1" applyFont="1" applyFill="1" applyAlignment="1">
      <alignment horizontal="center"/>
    </xf>
    <xf numFmtId="10" fontId="38" fillId="30" borderId="42" xfId="94" applyNumberFormat="1" applyFont="1" applyFill="1" applyBorder="1" applyAlignment="1">
      <alignment horizontal="center"/>
    </xf>
    <xf numFmtId="10" fontId="38" fillId="30" borderId="34" xfId="94" applyNumberFormat="1" applyFont="1" applyFill="1" applyBorder="1" applyAlignment="1">
      <alignment horizontal="center"/>
    </xf>
    <xf numFmtId="3" fontId="68" fillId="26" borderId="17" xfId="107" applyNumberFormat="1" applyFont="1" applyFill="1" applyBorder="1" applyAlignment="1">
      <alignment horizontal="center"/>
    </xf>
    <xf numFmtId="10" fontId="40" fillId="26" borderId="17" xfId="94" applyNumberFormat="1" applyFont="1" applyFill="1" applyBorder="1" applyAlignment="1">
      <alignment horizontal="center"/>
    </xf>
    <xf numFmtId="175" fontId="38" fillId="26" borderId="40" xfId="47" applyNumberFormat="1" applyFont="1" applyFill="1" applyBorder="1" applyAlignment="1">
      <alignment horizontal="center"/>
    </xf>
    <xf numFmtId="1" fontId="49" fillId="26" borderId="0" xfId="107" applyNumberFormat="1" applyFont="1">
      <alignment horizontal="left"/>
    </xf>
    <xf numFmtId="0" fontId="55" fillId="29" borderId="0" xfId="107" applyNumberFormat="1" applyFont="1" applyFill="1" applyAlignment="1">
      <alignment horizontal="center" wrapText="1"/>
    </xf>
    <xf numFmtId="0" fontId="41" fillId="31" borderId="0" xfId="107" applyFont="1" applyFill="1" applyAlignment="1">
      <alignment horizontal="center"/>
    </xf>
    <xf numFmtId="0" fontId="41" fillId="34" borderId="0" xfId="107" applyFont="1" applyFill="1" applyAlignment="1">
      <alignment horizontal="center"/>
    </xf>
    <xf numFmtId="0" fontId="58" fillId="26" borderId="0" xfId="107" applyFont="1" applyFill="1" applyBorder="1" applyAlignment="1"/>
    <xf numFmtId="10" fontId="58" fillId="26" borderId="0" xfId="94" applyNumberFormat="1" applyFont="1" applyFill="1" applyBorder="1" applyAlignment="1">
      <alignment horizontal="center"/>
    </xf>
    <xf numFmtId="0" fontId="58" fillId="26" borderId="0" xfId="107" applyFont="1" applyFill="1" applyBorder="1" applyAlignment="1">
      <alignment horizontal="left" vertical="center"/>
    </xf>
    <xf numFmtId="10" fontId="58" fillId="26" borderId="0" xfId="94" applyNumberFormat="1" applyFont="1" applyFill="1" applyBorder="1" applyAlignment="1">
      <alignment horizontal="center" vertical="center"/>
    </xf>
    <xf numFmtId="0" fontId="49" fillId="26" borderId="0" xfId="107" applyNumberFormat="1" applyFont="1" applyFill="1" applyAlignment="1">
      <alignment horizontal="left" vertical="center" indent="1"/>
    </xf>
    <xf numFmtId="165" fontId="50" fillId="26" borderId="0" xfId="47" applyNumberFormat="1" applyFont="1" applyFill="1" applyAlignment="1">
      <alignment horizontal="center"/>
    </xf>
    <xf numFmtId="10" fontId="50" fillId="26" borderId="0" xfId="94" applyNumberFormat="1" applyFont="1" applyFill="1" applyAlignment="1">
      <alignment horizontal="right"/>
    </xf>
    <xf numFmtId="0" fontId="50" fillId="26" borderId="0" xfId="107" applyFont="1" applyFill="1">
      <alignment horizontal="left"/>
    </xf>
    <xf numFmtId="0" fontId="55" fillId="29" borderId="52" xfId="107" applyNumberFormat="1" applyFont="1" applyFill="1" applyBorder="1" applyAlignment="1">
      <alignment horizontal="left" vertical="center"/>
    </xf>
    <xf numFmtId="0" fontId="55" fillId="29" borderId="52" xfId="47" applyNumberFormat="1" applyFont="1" applyFill="1" applyBorder="1" applyAlignment="1">
      <alignment horizontal="right" vertical="center"/>
    </xf>
    <xf numFmtId="0" fontId="55" fillId="29" borderId="19" xfId="47" applyNumberFormat="1" applyFont="1" applyFill="1" applyBorder="1" applyAlignment="1">
      <alignment horizontal="right" vertical="center"/>
    </xf>
    <xf numFmtId="10" fontId="55" fillId="29" borderId="53" xfId="94" applyNumberFormat="1" applyFont="1" applyFill="1" applyBorder="1" applyAlignment="1">
      <alignment horizontal="right" vertical="center"/>
    </xf>
    <xf numFmtId="10" fontId="55" fillId="29" borderId="19" xfId="94" applyNumberFormat="1" applyFont="1" applyFill="1" applyBorder="1" applyAlignment="1">
      <alignment horizontal="right" vertical="center"/>
    </xf>
    <xf numFmtId="10" fontId="55" fillId="31" borderId="54" xfId="94" applyNumberFormat="1" applyFont="1" applyFill="1" applyBorder="1" applyAlignment="1">
      <alignment horizontal="right" vertical="center"/>
    </xf>
    <xf numFmtId="0" fontId="58" fillId="30" borderId="55" xfId="47" applyNumberFormat="1" applyFont="1" applyFill="1" applyBorder="1" applyAlignment="1">
      <alignment vertical="center"/>
    </xf>
    <xf numFmtId="165" fontId="58" fillId="30" borderId="55" xfId="47" applyNumberFormat="1" applyFont="1" applyFill="1" applyBorder="1" applyAlignment="1">
      <alignment horizontal="center" vertical="center"/>
    </xf>
    <xf numFmtId="165" fontId="58" fillId="30" borderId="11" xfId="47" applyNumberFormat="1" applyFont="1" applyFill="1" applyBorder="1" applyAlignment="1">
      <alignment horizontal="center" vertical="center"/>
    </xf>
    <xf numFmtId="10" fontId="58" fillId="30" borderId="11" xfId="94" applyNumberFormat="1" applyFont="1" applyFill="1" applyBorder="1" applyAlignment="1">
      <alignment horizontal="right" vertical="center"/>
    </xf>
    <xf numFmtId="9" fontId="58" fillId="30" borderId="57" xfId="94" applyNumberFormat="1" applyFont="1" applyFill="1" applyBorder="1" applyAlignment="1">
      <alignment horizontal="right" vertical="center"/>
    </xf>
    <xf numFmtId="0" fontId="49" fillId="26" borderId="25" xfId="47" applyNumberFormat="1" applyFont="1" applyFill="1" applyBorder="1" applyAlignment="1">
      <alignment horizontal="left" vertical="center" indent="1"/>
    </xf>
    <xf numFmtId="0" fontId="49" fillId="26" borderId="25" xfId="107" applyNumberFormat="1" applyFont="1" applyFill="1" applyBorder="1" applyAlignment="1">
      <alignment horizontal="left" vertical="center" indent="1"/>
    </xf>
    <xf numFmtId="0" fontId="58" fillId="30" borderId="55" xfId="107" applyNumberFormat="1" applyFont="1" applyFill="1" applyBorder="1" applyAlignment="1">
      <alignment horizontal="left" vertical="center"/>
    </xf>
    <xf numFmtId="0" fontId="49" fillId="26" borderId="25" xfId="107" applyFont="1" applyFill="1" applyBorder="1" applyAlignment="1">
      <alignment horizontal="left" vertical="center" indent="1"/>
    </xf>
    <xf numFmtId="0" fontId="62" fillId="30" borderId="43" xfId="107" applyNumberFormat="1" applyFont="1" applyFill="1" applyBorder="1">
      <alignment horizontal="left"/>
    </xf>
    <xf numFmtId="0" fontId="49" fillId="0" borderId="25" xfId="107" applyFont="1" applyFill="1" applyBorder="1" applyAlignment="1">
      <alignment horizontal="left" vertical="center" indent="1"/>
    </xf>
    <xf numFmtId="165" fontId="49" fillId="0" borderId="25" xfId="47" applyNumberFormat="1" applyFont="1" applyFill="1" applyBorder="1" applyAlignment="1">
      <alignment horizontal="center" vertical="center"/>
    </xf>
    <xf numFmtId="165" fontId="49" fillId="0" borderId="0" xfId="47" applyNumberFormat="1" applyFont="1" applyFill="1" applyBorder="1" applyAlignment="1">
      <alignment horizontal="center" vertical="center"/>
    </xf>
    <xf numFmtId="0" fontId="49" fillId="0" borderId="40" xfId="107" applyFont="1" applyFill="1" applyBorder="1" applyAlignment="1">
      <alignment horizontal="left" vertical="center" indent="1"/>
    </xf>
    <xf numFmtId="165" fontId="49" fillId="0" borderId="40" xfId="47" applyNumberFormat="1" applyFont="1" applyFill="1" applyBorder="1" applyAlignment="1">
      <alignment horizontal="center" vertical="center"/>
    </xf>
    <xf numFmtId="165" fontId="49" fillId="0" borderId="32" xfId="47" applyNumberFormat="1" applyFont="1" applyFill="1" applyBorder="1" applyAlignment="1">
      <alignment horizontal="center" vertical="center"/>
    </xf>
    <xf numFmtId="0" fontId="55" fillId="29" borderId="24" xfId="47" applyNumberFormat="1" applyFont="1" applyFill="1" applyBorder="1" applyAlignment="1">
      <alignment horizontal="right"/>
    </xf>
    <xf numFmtId="0" fontId="55" fillId="29" borderId="12" xfId="47" applyNumberFormat="1" applyFont="1" applyFill="1" applyBorder="1" applyAlignment="1">
      <alignment horizontal="right"/>
    </xf>
    <xf numFmtId="10" fontId="55" fillId="29" borderId="38" xfId="94" applyNumberFormat="1" applyFont="1" applyFill="1" applyBorder="1" applyAlignment="1">
      <alignment horizontal="right"/>
    </xf>
    <xf numFmtId="10" fontId="55" fillId="29" borderId="12" xfId="94" applyNumberFormat="1" applyFont="1" applyFill="1" applyBorder="1" applyAlignment="1">
      <alignment horizontal="right"/>
    </xf>
    <xf numFmtId="10" fontId="55" fillId="31" borderId="39" xfId="94" applyNumberFormat="1" applyFont="1" applyFill="1" applyBorder="1" applyAlignment="1">
      <alignment horizontal="right"/>
    </xf>
    <xf numFmtId="165" fontId="62" fillId="30" borderId="43" xfId="47" applyNumberFormat="1" applyFont="1" applyFill="1" applyBorder="1" applyAlignment="1">
      <alignment horizontal="center"/>
    </xf>
    <xf numFmtId="165" fontId="62" fillId="30" borderId="44" xfId="47" applyNumberFormat="1" applyFont="1" applyFill="1" applyBorder="1" applyAlignment="1">
      <alignment horizontal="center"/>
    </xf>
    <xf numFmtId="9" fontId="62" fillId="30" borderId="45" xfId="94" applyNumberFormat="1" applyFont="1" applyFill="1" applyBorder="1" applyAlignment="1">
      <alignment horizontal="right"/>
    </xf>
    <xf numFmtId="0" fontId="62" fillId="26" borderId="0" xfId="107" applyFont="1" applyFill="1">
      <alignment horizontal="left"/>
    </xf>
    <xf numFmtId="0" fontId="63" fillId="26" borderId="25" xfId="47" applyNumberFormat="1" applyFont="1" applyFill="1" applyBorder="1" applyAlignment="1">
      <alignment horizontal="left" indent="1"/>
    </xf>
    <xf numFmtId="165" fontId="63" fillId="26" borderId="25" xfId="47" applyNumberFormat="1" applyFont="1" applyFill="1" applyBorder="1" applyAlignment="1">
      <alignment horizontal="center"/>
    </xf>
    <xf numFmtId="165" fontId="63" fillId="26" borderId="0" xfId="47" applyNumberFormat="1" applyFont="1" applyFill="1" applyBorder="1" applyAlignment="1">
      <alignment horizontal="center"/>
    </xf>
    <xf numFmtId="10" fontId="63" fillId="26" borderId="0" xfId="94" applyNumberFormat="1" applyFont="1" applyFill="1" applyBorder="1" applyAlignment="1">
      <alignment horizontal="right"/>
    </xf>
    <xf numFmtId="0" fontId="63" fillId="26" borderId="25" xfId="107" applyNumberFormat="1" applyFont="1" applyFill="1" applyBorder="1" applyAlignment="1">
      <alignment horizontal="left" indent="1"/>
    </xf>
    <xf numFmtId="165" fontId="63" fillId="26" borderId="25" xfId="47" applyNumberFormat="1" applyFont="1" applyFill="1" applyBorder="1" applyAlignment="1">
      <alignment horizontal="left"/>
    </xf>
    <xf numFmtId="165" fontId="63" fillId="26" borderId="0" xfId="47" applyNumberFormat="1" applyFont="1" applyFill="1" applyBorder="1" applyAlignment="1">
      <alignment horizontal="left"/>
    </xf>
    <xf numFmtId="165" fontId="62" fillId="30" borderId="43" xfId="47" applyNumberFormat="1" applyFont="1" applyFill="1" applyBorder="1" applyAlignment="1">
      <alignment horizontal="left"/>
    </xf>
    <xf numFmtId="165" fontId="62" fillId="30" borderId="44" xfId="47" applyNumberFormat="1" applyFont="1" applyFill="1" applyBorder="1" applyAlignment="1">
      <alignment horizontal="left"/>
    </xf>
    <xf numFmtId="0" fontId="63" fillId="26" borderId="40" xfId="107" applyNumberFormat="1" applyFont="1" applyFill="1" applyBorder="1" applyAlignment="1">
      <alignment horizontal="left" indent="1"/>
    </xf>
    <xf numFmtId="165" fontId="63" fillId="26" borderId="40" xfId="47" applyNumberFormat="1" applyFont="1" applyFill="1" applyBorder="1" applyAlignment="1">
      <alignment horizontal="left"/>
    </xf>
    <xf numFmtId="165" fontId="63" fillId="26" borderId="32" xfId="47" applyNumberFormat="1" applyFont="1" applyFill="1" applyBorder="1" applyAlignment="1">
      <alignment horizontal="left"/>
    </xf>
    <xf numFmtId="0" fontId="62" fillId="26" borderId="0" xfId="0" applyFont="1" applyFill="1" applyAlignment="1">
      <alignment horizontal="right"/>
    </xf>
    <xf numFmtId="0" fontId="65" fillId="26" borderId="0" xfId="107" applyFont="1" applyFill="1" applyAlignment="1">
      <alignment horizontal="right"/>
    </xf>
    <xf numFmtId="0" fontId="65" fillId="26" borderId="0" xfId="107" applyFont="1" applyFill="1">
      <alignment horizontal="left"/>
    </xf>
    <xf numFmtId="0" fontId="63" fillId="26" borderId="0" xfId="107" applyFont="1" applyFill="1" applyAlignment="1">
      <alignment horizontal="right"/>
    </xf>
    <xf numFmtId="10" fontId="55" fillId="29" borderId="12" xfId="94" applyNumberFormat="1" applyFont="1" applyFill="1" applyBorder="1" applyAlignment="1">
      <alignment horizontal="center"/>
    </xf>
    <xf numFmtId="10" fontId="55" fillId="31" borderId="39" xfId="94" applyNumberFormat="1" applyFont="1" applyFill="1" applyBorder="1" applyAlignment="1">
      <alignment horizontal="center"/>
    </xf>
    <xf numFmtId="165" fontId="63" fillId="26" borderId="0" xfId="47" applyNumberFormat="1" applyFont="1" applyFill="1" applyBorder="1" applyAlignment="1">
      <alignment horizontal="right"/>
    </xf>
    <xf numFmtId="0" fontId="40" fillId="26" borderId="42" xfId="107" applyFont="1" applyBorder="1" applyAlignment="1">
      <alignment horizontal="center"/>
    </xf>
    <xf numFmtId="3" fontId="38" fillId="26" borderId="33" xfId="107" applyNumberFormat="1" applyBorder="1" applyAlignment="1">
      <alignment horizontal="center"/>
    </xf>
    <xf numFmtId="0" fontId="38" fillId="26" borderId="33" xfId="107" applyBorder="1" applyAlignment="1">
      <alignment horizontal="center"/>
    </xf>
    <xf numFmtId="17" fontId="41" fillId="29" borderId="0" xfId="107" applyNumberFormat="1" applyFont="1" applyFill="1" applyAlignment="1">
      <alignment horizontal="center"/>
    </xf>
    <xf numFmtId="0" fontId="70" fillId="26" borderId="0" xfId="107" applyFont="1">
      <alignment horizontal="left"/>
    </xf>
    <xf numFmtId="165" fontId="49" fillId="26" borderId="0" xfId="47" applyNumberFormat="1" applyFont="1" applyFill="1"/>
    <xf numFmtId="9" fontId="58" fillId="30" borderId="48" xfId="94" applyNumberFormat="1" applyFont="1" applyFill="1" applyBorder="1" applyAlignment="1">
      <alignment horizontal="right" vertical="center"/>
    </xf>
    <xf numFmtId="10" fontId="58" fillId="30" borderId="59" xfId="94" applyNumberFormat="1" applyFont="1" applyFill="1" applyBorder="1" applyAlignment="1">
      <alignment horizontal="right" vertical="center"/>
    </xf>
    <xf numFmtId="0" fontId="62" fillId="35" borderId="27" xfId="0" applyFont="1" applyFill="1" applyBorder="1" applyAlignment="1">
      <alignment vertical="center" wrapText="1"/>
    </xf>
    <xf numFmtId="3" fontId="58" fillId="35" borderId="27" xfId="0" applyNumberFormat="1" applyFont="1" applyFill="1" applyBorder="1" applyAlignment="1">
      <alignment horizontal="right" vertical="center"/>
    </xf>
    <xf numFmtId="9" fontId="49" fillId="26" borderId="0" xfId="94" applyFont="1" applyFill="1"/>
    <xf numFmtId="0" fontId="48" fillId="34" borderId="61" xfId="107" applyFont="1" applyFill="1" applyBorder="1" applyAlignment="1">
      <alignment horizontal="center"/>
    </xf>
    <xf numFmtId="3" fontId="38" fillId="30" borderId="61" xfId="107" applyNumberFormat="1" applyFont="1" applyFill="1" applyBorder="1" applyAlignment="1">
      <alignment horizontal="center"/>
    </xf>
    <xf numFmtId="3" fontId="38" fillId="26" borderId="61" xfId="107" applyNumberFormat="1" applyFont="1" applyFill="1" applyBorder="1" applyAlignment="1">
      <alignment horizontal="center"/>
    </xf>
    <xf numFmtId="3" fontId="38" fillId="26" borderId="61" xfId="107" applyNumberFormat="1" applyFont="1" applyBorder="1" applyAlignment="1">
      <alignment horizontal="center"/>
    </xf>
    <xf numFmtId="3" fontId="40" fillId="26" borderId="62" xfId="107" applyNumberFormat="1" applyFont="1" applyBorder="1" applyAlignment="1">
      <alignment horizontal="center"/>
    </xf>
    <xf numFmtId="10" fontId="40" fillId="26" borderId="61" xfId="94" applyNumberFormat="1" applyFont="1" applyFill="1" applyBorder="1" applyAlignment="1">
      <alignment horizontal="center"/>
    </xf>
    <xf numFmtId="0" fontId="38" fillId="26" borderId="61" xfId="107" applyFont="1" applyBorder="1" applyAlignment="1">
      <alignment horizontal="center"/>
    </xf>
    <xf numFmtId="175" fontId="40" fillId="33" borderId="35" xfId="107" applyNumberFormat="1" applyFont="1" applyFill="1" applyBorder="1" applyAlignment="1">
      <alignment horizontal="center"/>
    </xf>
    <xf numFmtId="10" fontId="40" fillId="33" borderId="47" xfId="94" applyNumberFormat="1" applyFont="1" applyFill="1" applyBorder="1" applyAlignment="1">
      <alignment horizontal="center"/>
    </xf>
    <xf numFmtId="0" fontId="62" fillId="26" borderId="11" xfId="107" applyFont="1" applyFill="1" applyBorder="1" applyAlignment="1">
      <alignment horizontal="left"/>
    </xf>
    <xf numFmtId="3" fontId="62" fillId="26" borderId="11" xfId="107" applyNumberFormat="1" applyFont="1" applyFill="1" applyBorder="1" applyAlignment="1">
      <alignment horizontal="center" vertical="center"/>
    </xf>
    <xf numFmtId="2" fontId="63" fillId="26" borderId="19" xfId="107" applyNumberFormat="1" applyFont="1" applyFill="1" applyBorder="1" applyAlignment="1">
      <alignment horizontal="left" indent="1"/>
    </xf>
    <xf numFmtId="3" fontId="63" fillId="26" borderId="19" xfId="107" applyNumberFormat="1" applyFont="1" applyFill="1" applyBorder="1" applyAlignment="1">
      <alignment horizontal="center" vertical="center"/>
    </xf>
    <xf numFmtId="2" fontId="63" fillId="26" borderId="0" xfId="107" applyNumberFormat="1" applyFont="1" applyFill="1" applyBorder="1" applyAlignment="1">
      <alignment horizontal="left" indent="1"/>
    </xf>
    <xf numFmtId="3" fontId="63" fillId="26" borderId="0" xfId="107" applyNumberFormat="1" applyFont="1" applyFill="1" applyBorder="1" applyAlignment="1">
      <alignment horizontal="center" vertical="center"/>
    </xf>
    <xf numFmtId="2" fontId="63" fillId="26" borderId="32" xfId="107" applyNumberFormat="1" applyFont="1" applyFill="1" applyBorder="1" applyAlignment="1">
      <alignment horizontal="left" indent="1"/>
    </xf>
    <xf numFmtId="3" fontId="63" fillId="26" borderId="32" xfId="107" applyNumberFormat="1" applyFont="1" applyFill="1" applyBorder="1" applyAlignment="1">
      <alignment horizontal="center" vertical="center"/>
    </xf>
    <xf numFmtId="0" fontId="63" fillId="26" borderId="0" xfId="107" applyFont="1" applyFill="1" applyAlignment="1">
      <alignment horizontal="left" indent="1"/>
    </xf>
    <xf numFmtId="0" fontId="62" fillId="26" borderId="27" xfId="107" applyFont="1" applyFill="1" applyBorder="1" applyAlignment="1"/>
    <xf numFmtId="0" fontId="62" fillId="26" borderId="0" xfId="107" applyFont="1" applyFill="1" applyAlignment="1">
      <alignment horizontal="left"/>
    </xf>
    <xf numFmtId="165" fontId="63" fillId="0" borderId="0" xfId="47" applyNumberFormat="1" applyFont="1" applyFill="1" applyAlignment="1">
      <alignment horizontal="right"/>
    </xf>
    <xf numFmtId="0" fontId="63" fillId="26" borderId="25" xfId="47" applyNumberFormat="1" applyFont="1" applyFill="1" applyBorder="1" applyAlignment="1">
      <alignment horizontal="left" vertical="center"/>
    </xf>
    <xf numFmtId="165" fontId="63" fillId="26" borderId="25" xfId="47" applyNumberFormat="1" applyFont="1" applyFill="1" applyBorder="1" applyAlignment="1">
      <alignment horizontal="center" vertical="center"/>
    </xf>
    <xf numFmtId="165" fontId="63" fillId="26" borderId="0" xfId="47" applyNumberFormat="1" applyFont="1" applyFill="1" applyBorder="1" applyAlignment="1">
      <alignment horizontal="center" vertical="center"/>
    </xf>
    <xf numFmtId="0" fontId="63" fillId="26" borderId="25" xfId="107" applyNumberFormat="1" applyFont="1" applyFill="1" applyBorder="1" applyAlignment="1">
      <alignment horizontal="left" vertical="center"/>
    </xf>
    <xf numFmtId="165" fontId="49" fillId="26" borderId="0" xfId="0" applyNumberFormat="1" applyFont="1" applyFill="1" applyAlignment="1">
      <alignment vertical="center"/>
    </xf>
    <xf numFmtId="165" fontId="0" fillId="26" borderId="0" xfId="0" applyNumberFormat="1" applyFill="1" applyAlignment="1">
      <alignment horizontal="right"/>
    </xf>
    <xf numFmtId="165" fontId="58" fillId="30" borderId="26" xfId="47" applyNumberFormat="1" applyFont="1" applyFill="1" applyBorder="1" applyAlignment="1">
      <alignment horizontal="center" vertical="center"/>
    </xf>
    <xf numFmtId="165" fontId="49" fillId="26" borderId="0" xfId="47" applyNumberFormat="1" applyFont="1" applyFill="1" applyAlignment="1">
      <alignment horizontal="left"/>
    </xf>
    <xf numFmtId="4" fontId="63" fillId="26" borderId="0" xfId="0" applyNumberFormat="1" applyFont="1" applyFill="1" applyBorder="1" applyAlignment="1">
      <alignment horizontal="center"/>
    </xf>
    <xf numFmtId="2" fontId="63" fillId="26" borderId="0" xfId="0" applyNumberFormat="1" applyFont="1" applyFill="1" applyAlignment="1">
      <alignment horizontal="center"/>
    </xf>
    <xf numFmtId="10" fontId="63" fillId="26" borderId="0" xfId="94" applyNumberFormat="1" applyFont="1" applyFill="1" applyAlignment="1">
      <alignment horizontal="center"/>
    </xf>
    <xf numFmtId="3" fontId="63" fillId="26" borderId="0" xfId="0" applyNumberFormat="1" applyFont="1" applyFill="1" applyAlignment="1">
      <alignment horizontal="center"/>
    </xf>
    <xf numFmtId="0" fontId="58" fillId="33" borderId="11" xfId="0" applyFont="1" applyFill="1" applyBorder="1" applyAlignment="1">
      <alignment horizontal="left"/>
    </xf>
    <xf numFmtId="0" fontId="49" fillId="26" borderId="25" xfId="0" applyFont="1" applyFill="1" applyBorder="1" applyAlignment="1">
      <alignment horizontal="center" vertical="center"/>
    </xf>
    <xf numFmtId="0" fontId="49" fillId="26" borderId="37" xfId="0" applyFont="1" applyFill="1" applyBorder="1" applyAlignment="1">
      <alignment horizontal="center" vertical="center"/>
    </xf>
    <xf numFmtId="0" fontId="58" fillId="35" borderId="26" xfId="0" applyFont="1" applyFill="1" applyBorder="1" applyAlignment="1">
      <alignment vertical="center"/>
    </xf>
    <xf numFmtId="165" fontId="0" fillId="0" borderId="0" xfId="0" applyNumberFormat="1"/>
    <xf numFmtId="172" fontId="49" fillId="26" borderId="0" xfId="94" applyNumberFormat="1" applyFont="1" applyFill="1" applyBorder="1"/>
    <xf numFmtId="165" fontId="49" fillId="26" borderId="0" xfId="0" applyNumberFormat="1" applyFont="1" applyFill="1" applyBorder="1" applyAlignment="1">
      <alignment horizontal="right"/>
    </xf>
    <xf numFmtId="0" fontId="49" fillId="26" borderId="0" xfId="107" applyFont="1" applyAlignment="1">
      <alignment horizontal="left"/>
    </xf>
    <xf numFmtId="3" fontId="49" fillId="26" borderId="0" xfId="107" applyNumberFormat="1" applyFont="1" applyAlignment="1">
      <alignment horizontal="center" vertical="center"/>
    </xf>
    <xf numFmtId="166" fontId="73" fillId="36" borderId="0" xfId="115" quotePrefix="1" applyNumberFormat="1" applyFont="1" applyFill="1" applyAlignment="1">
      <alignment horizontal="right"/>
    </xf>
    <xf numFmtId="179" fontId="74" fillId="36" borderId="0" xfId="116" applyNumberFormat="1" applyFont="1" applyFill="1" applyBorder="1" applyProtection="1"/>
    <xf numFmtId="0" fontId="75" fillId="26" borderId="0" xfId="107" applyFont="1">
      <alignment horizontal="left"/>
    </xf>
    <xf numFmtId="0" fontId="55" fillId="29" borderId="24" xfId="47" applyNumberFormat="1" applyFont="1" applyFill="1" applyBorder="1" applyAlignment="1">
      <alignment horizontal="center"/>
    </xf>
    <xf numFmtId="0" fontId="55" fillId="29" borderId="12" xfId="47" applyNumberFormat="1" applyFont="1" applyFill="1" applyBorder="1" applyAlignment="1">
      <alignment horizontal="center"/>
    </xf>
    <xf numFmtId="10" fontId="55" fillId="29" borderId="38" xfId="94" applyNumberFormat="1" applyFont="1" applyFill="1" applyBorder="1" applyAlignment="1">
      <alignment horizontal="center"/>
    </xf>
    <xf numFmtId="165" fontId="58" fillId="30" borderId="11" xfId="47" applyNumberFormat="1" applyFont="1" applyFill="1" applyBorder="1" applyAlignment="1">
      <alignment horizontal="left"/>
    </xf>
    <xf numFmtId="165" fontId="58" fillId="30" borderId="11" xfId="47" applyNumberFormat="1" applyFont="1" applyFill="1" applyBorder="1" applyAlignment="1">
      <alignment horizontal="right"/>
    </xf>
    <xf numFmtId="165" fontId="49" fillId="26" borderId="25" xfId="47" applyNumberFormat="1" applyFont="1" applyFill="1" applyBorder="1" applyAlignment="1">
      <alignment horizontal="left" indent="1"/>
    </xf>
    <xf numFmtId="165" fontId="49" fillId="26" borderId="25" xfId="47" applyNumberFormat="1" applyFont="1" applyFill="1" applyBorder="1" applyAlignment="1">
      <alignment horizontal="right"/>
    </xf>
    <xf numFmtId="165" fontId="49" fillId="26" borderId="0" xfId="47" applyNumberFormat="1" applyFont="1" applyFill="1" applyBorder="1" applyAlignment="1">
      <alignment horizontal="right"/>
    </xf>
    <xf numFmtId="0" fontId="49" fillId="26" borderId="25" xfId="107" applyFont="1" applyFill="1" applyBorder="1" applyAlignment="1">
      <alignment horizontal="left" indent="1"/>
    </xf>
    <xf numFmtId="165" fontId="0" fillId="26" borderId="0" xfId="0" applyNumberFormat="1" applyFill="1"/>
    <xf numFmtId="0" fontId="55" fillId="29" borderId="0" xfId="0" applyFont="1" applyFill="1" applyAlignment="1">
      <alignment horizontal="center" wrapText="1"/>
    </xf>
    <xf numFmtId="3" fontId="55" fillId="29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8" fillId="30" borderId="0" xfId="0" applyFont="1" applyFill="1" applyAlignment="1">
      <alignment horizontal="center" wrapText="1"/>
    </xf>
    <xf numFmtId="3" fontId="58" fillId="30" borderId="0" xfId="0" applyNumberFormat="1" applyFont="1" applyFill="1" applyAlignment="1">
      <alignment horizontal="center" wrapText="1"/>
    </xf>
    <xf numFmtId="10" fontId="58" fillId="30" borderId="0" xfId="94" applyNumberFormat="1" applyFont="1" applyFill="1" applyAlignment="1">
      <alignment horizontal="center" wrapText="1"/>
    </xf>
    <xf numFmtId="0" fontId="49" fillId="26" borderId="0" xfId="0" applyFont="1" applyFill="1" applyAlignment="1">
      <alignment horizontal="center" wrapText="1"/>
    </xf>
    <xf numFmtId="3" fontId="49" fillId="26" borderId="0" xfId="0" applyNumberFormat="1" applyFont="1" applyFill="1" applyAlignment="1">
      <alignment horizontal="center" wrapText="1"/>
    </xf>
    <xf numFmtId="3" fontId="58" fillId="26" borderId="11" xfId="0" applyNumberFormat="1" applyFont="1" applyFill="1" applyBorder="1" applyAlignment="1">
      <alignment horizontal="center" wrapText="1"/>
    </xf>
    <xf numFmtId="0" fontId="58" fillId="26" borderId="11" xfId="0" applyFont="1" applyFill="1" applyBorder="1" applyAlignment="1">
      <alignment horizontal="center" wrapText="1"/>
    </xf>
    <xf numFmtId="10" fontId="58" fillId="26" borderId="11" xfId="94" applyNumberFormat="1" applyFont="1" applyFill="1" applyBorder="1" applyAlignment="1">
      <alignment horizontal="center" wrapText="1"/>
    </xf>
    <xf numFmtId="0" fontId="49" fillId="0" borderId="0" xfId="0" applyFont="1" applyBorder="1" applyAlignment="1">
      <alignment horizontal="left"/>
    </xf>
    <xf numFmtId="0" fontId="0" fillId="0" borderId="0" xfId="0" applyBorder="1"/>
    <xf numFmtId="0" fontId="78" fillId="0" borderId="0" xfId="0" applyFont="1" applyFill="1" applyBorder="1" applyAlignment="1">
      <alignment horizontal="center"/>
    </xf>
    <xf numFmtId="0" fontId="78" fillId="26" borderId="0" xfId="0" applyFont="1" applyFill="1" applyBorder="1" applyAlignment="1">
      <alignment horizontal="right" vertical="center" wrapText="1"/>
    </xf>
    <xf numFmtId="4" fontId="78" fillId="26" borderId="0" xfId="0" applyNumberFormat="1" applyFont="1" applyFill="1" applyBorder="1" applyAlignment="1">
      <alignment horizontal="right" vertical="center" wrapText="1"/>
    </xf>
    <xf numFmtId="3" fontId="78" fillId="26" borderId="0" xfId="0" applyNumberFormat="1" applyFont="1" applyFill="1" applyBorder="1" applyAlignment="1">
      <alignment horizontal="right" vertical="center" wrapText="1"/>
    </xf>
    <xf numFmtId="0" fontId="80" fillId="37" borderId="35" xfId="0" applyFont="1" applyFill="1" applyBorder="1" applyAlignment="1">
      <alignment horizontal="center" vertical="center"/>
    </xf>
    <xf numFmtId="0" fontId="80" fillId="37" borderId="36" xfId="0" applyFont="1" applyFill="1" applyBorder="1" applyAlignment="1">
      <alignment horizontal="center" vertical="center"/>
    </xf>
    <xf numFmtId="0" fontId="80" fillId="37" borderId="4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38" borderId="29" xfId="0" applyFont="1" applyFill="1" applyBorder="1" applyAlignment="1">
      <alignment horizontal="center" vertical="center" wrapText="1"/>
    </xf>
    <xf numFmtId="0" fontId="55" fillId="38" borderId="0" xfId="0" applyFont="1" applyFill="1" applyBorder="1" applyAlignment="1">
      <alignment horizontal="center" vertical="center" wrapText="1"/>
    </xf>
    <xf numFmtId="0" fontId="55" fillId="38" borderId="14" xfId="0" applyFont="1" applyFill="1" applyBorder="1" applyAlignment="1">
      <alignment horizontal="center" vertical="center" wrapText="1"/>
    </xf>
    <xf numFmtId="165" fontId="58" fillId="35" borderId="29" xfId="0" applyNumberFormat="1" applyFont="1" applyFill="1" applyBorder="1" applyAlignment="1">
      <alignment horizontal="center" vertical="center" wrapText="1"/>
    </xf>
    <xf numFmtId="165" fontId="58" fillId="35" borderId="0" xfId="0" applyNumberFormat="1" applyFont="1" applyFill="1" applyBorder="1" applyAlignment="1">
      <alignment horizontal="center" vertical="center" wrapText="1"/>
    </xf>
    <xf numFmtId="10" fontId="58" fillId="35" borderId="14" xfId="94" applyNumberFormat="1" applyFont="1" applyFill="1" applyBorder="1" applyAlignment="1">
      <alignment horizontal="center" vertical="center" wrapText="1"/>
    </xf>
    <xf numFmtId="10" fontId="58" fillId="35" borderId="0" xfId="94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/>
    <xf numFmtId="10" fontId="49" fillId="0" borderId="14" xfId="94" applyNumberFormat="1" applyFont="1" applyFill="1" applyBorder="1" applyAlignment="1">
      <alignment horizontal="center" vertical="center" wrapText="1"/>
    </xf>
    <xf numFmtId="10" fontId="49" fillId="0" borderId="0" xfId="94" applyNumberFormat="1" applyFont="1" applyFill="1" applyBorder="1" applyAlignment="1">
      <alignment horizontal="center" vertical="center" wrapText="1"/>
    </xf>
    <xf numFmtId="0" fontId="0" fillId="0" borderId="0" xfId="0" applyFill="1"/>
    <xf numFmtId="10" fontId="49" fillId="0" borderId="15" xfId="94" applyNumberFormat="1" applyFont="1" applyFill="1" applyBorder="1" applyAlignment="1">
      <alignment horizontal="center" vertical="center" wrapText="1"/>
    </xf>
    <xf numFmtId="10" fontId="49" fillId="0" borderId="31" xfId="94" applyNumberFormat="1" applyFont="1" applyFill="1" applyBorder="1" applyAlignment="1">
      <alignment horizontal="center" vertical="center" wrapText="1"/>
    </xf>
    <xf numFmtId="0" fontId="55" fillId="29" borderId="29" xfId="0" applyFont="1" applyFill="1" applyBorder="1" applyAlignment="1">
      <alignment horizontal="center" vertical="center" wrapText="1"/>
    </xf>
    <xf numFmtId="0" fontId="55" fillId="29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10" fontId="58" fillId="35" borderId="16" xfId="94" applyNumberFormat="1" applyFont="1" applyFill="1" applyBorder="1" applyAlignment="1">
      <alignment horizontal="center" vertical="center" wrapText="1"/>
    </xf>
    <xf numFmtId="10" fontId="58" fillId="35" borderId="19" xfId="94" applyNumberFormat="1" applyFont="1" applyFill="1" applyBorder="1" applyAlignment="1">
      <alignment horizontal="center" vertical="center" wrapText="1"/>
    </xf>
    <xf numFmtId="0" fontId="49" fillId="0" borderId="31" xfId="0" applyFont="1" applyFill="1" applyBorder="1"/>
    <xf numFmtId="0" fontId="49" fillId="0" borderId="31" xfId="0" applyFont="1" applyFill="1" applyBorder="1" applyAlignment="1">
      <alignment horizontal="left" vertical="center" wrapText="1"/>
    </xf>
    <xf numFmtId="10" fontId="58" fillId="0" borderId="15" xfId="94" applyNumberFormat="1" applyFont="1" applyFill="1" applyBorder="1" applyAlignment="1">
      <alignment horizontal="center" vertical="center" wrapText="1"/>
    </xf>
    <xf numFmtId="10" fontId="58" fillId="0" borderId="31" xfId="94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77" fillId="0" borderId="0" xfId="0" applyFont="1" applyAlignment="1">
      <alignment vertical="center"/>
    </xf>
    <xf numFmtId="165" fontId="38" fillId="26" borderId="34" xfId="47" applyNumberFormat="1" applyFont="1" applyFill="1" applyBorder="1" applyAlignment="1">
      <alignment horizontal="left"/>
    </xf>
    <xf numFmtId="0" fontId="76" fillId="26" borderId="0" xfId="0" applyFont="1" applyFill="1"/>
    <xf numFmtId="0" fontId="78" fillId="26" borderId="25" xfId="0" applyFont="1" applyFill="1" applyBorder="1" applyAlignment="1">
      <alignment horizontal="left" vertical="center" wrapText="1"/>
    </xf>
    <xf numFmtId="4" fontId="78" fillId="26" borderId="13" xfId="0" applyNumberFormat="1" applyFont="1" applyFill="1" applyBorder="1" applyAlignment="1">
      <alignment horizontal="right" vertical="center" wrapText="1"/>
    </xf>
    <xf numFmtId="0" fontId="78" fillId="26" borderId="13" xfId="0" applyFont="1" applyFill="1" applyBorder="1" applyAlignment="1">
      <alignment horizontal="right" vertical="center" wrapText="1"/>
    </xf>
    <xf numFmtId="0" fontId="81" fillId="0" borderId="0" xfId="0" applyFont="1" applyFill="1" applyAlignment="1"/>
    <xf numFmtId="2" fontId="0" fillId="0" borderId="0" xfId="0" applyNumberFormat="1" applyFill="1"/>
    <xf numFmtId="0" fontId="82" fillId="39" borderId="0" xfId="0" applyFont="1" applyFill="1" applyAlignment="1">
      <alignment horizontal="center" vertical="center"/>
    </xf>
    <xf numFmtId="0" fontId="82" fillId="39" borderId="0" xfId="0" applyFont="1" applyFill="1"/>
    <xf numFmtId="0" fontId="82" fillId="39" borderId="0" xfId="0" applyNumberFormat="1" applyFont="1" applyFill="1" applyAlignment="1">
      <alignment horizontal="center"/>
    </xf>
    <xf numFmtId="0" fontId="80" fillId="40" borderId="70" xfId="0" applyFont="1" applyFill="1" applyBorder="1" applyAlignment="1">
      <alignment horizontal="center" vertical="center" wrapText="1"/>
    </xf>
    <xf numFmtId="0" fontId="80" fillId="40" borderId="0" xfId="0" applyFont="1" applyFill="1" applyBorder="1" applyAlignment="1">
      <alignment horizontal="center" vertical="center" wrapText="1"/>
    </xf>
    <xf numFmtId="2" fontId="80" fillId="40" borderId="14" xfId="0" applyNumberFormat="1" applyFont="1" applyFill="1" applyBorder="1" applyAlignment="1">
      <alignment horizontal="center" vertical="center" wrapText="1"/>
    </xf>
    <xf numFmtId="2" fontId="80" fillId="40" borderId="0" xfId="0" applyNumberFormat="1" applyFont="1" applyFill="1" applyAlignment="1">
      <alignment horizontal="center" vertical="center" wrapText="1"/>
    </xf>
    <xf numFmtId="0" fontId="80" fillId="40" borderId="72" xfId="0" applyFont="1" applyFill="1" applyBorder="1" applyAlignment="1">
      <alignment horizontal="center" vertical="center" wrapText="1"/>
    </xf>
    <xf numFmtId="0" fontId="80" fillId="40" borderId="73" xfId="0" applyFont="1" applyFill="1" applyBorder="1" applyAlignment="1">
      <alignment horizontal="center" vertical="center" wrapText="1"/>
    </xf>
    <xf numFmtId="0" fontId="82" fillId="41" borderId="70" xfId="0" applyFont="1" applyFill="1" applyBorder="1"/>
    <xf numFmtId="165" fontId="82" fillId="41" borderId="75" xfId="47" applyNumberFormat="1" applyFont="1" applyFill="1" applyBorder="1" applyAlignment="1">
      <alignment horizontal="center" vertical="center" wrapText="1"/>
    </xf>
    <xf numFmtId="165" fontId="82" fillId="41" borderId="0" xfId="47" applyNumberFormat="1" applyFont="1" applyFill="1" applyBorder="1" applyAlignment="1">
      <alignment horizontal="center" vertical="center" wrapText="1"/>
    </xf>
    <xf numFmtId="10" fontId="82" fillId="41" borderId="14" xfId="94" applyNumberFormat="1" applyFont="1" applyFill="1" applyBorder="1" applyAlignment="1">
      <alignment horizontal="center" vertical="center" wrapText="1"/>
    </xf>
    <xf numFmtId="2" fontId="82" fillId="41" borderId="0" xfId="94" applyNumberFormat="1" applyFont="1" applyFill="1" applyAlignment="1">
      <alignment horizontal="center" vertical="center" wrapText="1"/>
    </xf>
    <xf numFmtId="165" fontId="82" fillId="41" borderId="72" xfId="47" applyNumberFormat="1" applyFont="1" applyFill="1" applyBorder="1" applyAlignment="1">
      <alignment horizontal="center" vertical="center" wrapText="1"/>
    </xf>
    <xf numFmtId="10" fontId="82" fillId="41" borderId="0" xfId="94" applyNumberFormat="1" applyFont="1" applyFill="1" applyAlignment="1">
      <alignment horizontal="center" vertical="center" wrapText="1"/>
    </xf>
    <xf numFmtId="10" fontId="82" fillId="41" borderId="73" xfId="94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/>
    <xf numFmtId="2" fontId="83" fillId="0" borderId="0" xfId="94" applyNumberFormat="1" applyFont="1" applyFill="1" applyAlignment="1">
      <alignment horizontal="center" vertical="center" wrapText="1"/>
    </xf>
    <xf numFmtId="0" fontId="82" fillId="42" borderId="70" xfId="0" applyFont="1" applyFill="1" applyBorder="1"/>
    <xf numFmtId="165" fontId="62" fillId="42" borderId="75" xfId="47" applyNumberFormat="1" applyFont="1" applyFill="1" applyBorder="1" applyAlignment="1">
      <alignment horizontal="center" vertical="center" wrapText="1"/>
    </xf>
    <xf numFmtId="165" fontId="62" fillId="42" borderId="0" xfId="47" applyNumberFormat="1" applyFont="1" applyFill="1" applyBorder="1" applyAlignment="1">
      <alignment horizontal="center" vertical="center" wrapText="1"/>
    </xf>
    <xf numFmtId="10" fontId="82" fillId="42" borderId="14" xfId="94" applyNumberFormat="1" applyFont="1" applyFill="1" applyBorder="1" applyAlignment="1">
      <alignment horizontal="center" vertical="center" wrapText="1"/>
    </xf>
    <xf numFmtId="2" fontId="82" fillId="42" borderId="0" xfId="94" applyNumberFormat="1" applyFont="1" applyFill="1" applyAlignment="1">
      <alignment horizontal="center" vertical="center" wrapText="1"/>
    </xf>
    <xf numFmtId="165" fontId="82" fillId="42" borderId="72" xfId="47" applyNumberFormat="1" applyFont="1" applyFill="1" applyBorder="1" applyAlignment="1">
      <alignment horizontal="center" vertical="center" wrapText="1"/>
    </xf>
    <xf numFmtId="165" fontId="82" fillId="42" borderId="0" xfId="47" applyNumberFormat="1" applyFont="1" applyFill="1" applyBorder="1" applyAlignment="1">
      <alignment horizontal="center" vertical="center" wrapText="1"/>
    </xf>
    <xf numFmtId="10" fontId="82" fillId="42" borderId="0" xfId="94" applyNumberFormat="1" applyFont="1" applyFill="1" applyAlignment="1">
      <alignment horizontal="center" vertical="center" wrapText="1"/>
    </xf>
    <xf numFmtId="10" fontId="82" fillId="42" borderId="73" xfId="94" applyNumberFormat="1" applyFont="1" applyFill="1" applyBorder="1" applyAlignment="1">
      <alignment horizontal="center" vertical="center" wrapText="1"/>
    </xf>
    <xf numFmtId="0" fontId="83" fillId="26" borderId="0" xfId="0" applyFont="1" applyFill="1" applyAlignment="1">
      <alignment horizontal="center" vertical="center"/>
    </xf>
    <xf numFmtId="0" fontId="83" fillId="26" borderId="0" xfId="0" applyFont="1" applyFill="1"/>
    <xf numFmtId="165" fontId="83" fillId="26" borderId="29" xfId="47" applyNumberFormat="1" applyFont="1" applyFill="1" applyBorder="1" applyAlignment="1">
      <alignment horizontal="center" vertical="center" wrapText="1"/>
    </xf>
    <xf numFmtId="165" fontId="83" fillId="26" borderId="0" xfId="47" applyNumberFormat="1" applyFont="1" applyFill="1" applyAlignment="1">
      <alignment horizontal="center" vertical="center" wrapText="1"/>
    </xf>
    <xf numFmtId="10" fontId="83" fillId="26" borderId="14" xfId="94" applyNumberFormat="1" applyFont="1" applyFill="1" applyBorder="1" applyAlignment="1">
      <alignment horizontal="center" vertical="center" wrapText="1"/>
    </xf>
    <xf numFmtId="2" fontId="83" fillId="26" borderId="0" xfId="94" applyNumberFormat="1" applyFont="1" applyFill="1" applyAlignment="1">
      <alignment horizontal="center" vertical="center" wrapText="1"/>
    </xf>
    <xf numFmtId="165" fontId="83" fillId="26" borderId="76" xfId="47" applyNumberFormat="1" applyFont="1" applyFill="1" applyBorder="1" applyAlignment="1">
      <alignment horizontal="center" vertical="center" wrapText="1"/>
    </xf>
    <xf numFmtId="10" fontId="83" fillId="26" borderId="0" xfId="94" applyNumberFormat="1" applyFont="1" applyFill="1" applyAlignment="1">
      <alignment horizontal="center" vertical="center" wrapText="1"/>
    </xf>
    <xf numFmtId="10" fontId="83" fillId="26" borderId="73" xfId="94" applyNumberFormat="1" applyFont="1" applyFill="1" applyBorder="1" applyAlignment="1">
      <alignment horizontal="center" vertical="center" wrapText="1"/>
    </xf>
    <xf numFmtId="165" fontId="83" fillId="0" borderId="0" xfId="47" applyNumberFormat="1" applyFont="1" applyFill="1" applyBorder="1" applyAlignment="1">
      <alignment horizontal="center" vertical="center" wrapText="1"/>
    </xf>
    <xf numFmtId="10" fontId="83" fillId="0" borderId="0" xfId="94" applyNumberFormat="1" applyFont="1" applyFill="1" applyBorder="1" applyAlignment="1">
      <alignment horizontal="center" vertical="center" wrapText="1"/>
    </xf>
    <xf numFmtId="165" fontId="62" fillId="41" borderId="72" xfId="47" applyNumberFormat="1" applyFont="1" applyFill="1" applyBorder="1" applyAlignment="1">
      <alignment horizontal="center" vertical="center" wrapText="1"/>
    </xf>
    <xf numFmtId="165" fontId="82" fillId="41" borderId="70" xfId="47" applyNumberFormat="1" applyFont="1" applyFill="1" applyBorder="1" applyAlignment="1">
      <alignment horizontal="center" vertical="center" wrapText="1"/>
    </xf>
    <xf numFmtId="10" fontId="82" fillId="35" borderId="73" xfId="94" applyNumberFormat="1" applyFont="1" applyFill="1" applyBorder="1" applyAlignment="1">
      <alignment horizontal="center" vertical="center" wrapText="1"/>
    </xf>
    <xf numFmtId="165" fontId="62" fillId="41" borderId="75" xfId="47" applyNumberFormat="1" applyFont="1" applyFill="1" applyBorder="1" applyAlignment="1">
      <alignment horizontal="center" vertical="center" wrapText="1"/>
    </xf>
    <xf numFmtId="10" fontId="62" fillId="41" borderId="73" xfId="94" applyNumberFormat="1" applyFont="1" applyFill="1" applyBorder="1" applyAlignment="1">
      <alignment horizontal="center" vertical="center" wrapText="1"/>
    </xf>
    <xf numFmtId="165" fontId="62" fillId="41" borderId="0" xfId="47" applyNumberFormat="1" applyFont="1" applyFill="1" applyBorder="1" applyAlignment="1">
      <alignment horizontal="center" vertical="center" wrapText="1"/>
    </xf>
    <xf numFmtId="2" fontId="83" fillId="0" borderId="0" xfId="94" applyNumberFormat="1" applyFont="1" applyFill="1" applyBorder="1" applyAlignment="1">
      <alignment horizontal="center" vertical="center" wrapText="1"/>
    </xf>
    <xf numFmtId="9" fontId="49" fillId="26" borderId="0" xfId="94" applyFont="1" applyFill="1" applyAlignment="1">
      <alignment horizontal="left"/>
    </xf>
    <xf numFmtId="0" fontId="49" fillId="0" borderId="32" xfId="107" applyFont="1" applyFill="1" applyBorder="1" applyAlignment="1">
      <alignment horizontal="center"/>
    </xf>
    <xf numFmtId="3" fontId="49" fillId="26" borderId="0" xfId="107" applyNumberFormat="1" applyFont="1">
      <alignment horizontal="left"/>
    </xf>
    <xf numFmtId="3" fontId="58" fillId="30" borderId="0" xfId="0" applyNumberFormat="1" applyFont="1" applyFill="1"/>
    <xf numFmtId="172" fontId="63" fillId="26" borderId="13" xfId="94" applyNumberFormat="1" applyFont="1" applyFill="1" applyBorder="1" applyAlignment="1">
      <alignment horizontal="right" vertical="center"/>
    </xf>
    <xf numFmtId="172" fontId="63" fillId="26" borderId="0" xfId="94" applyNumberFormat="1" applyFont="1" applyFill="1" applyBorder="1" applyAlignment="1">
      <alignment horizontal="right" vertical="center"/>
    </xf>
    <xf numFmtId="172" fontId="63" fillId="26" borderId="46" xfId="94" applyNumberFormat="1" applyFont="1" applyFill="1" applyBorder="1" applyAlignment="1">
      <alignment horizontal="right" vertical="center"/>
    </xf>
    <xf numFmtId="165" fontId="82" fillId="41" borderId="29" xfId="47" applyNumberFormat="1" applyFont="1" applyFill="1" applyBorder="1" applyAlignment="1">
      <alignment horizontal="center" vertical="center" wrapText="1"/>
    </xf>
    <xf numFmtId="165" fontId="62" fillId="41" borderId="29" xfId="47" applyNumberFormat="1" applyFont="1" applyFill="1" applyBorder="1" applyAlignment="1">
      <alignment horizontal="center" vertical="center" wrapText="1"/>
    </xf>
    <xf numFmtId="10" fontId="82" fillId="41" borderId="0" xfId="94" applyNumberFormat="1" applyFont="1" applyFill="1" applyBorder="1" applyAlignment="1">
      <alignment horizontal="center" vertical="center" wrapText="1"/>
    </xf>
    <xf numFmtId="0" fontId="62" fillId="26" borderId="0" xfId="0" applyFont="1" applyFill="1" applyBorder="1" applyAlignment="1">
      <alignment horizontal="right"/>
    </xf>
    <xf numFmtId="0" fontId="65" fillId="26" borderId="0" xfId="107" applyFont="1" applyFill="1" applyBorder="1" applyAlignment="1">
      <alignment horizontal="right"/>
    </xf>
    <xf numFmtId="0" fontId="63" fillId="26" borderId="0" xfId="107" applyFont="1" applyFill="1" applyBorder="1" applyAlignment="1">
      <alignment horizontal="right"/>
    </xf>
    <xf numFmtId="0" fontId="60" fillId="26" borderId="0" xfId="107" applyFont="1" applyFill="1" applyBorder="1">
      <alignment horizontal="left"/>
    </xf>
    <xf numFmtId="3" fontId="62" fillId="0" borderId="0" xfId="107" applyNumberFormat="1" applyFont="1" applyFill="1" applyBorder="1" applyAlignment="1">
      <alignment horizontal="center" vertical="center"/>
    </xf>
    <xf numFmtId="0" fontId="63" fillId="26" borderId="0" xfId="107" applyFont="1" applyFill="1" applyBorder="1">
      <alignment horizontal="left"/>
    </xf>
    <xf numFmtId="0" fontId="55" fillId="29" borderId="0" xfId="107" applyNumberFormat="1" applyFont="1" applyFill="1" applyBorder="1" applyAlignment="1">
      <alignment horizontal="left"/>
    </xf>
    <xf numFmtId="0" fontId="55" fillId="29" borderId="29" xfId="47" applyNumberFormat="1" applyFont="1" applyFill="1" applyBorder="1" applyAlignment="1">
      <alignment horizontal="center"/>
    </xf>
    <xf numFmtId="0" fontId="55" fillId="29" borderId="0" xfId="47" applyNumberFormat="1" applyFont="1" applyFill="1" applyBorder="1" applyAlignment="1">
      <alignment horizontal="center"/>
    </xf>
    <xf numFmtId="10" fontId="55" fillId="29" borderId="14" xfId="94" applyNumberFormat="1" applyFont="1" applyFill="1" applyBorder="1" applyAlignment="1">
      <alignment horizontal="center"/>
    </xf>
    <xf numFmtId="10" fontId="55" fillId="29" borderId="0" xfId="94" applyNumberFormat="1" applyFont="1" applyFill="1" applyBorder="1" applyAlignment="1">
      <alignment horizontal="center"/>
    </xf>
    <xf numFmtId="0" fontId="62" fillId="30" borderId="0" xfId="47" applyNumberFormat="1" applyFont="1" applyFill="1" applyBorder="1" applyAlignment="1"/>
    <xf numFmtId="165" fontId="62" fillId="30" borderId="29" xfId="47" applyNumberFormat="1" applyFont="1" applyFill="1" applyBorder="1" applyAlignment="1">
      <alignment horizontal="right"/>
    </xf>
    <xf numFmtId="165" fontId="62" fillId="30" borderId="0" xfId="47" applyNumberFormat="1" applyFont="1" applyFill="1" applyBorder="1" applyAlignment="1">
      <alignment horizontal="right"/>
    </xf>
    <xf numFmtId="10" fontId="62" fillId="30" borderId="14" xfId="94" applyNumberFormat="1" applyFont="1" applyFill="1" applyBorder="1" applyAlignment="1">
      <alignment horizontal="center"/>
    </xf>
    <xf numFmtId="10" fontId="62" fillId="30" borderId="0" xfId="94" applyNumberFormat="1" applyFont="1" applyFill="1" applyBorder="1" applyAlignment="1">
      <alignment horizontal="right"/>
    </xf>
    <xf numFmtId="0" fontId="63" fillId="26" borderId="0" xfId="107" applyNumberFormat="1" applyFont="1" applyFill="1" applyBorder="1" applyAlignment="1">
      <alignment horizontal="left" indent="1"/>
    </xf>
    <xf numFmtId="165" fontId="63" fillId="26" borderId="29" xfId="47" applyNumberFormat="1" applyFont="1" applyFill="1" applyBorder="1" applyAlignment="1">
      <alignment horizontal="right"/>
    </xf>
    <xf numFmtId="10" fontId="63" fillId="26" borderId="14" xfId="94" applyNumberFormat="1" applyFont="1" applyFill="1" applyBorder="1" applyAlignment="1">
      <alignment horizontal="center"/>
    </xf>
    <xf numFmtId="0" fontId="63" fillId="26" borderId="0" xfId="47" applyNumberFormat="1" applyFont="1" applyFill="1" applyBorder="1" applyAlignment="1">
      <alignment horizontal="left" indent="1"/>
    </xf>
    <xf numFmtId="165" fontId="62" fillId="30" borderId="29" xfId="47" applyNumberFormat="1" applyFont="1" applyFill="1" applyBorder="1" applyAlignment="1">
      <alignment horizontal="center"/>
    </xf>
    <xf numFmtId="165" fontId="62" fillId="30" borderId="0" xfId="47" applyNumberFormat="1" applyFont="1" applyFill="1" applyBorder="1" applyAlignment="1">
      <alignment horizontal="center"/>
    </xf>
    <xf numFmtId="10" fontId="62" fillId="30" borderId="0" xfId="94" applyNumberFormat="1" applyFont="1" applyFill="1" applyBorder="1" applyAlignment="1">
      <alignment horizontal="center"/>
    </xf>
    <xf numFmtId="165" fontId="63" fillId="26" borderId="29" xfId="47" applyNumberFormat="1" applyFont="1" applyFill="1" applyBorder="1" applyAlignment="1">
      <alignment horizontal="center"/>
    </xf>
    <xf numFmtId="10" fontId="63" fillId="26" borderId="0" xfId="94" applyNumberFormat="1" applyFont="1" applyFill="1" applyBorder="1" applyAlignment="1">
      <alignment horizontal="center"/>
    </xf>
    <xf numFmtId="165" fontId="63" fillId="0" borderId="30" xfId="47" applyNumberFormat="1" applyFont="1" applyFill="1" applyBorder="1" applyAlignment="1">
      <alignment horizontal="center"/>
    </xf>
    <xf numFmtId="165" fontId="63" fillId="0" borderId="31" xfId="47" applyNumberFormat="1" applyFont="1" applyFill="1" applyBorder="1" applyAlignment="1">
      <alignment horizontal="center"/>
    </xf>
    <xf numFmtId="10" fontId="63" fillId="26" borderId="15" xfId="94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9" fontId="0" fillId="0" borderId="0" xfId="94" applyFont="1"/>
    <xf numFmtId="165" fontId="62" fillId="35" borderId="29" xfId="0" applyNumberFormat="1" applyFont="1" applyFill="1" applyBorder="1" applyAlignment="1">
      <alignment horizontal="center" vertical="center" wrapText="1"/>
    </xf>
    <xf numFmtId="10" fontId="62" fillId="35" borderId="0" xfId="94" applyNumberFormat="1" applyFont="1" applyFill="1" applyBorder="1" applyAlignment="1">
      <alignment horizontal="center" vertical="center" wrapText="1"/>
    </xf>
    <xf numFmtId="10" fontId="62" fillId="35" borderId="14" xfId="94" applyNumberFormat="1" applyFont="1" applyFill="1" applyBorder="1" applyAlignment="1">
      <alignment horizontal="center" vertical="center" wrapText="1"/>
    </xf>
    <xf numFmtId="165" fontId="62" fillId="35" borderId="0" xfId="0" applyNumberFormat="1" applyFont="1" applyFill="1" applyBorder="1" applyAlignment="1">
      <alignment horizontal="center" vertical="center" wrapText="1"/>
    </xf>
    <xf numFmtId="165" fontId="58" fillId="35" borderId="0" xfId="48" applyNumberFormat="1" applyFont="1" applyFill="1" applyBorder="1" applyAlignment="1">
      <alignment horizontal="center" vertical="center" wrapText="1"/>
    </xf>
    <xf numFmtId="0" fontId="72" fillId="0" borderId="0" xfId="0" applyFont="1"/>
    <xf numFmtId="165" fontId="49" fillId="0" borderId="29" xfId="48" applyNumberFormat="1" applyFont="1" applyFill="1" applyBorder="1" applyAlignment="1">
      <alignment horizontal="center" vertical="center" wrapText="1"/>
    </xf>
    <xf numFmtId="165" fontId="49" fillId="0" borderId="0" xfId="48" applyNumberFormat="1" applyFont="1" applyFill="1" applyBorder="1" applyAlignment="1">
      <alignment horizontal="center" vertical="center" wrapText="1"/>
    </xf>
    <xf numFmtId="165" fontId="62" fillId="35" borderId="0" xfId="48" applyNumberFormat="1" applyFont="1" applyFill="1" applyBorder="1" applyAlignment="1">
      <alignment horizontal="center" vertical="center" wrapText="1"/>
    </xf>
    <xf numFmtId="0" fontId="63" fillId="0" borderId="0" xfId="0" applyFont="1" applyFill="1" applyBorder="1"/>
    <xf numFmtId="0" fontId="63" fillId="0" borderId="0" xfId="0" applyFont="1" applyFill="1" applyAlignment="1">
      <alignment horizontal="left" vertical="center" wrapText="1"/>
    </xf>
    <xf numFmtId="165" fontId="63" fillId="0" borderId="29" xfId="48" applyNumberFormat="1" applyFont="1" applyFill="1" applyBorder="1" applyAlignment="1">
      <alignment horizontal="center" vertical="center" wrapText="1"/>
    </xf>
    <xf numFmtId="165" fontId="63" fillId="0" borderId="0" xfId="48" applyNumberFormat="1" applyFont="1" applyFill="1" applyBorder="1" applyAlignment="1">
      <alignment horizontal="center" vertical="center" wrapText="1"/>
    </xf>
    <xf numFmtId="10" fontId="62" fillId="0" borderId="14" xfId="94" applyNumberFormat="1" applyFont="1" applyFill="1" applyBorder="1" applyAlignment="1">
      <alignment horizontal="center" vertical="center" wrapText="1"/>
    </xf>
    <xf numFmtId="10" fontId="62" fillId="0" borderId="0" xfId="94" applyNumberFormat="1" applyFont="1" applyFill="1" applyBorder="1" applyAlignment="1">
      <alignment horizontal="center" vertical="center" wrapText="1"/>
    </xf>
    <xf numFmtId="165" fontId="58" fillId="35" borderId="19" xfId="48" applyNumberFormat="1" applyFont="1" applyFill="1" applyBorder="1" applyAlignment="1">
      <alignment horizontal="center" vertical="center" wrapText="1"/>
    </xf>
    <xf numFmtId="165" fontId="49" fillId="0" borderId="30" xfId="48" applyNumberFormat="1" applyFont="1" applyFill="1" applyBorder="1" applyAlignment="1">
      <alignment horizontal="center" vertical="center" wrapText="1"/>
    </xf>
    <xf numFmtId="165" fontId="49" fillId="0" borderId="31" xfId="48" applyNumberFormat="1" applyFont="1" applyFill="1" applyBorder="1" applyAlignment="1">
      <alignment horizontal="center" vertical="center" wrapText="1"/>
    </xf>
    <xf numFmtId="0" fontId="84" fillId="26" borderId="0" xfId="0" applyFont="1" applyFill="1"/>
    <xf numFmtId="10" fontId="49" fillId="26" borderId="0" xfId="94" applyNumberFormat="1" applyFont="1" applyFill="1" applyAlignment="1">
      <alignment horizontal="center" wrapText="1"/>
    </xf>
    <xf numFmtId="0" fontId="78" fillId="26" borderId="0" xfId="0" applyFont="1" applyFill="1" applyBorder="1" applyAlignment="1">
      <alignment horizontal="left" vertical="center" wrapText="1"/>
    </xf>
    <xf numFmtId="0" fontId="58" fillId="0" borderId="35" xfId="0" applyFont="1" applyBorder="1"/>
    <xf numFmtId="4" fontId="58" fillId="0" borderId="36" xfId="0" applyNumberFormat="1" applyFont="1" applyBorder="1"/>
    <xf numFmtId="0" fontId="58" fillId="0" borderId="36" xfId="0" applyFont="1" applyBorder="1"/>
    <xf numFmtId="4" fontId="58" fillId="0" borderId="47" xfId="0" applyNumberFormat="1" applyFont="1" applyBorder="1"/>
    <xf numFmtId="4" fontId="0" fillId="0" borderId="0" xfId="0" applyNumberFormat="1"/>
    <xf numFmtId="166" fontId="49" fillId="26" borderId="0" xfId="0" applyNumberFormat="1" applyFont="1" applyFill="1" applyAlignment="1">
      <alignment horizontal="center"/>
    </xf>
    <xf numFmtId="166" fontId="58" fillId="33" borderId="11" xfId="107" applyNumberFormat="1" applyFont="1" applyFill="1" applyBorder="1" applyAlignment="1">
      <alignment horizontal="center"/>
    </xf>
    <xf numFmtId="166" fontId="49" fillId="0" borderId="0" xfId="0" applyNumberFormat="1" applyFont="1" applyFill="1" applyAlignment="1">
      <alignment horizontal="center"/>
    </xf>
    <xf numFmtId="0" fontId="66" fillId="0" borderId="11" xfId="0" applyFont="1" applyBorder="1" applyAlignment="1">
      <alignment horizontal="left" wrapText="1"/>
    </xf>
    <xf numFmtId="3" fontId="68" fillId="0" borderId="17" xfId="107" applyNumberFormat="1" applyFont="1" applyFill="1" applyBorder="1" applyAlignment="1">
      <alignment horizontal="center"/>
    </xf>
    <xf numFmtId="0" fontId="0" fillId="26" borderId="19" xfId="0" applyFont="1" applyFill="1" applyBorder="1" applyAlignment="1">
      <alignment horizontal="center"/>
    </xf>
    <xf numFmtId="0" fontId="41" fillId="34" borderId="60" xfId="107" applyFont="1" applyFill="1" applyBorder="1" applyAlignment="1">
      <alignment horizontal="center" vertical="top" wrapText="1"/>
    </xf>
    <xf numFmtId="43" fontId="70" fillId="26" borderId="0" xfId="107" applyNumberFormat="1" applyFont="1">
      <alignment horizontal="left"/>
    </xf>
    <xf numFmtId="0" fontId="1" fillId="43" borderId="0" xfId="57" applyFill="1"/>
    <xf numFmtId="0" fontId="71" fillId="0" borderId="0" xfId="114"/>
    <xf numFmtId="0" fontId="71" fillId="0" borderId="0" xfId="117"/>
    <xf numFmtId="0" fontId="1" fillId="0" borderId="0" xfId="57"/>
    <xf numFmtId="0" fontId="71" fillId="0" borderId="0" xfId="114" applyFill="1"/>
    <xf numFmtId="0" fontId="1" fillId="0" borderId="0" xfId="57" applyFill="1"/>
    <xf numFmtId="3" fontId="0" fillId="26" borderId="33" xfId="0" applyNumberFormat="1" applyFont="1" applyFill="1" applyBorder="1" applyAlignment="1">
      <alignment horizontal="center"/>
    </xf>
    <xf numFmtId="166" fontId="0" fillId="26" borderId="33" xfId="0" applyNumberFormat="1" applyFont="1" applyFill="1" applyBorder="1" applyAlignment="1">
      <alignment horizontal="center"/>
    </xf>
    <xf numFmtId="3" fontId="38" fillId="26" borderId="0" xfId="107" applyNumberFormat="1" applyFont="1">
      <alignment horizontal="left"/>
    </xf>
    <xf numFmtId="181" fontId="0" fillId="0" borderId="0" xfId="0" applyNumberFormat="1"/>
    <xf numFmtId="181" fontId="49" fillId="0" borderId="0" xfId="0" applyNumberFormat="1" applyFont="1" applyAlignment="1">
      <alignment vertical="center"/>
    </xf>
    <xf numFmtId="165" fontId="49" fillId="26" borderId="25" xfId="47" applyNumberFormat="1" applyFont="1" applyFill="1" applyBorder="1" applyAlignment="1">
      <alignment horizontal="right" vertical="center"/>
    </xf>
    <xf numFmtId="172" fontId="58" fillId="30" borderId="11" xfId="94" applyNumberFormat="1" applyFont="1" applyFill="1" applyBorder="1" applyAlignment="1">
      <alignment horizontal="right" vertical="center"/>
    </xf>
    <xf numFmtId="172" fontId="49" fillId="26" borderId="13" xfId="94" applyNumberFormat="1" applyFont="1" applyFill="1" applyBorder="1" applyAlignment="1">
      <alignment horizontal="right" vertical="center"/>
    </xf>
    <xf numFmtId="172" fontId="58" fillId="30" borderId="59" xfId="94" applyNumberFormat="1" applyFont="1" applyFill="1" applyBorder="1" applyAlignment="1">
      <alignment horizontal="right" vertical="center"/>
    </xf>
    <xf numFmtId="172" fontId="49" fillId="26" borderId="41" xfId="94" applyNumberFormat="1" applyFont="1" applyFill="1" applyBorder="1" applyAlignment="1">
      <alignment horizontal="right" vertical="center"/>
    </xf>
    <xf numFmtId="172" fontId="49" fillId="26" borderId="34" xfId="94" applyNumberFormat="1" applyFont="1" applyFill="1" applyBorder="1" applyAlignment="1">
      <alignment horizontal="right" vertical="center"/>
    </xf>
    <xf numFmtId="1" fontId="0" fillId="0" borderId="0" xfId="0" applyNumberFormat="1"/>
    <xf numFmtId="165" fontId="83" fillId="26" borderId="29" xfId="47" applyNumberFormat="1" applyFont="1" applyFill="1" applyBorder="1" applyAlignment="1">
      <alignment vertical="center" wrapText="1"/>
    </xf>
    <xf numFmtId="165" fontId="83" fillId="26" borderId="76" xfId="47" applyNumberFormat="1" applyFont="1" applyFill="1" applyBorder="1" applyAlignment="1">
      <alignment vertical="center" wrapText="1"/>
    </xf>
    <xf numFmtId="165" fontId="83" fillId="26" borderId="0" xfId="47" applyNumberFormat="1" applyFont="1" applyFill="1" applyBorder="1" applyAlignment="1">
      <alignment horizontal="center" vertical="center" wrapText="1"/>
    </xf>
    <xf numFmtId="10" fontId="83" fillId="26" borderId="0" xfId="94" applyNumberFormat="1" applyFont="1" applyFill="1" applyBorder="1" applyAlignment="1">
      <alignment horizontal="center" vertical="center" wrapText="1"/>
    </xf>
    <xf numFmtId="165" fontId="63" fillId="26" borderId="29" xfId="47" applyNumberFormat="1" applyFont="1" applyFill="1" applyBorder="1" applyAlignment="1">
      <alignment horizontal="center" vertical="center" wrapText="1"/>
    </xf>
    <xf numFmtId="165" fontId="83" fillId="26" borderId="30" xfId="47" applyNumberFormat="1" applyFont="1" applyFill="1" applyBorder="1" applyAlignment="1">
      <alignment horizontal="center" vertical="center" wrapText="1"/>
    </xf>
    <xf numFmtId="165" fontId="83" fillId="26" borderId="31" xfId="47" applyNumberFormat="1" applyFont="1" applyFill="1" applyBorder="1" applyAlignment="1">
      <alignment horizontal="center" vertical="center" wrapText="1"/>
    </xf>
    <xf numFmtId="10" fontId="83" fillId="26" borderId="15" xfId="94" applyNumberFormat="1" applyFont="1" applyFill="1" applyBorder="1" applyAlignment="1">
      <alignment horizontal="center" vertical="center" wrapText="1"/>
    </xf>
    <xf numFmtId="165" fontId="83" fillId="26" borderId="77" xfId="47" applyNumberFormat="1" applyFont="1" applyFill="1" applyBorder="1" applyAlignment="1">
      <alignment horizontal="center" vertical="center" wrapText="1"/>
    </xf>
    <xf numFmtId="10" fontId="83" fillId="26" borderId="31" xfId="94" applyNumberFormat="1" applyFont="1" applyFill="1" applyBorder="1" applyAlignment="1">
      <alignment horizontal="center" vertical="center" wrapText="1"/>
    </xf>
    <xf numFmtId="10" fontId="83" fillId="26" borderId="78" xfId="9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63" fillId="26" borderId="0" xfId="107" applyNumberFormat="1" applyFont="1" applyFill="1" applyBorder="1" applyAlignment="1">
      <alignment horizontal="right"/>
    </xf>
    <xf numFmtId="3" fontId="63" fillId="26" borderId="0" xfId="107" applyNumberFormat="1" applyFont="1" applyFill="1" applyBorder="1" applyAlignment="1">
      <alignment horizontal="center"/>
    </xf>
    <xf numFmtId="165" fontId="49" fillId="26" borderId="29" xfId="0" applyNumberFormat="1" applyFont="1" applyFill="1" applyBorder="1" applyAlignment="1">
      <alignment horizontal="center" vertical="center" wrapText="1"/>
    </xf>
    <xf numFmtId="165" fontId="49" fillId="26" borderId="0" xfId="0" applyNumberFormat="1" applyFont="1" applyFill="1" applyBorder="1" applyAlignment="1">
      <alignment horizontal="center" vertical="center" wrapText="1"/>
    </xf>
    <xf numFmtId="10" fontId="49" fillId="26" borderId="14" xfId="94" applyNumberFormat="1" applyFont="1" applyFill="1" applyBorder="1" applyAlignment="1">
      <alignment horizontal="center" vertical="center" wrapText="1"/>
    </xf>
    <xf numFmtId="165" fontId="49" fillId="26" borderId="0" xfId="94" applyNumberFormat="1" applyFont="1" applyFill="1" applyBorder="1" applyAlignment="1">
      <alignment horizontal="center" vertical="center" wrapText="1"/>
    </xf>
    <xf numFmtId="10" fontId="49" fillId="26" borderId="0" xfId="94" applyNumberFormat="1" applyFont="1" applyFill="1" applyBorder="1" applyAlignment="1">
      <alignment horizontal="center" vertical="center" wrapText="1"/>
    </xf>
    <xf numFmtId="0" fontId="49" fillId="26" borderId="0" xfId="0" applyFont="1" applyFill="1" applyBorder="1" applyAlignment="1">
      <alignment horizontal="center"/>
    </xf>
    <xf numFmtId="9" fontId="0" fillId="26" borderId="0" xfId="94" applyFont="1" applyFill="1"/>
    <xf numFmtId="180" fontId="49" fillId="26" borderId="29" xfId="0" applyNumberFormat="1" applyFont="1" applyFill="1" applyBorder="1"/>
    <xf numFmtId="165" fontId="49" fillId="26" borderId="29" xfId="0" applyNumberFormat="1" applyFont="1" applyFill="1" applyBorder="1" applyAlignment="1">
      <alignment horizontal="right" vertical="center" wrapText="1"/>
    </xf>
    <xf numFmtId="165" fontId="49" fillId="26" borderId="30" xfId="0" applyNumberFormat="1" applyFont="1" applyFill="1" applyBorder="1" applyAlignment="1">
      <alignment horizontal="center" vertical="center" wrapText="1"/>
    </xf>
    <xf numFmtId="165" fontId="49" fillId="26" borderId="31" xfId="0" applyNumberFormat="1" applyFont="1" applyFill="1" applyBorder="1" applyAlignment="1">
      <alignment horizontal="center" vertical="center" wrapText="1"/>
    </xf>
    <xf numFmtId="10" fontId="49" fillId="26" borderId="15" xfId="94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63" fillId="26" borderId="19" xfId="0" applyFont="1" applyFill="1" applyBorder="1" applyAlignment="1">
      <alignment horizontal="right"/>
    </xf>
    <xf numFmtId="0" fontId="63" fillId="26" borderId="31" xfId="0" applyFont="1" applyFill="1" applyBorder="1"/>
    <xf numFmtId="0" fontId="63" fillId="26" borderId="31" xfId="0" applyFont="1" applyFill="1" applyBorder="1" applyAlignment="1">
      <alignment horizontal="right"/>
    </xf>
    <xf numFmtId="3" fontId="49" fillId="26" borderId="11" xfId="0" applyNumberFormat="1" applyFont="1" applyFill="1" applyBorder="1"/>
    <xf numFmtId="182" fontId="49" fillId="26" borderId="0" xfId="0" applyNumberFormat="1" applyFont="1" applyFill="1" applyAlignment="1">
      <alignment horizontal="center"/>
    </xf>
    <xf numFmtId="172" fontId="49" fillId="0" borderId="46" xfId="94" applyNumberFormat="1" applyFont="1" applyFill="1" applyBorder="1" applyAlignment="1">
      <alignment horizontal="right" vertical="center"/>
    </xf>
    <xf numFmtId="172" fontId="58" fillId="30" borderId="56" xfId="94" applyNumberFormat="1" applyFont="1" applyFill="1" applyBorder="1" applyAlignment="1">
      <alignment horizontal="right" vertical="center"/>
    </xf>
    <xf numFmtId="172" fontId="58" fillId="30" borderId="57" xfId="94" applyNumberFormat="1" applyFont="1" applyFill="1" applyBorder="1" applyAlignment="1">
      <alignment horizontal="right" vertical="center"/>
    </xf>
    <xf numFmtId="10" fontId="49" fillId="26" borderId="0" xfId="94" applyNumberFormat="1" applyFont="1" applyFill="1" applyAlignment="1">
      <alignment horizontal="left"/>
    </xf>
    <xf numFmtId="172" fontId="49" fillId="26" borderId="0" xfId="94" applyNumberFormat="1" applyFont="1" applyFill="1" applyBorder="1" applyAlignment="1">
      <alignment horizontal="right" vertical="center"/>
    </xf>
    <xf numFmtId="0" fontId="0" fillId="0" borderId="1" xfId="0" applyBorder="1" applyAlignment="1"/>
    <xf numFmtId="172" fontId="63" fillId="26" borderId="46" xfId="94" applyNumberFormat="1" applyFont="1" applyFill="1" applyBorder="1" applyAlignment="1">
      <alignment horizontal="right"/>
    </xf>
    <xf numFmtId="172" fontId="49" fillId="0" borderId="0" xfId="94" applyNumberFormat="1" applyFont="1" applyFill="1" applyBorder="1" applyAlignment="1">
      <alignment horizontal="right" vertical="center"/>
    </xf>
    <xf numFmtId="172" fontId="62" fillId="30" borderId="44" xfId="94" applyNumberFormat="1" applyFont="1" applyFill="1" applyBorder="1" applyAlignment="1">
      <alignment horizontal="right"/>
    </xf>
    <xf numFmtId="172" fontId="63" fillId="26" borderId="41" xfId="94" applyNumberFormat="1" applyFont="1" applyFill="1" applyBorder="1" applyAlignment="1">
      <alignment horizontal="right"/>
    </xf>
    <xf numFmtId="172" fontId="49" fillId="0" borderId="13" xfId="94" applyNumberFormat="1" applyFont="1" applyFill="1" applyBorder="1" applyAlignment="1">
      <alignment horizontal="right" vertical="center"/>
    </xf>
    <xf numFmtId="172" fontId="63" fillId="26" borderId="0" xfId="94" applyNumberFormat="1" applyFont="1" applyFill="1" applyBorder="1" applyAlignment="1">
      <alignment horizontal="right"/>
    </xf>
    <xf numFmtId="172" fontId="63" fillId="26" borderId="13" xfId="94" applyNumberFormat="1" applyFont="1" applyFill="1" applyBorder="1" applyAlignment="1">
      <alignment horizontal="right"/>
    </xf>
    <xf numFmtId="172" fontId="58" fillId="26" borderId="27" xfId="94" applyNumberFormat="1" applyFont="1" applyFill="1" applyBorder="1" applyAlignment="1">
      <alignment horizontal="center" vertical="center"/>
    </xf>
    <xf numFmtId="172" fontId="49" fillId="0" borderId="32" xfId="94" applyNumberFormat="1" applyFont="1" applyFill="1" applyBorder="1" applyAlignment="1">
      <alignment horizontal="right" vertical="center"/>
    </xf>
    <xf numFmtId="172" fontId="49" fillId="26" borderId="46" xfId="94" applyNumberFormat="1" applyFont="1" applyFill="1" applyBorder="1" applyAlignment="1">
      <alignment horizontal="right" vertical="center"/>
    </xf>
    <xf numFmtId="172" fontId="49" fillId="0" borderId="41" xfId="94" applyNumberFormat="1" applyFont="1" applyFill="1" applyBorder="1" applyAlignment="1">
      <alignment horizontal="right" vertical="center"/>
    </xf>
    <xf numFmtId="172" fontId="62" fillId="30" borderId="51" xfId="94" applyNumberFormat="1" applyFont="1" applyFill="1" applyBorder="1" applyAlignment="1">
      <alignment horizontal="right"/>
    </xf>
    <xf numFmtId="172" fontId="62" fillId="30" borderId="45" xfId="94" applyNumberFormat="1" applyFont="1" applyFill="1" applyBorder="1" applyAlignment="1">
      <alignment horizontal="right"/>
    </xf>
    <xf numFmtId="0" fontId="0" fillId="0" borderId="0" xfId="0"/>
    <xf numFmtId="0" fontId="49" fillId="0" borderId="0" xfId="0" applyFont="1" applyBorder="1" applyAlignment="1">
      <alignment horizontal="left" wrapText="1"/>
    </xf>
    <xf numFmtId="0" fontId="41" fillId="34" borderId="0" xfId="107" applyFont="1" applyFill="1" applyAlignment="1">
      <alignment horizontal="center" vertical="top" wrapText="1"/>
    </xf>
    <xf numFmtId="0" fontId="55" fillId="29" borderId="35" xfId="107" applyFont="1" applyFill="1" applyBorder="1" applyAlignment="1">
      <alignment horizontal="left" vertical="center"/>
    </xf>
    <xf numFmtId="0" fontId="58" fillId="26" borderId="0" xfId="0" applyFont="1" applyFill="1" applyBorder="1" applyAlignment="1">
      <alignment horizontal="left" vertical="center" wrapText="1"/>
    </xf>
    <xf numFmtId="165" fontId="83" fillId="26" borderId="29" xfId="47" applyNumberFormat="1" applyFont="1" applyFill="1" applyBorder="1" applyAlignment="1">
      <alignment horizontal="right" vertical="center" wrapText="1"/>
    </xf>
    <xf numFmtId="165" fontId="83" fillId="26" borderId="76" xfId="47" applyNumberFormat="1" applyFont="1" applyFill="1" applyBorder="1" applyAlignment="1">
      <alignment horizontal="right" vertical="center" wrapText="1"/>
    </xf>
    <xf numFmtId="0" fontId="83" fillId="26" borderId="0" xfId="0" applyFont="1" applyFill="1" applyBorder="1" applyAlignment="1">
      <alignment horizontal="center" vertical="center"/>
    </xf>
    <xf numFmtId="0" fontId="83" fillId="26" borderId="0" xfId="0" applyFont="1" applyFill="1" applyBorder="1"/>
    <xf numFmtId="0" fontId="62" fillId="26" borderId="0" xfId="0" applyFont="1" applyFill="1" applyAlignment="1">
      <alignment horizontal="center"/>
    </xf>
    <xf numFmtId="0" fontId="65" fillId="26" borderId="0" xfId="107" applyFont="1" applyFill="1" applyAlignment="1">
      <alignment horizontal="center"/>
    </xf>
    <xf numFmtId="0" fontId="63" fillId="26" borderId="0" xfId="107" applyFont="1" applyFill="1" applyAlignment="1">
      <alignment horizontal="center"/>
    </xf>
    <xf numFmtId="165" fontId="63" fillId="26" borderId="0" xfId="47" applyNumberFormat="1" applyFont="1" applyFill="1" applyBorder="1" applyAlignment="1">
      <alignment horizontal="right" vertical="center" indent="1"/>
    </xf>
    <xf numFmtId="0" fontId="0" fillId="26" borderId="0" xfId="0" applyFill="1" applyAlignment="1">
      <alignment horizontal="left"/>
    </xf>
    <xf numFmtId="165" fontId="63" fillId="0" borderId="30" xfId="47" applyNumberFormat="1" applyFont="1" applyFill="1" applyBorder="1" applyAlignment="1">
      <alignment horizontal="right"/>
    </xf>
    <xf numFmtId="10" fontId="63" fillId="26" borderId="31" xfId="94" applyNumberFormat="1" applyFont="1" applyFill="1" applyBorder="1" applyAlignment="1">
      <alignment horizontal="right"/>
    </xf>
    <xf numFmtId="0" fontId="63" fillId="26" borderId="31" xfId="107" applyFont="1" applyFill="1" applyBorder="1">
      <alignment horizontal="left"/>
    </xf>
    <xf numFmtId="0" fontId="63" fillId="26" borderId="31" xfId="107" applyFont="1" applyFill="1" applyBorder="1" applyAlignment="1">
      <alignment horizontal="right"/>
    </xf>
    <xf numFmtId="0" fontId="63" fillId="26" borderId="31" xfId="107" applyFont="1" applyFill="1" applyBorder="1" applyAlignment="1">
      <alignment horizontal="center"/>
    </xf>
    <xf numFmtId="3" fontId="63" fillId="26" borderId="31" xfId="107" applyNumberFormat="1" applyFont="1" applyFill="1" applyBorder="1" applyAlignment="1">
      <alignment horizontal="right"/>
    </xf>
    <xf numFmtId="3" fontId="63" fillId="26" borderId="31" xfId="107" applyNumberFormat="1" applyFont="1" applyFill="1" applyBorder="1" applyAlignment="1">
      <alignment horizontal="center"/>
    </xf>
    <xf numFmtId="165" fontId="63" fillId="26" borderId="0" xfId="107" applyNumberFormat="1" applyFont="1" applyFill="1" applyAlignment="1">
      <alignment horizontal="right"/>
    </xf>
    <xf numFmtId="165" fontId="49" fillId="26" borderId="0" xfId="0" applyNumberFormat="1" applyFont="1" applyFill="1" applyBorder="1" applyAlignment="1">
      <alignment horizontal="right" vertical="center" wrapText="1"/>
    </xf>
    <xf numFmtId="10" fontId="58" fillId="26" borderId="14" xfId="94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165" fontId="58" fillId="35" borderId="29" xfId="48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/>
    <xf numFmtId="0" fontId="60" fillId="26" borderId="0" xfId="0" applyFont="1" applyFill="1"/>
    <xf numFmtId="3" fontId="55" fillId="26" borderId="0" xfId="0" applyNumberFormat="1" applyFont="1" applyFill="1" applyBorder="1" applyAlignment="1">
      <alignment horizontal="left" vertical="center"/>
    </xf>
    <xf numFmtId="179" fontId="74" fillId="0" borderId="0" xfId="116" applyNumberFormat="1" applyFont="1" applyBorder="1" applyProtection="1"/>
    <xf numFmtId="166" fontId="73" fillId="0" borderId="0" xfId="115" quotePrefix="1" applyNumberFormat="1" applyFont="1" applyFill="1" applyAlignment="1">
      <alignment horizontal="right"/>
    </xf>
    <xf numFmtId="172" fontId="62" fillId="26" borderId="27" xfId="94" applyNumberFormat="1" applyFont="1" applyFill="1" applyBorder="1" applyAlignment="1">
      <alignment horizontal="center"/>
    </xf>
    <xf numFmtId="0" fontId="49" fillId="0" borderId="88" xfId="107" applyFont="1" applyFill="1" applyBorder="1" applyAlignment="1">
      <alignment horizontal="left" vertical="center" indent="1"/>
    </xf>
    <xf numFmtId="165" fontId="49" fillId="0" borderId="0" xfId="47" applyNumberFormat="1" applyFont="1" applyFill="1" applyAlignment="1">
      <alignment horizontal="center"/>
    </xf>
    <xf numFmtId="0" fontId="49" fillId="0" borderId="89" xfId="107" applyFont="1" applyFill="1" applyBorder="1" applyAlignment="1">
      <alignment horizontal="left" vertical="center" indent="1"/>
    </xf>
    <xf numFmtId="0" fontId="49" fillId="0" borderId="89" xfId="107" applyNumberFormat="1" applyFont="1" applyFill="1" applyBorder="1" applyAlignment="1">
      <alignment horizontal="left" vertical="center" indent="1"/>
    </xf>
    <xf numFmtId="0" fontId="49" fillId="0" borderId="90" xfId="107" applyFont="1" applyFill="1" applyBorder="1" applyAlignment="1">
      <alignment horizontal="left" vertical="center" indent="1"/>
    </xf>
    <xf numFmtId="165" fontId="72" fillId="26" borderId="0" xfId="47" applyNumberFormat="1" applyFont="1" applyFill="1"/>
    <xf numFmtId="172" fontId="58" fillId="30" borderId="11" xfId="0" applyNumberFormat="1" applyFont="1" applyFill="1" applyBorder="1"/>
    <xf numFmtId="172" fontId="49" fillId="26" borderId="0" xfId="94" applyNumberFormat="1" applyFont="1" applyFill="1" applyAlignment="1">
      <alignment vertical="center"/>
    </xf>
    <xf numFmtId="172" fontId="55" fillId="29" borderId="47" xfId="94" applyNumberFormat="1" applyFont="1" applyFill="1" applyBorder="1" applyAlignment="1">
      <alignment horizontal="center" vertical="center"/>
    </xf>
    <xf numFmtId="172" fontId="55" fillId="29" borderId="36" xfId="94" applyNumberFormat="1" applyFont="1" applyFill="1" applyBorder="1" applyAlignment="1">
      <alignment horizontal="center" vertical="center"/>
    </xf>
    <xf numFmtId="172" fontId="55" fillId="31" borderId="50" xfId="94" applyNumberFormat="1" applyFont="1" applyFill="1" applyBorder="1" applyAlignment="1">
      <alignment horizontal="center" vertical="center"/>
    </xf>
    <xf numFmtId="165" fontId="58" fillId="30" borderId="35" xfId="47" applyNumberFormat="1" applyFont="1" applyFill="1" applyBorder="1" applyAlignment="1">
      <alignment horizontal="center" vertical="center"/>
    </xf>
    <xf numFmtId="165" fontId="58" fillId="30" borderId="36" xfId="47" applyNumberFormat="1" applyFont="1" applyFill="1" applyBorder="1" applyAlignment="1">
      <alignment horizontal="center" vertical="center"/>
    </xf>
    <xf numFmtId="172" fontId="58" fillId="30" borderId="47" xfId="94" applyNumberFormat="1" applyFont="1" applyFill="1" applyBorder="1" applyAlignment="1">
      <alignment horizontal="right" vertical="center"/>
    </xf>
    <xf numFmtId="165" fontId="58" fillId="30" borderId="27" xfId="47" applyNumberFormat="1" applyFont="1" applyFill="1" applyBorder="1" applyAlignment="1">
      <alignment horizontal="center" vertical="center"/>
    </xf>
    <xf numFmtId="172" fontId="58" fillId="30" borderId="63" xfId="94" applyNumberFormat="1" applyFont="1" applyFill="1" applyBorder="1" applyAlignment="1">
      <alignment horizontal="right" vertical="center"/>
    </xf>
    <xf numFmtId="172" fontId="58" fillId="30" borderId="64" xfId="94" applyNumberFormat="1" applyFont="1" applyFill="1" applyBorder="1" applyAlignment="1">
      <alignment horizontal="right" vertical="center"/>
    </xf>
    <xf numFmtId="172" fontId="55" fillId="29" borderId="58" xfId="94" applyNumberFormat="1" applyFont="1" applyFill="1" applyBorder="1" applyAlignment="1">
      <alignment horizontal="center" vertical="center"/>
    </xf>
    <xf numFmtId="172" fontId="58" fillId="35" borderId="27" xfId="94" applyNumberFormat="1" applyFont="1" applyFill="1" applyBorder="1" applyAlignment="1">
      <alignment horizontal="right" vertical="center"/>
    </xf>
    <xf numFmtId="172" fontId="49" fillId="26" borderId="0" xfId="94" applyNumberFormat="1" applyFont="1" applyFill="1"/>
    <xf numFmtId="172" fontId="49" fillId="26" borderId="11" xfId="94" applyNumberFormat="1" applyFont="1" applyFill="1" applyBorder="1"/>
    <xf numFmtId="165" fontId="0" fillId="0" borderId="0" xfId="47" applyNumberFormat="1" applyFont="1"/>
    <xf numFmtId="172" fontId="58" fillId="26" borderId="11" xfId="0" applyNumberFormat="1" applyFont="1" applyFill="1" applyBorder="1" applyAlignment="1">
      <alignment horizontal="right" vertical="center" wrapText="1"/>
    </xf>
    <xf numFmtId="0" fontId="54" fillId="26" borderId="0" xfId="0" applyFont="1" applyFill="1" applyAlignment="1">
      <alignment horizontal="left" wrapText="1"/>
    </xf>
    <xf numFmtId="0" fontId="66" fillId="0" borderId="11" xfId="0" applyFont="1" applyBorder="1" applyAlignment="1">
      <alignment horizontal="left" wrapText="1"/>
    </xf>
    <xf numFmtId="3" fontId="69" fillId="34" borderId="24" xfId="107" applyNumberFormat="1" applyFont="1" applyFill="1" applyBorder="1" applyAlignment="1">
      <alignment horizontal="center" vertical="center"/>
    </xf>
    <xf numFmtId="3" fontId="69" fillId="34" borderId="12" xfId="107" applyNumberFormat="1" applyFont="1" applyFill="1" applyBorder="1" applyAlignment="1">
      <alignment horizontal="center" vertical="center"/>
    </xf>
    <xf numFmtId="3" fontId="69" fillId="34" borderId="38" xfId="107" applyNumberFormat="1" applyFont="1" applyFill="1" applyBorder="1" applyAlignment="1">
      <alignment horizontal="center" vertical="center"/>
    </xf>
    <xf numFmtId="3" fontId="55" fillId="34" borderId="24" xfId="107" applyNumberFormat="1" applyFont="1" applyFill="1" applyBorder="1" applyAlignment="1">
      <alignment horizontal="center" vertical="center"/>
    </xf>
    <xf numFmtId="3" fontId="55" fillId="34" borderId="12" xfId="107" applyNumberFormat="1" applyFont="1" applyFill="1" applyBorder="1" applyAlignment="1">
      <alignment horizontal="center" vertical="center"/>
    </xf>
    <xf numFmtId="3" fontId="55" fillId="34" borderId="38" xfId="107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0" fillId="26" borderId="0" xfId="58" applyFont="1" applyFill="1" applyAlignment="1">
      <alignment horizontal="center" vertical="center"/>
    </xf>
    <xf numFmtId="0" fontId="41" fillId="29" borderId="0" xfId="107" applyFont="1" applyFill="1" applyAlignment="1">
      <alignment horizontal="center"/>
    </xf>
    <xf numFmtId="0" fontId="98" fillId="28" borderId="18" xfId="0" applyFont="1" applyFill="1" applyBorder="1" applyAlignment="1">
      <alignment vertical="center" wrapText="1"/>
    </xf>
    <xf numFmtId="0" fontId="98" fillId="28" borderId="19" xfId="0" applyFont="1" applyFill="1" applyBorder="1" applyAlignment="1">
      <alignment vertical="center"/>
    </xf>
    <xf numFmtId="0" fontId="98" fillId="28" borderId="16" xfId="0" applyFont="1" applyFill="1" applyBorder="1" applyAlignment="1">
      <alignment vertical="center"/>
    </xf>
    <xf numFmtId="0" fontId="98" fillId="28" borderId="29" xfId="0" applyFont="1" applyFill="1" applyBorder="1" applyAlignment="1">
      <alignment vertical="center"/>
    </xf>
    <xf numFmtId="0" fontId="98" fillId="28" borderId="0" xfId="0" applyFont="1" applyFill="1" applyBorder="1" applyAlignment="1">
      <alignment vertical="center"/>
    </xf>
    <xf numFmtId="0" fontId="98" fillId="28" borderId="14" xfId="0" applyFont="1" applyFill="1" applyBorder="1" applyAlignment="1">
      <alignment vertical="center"/>
    </xf>
    <xf numFmtId="0" fontId="98" fillId="28" borderId="30" xfId="0" applyFont="1" applyFill="1" applyBorder="1" applyAlignment="1">
      <alignment vertical="center"/>
    </xf>
    <xf numFmtId="0" fontId="98" fillId="28" borderId="31" xfId="0" applyFont="1" applyFill="1" applyBorder="1" applyAlignment="1">
      <alignment vertical="center"/>
    </xf>
    <xf numFmtId="0" fontId="98" fillId="28" borderId="15" xfId="0" applyFont="1" applyFill="1" applyBorder="1" applyAlignment="1">
      <alignment vertical="center"/>
    </xf>
    <xf numFmtId="0" fontId="82" fillId="39" borderId="18" xfId="0" applyFont="1" applyFill="1" applyBorder="1" applyAlignment="1">
      <alignment horizontal="center"/>
    </xf>
    <xf numFmtId="0" fontId="82" fillId="39" borderId="19" xfId="0" applyFont="1" applyFill="1" applyBorder="1" applyAlignment="1">
      <alignment horizontal="center"/>
    </xf>
    <xf numFmtId="0" fontId="82" fillId="39" borderId="66" xfId="0" applyFont="1" applyFill="1" applyBorder="1" applyAlignment="1">
      <alignment horizontal="center"/>
    </xf>
    <xf numFmtId="0" fontId="82" fillId="39" borderId="67" xfId="0" applyFont="1" applyFill="1" applyBorder="1" applyAlignment="1">
      <alignment horizontal="center"/>
    </xf>
    <xf numFmtId="0" fontId="82" fillId="39" borderId="68" xfId="0" applyFont="1" applyFill="1" applyBorder="1" applyAlignment="1">
      <alignment horizontal="center"/>
    </xf>
    <xf numFmtId="0" fontId="82" fillId="39" borderId="69" xfId="0" applyFont="1" applyFill="1" applyBorder="1" applyAlignment="1">
      <alignment horizontal="center"/>
    </xf>
    <xf numFmtId="0" fontId="80" fillId="40" borderId="70" xfId="0" applyFont="1" applyFill="1" applyBorder="1" applyAlignment="1">
      <alignment horizontal="left"/>
    </xf>
    <xf numFmtId="0" fontId="80" fillId="40" borderId="71" xfId="0" applyFont="1" applyFill="1" applyBorder="1" applyAlignment="1">
      <alignment horizontal="left"/>
    </xf>
    <xf numFmtId="0" fontId="82" fillId="41" borderId="74" xfId="0" applyFont="1" applyFill="1" applyBorder="1" applyAlignment="1">
      <alignment horizontal="left"/>
    </xf>
    <xf numFmtId="0" fontId="82" fillId="42" borderId="70" xfId="0" applyFont="1" applyFill="1" applyBorder="1" applyAlignment="1">
      <alignment horizontal="left"/>
    </xf>
    <xf numFmtId="0" fontId="82" fillId="41" borderId="70" xfId="0" applyFont="1" applyFill="1" applyBorder="1" applyAlignment="1">
      <alignment horizontal="left"/>
    </xf>
    <xf numFmtId="0" fontId="63" fillId="0" borderId="11" xfId="0" applyFont="1" applyBorder="1" applyAlignment="1">
      <alignment wrapText="1"/>
    </xf>
    <xf numFmtId="3" fontId="62" fillId="0" borderId="18" xfId="107" applyNumberFormat="1" applyFont="1" applyFill="1" applyBorder="1" applyAlignment="1">
      <alignment horizontal="center" vertical="center"/>
    </xf>
    <xf numFmtId="3" fontId="62" fillId="0" borderId="19" xfId="107" applyNumberFormat="1" applyFont="1" applyFill="1" applyBorder="1" applyAlignment="1">
      <alignment horizontal="center" vertical="center"/>
    </xf>
    <xf numFmtId="3" fontId="62" fillId="0" borderId="16" xfId="107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left"/>
    </xf>
    <xf numFmtId="0" fontId="58" fillId="35" borderId="0" xfId="0" applyFont="1" applyFill="1" applyBorder="1" applyAlignment="1">
      <alignment horizontal="left"/>
    </xf>
    <xf numFmtId="0" fontId="62" fillId="0" borderId="65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59" xfId="0" applyFont="1" applyFill="1" applyBorder="1" applyAlignment="1">
      <alignment horizontal="center"/>
    </xf>
    <xf numFmtId="0" fontId="55" fillId="38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58" fillId="35" borderId="19" xfId="0" applyFont="1" applyFill="1" applyBorder="1" applyAlignment="1">
      <alignment horizontal="left" vertical="center" wrapText="1"/>
    </xf>
    <xf numFmtId="0" fontId="58" fillId="35" borderId="16" xfId="0" applyFont="1" applyFill="1" applyBorder="1" applyAlignment="1">
      <alignment horizontal="left" vertical="center" wrapText="1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5" fillId="29" borderId="0" xfId="0" applyFont="1" applyFill="1" applyAlignment="1">
      <alignment horizontal="left" vertical="center" wrapText="1"/>
    </xf>
    <xf numFmtId="0" fontId="55" fillId="29" borderId="14" xfId="0" applyFont="1" applyFill="1" applyBorder="1" applyAlignment="1">
      <alignment horizontal="left" vertical="center" wrapText="1"/>
    </xf>
    <xf numFmtId="0" fontId="58" fillId="35" borderId="0" xfId="0" applyFont="1" applyFill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62" fillId="35" borderId="0" xfId="0" applyFont="1" applyFill="1" applyAlignment="1">
      <alignment horizontal="left" vertical="center" wrapText="1"/>
    </xf>
    <xf numFmtId="0" fontId="62" fillId="35" borderId="14" xfId="0" applyFont="1" applyFill="1" applyBorder="1" applyAlignment="1">
      <alignment horizontal="left" vertical="center" wrapText="1"/>
    </xf>
    <xf numFmtId="10" fontId="58" fillId="30" borderId="0" xfId="94" applyNumberFormat="1" applyFont="1" applyFill="1" applyBorder="1" applyAlignment="1">
      <alignment horizontal="center"/>
    </xf>
    <xf numFmtId="0" fontId="41" fillId="31" borderId="0" xfId="107" applyFont="1" applyFill="1" applyAlignment="1">
      <alignment horizontal="center"/>
    </xf>
    <xf numFmtId="0" fontId="38" fillId="26" borderId="0" xfId="107" applyAlignment="1">
      <alignment horizontal="left"/>
    </xf>
    <xf numFmtId="0" fontId="38" fillId="26" borderId="0" xfId="107" applyAlignment="1">
      <alignment horizontal="left" wrapText="1"/>
    </xf>
    <xf numFmtId="0" fontId="39" fillId="26" borderId="0" xfId="0" applyFont="1" applyFill="1" applyAlignment="1">
      <alignment horizontal="center"/>
    </xf>
    <xf numFmtId="0" fontId="41" fillId="34" borderId="0" xfId="107" applyFont="1" applyFill="1" applyAlignment="1">
      <alignment horizontal="center" vertical="top" wrapText="1"/>
    </xf>
    <xf numFmtId="0" fontId="39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49" fillId="26" borderId="11" xfId="0" applyFont="1" applyFill="1" applyBorder="1" applyAlignment="1">
      <alignment horizontal="left" vertical="center" wrapText="1"/>
    </xf>
    <xf numFmtId="0" fontId="55" fillId="29" borderId="35" xfId="107" applyFont="1" applyFill="1" applyBorder="1" applyAlignment="1">
      <alignment horizontal="left" vertical="center"/>
    </xf>
    <xf numFmtId="0" fontId="55" fillId="29" borderId="47" xfId="107" applyFont="1" applyFill="1" applyBorder="1" applyAlignment="1">
      <alignment horizontal="left" vertical="center"/>
    </xf>
    <xf numFmtId="0" fontId="49" fillId="26" borderId="0" xfId="0" applyFont="1" applyFill="1" applyBorder="1" applyAlignment="1">
      <alignment horizontal="left" vertical="center" wrapText="1"/>
    </xf>
    <xf numFmtId="0" fontId="58" fillId="26" borderId="0" xfId="0" applyFont="1" applyFill="1" applyBorder="1" applyAlignment="1">
      <alignment horizontal="left" vertical="top" wrapText="1"/>
    </xf>
    <xf numFmtId="0" fontId="64" fillId="26" borderId="0" xfId="0" applyFont="1" applyFill="1" applyBorder="1" applyAlignment="1">
      <alignment horizontal="left" vertical="center" wrapText="1"/>
    </xf>
    <xf numFmtId="0" fontId="58" fillId="26" borderId="0" xfId="0" applyFont="1" applyFill="1" applyBorder="1" applyAlignment="1">
      <alignment horizontal="left" vertical="center" wrapText="1"/>
    </xf>
    <xf numFmtId="0" fontId="63" fillId="26" borderId="0" xfId="0" applyFont="1" applyFill="1" applyBorder="1" applyAlignment="1">
      <alignment horizontal="center" wrapText="1"/>
    </xf>
    <xf numFmtId="0" fontId="49" fillId="26" borderId="0" xfId="0" applyFont="1" applyFill="1" applyBorder="1" applyAlignment="1">
      <alignment horizont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wrapText="1"/>
    </xf>
    <xf numFmtId="0" fontId="63" fillId="26" borderId="19" xfId="0" applyFont="1" applyFill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77" fillId="0" borderId="0" xfId="0" applyFont="1" applyFill="1" applyAlignment="1">
      <alignment horizontal="left" vertical="center"/>
    </xf>
    <xf numFmtId="0" fontId="55" fillId="29" borderId="24" xfId="107" applyNumberFormat="1" applyFont="1" applyFill="1" applyBorder="1" applyAlignment="1">
      <alignment horizontal="center" wrapText="1"/>
    </xf>
    <xf numFmtId="0" fontId="55" fillId="29" borderId="38" xfId="107" applyNumberFormat="1" applyFont="1" applyFill="1" applyBorder="1" applyAlignment="1">
      <alignment horizontal="center" wrapText="1"/>
    </xf>
    <xf numFmtId="0" fontId="55" fillId="29" borderId="40" xfId="107" applyNumberFormat="1" applyFont="1" applyFill="1" applyBorder="1" applyAlignment="1">
      <alignment horizontal="center" wrapText="1"/>
    </xf>
    <xf numFmtId="0" fontId="55" fillId="29" borderId="41" xfId="107" applyNumberFormat="1" applyFont="1" applyFill="1" applyBorder="1" applyAlignment="1">
      <alignment horizontal="center" wrapText="1"/>
    </xf>
    <xf numFmtId="0" fontId="79" fillId="29" borderId="12" xfId="0" applyFont="1" applyFill="1" applyBorder="1" applyAlignment="1">
      <alignment horizontal="center" vertical="center" wrapText="1"/>
    </xf>
    <xf numFmtId="0" fontId="79" fillId="29" borderId="38" xfId="0" applyFont="1" applyFill="1" applyBorder="1" applyAlignment="1">
      <alignment horizontal="center" vertical="center" wrapText="1"/>
    </xf>
    <xf numFmtId="49" fontId="79" fillId="29" borderId="36" xfId="0" applyNumberFormat="1" applyFont="1" applyFill="1" applyBorder="1" applyAlignment="1">
      <alignment horizontal="center" vertical="center"/>
    </xf>
    <xf numFmtId="49" fontId="79" fillId="29" borderId="47" xfId="0" applyNumberFormat="1" applyFont="1" applyFill="1" applyBorder="1" applyAlignment="1">
      <alignment horizontal="center" vertical="center"/>
    </xf>
    <xf numFmtId="0" fontId="79" fillId="29" borderId="35" xfId="0" applyFont="1" applyFill="1" applyBorder="1" applyAlignment="1">
      <alignment horizontal="center" vertical="center"/>
    </xf>
    <xf numFmtId="0" fontId="79" fillId="29" borderId="47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top" wrapText="1"/>
    </xf>
  </cellXfs>
  <cellStyles count="159">
    <cellStyle name="20% - Énfasis1" xfId="136" builtinId="30" customBuiltin="1"/>
    <cellStyle name="20% - Énfasis1 2" xfId="1"/>
    <cellStyle name="20% - Énfasis2" xfId="140" builtinId="34" customBuiltin="1"/>
    <cellStyle name="20% - Énfasis2 2" xfId="2"/>
    <cellStyle name="20% - Énfasis3" xfId="144" builtinId="38" customBuiltin="1"/>
    <cellStyle name="20% - Énfasis3 2" xfId="3"/>
    <cellStyle name="20% - Énfasis4" xfId="148" builtinId="42" customBuiltin="1"/>
    <cellStyle name="20% - Énfasis4 2" xfId="4"/>
    <cellStyle name="20% - Énfasis5" xfId="152" builtinId="46" customBuiltin="1"/>
    <cellStyle name="20% - Énfasis5 2" xfId="5"/>
    <cellStyle name="20% - Énfasis6" xfId="156" builtinId="50" customBuiltin="1"/>
    <cellStyle name="20% - Énfasis6 2" xfId="6"/>
    <cellStyle name="40% - Énfasis1" xfId="137" builtinId="31" customBuiltin="1"/>
    <cellStyle name="40% - Énfasis1 2" xfId="7"/>
    <cellStyle name="40% - Énfasis2" xfId="141" builtinId="35" customBuiltin="1"/>
    <cellStyle name="40% - Énfasis2 2" xfId="8"/>
    <cellStyle name="40% - Énfasis3" xfId="145" builtinId="39" customBuiltin="1"/>
    <cellStyle name="40% - Énfasis3 2" xfId="9"/>
    <cellStyle name="40% - Énfasis4" xfId="149" builtinId="43" customBuiltin="1"/>
    <cellStyle name="40% - Énfasis4 2" xfId="10"/>
    <cellStyle name="40% - Énfasis5" xfId="153" builtinId="47" customBuiltin="1"/>
    <cellStyle name="40% - Énfasis5 2" xfId="11"/>
    <cellStyle name="40% - Énfasis6" xfId="157" builtinId="51" customBuiltin="1"/>
    <cellStyle name="40% - Énfasis6 2" xfId="12"/>
    <cellStyle name="60% - Énfasis1" xfId="138" builtinId="32" customBuiltin="1"/>
    <cellStyle name="60% - Énfasis1 2" xfId="13"/>
    <cellStyle name="60% - Énfasis2" xfId="142" builtinId="36" customBuiltin="1"/>
    <cellStyle name="60% - Énfasis2 2" xfId="14"/>
    <cellStyle name="60% - Énfasis3" xfId="146" builtinId="40" customBuiltin="1"/>
    <cellStyle name="60% - Énfasis3 2" xfId="15"/>
    <cellStyle name="60% - Énfasis4" xfId="150" builtinId="44" customBuiltin="1"/>
    <cellStyle name="60% - Énfasis4 2" xfId="16"/>
    <cellStyle name="60% - Énfasis5" xfId="154" builtinId="48" customBuiltin="1"/>
    <cellStyle name="60% - Énfasis5 2" xfId="17"/>
    <cellStyle name="60% - Énfasis6" xfId="158" builtinId="52" customBuiltin="1"/>
    <cellStyle name="60% - Énfasis6 2" xfId="18"/>
    <cellStyle name="Border" xfId="19"/>
    <cellStyle name="Buena" xfId="123" builtinId="26" customBuiltin="1"/>
    <cellStyle name="Buena 2" xfId="20"/>
    <cellStyle name="Cálculo" xfId="128" builtinId="22" customBuiltin="1"/>
    <cellStyle name="Cálculo 2" xfId="21"/>
    <cellStyle name="Celda de comprobación" xfId="130" builtinId="23" customBuiltin="1"/>
    <cellStyle name="Celda de comprobación 2" xfId="22"/>
    <cellStyle name="Celda vinculada" xfId="129" builtinId="24" customBuiltin="1"/>
    <cellStyle name="Celda vinculada 2" xfId="23"/>
    <cellStyle name="CELESTE" xfId="24"/>
    <cellStyle name="Comma_Data Proyecto Antamina" xfId="25"/>
    <cellStyle name="CUADRO - Style1" xfId="26"/>
    <cellStyle name="CUERPO - Style2" xfId="27"/>
    <cellStyle name="Diseño" xfId="28"/>
    <cellStyle name="Diseño 12" xfId="29"/>
    <cellStyle name="Diseño 2" xfId="30"/>
    <cellStyle name="Diseño 3" xfId="31"/>
    <cellStyle name="Diseño 4" xfId="32"/>
    <cellStyle name="Diseño_053-BC" xfId="33"/>
    <cellStyle name="Encabezado 4" xfId="122" builtinId="19" customBuiltin="1"/>
    <cellStyle name="Encabezado 4 2" xfId="34"/>
    <cellStyle name="Énfasis1" xfId="135" builtinId="29" customBuiltin="1"/>
    <cellStyle name="Énfasis1 2" xfId="35"/>
    <cellStyle name="Énfasis2" xfId="139" builtinId="33" customBuiltin="1"/>
    <cellStyle name="Énfasis2 2" xfId="36"/>
    <cellStyle name="Énfasis3" xfId="143" builtinId="37" customBuiltin="1"/>
    <cellStyle name="Énfasis3 2" xfId="37"/>
    <cellStyle name="Énfasis4" xfId="147" builtinId="41" customBuiltin="1"/>
    <cellStyle name="Énfasis4 2" xfId="38"/>
    <cellStyle name="Énfasis5" xfId="151" builtinId="45" customBuiltin="1"/>
    <cellStyle name="Énfasis5 2" xfId="39"/>
    <cellStyle name="Énfasis6" xfId="155" builtinId="49" customBuiltin="1"/>
    <cellStyle name="Énfasis6 2" xfId="40"/>
    <cellStyle name="Entrada" xfId="126" builtinId="20" customBuiltin="1"/>
    <cellStyle name="Entrada 2" xfId="41"/>
    <cellStyle name="Euro" xfId="42"/>
    <cellStyle name="Euro 2" xfId="43"/>
    <cellStyle name="Euro 3" xfId="44"/>
    <cellStyle name="Euro 4" xfId="45"/>
    <cellStyle name="Incorrecto" xfId="124" builtinId="27" customBuiltin="1"/>
    <cellStyle name="Incorrecto 2" xfId="46"/>
    <cellStyle name="Millares" xfId="47" builtinId="3"/>
    <cellStyle name="Millares 2" xfId="48"/>
    <cellStyle name="Millares 2 2" xfId="49"/>
    <cellStyle name="Millares 3" xfId="50"/>
    <cellStyle name="Millares 3 2" xfId="51"/>
    <cellStyle name="Millares 4" xfId="52"/>
    <cellStyle name="Millares 5" xfId="53"/>
    <cellStyle name="Millares 6" xfId="54"/>
    <cellStyle name="Neutral" xfId="125" builtinId="28" customBuiltin="1"/>
    <cellStyle name="Neutral 2" xfId="55"/>
    <cellStyle name="No-definido" xfId="56"/>
    <cellStyle name="Normal" xfId="0" builtinId="0"/>
    <cellStyle name="Normal 10" xfId="114"/>
    <cellStyle name="Normal 10 2" xfId="117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2 5" xfId="63"/>
    <cellStyle name="Normal 3" xfId="64"/>
    <cellStyle name="Normal 3 2" xfId="65"/>
    <cellStyle name="Normal 3 2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6 2" xfId="76"/>
    <cellStyle name="Normal 7" xfId="77"/>
    <cellStyle name="Normal 7 2" xfId="78"/>
    <cellStyle name="Normal 8" xfId="79"/>
    <cellStyle name="Normal 9" xfId="80"/>
    <cellStyle name="Normal_Cuadro5" xfId="115"/>
    <cellStyle name="Normal_Cuadros 9-13" xfId="116"/>
    <cellStyle name="Notas" xfId="132" builtinId="10" customBuiltin="1"/>
    <cellStyle name="NOTAS - Style3" xfId="81"/>
    <cellStyle name="Notas 2" xfId="82"/>
    <cellStyle name="Notas 2 2" xfId="83"/>
    <cellStyle name="Notas 2 3" xfId="84"/>
    <cellStyle name="Notas 2 4" xfId="85"/>
    <cellStyle name="Notas 2 5" xfId="86"/>
    <cellStyle name="Notas 2_Terminos archivo_MODELO_2013(6ene)" xfId="87"/>
    <cellStyle name="Notas 3" xfId="88"/>
    <cellStyle name="Notas 3 2" xfId="89"/>
    <cellStyle name="Notas 4" xfId="90"/>
    <cellStyle name="Notas 5" xfId="91"/>
    <cellStyle name="Notas 6" xfId="92"/>
    <cellStyle name="Notas 7" xfId="93"/>
    <cellStyle name="Porcentaje" xfId="94" builtinId="5"/>
    <cellStyle name="Porcentaje 2" xfId="95"/>
    <cellStyle name="Porcentaje 2 2" xfId="96"/>
    <cellStyle name="Porcentaje 3" xfId="97"/>
    <cellStyle name="Porcentaje 4" xfId="98"/>
    <cellStyle name="Porcentual 2" xfId="99"/>
    <cellStyle name="Porcentual 2 2" xfId="100"/>
    <cellStyle name="Porcentual 3" xfId="101"/>
    <cellStyle name="Porcentual 3 2" xfId="102"/>
    <cellStyle name="RECUAD - Style4" xfId="103"/>
    <cellStyle name="Salida" xfId="127" builtinId="21" customBuiltin="1"/>
    <cellStyle name="Salida 2" xfId="104"/>
    <cellStyle name="Texto de advertencia" xfId="131" builtinId="11" customBuiltin="1"/>
    <cellStyle name="Texto de advertencia 2" xfId="105"/>
    <cellStyle name="Texto explicativo" xfId="133" builtinId="53" customBuiltin="1"/>
    <cellStyle name="Texto explicativo 2" xfId="106"/>
    <cellStyle name="TEXTO NORMAL" xfId="107"/>
    <cellStyle name="Título" xfId="118" builtinId="15" customBuiltin="1"/>
    <cellStyle name="TITULO - Style5" xfId="108"/>
    <cellStyle name="Título 1" xfId="119" builtinId="16" customBuiltin="1"/>
    <cellStyle name="Título 1 2" xfId="109"/>
    <cellStyle name="Título 2" xfId="120" builtinId="17" customBuiltin="1"/>
    <cellStyle name="Título 2 2" xfId="110"/>
    <cellStyle name="Título 3" xfId="121" builtinId="18" customBuiltin="1"/>
    <cellStyle name="Título 3 2" xfId="111"/>
    <cellStyle name="Título 4" xfId="112"/>
    <cellStyle name="Total" xfId="134" builtinId="25" customBuiltin="1"/>
    <cellStyle name="Total 2" xfId="113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</c:v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COBRE</c:v>
              </c:pt>
              <c:pt idx="1">
                <c:v>ORO</c:v>
              </c:pt>
              <c:pt idx="2">
                <c:v>ZINC</c:v>
              </c:pt>
              <c:pt idx="3">
                <c:v>PLATA</c:v>
              </c:pt>
              <c:pt idx="4">
                <c:v>PLOMO</c:v>
              </c:pt>
              <c:pt idx="5">
                <c:v>ESTAÑO</c:v>
              </c:pt>
              <c:pt idx="6">
                <c:v>HIERRO</c:v>
              </c:pt>
              <c:pt idx="7">
                <c:v>MOLIBDENO</c:v>
              </c:pt>
            </c:strLit>
          </c:cat>
          <c:val>
            <c:numRef>
              <c:f>'6. EXPORTACIONES'!$B$71:$I$71</c:f>
              <c:numCache>
                <c:formatCode>0.00%</c:formatCode>
                <c:ptCount val="8"/>
                <c:pt idx="0">
                  <c:v>-4.0394771210899627E-2</c:v>
                </c:pt>
                <c:pt idx="1">
                  <c:v>-4.5363697361288091E-3</c:v>
                </c:pt>
                <c:pt idx="2">
                  <c:v>2.9767318675337551E-2</c:v>
                </c:pt>
                <c:pt idx="3">
                  <c:v>0.13024194779031917</c:v>
                </c:pt>
                <c:pt idx="4">
                  <c:v>-0.11679665327383659</c:v>
                </c:pt>
                <c:pt idx="5">
                  <c:v>-0.13009828778668997</c:v>
                </c:pt>
                <c:pt idx="6">
                  <c:v>0.34155739061298163</c:v>
                </c:pt>
                <c:pt idx="7">
                  <c:v>0.10083839309043019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2151040"/>
        <c:axId val="184149120"/>
      </c:barChart>
      <c:catAx>
        <c:axId val="1821510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4149120"/>
        <c:crossesAt val="0"/>
        <c:auto val="1"/>
        <c:lblAlgn val="ctr"/>
        <c:lblOffset val="100"/>
        <c:noMultiLvlLbl val="0"/>
      </c:catAx>
      <c:valAx>
        <c:axId val="18414912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2151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'6. EXPORTACIONES'!$A$6:$A$15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'6. EXPORTACIONES'!$K$6:$K$15</c:f>
              <c:numCache>
                <c:formatCode>#,##0</c:formatCode>
                <c:ptCount val="10"/>
                <c:pt idx="0">
                  <c:v>16481</c:v>
                </c:pt>
                <c:pt idx="1">
                  <c:v>21903</c:v>
                </c:pt>
                <c:pt idx="2">
                  <c:v>27526</c:v>
                </c:pt>
                <c:pt idx="3">
                  <c:v>27467</c:v>
                </c:pt>
                <c:pt idx="4">
                  <c:v>23790</c:v>
                </c:pt>
                <c:pt idx="5">
                  <c:v>20547</c:v>
                </c:pt>
                <c:pt idx="6">
                  <c:v>18950.140019839251</c:v>
                </c:pt>
                <c:pt idx="7">
                  <c:v>21776.636298768288</c:v>
                </c:pt>
                <c:pt idx="8">
                  <c:v>27158.581548278267</c:v>
                </c:pt>
                <c:pt idx="9">
                  <c:v>19156.571292417004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82528"/>
        <c:axId val="184585216"/>
      </c:barChart>
      <c:catAx>
        <c:axId val="1845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585216"/>
        <c:crosses val="autoZero"/>
        <c:auto val="1"/>
        <c:lblAlgn val="ctr"/>
        <c:lblOffset val="100"/>
        <c:noMultiLvlLbl val="0"/>
      </c:catAx>
      <c:valAx>
        <c:axId val="1845852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PE"/>
          </a:p>
        </c:txPr>
        <c:crossAx val="184582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56-40B4-A2B5-DB480E5CBDD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'[1]7. INVERSIONES'!$A$5:$A$15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(Ene-Ago)</c:v>
                </c:pt>
              </c:strCache>
            </c:strRef>
          </c:cat>
          <c:val>
            <c:numRef>
              <c:f>'[1]7. INVERSIONES'!$I$5:$I$15</c:f>
              <c:numCache>
                <c:formatCode>General</c:formatCode>
                <c:ptCount val="11"/>
                <c:pt idx="0">
                  <c:v>1267.81266125</c:v>
                </c:pt>
                <c:pt idx="1">
                  <c:v>2290.2734399599999</c:v>
                </c:pt>
                <c:pt idx="2">
                  <c:v>3331.5544708899988</c:v>
                </c:pt>
                <c:pt idx="3">
                  <c:v>6377.6153638800024</c:v>
                </c:pt>
                <c:pt idx="4">
                  <c:v>7498.2074195999949</c:v>
                </c:pt>
                <c:pt idx="5">
                  <c:v>8863.6219657799938</c:v>
                </c:pt>
                <c:pt idx="6">
                  <c:v>8079.20970149</c:v>
                </c:pt>
                <c:pt idx="7">
                  <c:v>6824.6243262299959</c:v>
                </c:pt>
                <c:pt idx="8">
                  <c:v>3333.5635732200003</c:v>
                </c:pt>
                <c:pt idx="9">
                  <c:v>3928.0167818599944</c:v>
                </c:pt>
                <c:pt idx="10">
                  <c:v>2750.5761170599999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56-40B4-A2B5-DB480E5CB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59872"/>
        <c:axId val="65761664"/>
      </c:barChart>
      <c:catAx>
        <c:axId val="6575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761664"/>
        <c:crosses val="autoZero"/>
        <c:auto val="1"/>
        <c:lblAlgn val="ctr"/>
        <c:lblOffset val="100"/>
        <c:noMultiLvlLbl val="0"/>
      </c:catAx>
      <c:valAx>
        <c:axId val="65761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5759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56-40B4-A2B5-DB480E5CBDD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'[2]7. INVERSIONES'!$A$5:$A$15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(Ene-Set)</c:v>
                </c:pt>
              </c:strCache>
            </c:strRef>
          </c:cat>
          <c:val>
            <c:numRef>
              <c:f>'[2]7. INVERSIONES'!$I$5:$I$15</c:f>
              <c:numCache>
                <c:formatCode>General</c:formatCode>
                <c:ptCount val="11"/>
                <c:pt idx="0">
                  <c:v>1267.81266125</c:v>
                </c:pt>
                <c:pt idx="1">
                  <c:v>2290.2734399599999</c:v>
                </c:pt>
                <c:pt idx="2">
                  <c:v>3331.5544708899988</c:v>
                </c:pt>
                <c:pt idx="3">
                  <c:v>6377.6153638800024</c:v>
                </c:pt>
                <c:pt idx="4">
                  <c:v>7498.2074195999949</c:v>
                </c:pt>
                <c:pt idx="5">
                  <c:v>8863.6219657799938</c:v>
                </c:pt>
                <c:pt idx="6">
                  <c:v>8079.20970149</c:v>
                </c:pt>
                <c:pt idx="7">
                  <c:v>6824.6243262299959</c:v>
                </c:pt>
                <c:pt idx="8">
                  <c:v>3333.5635732200003</c:v>
                </c:pt>
                <c:pt idx="9">
                  <c:v>3928.0167818599944</c:v>
                </c:pt>
                <c:pt idx="10">
                  <c:v>3239.1197270600001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56-40B4-A2B5-DB480E5CB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78432"/>
        <c:axId val="65779968"/>
      </c:barChart>
      <c:catAx>
        <c:axId val="6577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779968"/>
        <c:crosses val="autoZero"/>
        <c:auto val="1"/>
        <c:lblAlgn val="ctr"/>
        <c:lblOffset val="100"/>
        <c:noMultiLvlLbl val="0"/>
      </c:catAx>
      <c:valAx>
        <c:axId val="65779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5778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75</xdr:row>
      <xdr:rowOff>133350</xdr:rowOff>
    </xdr:from>
    <xdr:to>
      <xdr:col>8</xdr:col>
      <xdr:colOff>361950</xdr:colOff>
      <xdr:row>90</xdr:row>
      <xdr:rowOff>19050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664369</xdr:colOff>
      <xdr:row>31</xdr:row>
      <xdr:rowOff>158352</xdr:rowOff>
    </xdr:from>
    <xdr:to>
      <xdr:col>8</xdr:col>
      <xdr:colOff>140493</xdr:colOff>
      <xdr:row>46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30</xdr:row>
      <xdr:rowOff>81643</xdr:rowOff>
    </xdr:from>
    <xdr:to>
      <xdr:col>7</xdr:col>
      <xdr:colOff>781049</xdr:colOff>
      <xdr:row>37</xdr:row>
      <xdr:rowOff>81643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415636</xdr:colOff>
      <xdr:row>31</xdr:row>
      <xdr:rowOff>0</xdr:rowOff>
    </xdr:from>
    <xdr:to>
      <xdr:col>7</xdr:col>
      <xdr:colOff>781049</xdr:colOff>
      <xdr:row>38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_DGM152\AppData\Local\Microsoft\Windows\Temporary%20Internet%20Files\Content.Outlook\OT38Z3OG\XLS2018AGO_Inversiones%20(para%20Valeri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_DGM152\AppData\Local\Microsoft\Windows\Temporary%20Internet%20Files\Content.Outlook\OT38Z3OG\XLS2018SET_Inver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5 RECAUDACION TRIB"/>
      <sheetName val="SALDO IED por SECTOR"/>
      <sheetName val="03.1 EXPORTACIONES MINERAS"/>
      <sheetName val="7. INVERSIONES"/>
      <sheetName val="8. INVERSIONES TIPO"/>
      <sheetName val="9. INVERSIONES RUBRO"/>
    </sheetNames>
    <sheetDataSet>
      <sheetData sheetId="0" refreshError="1"/>
      <sheetData sheetId="1" refreshError="1"/>
      <sheetData sheetId="2" refreshError="1"/>
      <sheetData sheetId="3">
        <row r="5">
          <cell r="A5">
            <v>2008</v>
          </cell>
          <cell r="I5">
            <v>1267.81266125</v>
          </cell>
        </row>
        <row r="6">
          <cell r="A6">
            <v>2009</v>
          </cell>
          <cell r="I6">
            <v>2290.2734399599999</v>
          </cell>
        </row>
        <row r="7">
          <cell r="A7">
            <v>2010</v>
          </cell>
          <cell r="I7">
            <v>3331.5544708899988</v>
          </cell>
        </row>
        <row r="8">
          <cell r="A8">
            <v>2011</v>
          </cell>
          <cell r="I8">
            <v>6377.6153638800024</v>
          </cell>
        </row>
        <row r="9">
          <cell r="A9">
            <v>2012</v>
          </cell>
          <cell r="I9">
            <v>7498.2074195999949</v>
          </cell>
        </row>
        <row r="10">
          <cell r="A10">
            <v>2013</v>
          </cell>
          <cell r="I10">
            <v>8863.6219657799938</v>
          </cell>
        </row>
        <row r="11">
          <cell r="A11">
            <v>2014</v>
          </cell>
          <cell r="I11">
            <v>8079.20970149</v>
          </cell>
        </row>
        <row r="12">
          <cell r="A12">
            <v>2015</v>
          </cell>
          <cell r="I12">
            <v>6824.6243262299959</v>
          </cell>
        </row>
        <row r="13">
          <cell r="A13">
            <v>2016</v>
          </cell>
          <cell r="I13">
            <v>3333.5635732200003</v>
          </cell>
        </row>
        <row r="14">
          <cell r="A14">
            <v>2017</v>
          </cell>
          <cell r="I14">
            <v>3928.0167818599944</v>
          </cell>
        </row>
        <row r="15">
          <cell r="A15" t="str">
            <v>2018 (Ene-Ago)</v>
          </cell>
          <cell r="I15">
            <v>2750.5761170599999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5 RECAUDACION TRIB"/>
      <sheetName val="SALDO IED por SECTOR"/>
      <sheetName val="03.1 EXPORTACIONES MINERAS"/>
      <sheetName val="7. INVERSIONES"/>
      <sheetName val="8. INVERSIONES TIPO"/>
      <sheetName val="9. INVERSIONES RUBRO"/>
    </sheetNames>
    <sheetDataSet>
      <sheetData sheetId="0"/>
      <sheetData sheetId="1"/>
      <sheetData sheetId="2"/>
      <sheetData sheetId="3">
        <row r="5">
          <cell r="A5">
            <v>2008</v>
          </cell>
          <cell r="I5">
            <v>1267.81266125</v>
          </cell>
        </row>
        <row r="6">
          <cell r="A6">
            <v>2009</v>
          </cell>
          <cell r="I6">
            <v>2290.2734399599999</v>
          </cell>
        </row>
        <row r="7">
          <cell r="A7">
            <v>2010</v>
          </cell>
          <cell r="I7">
            <v>3331.5544708899988</v>
          </cell>
        </row>
        <row r="8">
          <cell r="A8">
            <v>2011</v>
          </cell>
          <cell r="I8">
            <v>6377.6153638800024</v>
          </cell>
        </row>
        <row r="9">
          <cell r="A9">
            <v>2012</v>
          </cell>
          <cell r="I9">
            <v>7498.2074195999949</v>
          </cell>
        </row>
        <row r="10">
          <cell r="A10">
            <v>2013</v>
          </cell>
          <cell r="I10">
            <v>8863.6219657799938</v>
          </cell>
        </row>
        <row r="11">
          <cell r="A11">
            <v>2014</v>
          </cell>
          <cell r="I11">
            <v>8079.20970149</v>
          </cell>
        </row>
        <row r="12">
          <cell r="A12">
            <v>2015</v>
          </cell>
          <cell r="I12">
            <v>6824.6243262299959</v>
          </cell>
        </row>
        <row r="13">
          <cell r="A13">
            <v>2016</v>
          </cell>
          <cell r="I13">
            <v>3333.5635732200003</v>
          </cell>
        </row>
        <row r="14">
          <cell r="A14">
            <v>2017</v>
          </cell>
          <cell r="I14">
            <v>3928.0167818599944</v>
          </cell>
        </row>
        <row r="15">
          <cell r="A15" t="str">
            <v>2018 (Ene-Set)</v>
          </cell>
          <cell r="I15">
            <v>3239.1197270600001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O43"/>
  <sheetViews>
    <sheetView view="pageBreakPreview" topLeftCell="A29" zoomScaleNormal="100" zoomScaleSheetLayoutView="100" workbookViewId="0">
      <selection activeCell="F18" sqref="F18"/>
    </sheetView>
  </sheetViews>
  <sheetFormatPr baseColWidth="10" defaultColWidth="11.5703125" defaultRowHeight="12.75"/>
  <cols>
    <col min="1" max="1" width="14.140625" style="304" customWidth="1"/>
    <col min="2" max="9" width="11.140625" style="304" customWidth="1"/>
    <col min="10" max="10" width="13.7109375" style="286" bestFit="1" customWidth="1"/>
    <col min="11" max="11" width="12.140625" style="286" bestFit="1" customWidth="1"/>
    <col min="12" max="16384" width="11.5703125" style="286"/>
  </cols>
  <sheetData>
    <row r="1" spans="1:15">
      <c r="A1" s="199" t="s">
        <v>446</v>
      </c>
    </row>
    <row r="2" spans="1:15" ht="15.75">
      <c r="A2" s="813" t="s">
        <v>217</v>
      </c>
      <c r="B2" s="813"/>
      <c r="C2" s="813"/>
      <c r="D2" s="813"/>
      <c r="E2" s="813"/>
      <c r="F2" s="813"/>
      <c r="G2" s="813"/>
      <c r="H2" s="813"/>
      <c r="I2" s="813"/>
    </row>
    <row r="3" spans="1:15" ht="13.5" thickBot="1"/>
    <row r="4" spans="1:15">
      <c r="A4" s="324" t="s">
        <v>251</v>
      </c>
      <c r="B4" s="324" t="s">
        <v>199</v>
      </c>
      <c r="C4" s="324" t="s">
        <v>200</v>
      </c>
      <c r="D4" s="324" t="s">
        <v>201</v>
      </c>
      <c r="E4" s="324" t="s">
        <v>202</v>
      </c>
      <c r="F4" s="324" t="s">
        <v>203</v>
      </c>
      <c r="G4" s="324" t="s">
        <v>204</v>
      </c>
      <c r="H4" s="324" t="s">
        <v>205</v>
      </c>
      <c r="I4" s="324" t="s">
        <v>206</v>
      </c>
    </row>
    <row r="5" spans="1:15" ht="13.5" thickBot="1">
      <c r="A5" s="325"/>
      <c r="B5" s="325" t="s">
        <v>207</v>
      </c>
      <c r="C5" s="616" t="s">
        <v>208</v>
      </c>
      <c r="D5" s="325" t="s">
        <v>207</v>
      </c>
      <c r="E5" s="325" t="s">
        <v>209</v>
      </c>
      <c r="F5" s="325" t="s">
        <v>207</v>
      </c>
      <c r="G5" s="325" t="s">
        <v>207</v>
      </c>
      <c r="H5" s="325" t="s">
        <v>207</v>
      </c>
      <c r="I5" s="325" t="s">
        <v>207</v>
      </c>
    </row>
    <row r="6" spans="1:15">
      <c r="A6" s="500">
        <v>2008</v>
      </c>
      <c r="B6" s="501">
        <v>1267866.580079</v>
      </c>
      <c r="C6" s="501">
        <v>179870495.37399676</v>
      </c>
      <c r="D6" s="501">
        <v>1602597.0080210001</v>
      </c>
      <c r="E6" s="501">
        <v>3685931.4598570857</v>
      </c>
      <c r="F6" s="501">
        <v>345109.27027199999</v>
      </c>
      <c r="G6" s="501">
        <v>5160707</v>
      </c>
      <c r="H6" s="501">
        <v>39037.065934999999</v>
      </c>
      <c r="I6" s="501">
        <v>16000</v>
      </c>
    </row>
    <row r="7" spans="1:15">
      <c r="A7" s="500">
        <v>2009</v>
      </c>
      <c r="B7" s="501">
        <v>1276249.2028350001</v>
      </c>
      <c r="C7" s="501">
        <v>183994714.39928088</v>
      </c>
      <c r="D7" s="501">
        <v>1512931.0674319996</v>
      </c>
      <c r="E7" s="501">
        <v>3922708.8843694869</v>
      </c>
      <c r="F7" s="501">
        <v>302459.11290999997</v>
      </c>
      <c r="G7" s="501">
        <v>4418768.325600001</v>
      </c>
      <c r="H7" s="501">
        <v>37502.627191</v>
      </c>
      <c r="I7" s="501">
        <v>12000</v>
      </c>
    </row>
    <row r="8" spans="1:15">
      <c r="A8" s="500">
        <v>2010</v>
      </c>
      <c r="B8" s="501">
        <v>1247184.0293920003</v>
      </c>
      <c r="C8" s="501">
        <v>164084409.31560928</v>
      </c>
      <c r="D8" s="501">
        <v>1470449.7064990001</v>
      </c>
      <c r="E8" s="501">
        <v>3640465.9170745406</v>
      </c>
      <c r="F8" s="501">
        <v>261989.60579399994</v>
      </c>
      <c r="G8" s="501">
        <v>6042644.2223000005</v>
      </c>
      <c r="H8" s="501">
        <v>33847.813441999999</v>
      </c>
      <c r="I8" s="501">
        <v>17000</v>
      </c>
    </row>
    <row r="9" spans="1:15">
      <c r="A9" s="500">
        <v>2011</v>
      </c>
      <c r="B9" s="501">
        <v>1235345.0680179999</v>
      </c>
      <c r="C9" s="501">
        <v>166186737.65759215</v>
      </c>
      <c r="D9" s="501">
        <v>1256382.6002110001</v>
      </c>
      <c r="E9" s="501">
        <v>3418862.5427760012</v>
      </c>
      <c r="F9" s="501">
        <v>230199.08238500002</v>
      </c>
      <c r="G9" s="501">
        <v>7010937.8915999997</v>
      </c>
      <c r="H9" s="501">
        <v>28881.790966</v>
      </c>
      <c r="I9" s="501">
        <v>19000</v>
      </c>
    </row>
    <row r="10" spans="1:15">
      <c r="A10" s="500">
        <v>2012</v>
      </c>
      <c r="B10" s="501">
        <v>1298761.3646879999</v>
      </c>
      <c r="C10" s="501">
        <v>161544686.25159043</v>
      </c>
      <c r="D10" s="501">
        <v>1281282.4314850001</v>
      </c>
      <c r="E10" s="501">
        <v>3480857.3450930165</v>
      </c>
      <c r="F10" s="501">
        <v>249236.15747600002</v>
      </c>
      <c r="G10" s="501">
        <v>6684539.3917999994</v>
      </c>
      <c r="H10" s="501">
        <v>26104.854507000004</v>
      </c>
      <c r="I10" s="501">
        <v>17000</v>
      </c>
    </row>
    <row r="11" spans="1:15">
      <c r="A11" s="500">
        <v>2013</v>
      </c>
      <c r="B11" s="501">
        <v>1375640.694202</v>
      </c>
      <c r="C11" s="501">
        <v>151486072</v>
      </c>
      <c r="D11" s="501">
        <v>1351273.4971160002</v>
      </c>
      <c r="E11" s="501">
        <v>3674282.9679788533</v>
      </c>
      <c r="F11" s="501">
        <v>266472.33039199992</v>
      </c>
      <c r="G11" s="501">
        <v>6680658.79</v>
      </c>
      <c r="H11" s="501">
        <v>23667.787452</v>
      </c>
      <c r="I11" s="501">
        <v>18000</v>
      </c>
    </row>
    <row r="12" spans="1:15">
      <c r="A12" s="500">
        <v>2014</v>
      </c>
      <c r="B12" s="501">
        <v>1377642.4148150005</v>
      </c>
      <c r="C12" s="501">
        <v>140097028.09351492</v>
      </c>
      <c r="D12" s="501">
        <v>1315475.3454159996</v>
      </c>
      <c r="E12" s="501">
        <v>3768147.1783280014</v>
      </c>
      <c r="F12" s="501">
        <v>277294.48258999997</v>
      </c>
      <c r="G12" s="501">
        <v>7192591.9308000002</v>
      </c>
      <c r="H12" s="501">
        <v>23105.261868000001</v>
      </c>
      <c r="I12" s="501">
        <v>17017.692465</v>
      </c>
    </row>
    <row r="13" spans="1:15">
      <c r="A13" s="500">
        <v>2015</v>
      </c>
      <c r="B13" s="501">
        <v>1700814.0358259997</v>
      </c>
      <c r="C13" s="501">
        <v>146822906.53713998</v>
      </c>
      <c r="D13" s="501">
        <v>1421218</v>
      </c>
      <c r="E13" s="501">
        <v>4101567.7170699998</v>
      </c>
      <c r="F13" s="501">
        <v>315525</v>
      </c>
      <c r="G13" s="501">
        <v>7320806.8476999998</v>
      </c>
      <c r="H13" s="501">
        <v>19510.729779000001</v>
      </c>
      <c r="I13" s="501">
        <v>20153.237616000002</v>
      </c>
    </row>
    <row r="14" spans="1:15">
      <c r="A14" s="500">
        <v>2016</v>
      </c>
      <c r="B14" s="501">
        <v>2353858.5579239996</v>
      </c>
      <c r="C14" s="501">
        <v>153005896.97612542</v>
      </c>
      <c r="D14" s="501">
        <v>1337081.4908789999</v>
      </c>
      <c r="E14" s="501">
        <v>4375336.6871659998</v>
      </c>
      <c r="F14" s="501">
        <v>314421.59763300006</v>
      </c>
      <c r="G14" s="501">
        <v>7663123.9877000004</v>
      </c>
      <c r="H14" s="501">
        <v>18789.004763000001</v>
      </c>
      <c r="I14" s="501">
        <v>25756.505005000006</v>
      </c>
    </row>
    <row r="15" spans="1:15">
      <c r="A15" s="500">
        <v>2017</v>
      </c>
      <c r="B15" s="501">
        <v>2445583.8150160005</v>
      </c>
      <c r="C15" s="501">
        <v>151964039.95641118</v>
      </c>
      <c r="D15" s="501">
        <v>1473072.7682370001</v>
      </c>
      <c r="E15" s="501">
        <v>4417986.781347</v>
      </c>
      <c r="F15" s="501">
        <v>306783.61933000002</v>
      </c>
      <c r="G15" s="501">
        <v>8806451.7127720006</v>
      </c>
      <c r="H15" s="501">
        <v>17790.363567</v>
      </c>
      <c r="I15" s="501">
        <v>28141.125215</v>
      </c>
      <c r="L15" s="286" t="s">
        <v>467</v>
      </c>
      <c r="M15" s="286" t="s">
        <v>467</v>
      </c>
      <c r="N15" s="286" t="s">
        <v>467</v>
      </c>
      <c r="O15" s="286" t="s">
        <v>467</v>
      </c>
    </row>
    <row r="16" spans="1:15">
      <c r="A16" s="469" t="s">
        <v>663</v>
      </c>
      <c r="B16" s="470">
        <f>SUM(B17:B25)</f>
        <v>1786262.576713</v>
      </c>
      <c r="C16" s="470">
        <f t="shared" ref="C16:I16" si="0">SUM(C17:C25)</f>
        <v>106715406.84173988</v>
      </c>
      <c r="D16" s="470">
        <f t="shared" si="0"/>
        <v>1124836.864173</v>
      </c>
      <c r="E16" s="470">
        <f t="shared" si="0"/>
        <v>3157065.3757050009</v>
      </c>
      <c r="F16" s="470">
        <f t="shared" si="0"/>
        <v>213424.422219</v>
      </c>
      <c r="G16" s="470">
        <f t="shared" si="0"/>
        <v>7608027.3848899994</v>
      </c>
      <c r="H16" s="470">
        <f t="shared" si="0"/>
        <v>13757.723407999998</v>
      </c>
      <c r="I16" s="470">
        <f t="shared" si="0"/>
        <v>20659.354945999999</v>
      </c>
      <c r="J16" s="488"/>
      <c r="K16" s="488"/>
    </row>
    <row r="17" spans="1:13">
      <c r="A17" s="471" t="s">
        <v>210</v>
      </c>
      <c r="B17" s="472">
        <v>188032.98539700001</v>
      </c>
      <c r="C17" s="472">
        <v>11625149.412085516</v>
      </c>
      <c r="D17" s="472">
        <v>110231.20058800001</v>
      </c>
      <c r="E17" s="472">
        <v>320045.07706400001</v>
      </c>
      <c r="F17" s="472">
        <v>21614.578264999996</v>
      </c>
      <c r="G17" s="472">
        <v>985955.42474099994</v>
      </c>
      <c r="H17" s="472">
        <v>1313.8852999999999</v>
      </c>
      <c r="I17" s="472">
        <v>2220.5734269999998</v>
      </c>
      <c r="J17" s="488"/>
      <c r="K17" s="286" t="s">
        <v>467</v>
      </c>
      <c r="M17" s="617"/>
    </row>
    <row r="18" spans="1:13">
      <c r="A18" s="473" t="s">
        <v>436</v>
      </c>
      <c r="B18" s="474">
        <v>178510.28494999997</v>
      </c>
      <c r="C18" s="474">
        <v>10739526.592244811</v>
      </c>
      <c r="D18" s="474">
        <v>118169.09183000003</v>
      </c>
      <c r="E18" s="474">
        <v>342573.88006300008</v>
      </c>
      <c r="F18" s="474">
        <v>22778.360958000005</v>
      </c>
      <c r="G18" s="474">
        <v>942041.923664</v>
      </c>
      <c r="H18" s="474">
        <v>1326.7380000000001</v>
      </c>
      <c r="I18" s="474">
        <v>1981.8759639999998</v>
      </c>
      <c r="J18" s="488"/>
      <c r="M18" s="617"/>
    </row>
    <row r="19" spans="1:13" ht="15">
      <c r="A19" s="473" t="s">
        <v>443</v>
      </c>
      <c r="B19" s="474">
        <v>200482.13647299999</v>
      </c>
      <c r="C19" s="474">
        <v>11199663.908524508</v>
      </c>
      <c r="D19" s="474">
        <v>118534.15209999996</v>
      </c>
      <c r="E19" s="474">
        <v>349310.50161800004</v>
      </c>
      <c r="F19" s="474">
        <v>23163.186244000004</v>
      </c>
      <c r="G19" s="474">
        <v>900046.502339</v>
      </c>
      <c r="H19" s="474">
        <v>1421.2617</v>
      </c>
      <c r="I19" s="474">
        <v>2482.2885809999998</v>
      </c>
      <c r="J19" s="488"/>
      <c r="K19" s="497"/>
      <c r="M19" s="617"/>
    </row>
    <row r="20" spans="1:13">
      <c r="A20" s="473" t="s">
        <v>448</v>
      </c>
      <c r="B20" s="474">
        <v>185603.81734000001</v>
      </c>
      <c r="C20" s="474">
        <v>11438810.433589652</v>
      </c>
      <c r="D20" s="474">
        <v>135268.95494300002</v>
      </c>
      <c r="E20" s="474">
        <v>340272.81567199994</v>
      </c>
      <c r="F20" s="474">
        <v>22295.081821</v>
      </c>
      <c r="G20" s="474">
        <v>769945.32348100003</v>
      </c>
      <c r="H20" s="474">
        <v>1539.6751079999999</v>
      </c>
      <c r="I20" s="474">
        <v>2100.2708230000003</v>
      </c>
      <c r="J20" s="488"/>
      <c r="M20" s="617"/>
    </row>
    <row r="21" spans="1:13">
      <c r="A21" s="473" t="s">
        <v>462</v>
      </c>
      <c r="B21" s="474">
        <v>214140.67287400001</v>
      </c>
      <c r="C21" s="474">
        <v>12070510.720089598</v>
      </c>
      <c r="D21" s="474">
        <v>137518.70028400002</v>
      </c>
      <c r="E21" s="474">
        <v>362015.49226199999</v>
      </c>
      <c r="F21" s="474">
        <v>22854.799200000005</v>
      </c>
      <c r="G21" s="474">
        <v>816647.05705399998</v>
      </c>
      <c r="H21" s="474">
        <v>1631.5185000000001</v>
      </c>
      <c r="I21" s="474">
        <v>2039.9595099999999</v>
      </c>
      <c r="J21" s="488"/>
      <c r="M21" s="617"/>
    </row>
    <row r="22" spans="1:13">
      <c r="A22" s="473" t="s">
        <v>469</v>
      </c>
      <c r="B22" s="474">
        <v>206924.46834999992</v>
      </c>
      <c r="C22" s="474">
        <v>12417575.398231905</v>
      </c>
      <c r="D22" s="474">
        <v>123935.900316</v>
      </c>
      <c r="E22" s="474">
        <v>353211.48681000003</v>
      </c>
      <c r="F22" s="474">
        <v>23398.751497000005</v>
      </c>
      <c r="G22" s="474">
        <v>615830.189962</v>
      </c>
      <c r="H22" s="474">
        <v>1647.1024</v>
      </c>
      <c r="I22" s="474">
        <v>2244.137217</v>
      </c>
      <c r="J22" s="488"/>
      <c r="M22" s="617"/>
    </row>
    <row r="23" spans="1:13">
      <c r="A23" s="473" t="s">
        <v>567</v>
      </c>
      <c r="B23" s="474">
        <v>195583.60189399999</v>
      </c>
      <c r="C23" s="474">
        <v>12494982.024077348</v>
      </c>
      <c r="D23" s="474">
        <v>124415.65115900002</v>
      </c>
      <c r="E23" s="474">
        <v>374072.62127400009</v>
      </c>
      <c r="F23" s="474">
        <v>26166.665047000002</v>
      </c>
      <c r="G23" s="474">
        <v>687599.8522640001</v>
      </c>
      <c r="H23" s="474">
        <v>1623.1500999999998</v>
      </c>
      <c r="I23" s="474">
        <v>1957.4078249999998</v>
      </c>
      <c r="J23" s="488"/>
      <c r="M23" s="617"/>
    </row>
    <row r="24" spans="1:13">
      <c r="A24" s="473" t="s">
        <v>623</v>
      </c>
      <c r="B24" s="474">
        <v>207160.52164299996</v>
      </c>
      <c r="C24" s="474">
        <v>12671846.159659252</v>
      </c>
      <c r="D24" s="474">
        <v>136687.91188799997</v>
      </c>
      <c r="E24" s="474">
        <v>364244.7130380001</v>
      </c>
      <c r="F24" s="474">
        <v>26533.801216000003</v>
      </c>
      <c r="G24" s="474">
        <v>981567.84538000007</v>
      </c>
      <c r="H24" s="474">
        <v>1632.3595</v>
      </c>
      <c r="I24" s="474">
        <v>2585.272692</v>
      </c>
      <c r="J24" s="488"/>
      <c r="M24" s="617"/>
    </row>
    <row r="25" spans="1:13" ht="13.5" thickBot="1">
      <c r="A25" s="475" t="s">
        <v>670</v>
      </c>
      <c r="B25" s="476">
        <v>209824.08779200003</v>
      </c>
      <c r="C25" s="476">
        <v>12057342.193237277</v>
      </c>
      <c r="D25" s="476">
        <v>120075.30106500002</v>
      </c>
      <c r="E25" s="476">
        <v>351318.78790400014</v>
      </c>
      <c r="F25" s="476">
        <v>24619.197970999998</v>
      </c>
      <c r="G25" s="476">
        <v>908393.26600499998</v>
      </c>
      <c r="H25" s="476">
        <v>1622.0328</v>
      </c>
      <c r="I25" s="476">
        <v>3047.5689069999994</v>
      </c>
      <c r="J25" s="488"/>
      <c r="M25" s="617"/>
    </row>
    <row r="26" spans="1:13">
      <c r="A26" s="473"/>
      <c r="B26" s="474"/>
      <c r="C26" s="474"/>
      <c r="D26" s="474"/>
      <c r="E26" s="474"/>
      <c r="F26" s="474"/>
      <c r="G26" s="474"/>
      <c r="H26" s="474"/>
      <c r="I26" s="474"/>
      <c r="J26" s="488"/>
      <c r="M26" s="617"/>
    </row>
    <row r="27" spans="1:13">
      <c r="A27" s="197" t="s">
        <v>671</v>
      </c>
      <c r="D27" s="326"/>
    </row>
    <row r="28" spans="1:13">
      <c r="A28" s="395" t="s">
        <v>672</v>
      </c>
      <c r="B28" s="379">
        <v>209245.269593</v>
      </c>
      <c r="C28" s="379">
        <v>13210479.334225191</v>
      </c>
      <c r="D28" s="379">
        <v>135504.46215199999</v>
      </c>
      <c r="E28" s="379">
        <v>377174.19207000011</v>
      </c>
      <c r="F28" s="379">
        <v>26035.311895999996</v>
      </c>
      <c r="G28" s="379">
        <v>717837.49586499995</v>
      </c>
      <c r="H28" s="379">
        <v>1335.8715999999999</v>
      </c>
      <c r="I28" s="379">
        <v>2620.0147650000004</v>
      </c>
    </row>
    <row r="29" spans="1:13">
      <c r="A29" s="395" t="s">
        <v>673</v>
      </c>
      <c r="B29" s="379">
        <f t="shared" ref="B29:I29" si="1">+B25</f>
        <v>209824.08779200003</v>
      </c>
      <c r="C29" s="379">
        <f t="shared" si="1"/>
        <v>12057342.193237277</v>
      </c>
      <c r="D29" s="379">
        <f t="shared" si="1"/>
        <v>120075.30106500002</v>
      </c>
      <c r="E29" s="379">
        <f t="shared" si="1"/>
        <v>351318.78790400014</v>
      </c>
      <c r="F29" s="379">
        <f t="shared" si="1"/>
        <v>24619.197970999998</v>
      </c>
      <c r="G29" s="379">
        <f t="shared" si="1"/>
        <v>908393.26600499998</v>
      </c>
      <c r="H29" s="379">
        <f t="shared" si="1"/>
        <v>1622.0328</v>
      </c>
      <c r="I29" s="379">
        <f t="shared" si="1"/>
        <v>3047.5689069999994</v>
      </c>
    </row>
    <row r="30" spans="1:13" ht="13.5" thickBot="1">
      <c r="A30" s="380" t="s">
        <v>212</v>
      </c>
      <c r="B30" s="752">
        <f>B29/B28-1</f>
        <v>2.7662188021067013E-3</v>
      </c>
      <c r="C30" s="752">
        <f t="shared" ref="C30:H30" si="2">C29/C28-1</f>
        <v>-8.7289576086797327E-2</v>
      </c>
      <c r="D30" s="752">
        <f t="shared" si="2"/>
        <v>-0.11386459782920322</v>
      </c>
      <c r="E30" s="752">
        <f t="shared" si="2"/>
        <v>-6.8550300390651908E-2</v>
      </c>
      <c r="F30" s="752">
        <f t="shared" si="2"/>
        <v>-5.4392047641171781E-2</v>
      </c>
      <c r="G30" s="752">
        <f t="shared" si="2"/>
        <v>0.26545808938327853</v>
      </c>
      <c r="H30" s="752">
        <f t="shared" si="2"/>
        <v>0.21421310251673886</v>
      </c>
      <c r="I30" s="752">
        <f>I29/I28-1</f>
        <v>0.16318768417322227</v>
      </c>
    </row>
    <row r="31" spans="1:13">
      <c r="B31" s="326"/>
      <c r="C31" s="326"/>
      <c r="D31" s="326"/>
      <c r="E31" s="326"/>
      <c r="F31" s="326"/>
      <c r="G31" s="326"/>
      <c r="H31" s="326"/>
      <c r="I31" s="326"/>
      <c r="J31" s="286" t="s">
        <v>467</v>
      </c>
    </row>
    <row r="32" spans="1:13" s="328" customFormat="1" ht="12" customHeight="1">
      <c r="A32" s="479" t="s">
        <v>674</v>
      </c>
      <c r="B32" s="479"/>
      <c r="C32" s="479"/>
      <c r="D32" s="479"/>
      <c r="E32" s="479"/>
      <c r="F32" s="479"/>
      <c r="G32" s="479"/>
      <c r="H32" s="479"/>
      <c r="I32" s="479"/>
    </row>
    <row r="33" spans="1:9" ht="12" customHeight="1">
      <c r="A33" s="477" t="s">
        <v>675</v>
      </c>
      <c r="B33" s="217">
        <v>1800264.3686540001</v>
      </c>
      <c r="C33" s="217">
        <v>112731337.3566319</v>
      </c>
      <c r="D33" s="217">
        <v>1082790.4113650001</v>
      </c>
      <c r="E33" s="217">
        <v>3309634.3903429997</v>
      </c>
      <c r="F33" s="217">
        <v>227774.028961</v>
      </c>
      <c r="G33" s="217">
        <v>6776535.6042819992</v>
      </c>
      <c r="H33" s="217">
        <v>13654.991356</v>
      </c>
      <c r="I33" s="217">
        <v>20875.821644</v>
      </c>
    </row>
    <row r="34" spans="1:9" ht="12" customHeight="1">
      <c r="A34" s="477" t="s">
        <v>676</v>
      </c>
      <c r="B34" s="217">
        <f t="shared" ref="B34:I34" si="3">+B16</f>
        <v>1786262.576713</v>
      </c>
      <c r="C34" s="217">
        <f t="shared" si="3"/>
        <v>106715406.84173988</v>
      </c>
      <c r="D34" s="217">
        <f t="shared" si="3"/>
        <v>1124836.864173</v>
      </c>
      <c r="E34" s="217">
        <f t="shared" si="3"/>
        <v>3157065.3757050009</v>
      </c>
      <c r="F34" s="217">
        <f t="shared" si="3"/>
        <v>213424.422219</v>
      </c>
      <c r="G34" s="217">
        <f t="shared" si="3"/>
        <v>7608027.3848899994</v>
      </c>
      <c r="H34" s="217">
        <f t="shared" si="3"/>
        <v>13757.723407999998</v>
      </c>
      <c r="I34" s="217">
        <f t="shared" si="3"/>
        <v>20659.354945999999</v>
      </c>
    </row>
    <row r="35" spans="1:9" ht="12" customHeight="1" thickBot="1">
      <c r="A35" s="478" t="s">
        <v>212</v>
      </c>
      <c r="B35" s="789">
        <f>B34/B33-1</f>
        <v>-7.7776309884246553E-3</v>
      </c>
      <c r="C35" s="789">
        <f t="shared" ref="C35:I35" si="4">C34/C33-1</f>
        <v>-5.3365201335812129E-2</v>
      </c>
      <c r="D35" s="789">
        <f t="shared" si="4"/>
        <v>3.8831571065535142E-2</v>
      </c>
      <c r="E35" s="789">
        <f t="shared" si="4"/>
        <v>-4.6098449751178383E-2</v>
      </c>
      <c r="F35" s="789">
        <f t="shared" si="4"/>
        <v>-6.2999310357973126E-2</v>
      </c>
      <c r="G35" s="789">
        <f t="shared" si="4"/>
        <v>0.12270160287840759</v>
      </c>
      <c r="H35" s="789">
        <f t="shared" si="4"/>
        <v>7.5234065933595939E-3</v>
      </c>
      <c r="I35" s="789">
        <f t="shared" si="4"/>
        <v>-1.0369254043814613E-2</v>
      </c>
    </row>
    <row r="36" spans="1:9" ht="12" customHeight="1">
      <c r="A36" s="391"/>
      <c r="B36" s="392"/>
      <c r="C36" s="392"/>
      <c r="D36" s="392"/>
      <c r="E36" s="392"/>
      <c r="F36" s="392"/>
      <c r="G36" s="392"/>
      <c r="H36" s="392"/>
      <c r="I36" s="392"/>
    </row>
    <row r="37" spans="1:9">
      <c r="A37" s="328" t="s">
        <v>211</v>
      </c>
      <c r="B37" s="328"/>
      <c r="C37" s="328"/>
      <c r="D37" s="328"/>
      <c r="E37" s="328"/>
      <c r="F37" s="328"/>
      <c r="G37" s="328"/>
      <c r="H37" s="328"/>
      <c r="I37" s="328"/>
    </row>
    <row r="38" spans="1:9">
      <c r="A38" s="473" t="s">
        <v>636</v>
      </c>
      <c r="B38" s="474">
        <v>207160.52164299996</v>
      </c>
      <c r="C38" s="474">
        <v>12671846.159659252</v>
      </c>
      <c r="D38" s="474">
        <v>136687.91188799997</v>
      </c>
      <c r="E38" s="474">
        <v>364244.7130380001</v>
      </c>
      <c r="F38" s="474">
        <v>26533.801216000003</v>
      </c>
      <c r="G38" s="474">
        <v>981567.84538000007</v>
      </c>
      <c r="H38" s="474">
        <v>1632.3595</v>
      </c>
      <c r="I38" s="474">
        <v>2585.272692</v>
      </c>
    </row>
    <row r="39" spans="1:9">
      <c r="A39" s="395" t="str">
        <f>A29</f>
        <v>Sep. 2018</v>
      </c>
      <c r="B39" s="474">
        <f t="shared" ref="B39:I39" si="5">+B25</f>
        <v>209824.08779200003</v>
      </c>
      <c r="C39" s="474">
        <f t="shared" si="5"/>
        <v>12057342.193237277</v>
      </c>
      <c r="D39" s="474">
        <f t="shared" si="5"/>
        <v>120075.30106500002</v>
      </c>
      <c r="E39" s="474">
        <f t="shared" si="5"/>
        <v>351318.78790400014</v>
      </c>
      <c r="F39" s="474">
        <f t="shared" si="5"/>
        <v>24619.197970999998</v>
      </c>
      <c r="G39" s="474">
        <f t="shared" si="5"/>
        <v>908393.26600499998</v>
      </c>
      <c r="H39" s="474">
        <f t="shared" si="5"/>
        <v>1622.0328</v>
      </c>
      <c r="I39" s="474">
        <f t="shared" si="5"/>
        <v>3047.5689069999994</v>
      </c>
    </row>
    <row r="40" spans="1:9" ht="13.5" thickBot="1">
      <c r="A40" s="380" t="s">
        <v>212</v>
      </c>
      <c r="B40" s="752">
        <f>B39/B38-1</f>
        <v>1.2857498754469177E-2</v>
      </c>
      <c r="C40" s="752">
        <f t="shared" ref="C40:I40" si="6">C39/C38-1</f>
        <v>-4.8493641627235351E-2</v>
      </c>
      <c r="D40" s="752">
        <f t="shared" si="6"/>
        <v>-0.12153679570884124</v>
      </c>
      <c r="E40" s="752">
        <f t="shared" si="6"/>
        <v>-3.5486925880655051E-2</v>
      </c>
      <c r="F40" s="752">
        <f t="shared" si="6"/>
        <v>-7.2157141353930476E-2</v>
      </c>
      <c r="G40" s="752">
        <f t="shared" si="6"/>
        <v>-7.4548672024470797E-2</v>
      </c>
      <c r="H40" s="752">
        <f t="shared" si="6"/>
        <v>-6.326241247715414E-3</v>
      </c>
      <c r="I40" s="752">
        <f t="shared" si="6"/>
        <v>0.17881913054299936</v>
      </c>
    </row>
    <row r="41" spans="1:9">
      <c r="A41" s="393"/>
      <c r="B41" s="394"/>
      <c r="C41" s="394"/>
      <c r="D41" s="394"/>
      <c r="E41" s="394"/>
      <c r="F41" s="394"/>
      <c r="G41" s="394"/>
      <c r="H41" s="394"/>
      <c r="I41" s="394"/>
    </row>
    <row r="42" spans="1:9" ht="3.75" customHeight="1">
      <c r="A42" s="391"/>
      <c r="B42" s="392"/>
      <c r="C42" s="392"/>
      <c r="D42" s="392"/>
      <c r="E42" s="392"/>
      <c r="F42" s="392"/>
      <c r="G42" s="392"/>
      <c r="H42" s="392"/>
      <c r="I42" s="392"/>
    </row>
    <row r="43" spans="1:9" ht="26.25" customHeight="1">
      <c r="A43" s="814" t="s">
        <v>694</v>
      </c>
      <c r="B43" s="814"/>
      <c r="C43" s="814"/>
      <c r="D43" s="814"/>
      <c r="E43" s="814"/>
      <c r="F43" s="814"/>
      <c r="G43" s="814"/>
      <c r="H43" s="814"/>
      <c r="I43" s="814"/>
    </row>
  </sheetData>
  <mergeCells count="2">
    <mergeCell ref="A2:I2"/>
    <mergeCell ref="A43:I43"/>
  </mergeCells>
  <conditionalFormatting sqref="B30:I30">
    <cfRule type="cellIs" priority="1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99FF"/>
  </sheetPr>
  <dimension ref="A1:N64"/>
  <sheetViews>
    <sheetView showGridLines="0" view="pageBreakPreview" topLeftCell="A37" zoomScaleNormal="110" zoomScaleSheetLayoutView="100" workbookViewId="0">
      <selection activeCell="K63" sqref="K63"/>
    </sheetView>
  </sheetViews>
  <sheetFormatPr baseColWidth="10" defaultColWidth="11.5703125" defaultRowHeight="12.75"/>
  <cols>
    <col min="1" max="1" width="13" style="207" customWidth="1"/>
    <col min="2" max="2" width="16" style="207" customWidth="1"/>
    <col min="3" max="7" width="16" style="230" customWidth="1"/>
    <col min="8" max="8" width="17" style="230" customWidth="1"/>
    <col min="9" max="9" width="25.7109375" style="230" customWidth="1"/>
    <col min="10" max="10" width="10.28515625" style="196" customWidth="1"/>
    <col min="11" max="16384" width="11.5703125" style="196"/>
  </cols>
  <sheetData>
    <row r="1" spans="1:10">
      <c r="A1" s="224" t="s">
        <v>250</v>
      </c>
    </row>
    <row r="2" spans="1:10" ht="15.75">
      <c r="A2" s="220" t="s">
        <v>223</v>
      </c>
    </row>
    <row r="3" spans="1:10">
      <c r="A3" s="197"/>
    </row>
    <row r="4" spans="1:10">
      <c r="A4" s="231" t="s">
        <v>251</v>
      </c>
      <c r="B4" s="232" t="s">
        <v>224</v>
      </c>
      <c r="C4" s="232" t="s">
        <v>225</v>
      </c>
      <c r="D4" s="232" t="s">
        <v>226</v>
      </c>
      <c r="E4" s="232" t="s">
        <v>227</v>
      </c>
      <c r="F4" s="232" t="s">
        <v>121</v>
      </c>
      <c r="G4" s="232" t="s">
        <v>428</v>
      </c>
      <c r="H4" s="232" t="s">
        <v>228</v>
      </c>
      <c r="I4" s="232" t="s">
        <v>229</v>
      </c>
    </row>
    <row r="5" spans="1:10" ht="13.5" thickBot="1">
      <c r="A5" s="233"/>
      <c r="B5" s="234" t="s">
        <v>419</v>
      </c>
      <c r="C5" s="234" t="s">
        <v>419</v>
      </c>
      <c r="D5" s="234" t="s">
        <v>419</v>
      </c>
      <c r="E5" s="234" t="s">
        <v>420</v>
      </c>
      <c r="F5" s="234" t="s">
        <v>230</v>
      </c>
      <c r="G5" s="234" t="s">
        <v>230</v>
      </c>
      <c r="H5" s="234" t="s">
        <v>230</v>
      </c>
      <c r="I5" s="234" t="s">
        <v>230</v>
      </c>
    </row>
    <row r="6" spans="1:10">
      <c r="A6" s="207">
        <v>2009</v>
      </c>
      <c r="B6" s="238">
        <v>1.0492323817545399E-2</v>
      </c>
      <c r="C6" s="238">
        <v>-2.1150924836664902E-2</v>
      </c>
      <c r="D6" s="238">
        <v>2.9353447267621097E-2</v>
      </c>
      <c r="E6" s="236">
        <v>3.0115883398838004</v>
      </c>
      <c r="F6" s="239">
        <v>27070.519638872898</v>
      </c>
      <c r="G6" s="239">
        <v>16629.833628277931</v>
      </c>
      <c r="H6" s="239">
        <v>21010.687576</v>
      </c>
      <c r="I6" s="237">
        <v>6059.8320628728798</v>
      </c>
    </row>
    <row r="7" spans="1:10">
      <c r="A7" s="207">
        <v>2010</v>
      </c>
      <c r="B7" s="238">
        <v>8.450746875258601E-2</v>
      </c>
      <c r="C7" s="238">
        <v>-2.7200264214780799E-2</v>
      </c>
      <c r="D7" s="238">
        <v>1.52952730656656E-2</v>
      </c>
      <c r="E7" s="236">
        <v>2.8250957505877676</v>
      </c>
      <c r="F7" s="239">
        <v>35803.080814595101</v>
      </c>
      <c r="G7" s="239">
        <v>22154.513265768925</v>
      </c>
      <c r="H7" s="239">
        <v>28815.319466000004</v>
      </c>
      <c r="I7" s="237">
        <v>6987.7613485950496</v>
      </c>
    </row>
    <row r="8" spans="1:10">
      <c r="A8" s="207">
        <v>2011</v>
      </c>
      <c r="B8" s="238">
        <v>6.4522160023376504E-2</v>
      </c>
      <c r="C8" s="238">
        <v>-2.11936819637971E-2</v>
      </c>
      <c r="D8" s="238">
        <v>3.3696654863748704E-2</v>
      </c>
      <c r="E8" s="236">
        <v>2.7540112112709312</v>
      </c>
      <c r="F8" s="239">
        <v>46375.961566173602</v>
      </c>
      <c r="G8" s="239">
        <v>28017.642434212732</v>
      </c>
      <c r="H8" s="239">
        <v>37151.5216</v>
      </c>
      <c r="I8" s="237">
        <v>9224.4399661735497</v>
      </c>
    </row>
    <row r="9" spans="1:10">
      <c r="A9" s="207">
        <v>2012</v>
      </c>
      <c r="B9" s="238">
        <v>5.9503463404493695E-2</v>
      </c>
      <c r="C9" s="238">
        <v>2.5103842207752903E-2</v>
      </c>
      <c r="D9" s="238">
        <v>3.6554139094222504E-2</v>
      </c>
      <c r="E9" s="236">
        <v>2.6375267297979796</v>
      </c>
      <c r="F9" s="239">
        <v>47410.606678139004</v>
      </c>
      <c r="G9" s="239">
        <v>28188.938086776645</v>
      </c>
      <c r="H9" s="239">
        <v>41017.937140000002</v>
      </c>
      <c r="I9" s="237">
        <v>6392.66953813902</v>
      </c>
    </row>
    <row r="10" spans="1:10">
      <c r="A10" s="207">
        <v>2013</v>
      </c>
      <c r="B10" s="238">
        <v>5.8375397600710699E-2</v>
      </c>
      <c r="C10" s="238">
        <v>4.2606338594700199E-2</v>
      </c>
      <c r="D10" s="238">
        <v>2.80558676982447E-2</v>
      </c>
      <c r="E10" s="236">
        <v>2.7023295295055818</v>
      </c>
      <c r="F10" s="239">
        <v>42860.636578772901</v>
      </c>
      <c r="G10" s="237">
        <v>24511.389216193056</v>
      </c>
      <c r="H10" s="237">
        <v>42356.184714999996</v>
      </c>
      <c r="I10" s="237">
        <v>504.45186377284699</v>
      </c>
    </row>
    <row r="11" spans="1:10">
      <c r="A11" s="207">
        <v>2014</v>
      </c>
      <c r="B11" s="238">
        <v>2.40642284749602E-2</v>
      </c>
      <c r="C11" s="238">
        <v>-2.2330662964123501E-2</v>
      </c>
      <c r="D11" s="238">
        <v>3.2462027510329498E-2</v>
      </c>
      <c r="E11" s="241">
        <v>2.8387441197691197</v>
      </c>
      <c r="F11" s="239">
        <v>39532.682898636704</v>
      </c>
      <c r="G11" s="237">
        <v>21209.019628408008</v>
      </c>
      <c r="H11" s="237">
        <v>41042.150549999991</v>
      </c>
      <c r="I11" s="237">
        <v>-1509.4676513633401</v>
      </c>
      <c r="J11" s="208"/>
    </row>
    <row r="12" spans="1:10">
      <c r="A12" s="207">
        <v>2015</v>
      </c>
      <c r="B12" s="238">
        <v>3.2955528770114199E-2</v>
      </c>
      <c r="C12" s="238">
        <v>0.15717476222631699</v>
      </c>
      <c r="D12" s="238">
        <v>3.5478487642527201E-2</v>
      </c>
      <c r="E12" s="241">
        <v>3.1853143181818182</v>
      </c>
      <c r="F12" s="239">
        <v>34414.354533501202</v>
      </c>
      <c r="G12" s="237">
        <v>19648.602319839254</v>
      </c>
      <c r="H12" s="237">
        <v>37331</v>
      </c>
      <c r="I12" s="237">
        <v>-2916.4355934988498</v>
      </c>
      <c r="J12" s="208"/>
    </row>
    <row r="13" spans="1:10">
      <c r="A13" s="207">
        <v>2016</v>
      </c>
      <c r="B13" s="238">
        <v>3.9993953638601198E-2</v>
      </c>
      <c r="C13" s="238">
        <v>0.21152949253380102</v>
      </c>
      <c r="D13" s="238">
        <v>3.5930838949936005E-2</v>
      </c>
      <c r="E13" s="241">
        <v>3.375425825928458</v>
      </c>
      <c r="F13" s="239">
        <v>37019.780710529703</v>
      </c>
      <c r="G13" s="237">
        <v>22416.963898768292</v>
      </c>
      <c r="H13" s="237">
        <v>35132</v>
      </c>
      <c r="I13" s="237">
        <v>1888.1616035297</v>
      </c>
      <c r="J13" s="208"/>
    </row>
    <row r="14" spans="1:10">
      <c r="A14" s="207">
        <v>2017</v>
      </c>
      <c r="B14" s="238">
        <v>2.5053423005865601E-2</v>
      </c>
      <c r="C14" s="238">
        <v>4.2050342395793902E-2</v>
      </c>
      <c r="D14" s="235">
        <v>2.8038318234279401E-2</v>
      </c>
      <c r="E14" s="362">
        <v>3.2607222536055769</v>
      </c>
      <c r="F14" s="239">
        <v>44917.617153410691</v>
      </c>
      <c r="G14" s="239">
        <v>27744.675048278266</v>
      </c>
      <c r="H14" s="239">
        <v>38651.849475999996</v>
      </c>
      <c r="I14" s="239">
        <v>6265.7676774106949</v>
      </c>
      <c r="J14" s="208"/>
    </row>
    <row r="15" spans="1:10">
      <c r="A15" s="243">
        <v>2018</v>
      </c>
      <c r="B15" s="244"/>
      <c r="C15" s="245"/>
      <c r="D15" s="244"/>
      <c r="E15" s="246"/>
      <c r="F15" s="247"/>
      <c r="G15" s="247"/>
      <c r="H15" s="247"/>
      <c r="I15" s="247"/>
    </row>
    <row r="16" spans="1:10">
      <c r="A16" s="345" t="s">
        <v>231</v>
      </c>
      <c r="B16" s="235">
        <v>2.8106376753442398E-2</v>
      </c>
      <c r="C16" s="238">
        <v>-1.78857672632044E-2</v>
      </c>
      <c r="D16" s="491">
        <v>1.2531883694175008E-2</v>
      </c>
      <c r="E16" s="489">
        <v>3.2149095238095242</v>
      </c>
      <c r="F16" s="492">
        <v>4022.1412650000002</v>
      </c>
      <c r="G16" s="492">
        <v>2441.1359299999999</v>
      </c>
      <c r="H16" s="492">
        <v>3406.7956530000001</v>
      </c>
      <c r="I16" s="492">
        <v>615.34561210000004</v>
      </c>
      <c r="J16" s="261"/>
    </row>
    <row r="17" spans="1:12">
      <c r="A17" s="345" t="s">
        <v>232</v>
      </c>
      <c r="B17" s="235">
        <v>2.6218086787570802E-2</v>
      </c>
      <c r="C17" s="238">
        <v>1.65363434092454E-2</v>
      </c>
      <c r="D17" s="491">
        <v>1.179561248356677E-2</v>
      </c>
      <c r="E17" s="490">
        <v>3.2488100000000002</v>
      </c>
      <c r="F17" s="492">
        <v>3623.1736599999999</v>
      </c>
      <c r="G17" s="492">
        <v>2281.1663149999999</v>
      </c>
      <c r="H17" s="492">
        <v>3110.7941759999999</v>
      </c>
      <c r="I17" s="492">
        <v>512.37948440000002</v>
      </c>
      <c r="J17" s="261"/>
    </row>
    <row r="18" spans="1:12">
      <c r="A18" s="345" t="s">
        <v>233</v>
      </c>
      <c r="B18" s="235">
        <v>3.7981690915959904E-2</v>
      </c>
      <c r="C18" s="238">
        <v>5.4531056116404901E-2</v>
      </c>
      <c r="D18" s="491">
        <v>3.6313602935378244E-3</v>
      </c>
      <c r="E18" s="490">
        <v>3.2522549999999995</v>
      </c>
      <c r="F18" s="492">
        <v>4158.5084299999999</v>
      </c>
      <c r="G18" s="492">
        <v>2651.7382119999997</v>
      </c>
      <c r="H18" s="492">
        <v>3524.6923350000002</v>
      </c>
      <c r="I18" s="492">
        <v>633.81609539999999</v>
      </c>
      <c r="J18" s="261"/>
    </row>
    <row r="19" spans="1:12">
      <c r="A19" s="345" t="s">
        <v>120</v>
      </c>
      <c r="B19" s="235">
        <v>7.8402300615593501E-2</v>
      </c>
      <c r="C19" s="238">
        <v>-5.3999999999976202E-3</v>
      </c>
      <c r="D19" s="491">
        <v>4.84869886232957E-3</v>
      </c>
      <c r="E19" s="490">
        <v>3.2306849999999998</v>
      </c>
      <c r="F19" s="492">
        <v>3796.6248529999998</v>
      </c>
      <c r="G19" s="492">
        <v>2421.870398</v>
      </c>
      <c r="H19" s="492">
        <v>3466.7142690000001</v>
      </c>
      <c r="I19" s="492">
        <v>329.91058399999997</v>
      </c>
      <c r="J19" s="261"/>
      <c r="L19" s="459"/>
    </row>
    <row r="20" spans="1:12">
      <c r="A20" s="345" t="s">
        <v>423</v>
      </c>
      <c r="B20" s="238">
        <v>6.507364268240709E-2</v>
      </c>
      <c r="C20" s="238">
        <v>1.6000000000009301E-3</v>
      </c>
      <c r="D20" s="491">
        <v>9.2999999999999992E-3</v>
      </c>
      <c r="E20" s="490">
        <v>3.274</v>
      </c>
      <c r="F20" s="492">
        <v>4178.5266510000001</v>
      </c>
      <c r="G20" s="492">
        <v>2491.1098470000002</v>
      </c>
      <c r="H20" s="492">
        <v>3657.823809</v>
      </c>
      <c r="I20" s="492">
        <v>520.70284200000003</v>
      </c>
      <c r="L20" s="459"/>
    </row>
    <row r="21" spans="1:12">
      <c r="A21" s="345" t="s">
        <v>424</v>
      </c>
      <c r="B21" s="238">
        <v>1.9789239910107101E-2</v>
      </c>
      <c r="C21" s="238">
        <v>-5.7100000000003398E-2</v>
      </c>
      <c r="D21" s="491">
        <v>1.43E-2</v>
      </c>
      <c r="E21" s="490">
        <v>3.2709999999999999</v>
      </c>
      <c r="F21" s="492">
        <v>4655.2022960000004</v>
      </c>
      <c r="G21" s="492">
        <v>2818.481037</v>
      </c>
      <c r="H21" s="492">
        <v>3370.954487</v>
      </c>
      <c r="I21" s="492">
        <v>1284.247809</v>
      </c>
      <c r="L21" s="459"/>
    </row>
    <row r="22" spans="1:12">
      <c r="A22" s="345" t="s">
        <v>425</v>
      </c>
      <c r="B22" s="238">
        <v>2.3E-2</v>
      </c>
      <c r="C22" s="238">
        <v>-5.4564080692423807E-2</v>
      </c>
      <c r="D22" s="491">
        <v>1.6199999999999999E-2</v>
      </c>
      <c r="E22" s="490">
        <v>3.2770000000000001</v>
      </c>
      <c r="F22" s="492">
        <v>4028.2009499999999</v>
      </c>
      <c r="G22" s="492">
        <v>2288.8427360000001</v>
      </c>
      <c r="H22" s="492">
        <v>3539.412131</v>
      </c>
      <c r="I22" s="492">
        <v>488.78881940000002</v>
      </c>
      <c r="L22" s="459"/>
    </row>
    <row r="23" spans="1:12">
      <c r="A23" s="345" t="s">
        <v>147</v>
      </c>
      <c r="B23" s="238">
        <v>2.3E-2</v>
      </c>
      <c r="C23" s="238">
        <v>1E-3</v>
      </c>
      <c r="D23" s="491">
        <v>1.0699999999999999E-2</v>
      </c>
      <c r="E23" s="490">
        <v>3.2890000000000001</v>
      </c>
      <c r="F23" s="492">
        <v>4005</v>
      </c>
      <c r="G23" s="492">
        <v>2253</v>
      </c>
      <c r="H23" s="492">
        <v>3832</v>
      </c>
      <c r="I23" s="492">
        <v>173</v>
      </c>
      <c r="L23" s="459"/>
    </row>
    <row r="24" spans="1:12">
      <c r="A24" s="345" t="s">
        <v>148</v>
      </c>
      <c r="B24" s="867" t="s">
        <v>664</v>
      </c>
      <c r="C24" s="867"/>
      <c r="D24" s="491">
        <v>1.2800000000000001E-2</v>
      </c>
      <c r="E24" s="490">
        <v>3.31</v>
      </c>
      <c r="F24" s="867" t="s">
        <v>665</v>
      </c>
      <c r="G24" s="867"/>
      <c r="H24" s="867"/>
      <c r="I24" s="867"/>
      <c r="L24" s="459"/>
    </row>
    <row r="25" spans="1:12">
      <c r="A25" s="345"/>
      <c r="B25" s="238"/>
      <c r="C25" s="238"/>
      <c r="D25" s="238"/>
      <c r="E25" s="248"/>
      <c r="F25" s="196"/>
      <c r="G25" s="196"/>
      <c r="H25" s="196"/>
      <c r="I25" s="196"/>
    </row>
    <row r="26" spans="1:12">
      <c r="A26" s="197" t="s">
        <v>421</v>
      </c>
      <c r="B26" s="230"/>
    </row>
    <row r="27" spans="1:12">
      <c r="B27" s="230"/>
    </row>
    <row r="28" spans="1:12">
      <c r="A28" s="231" t="s">
        <v>251</v>
      </c>
      <c r="B28" s="232" t="s">
        <v>234</v>
      </c>
      <c r="C28" s="232" t="s">
        <v>235</v>
      </c>
      <c r="D28" s="232" t="s">
        <v>236</v>
      </c>
      <c r="E28" s="232" t="s">
        <v>237</v>
      </c>
      <c r="F28" s="232" t="s">
        <v>238</v>
      </c>
      <c r="G28" s="232" t="s">
        <v>239</v>
      </c>
      <c r="H28" s="232" t="s">
        <v>204</v>
      </c>
      <c r="I28" s="232" t="s">
        <v>240</v>
      </c>
    </row>
    <row r="29" spans="1:12">
      <c r="A29" s="249"/>
      <c r="B29" s="250" t="s">
        <v>241</v>
      </c>
      <c r="C29" s="251" t="s">
        <v>242</v>
      </c>
      <c r="D29" s="250" t="s">
        <v>241</v>
      </c>
      <c r="E29" s="251" t="s">
        <v>242</v>
      </c>
      <c r="F29" s="250" t="s">
        <v>241</v>
      </c>
      <c r="G29" s="252" t="s">
        <v>241</v>
      </c>
      <c r="H29" s="250" t="s">
        <v>243</v>
      </c>
      <c r="I29" s="252" t="s">
        <v>244</v>
      </c>
    </row>
    <row r="30" spans="1:12">
      <c r="A30" s="249"/>
      <c r="B30" s="250" t="s">
        <v>245</v>
      </c>
      <c r="C30" s="251" t="s">
        <v>246</v>
      </c>
      <c r="D30" s="250" t="s">
        <v>245</v>
      </c>
      <c r="E30" s="252" t="s">
        <v>247</v>
      </c>
      <c r="F30" s="250" t="s">
        <v>245</v>
      </c>
      <c r="G30" s="252" t="s">
        <v>245</v>
      </c>
      <c r="H30" s="250" t="s">
        <v>248</v>
      </c>
      <c r="I30" s="252" t="s">
        <v>249</v>
      </c>
    </row>
    <row r="31" spans="1:12">
      <c r="A31" s="207">
        <v>1995</v>
      </c>
      <c r="B31" s="681">
        <v>133.19999999999999</v>
      </c>
      <c r="C31" s="681">
        <v>384.2</v>
      </c>
      <c r="D31" s="681">
        <v>46.8</v>
      </c>
      <c r="E31" s="681">
        <v>5.19</v>
      </c>
      <c r="F31" s="681">
        <v>28.6</v>
      </c>
      <c r="G31" s="681">
        <v>294.5</v>
      </c>
      <c r="H31" s="681">
        <v>16.5</v>
      </c>
      <c r="I31" s="681">
        <v>7.9</v>
      </c>
    </row>
    <row r="32" spans="1:12">
      <c r="A32" s="207">
        <v>1996</v>
      </c>
      <c r="B32" s="681">
        <v>103.89</v>
      </c>
      <c r="C32" s="681">
        <v>387.8</v>
      </c>
      <c r="D32" s="681">
        <v>46.5</v>
      </c>
      <c r="E32" s="681">
        <v>5.18</v>
      </c>
      <c r="F32" s="681">
        <v>35.1</v>
      </c>
      <c r="G32" s="681">
        <v>289</v>
      </c>
      <c r="H32" s="681">
        <v>20.5</v>
      </c>
      <c r="I32" s="681">
        <v>3.78</v>
      </c>
    </row>
    <row r="33" spans="1:9">
      <c r="A33" s="207">
        <v>1997</v>
      </c>
      <c r="B33" s="681">
        <v>103.22</v>
      </c>
      <c r="C33" s="681">
        <v>331.2</v>
      </c>
      <c r="D33" s="681">
        <v>59.7</v>
      </c>
      <c r="E33" s="681">
        <v>4.8899999999999997</v>
      </c>
      <c r="F33" s="681">
        <v>28</v>
      </c>
      <c r="G33" s="681">
        <v>264.39999999999998</v>
      </c>
      <c r="H33" s="681">
        <v>20.100000000000001</v>
      </c>
      <c r="I33" s="681">
        <v>4.3</v>
      </c>
    </row>
    <row r="34" spans="1:9">
      <c r="A34" s="207">
        <v>1998</v>
      </c>
      <c r="B34" s="681">
        <v>74.97</v>
      </c>
      <c r="C34" s="681">
        <v>294.10000000000002</v>
      </c>
      <c r="D34" s="681">
        <v>46.5</v>
      </c>
      <c r="E34" s="681">
        <v>5.53</v>
      </c>
      <c r="F34" s="681">
        <v>24</v>
      </c>
      <c r="G34" s="681">
        <v>261.39999999999998</v>
      </c>
      <c r="H34" s="681">
        <v>21</v>
      </c>
      <c r="I34" s="681">
        <v>3.41</v>
      </c>
    </row>
    <row r="35" spans="1:9">
      <c r="A35" s="207">
        <v>1999</v>
      </c>
      <c r="B35" s="681">
        <v>71.38</v>
      </c>
      <c r="C35" s="681">
        <v>278.8</v>
      </c>
      <c r="D35" s="681">
        <v>48.8</v>
      </c>
      <c r="E35" s="681">
        <v>5.25</v>
      </c>
      <c r="F35" s="681">
        <v>22.8</v>
      </c>
      <c r="G35" s="681">
        <v>254.4</v>
      </c>
      <c r="H35" s="681">
        <v>17.399999999999999</v>
      </c>
      <c r="I35" s="681">
        <v>2.65</v>
      </c>
    </row>
    <row r="36" spans="1:9">
      <c r="A36" s="207">
        <v>2000</v>
      </c>
      <c r="B36" s="681">
        <v>82.29</v>
      </c>
      <c r="C36" s="681">
        <v>279</v>
      </c>
      <c r="D36" s="681">
        <v>51.2</v>
      </c>
      <c r="E36" s="681">
        <v>5</v>
      </c>
      <c r="F36" s="681">
        <v>20.6</v>
      </c>
      <c r="G36" s="681">
        <v>253.4</v>
      </c>
      <c r="H36" s="681">
        <v>18.5</v>
      </c>
      <c r="I36" s="681">
        <v>2.5499999999999998</v>
      </c>
    </row>
    <row r="37" spans="1:9">
      <c r="A37" s="207">
        <v>2001</v>
      </c>
      <c r="B37" s="681">
        <v>71.569999999999993</v>
      </c>
      <c r="C37" s="681">
        <v>271.14</v>
      </c>
      <c r="D37" s="681">
        <v>40.200000000000003</v>
      </c>
      <c r="E37" s="681">
        <v>4.37</v>
      </c>
      <c r="F37" s="681">
        <v>21.59</v>
      </c>
      <c r="G37" s="681">
        <v>211.5</v>
      </c>
      <c r="H37" s="681">
        <v>19.399999999999999</v>
      </c>
      <c r="I37" s="681">
        <v>2.36</v>
      </c>
    </row>
    <row r="38" spans="1:9">
      <c r="A38" s="207">
        <v>2002</v>
      </c>
      <c r="B38" s="681">
        <v>70.650000000000006</v>
      </c>
      <c r="C38" s="681">
        <v>310.01</v>
      </c>
      <c r="D38" s="681">
        <v>35.31</v>
      </c>
      <c r="E38" s="681">
        <v>4.5999999999999996</v>
      </c>
      <c r="F38" s="681">
        <v>20.53</v>
      </c>
      <c r="G38" s="681">
        <v>194.7</v>
      </c>
      <c r="H38" s="681">
        <v>19</v>
      </c>
      <c r="I38" s="681">
        <v>3.77</v>
      </c>
    </row>
    <row r="39" spans="1:9">
      <c r="A39" s="207">
        <v>2003</v>
      </c>
      <c r="B39" s="681">
        <v>80.700699999999998</v>
      </c>
      <c r="C39" s="681">
        <v>363.62259999999998</v>
      </c>
      <c r="D39" s="681">
        <v>37.543599999999998</v>
      </c>
      <c r="E39" s="681">
        <v>4.9108999999999998</v>
      </c>
      <c r="F39" s="681">
        <v>23.3613</v>
      </c>
      <c r="G39" s="681">
        <v>232.4</v>
      </c>
      <c r="H39" s="681">
        <v>15.9</v>
      </c>
      <c r="I39" s="681">
        <v>5.32</v>
      </c>
    </row>
    <row r="40" spans="1:9">
      <c r="A40" s="207">
        <v>2004</v>
      </c>
      <c r="B40" s="681">
        <v>129.99430000000001</v>
      </c>
      <c r="C40" s="681">
        <v>409.84570000000002</v>
      </c>
      <c r="D40" s="681">
        <v>47.525300000000001</v>
      </c>
      <c r="E40" s="681">
        <v>6.6905999999999999</v>
      </c>
      <c r="F40" s="681">
        <v>40.213000000000001</v>
      </c>
      <c r="G40" s="681">
        <v>409.4</v>
      </c>
      <c r="H40" s="681">
        <v>21.5</v>
      </c>
      <c r="I40" s="681">
        <v>16.420000000000002</v>
      </c>
    </row>
    <row r="41" spans="1:9">
      <c r="A41" s="207">
        <v>2005</v>
      </c>
      <c r="B41" s="681">
        <v>166.871433</v>
      </c>
      <c r="C41" s="681">
        <v>445.46837499999998</v>
      </c>
      <c r="D41" s="681">
        <v>62.675924999999999</v>
      </c>
      <c r="E41" s="681">
        <v>7.3397420000000002</v>
      </c>
      <c r="F41" s="681">
        <v>44.294241999999997</v>
      </c>
      <c r="G41" s="681">
        <v>360.9</v>
      </c>
      <c r="H41" s="681">
        <v>32.700000000000003</v>
      </c>
      <c r="I41" s="681">
        <v>31.73</v>
      </c>
    </row>
    <row r="42" spans="1:9">
      <c r="A42" s="207">
        <v>2006</v>
      </c>
      <c r="B42" s="681">
        <v>304.91089199999999</v>
      </c>
      <c r="C42" s="681">
        <v>604.58096699999999</v>
      </c>
      <c r="D42" s="681">
        <v>148.56475800000001</v>
      </c>
      <c r="E42" s="681">
        <v>11.571033</v>
      </c>
      <c r="F42" s="681">
        <v>58.500807999999999</v>
      </c>
      <c r="G42" s="681">
        <v>419.5</v>
      </c>
      <c r="H42" s="681">
        <v>37.4</v>
      </c>
      <c r="I42" s="681">
        <v>24.75</v>
      </c>
    </row>
    <row r="43" spans="1:9">
      <c r="A43" s="207">
        <v>2007</v>
      </c>
      <c r="B43" s="681">
        <v>322.93022500000001</v>
      </c>
      <c r="C43" s="681">
        <v>697.40741666666702</v>
      </c>
      <c r="D43" s="681">
        <v>147.07377500000001</v>
      </c>
      <c r="E43" s="681">
        <v>13.415075</v>
      </c>
      <c r="F43" s="681">
        <v>117.02979166666699</v>
      </c>
      <c r="G43" s="681">
        <v>679.5</v>
      </c>
      <c r="H43" s="681">
        <v>39.840000000000003</v>
      </c>
      <c r="I43" s="681">
        <v>30.17</v>
      </c>
    </row>
    <row r="44" spans="1:9">
      <c r="A44" s="207">
        <v>2008</v>
      </c>
      <c r="B44" s="681">
        <v>315.51338598484898</v>
      </c>
      <c r="C44" s="681">
        <v>872.72382575757604</v>
      </c>
      <c r="D44" s="681">
        <v>85.035352272727295</v>
      </c>
      <c r="E44" s="681">
        <v>15.0084583333333</v>
      </c>
      <c r="F44" s="681">
        <v>94.830896212121203</v>
      </c>
      <c r="G44" s="681">
        <v>864.5</v>
      </c>
      <c r="H44" s="681">
        <v>57.5</v>
      </c>
      <c r="I44" s="681">
        <v>28.74</v>
      </c>
    </row>
    <row r="45" spans="1:9">
      <c r="A45" s="207">
        <v>2009</v>
      </c>
      <c r="B45" s="681">
        <v>233.51921666666701</v>
      </c>
      <c r="C45" s="681">
        <v>973.62464999999997</v>
      </c>
      <c r="D45" s="681">
        <v>75.050983333333306</v>
      </c>
      <c r="E45" s="681">
        <v>14.6805</v>
      </c>
      <c r="F45" s="681">
        <v>77.9119666666667</v>
      </c>
      <c r="G45" s="681">
        <v>641.5</v>
      </c>
      <c r="H45" s="681">
        <v>43.78</v>
      </c>
      <c r="I45" s="681">
        <v>11.12</v>
      </c>
    </row>
    <row r="46" spans="1:9">
      <c r="A46" s="207">
        <v>2010</v>
      </c>
      <c r="B46" s="681">
        <v>342.27576763580299</v>
      </c>
      <c r="C46" s="681">
        <v>1225.2931251505699</v>
      </c>
      <c r="D46" s="681">
        <v>98.176454197787606</v>
      </c>
      <c r="E46" s="681">
        <v>20.1852888904574</v>
      </c>
      <c r="F46" s="681">
        <v>97.605083373751796</v>
      </c>
      <c r="G46" s="681">
        <v>954.1</v>
      </c>
      <c r="H46" s="681">
        <v>68.17</v>
      </c>
      <c r="I46" s="681">
        <v>15.8</v>
      </c>
    </row>
    <row r="47" spans="1:9">
      <c r="A47" s="207">
        <v>2011</v>
      </c>
      <c r="B47" s="681">
        <v>400.19890165981298</v>
      </c>
      <c r="C47" s="681">
        <v>1569.5258464824201</v>
      </c>
      <c r="D47" s="681">
        <v>99.501389827389801</v>
      </c>
      <c r="E47" s="681">
        <v>35.173531472854798</v>
      </c>
      <c r="F47" s="681">
        <v>108.969893566984</v>
      </c>
      <c r="G47" s="681">
        <v>1215.9000000000001</v>
      </c>
      <c r="H47" s="681">
        <v>167.79</v>
      </c>
      <c r="I47" s="681">
        <v>15.45</v>
      </c>
    </row>
    <row r="48" spans="1:9">
      <c r="A48" s="207">
        <v>2012</v>
      </c>
      <c r="B48" s="681">
        <v>360.55123685861503</v>
      </c>
      <c r="C48" s="681">
        <v>1669.87083417247</v>
      </c>
      <c r="D48" s="681">
        <v>88.348348429788402</v>
      </c>
      <c r="E48" s="681">
        <v>31.169868475123899</v>
      </c>
      <c r="F48" s="681">
        <v>93.540209216646502</v>
      </c>
      <c r="G48" s="681">
        <v>989.601</v>
      </c>
      <c r="H48" s="681">
        <v>128.53</v>
      </c>
      <c r="I48" s="681">
        <v>12.74</v>
      </c>
    </row>
    <row r="49" spans="1:14">
      <c r="A49" s="207">
        <v>2013</v>
      </c>
      <c r="B49" s="681">
        <v>332.30927028406097</v>
      </c>
      <c r="C49" s="681">
        <v>1410.9997459219501</v>
      </c>
      <c r="D49" s="681">
        <v>86.651713510845497</v>
      </c>
      <c r="E49" s="681">
        <v>23.855391953822298</v>
      </c>
      <c r="F49" s="681">
        <v>97.171065933513304</v>
      </c>
      <c r="G49" s="681">
        <v>1041.434</v>
      </c>
      <c r="H49" s="681">
        <v>135.36000000000001</v>
      </c>
      <c r="I49" s="681">
        <v>10.32</v>
      </c>
    </row>
    <row r="50" spans="1:14">
      <c r="A50" s="207">
        <v>2014</v>
      </c>
      <c r="B50" s="681">
        <v>311.16214646800398</v>
      </c>
      <c r="C50" s="681">
        <v>1266.08843579428</v>
      </c>
      <c r="D50" s="681">
        <v>98.067869138849801</v>
      </c>
      <c r="E50" s="681">
        <v>19.076757975554798</v>
      </c>
      <c r="F50" s="681">
        <v>95.073908973203899</v>
      </c>
      <c r="G50" s="681">
        <v>1023.047</v>
      </c>
      <c r="H50" s="681">
        <v>96.84</v>
      </c>
      <c r="I50" s="681">
        <v>11.393000000000001</v>
      </c>
    </row>
    <row r="51" spans="1:14">
      <c r="A51" s="207">
        <v>2015</v>
      </c>
      <c r="B51" s="681">
        <v>249.43936106122101</v>
      </c>
      <c r="C51" s="681">
        <v>1161.0633374797301</v>
      </c>
      <c r="D51" s="681">
        <v>87.648225728083304</v>
      </c>
      <c r="E51" s="681">
        <v>15.7324473100644</v>
      </c>
      <c r="F51" s="681">
        <v>81.051744953555101</v>
      </c>
      <c r="G51" s="681">
        <v>756.43100000000004</v>
      </c>
      <c r="H51" s="681">
        <v>55.21</v>
      </c>
      <c r="I51" s="681">
        <v>6.6520000000000001</v>
      </c>
    </row>
    <row r="52" spans="1:14">
      <c r="A52" s="207">
        <v>2016</v>
      </c>
      <c r="B52" s="681">
        <v>220.56724303958799</v>
      </c>
      <c r="C52" s="681">
        <v>1247.99223226049</v>
      </c>
      <c r="D52" s="681">
        <v>94.799294404822803</v>
      </c>
      <c r="E52" s="681">
        <v>17.1393855205785</v>
      </c>
      <c r="F52" s="681">
        <v>84.8229560475732</v>
      </c>
      <c r="G52" s="681">
        <v>839.096</v>
      </c>
      <c r="H52" s="681">
        <v>57.705833333333345</v>
      </c>
      <c r="I52" s="681">
        <v>6.4840833333333334</v>
      </c>
    </row>
    <row r="53" spans="1:14">
      <c r="A53" s="207">
        <v>2017</v>
      </c>
      <c r="B53" s="681">
        <v>279.60636080616223</v>
      </c>
      <c r="C53" s="681">
        <v>1257.2305492630619</v>
      </c>
      <c r="D53" s="681">
        <v>131.16626237185116</v>
      </c>
      <c r="E53" s="681">
        <v>17.058771609730847</v>
      </c>
      <c r="F53" s="681">
        <v>105.12327966592601</v>
      </c>
      <c r="G53" s="681">
        <v>936.654</v>
      </c>
      <c r="H53" s="681">
        <v>71.760000000000005</v>
      </c>
      <c r="I53" s="681">
        <v>8.2059999999999995</v>
      </c>
    </row>
    <row r="54" spans="1:14">
      <c r="A54" s="254">
        <v>2018</v>
      </c>
      <c r="B54" s="682"/>
      <c r="C54" s="682"/>
      <c r="D54" s="682"/>
      <c r="E54" s="682"/>
      <c r="F54" s="682"/>
      <c r="G54" s="682"/>
      <c r="H54" s="682"/>
      <c r="I54" s="682"/>
    </row>
    <row r="55" spans="1:14">
      <c r="A55" s="346" t="s">
        <v>137</v>
      </c>
      <c r="B55" s="681">
        <v>321.30810000000002</v>
      </c>
      <c r="C55" s="681">
        <v>1330.15</v>
      </c>
      <c r="D55" s="681">
        <v>155.87110150000001</v>
      </c>
      <c r="E55" s="681">
        <v>17.12</v>
      </c>
      <c r="F55" s="681">
        <v>117.28320979999999</v>
      </c>
      <c r="G55" s="681">
        <v>939.42</v>
      </c>
      <c r="H55" s="681">
        <v>76.34</v>
      </c>
      <c r="I55" s="681">
        <v>11.567</v>
      </c>
    </row>
    <row r="56" spans="1:14">
      <c r="A56" s="346" t="s">
        <v>138</v>
      </c>
      <c r="B56" s="681">
        <v>317.59629999999999</v>
      </c>
      <c r="C56" s="681">
        <v>1332.029</v>
      </c>
      <c r="D56" s="681">
        <v>160.6170582</v>
      </c>
      <c r="E56" s="681">
        <v>16.59</v>
      </c>
      <c r="F56" s="681">
        <v>117.06425280000001</v>
      </c>
      <c r="G56" s="681">
        <v>984</v>
      </c>
      <c r="H56" s="681">
        <v>77.459999999999994</v>
      </c>
      <c r="I56" s="683">
        <v>12.35</v>
      </c>
    </row>
    <row r="57" spans="1:14" ht="15">
      <c r="A57" s="346" t="s">
        <v>139</v>
      </c>
      <c r="B57" s="681">
        <v>308.25060000000002</v>
      </c>
      <c r="C57" s="681">
        <v>1324.6571429999999</v>
      </c>
      <c r="D57" s="681">
        <v>148.87549569999999</v>
      </c>
      <c r="E57" s="681">
        <v>16.472952379999999</v>
      </c>
      <c r="F57" s="681">
        <v>108.7260911</v>
      </c>
      <c r="G57" s="681">
        <v>962.25</v>
      </c>
      <c r="H57" s="681">
        <v>70.349999999999994</v>
      </c>
      <c r="I57" s="683">
        <v>12.801</v>
      </c>
      <c r="J57"/>
      <c r="K57"/>
      <c r="L57"/>
      <c r="M57"/>
      <c r="N57"/>
    </row>
    <row r="58" spans="1:14" ht="15">
      <c r="A58" s="346" t="s">
        <v>140</v>
      </c>
      <c r="B58" s="681">
        <v>310.19139999999999</v>
      </c>
      <c r="C58" s="681">
        <v>1334.74</v>
      </c>
      <c r="D58" s="681">
        <v>144.7118418</v>
      </c>
      <c r="E58" s="681">
        <v>16.650549999999999</v>
      </c>
      <c r="F58" s="681">
        <v>106.9287313</v>
      </c>
      <c r="G58" s="681">
        <v>967.94</v>
      </c>
      <c r="H58" s="681">
        <v>65.75</v>
      </c>
      <c r="I58" s="683">
        <v>12.209</v>
      </c>
      <c r="J58"/>
      <c r="K58"/>
      <c r="L58"/>
      <c r="M58"/>
      <c r="N58"/>
    </row>
    <row r="59" spans="1:14" ht="15">
      <c r="A59" s="346" t="s">
        <v>141</v>
      </c>
      <c r="B59" s="681">
        <v>309.48020000000002</v>
      </c>
      <c r="C59" s="681">
        <v>1303.3239129999999</v>
      </c>
      <c r="D59" s="681">
        <v>138.58824619999999</v>
      </c>
      <c r="E59" s="681">
        <v>16.490652170000001</v>
      </c>
      <c r="F59" s="681">
        <v>107.2459995</v>
      </c>
      <c r="G59" s="681">
        <v>948</v>
      </c>
      <c r="H59" s="683">
        <v>66.099999999999994</v>
      </c>
      <c r="I59" s="681">
        <v>11.573</v>
      </c>
      <c r="J59"/>
      <c r="K59"/>
      <c r="L59"/>
      <c r="M59"/>
      <c r="N59"/>
    </row>
    <row r="60" spans="1:14" ht="15">
      <c r="A60" s="346" t="s">
        <v>142</v>
      </c>
      <c r="B60" s="681">
        <v>315.46377349850002</v>
      </c>
      <c r="C60" s="681">
        <v>1281.4000000000001</v>
      </c>
      <c r="D60" s="681">
        <v>140.4073582</v>
      </c>
      <c r="E60" s="681">
        <v>16.542857139999999</v>
      </c>
      <c r="F60" s="681">
        <v>110.71001769999999</v>
      </c>
      <c r="G60" s="681">
        <v>937.26</v>
      </c>
      <c r="H60" s="681">
        <v>65.040000000000006</v>
      </c>
      <c r="I60" s="681">
        <v>11.148999999999999</v>
      </c>
      <c r="J60"/>
      <c r="K60"/>
      <c r="L60"/>
      <c r="M60"/>
      <c r="N60"/>
    </row>
    <row r="61" spans="1:14" ht="15">
      <c r="A61" s="346" t="s">
        <v>143</v>
      </c>
      <c r="B61" s="681">
        <v>283</v>
      </c>
      <c r="C61" s="681">
        <v>1238</v>
      </c>
      <c r="D61" s="681">
        <v>121</v>
      </c>
      <c r="E61" s="681">
        <v>15.73786364</v>
      </c>
      <c r="F61" s="681">
        <v>100.37</v>
      </c>
      <c r="G61" s="681">
        <v>893.6</v>
      </c>
      <c r="H61" s="681">
        <v>64.56</v>
      </c>
      <c r="I61" s="681">
        <v>11.303000000000001</v>
      </c>
      <c r="J61"/>
      <c r="K61"/>
      <c r="L61"/>
      <c r="M61"/>
      <c r="N61"/>
    </row>
    <row r="62" spans="1:14">
      <c r="A62" s="346" t="s">
        <v>144</v>
      </c>
      <c r="B62" s="738">
        <v>273.88203119999997</v>
      </c>
      <c r="C62" s="681">
        <v>1201.0913043478263</v>
      </c>
      <c r="D62" s="738">
        <v>113.87042019130433</v>
      </c>
      <c r="E62" s="738">
        <v>14.987043478260873</v>
      </c>
      <c r="F62" s="738">
        <v>93.688695652173905</v>
      </c>
      <c r="G62" s="681">
        <v>874.45</v>
      </c>
      <c r="H62" s="230">
        <v>67.150000000000006</v>
      </c>
      <c r="I62" s="681">
        <v>11.303000000000001</v>
      </c>
    </row>
    <row r="63" spans="1:14">
      <c r="A63" s="346" t="s">
        <v>145</v>
      </c>
      <c r="B63" s="738">
        <v>273.06374070219425</v>
      </c>
      <c r="C63" s="681">
        <v>1198.4725000000003</v>
      </c>
      <c r="D63" s="738">
        <v>110.36809545000001</v>
      </c>
      <c r="E63" s="738">
        <v>14.285</v>
      </c>
      <c r="F63" s="738">
        <v>91.997499999999974</v>
      </c>
      <c r="G63" s="681">
        <v>861.7</v>
      </c>
      <c r="H63" s="230">
        <v>68.400000000000006</v>
      </c>
      <c r="I63" s="681" t="s">
        <v>461</v>
      </c>
    </row>
    <row r="64" spans="1:14" ht="76.5" customHeight="1">
      <c r="A64" s="814" t="s">
        <v>596</v>
      </c>
      <c r="B64" s="814"/>
      <c r="C64" s="814"/>
      <c r="D64" s="814"/>
      <c r="E64" s="814"/>
      <c r="F64" s="814"/>
      <c r="G64" s="814"/>
      <c r="H64" s="814"/>
      <c r="I64" s="814"/>
    </row>
  </sheetData>
  <mergeCells count="3">
    <mergeCell ref="A64:I64"/>
    <mergeCell ref="B24:C24"/>
    <mergeCell ref="F24:I24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I114"/>
  <sheetViews>
    <sheetView zoomScale="115" zoomScaleNormal="115" workbookViewId="0">
      <pane xSplit="3" ySplit="5" topLeftCell="N6" activePane="bottomRight" state="frozen"/>
      <selection activeCell="I36" sqref="I36"/>
      <selection pane="topRight" activeCell="I36" sqref="I36"/>
      <selection pane="bottomLeft" activeCell="I36" sqref="I36"/>
      <selection pane="bottomRight" activeCell="AA62" sqref="AA62:AB69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3" width="11.5703125" style="6" customWidth="1"/>
    <col min="4" max="4" width="11.5703125" style="6" hidden="1" customWidth="1"/>
    <col min="5" max="14" width="7.5703125" style="6" customWidth="1"/>
    <col min="15" max="23" width="7" style="4" customWidth="1"/>
    <col min="24" max="24" width="9.28515625" style="4" customWidth="1"/>
    <col min="25" max="25" width="7" style="4" customWidth="1"/>
    <col min="26" max="26" width="8.140625" style="4" customWidth="1"/>
    <col min="27" max="28" width="8.28515625" style="4" customWidth="1"/>
    <col min="29" max="29" width="8.28515625" style="74" customWidth="1"/>
    <col min="30" max="16384" width="11.5703125" style="4"/>
  </cols>
  <sheetData>
    <row r="1" spans="1:30" ht="15">
      <c r="A1" s="1" t="s">
        <v>123</v>
      </c>
    </row>
    <row r="2" spans="1:30" ht="15">
      <c r="A2" s="8" t="s">
        <v>61</v>
      </c>
    </row>
    <row r="3" spans="1:30" s="34" customFormat="1" ht="6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AC3" s="75"/>
    </row>
    <row r="4" spans="1:30" ht="15" customHeight="1">
      <c r="F4" s="868" t="s">
        <v>168</v>
      </c>
      <c r="G4" s="868"/>
      <c r="H4" s="868"/>
      <c r="I4" s="868"/>
      <c r="J4" s="868"/>
      <c r="K4" s="868"/>
      <c r="L4" s="868"/>
      <c r="M4" s="128"/>
      <c r="N4" s="389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868" t="s">
        <v>447</v>
      </c>
      <c r="AB4" s="868"/>
    </row>
    <row r="5" spans="1:30" ht="12.75" thickBot="1">
      <c r="A5" s="81" t="s">
        <v>121</v>
      </c>
      <c r="B5" s="82"/>
      <c r="C5" s="83" t="s">
        <v>122</v>
      </c>
      <c r="D5" s="83">
        <v>2007</v>
      </c>
      <c r="E5" s="83">
        <v>2008</v>
      </c>
      <c r="F5" s="83">
        <v>2009</v>
      </c>
      <c r="G5" s="83">
        <v>2010</v>
      </c>
      <c r="H5" s="83">
        <v>2011</v>
      </c>
      <c r="I5" s="83">
        <v>2012</v>
      </c>
      <c r="J5" s="83">
        <v>2013</v>
      </c>
      <c r="K5" s="83">
        <v>2014</v>
      </c>
      <c r="L5" s="83">
        <v>2015</v>
      </c>
      <c r="M5" s="83">
        <v>2016</v>
      </c>
      <c r="N5" s="83">
        <v>2017</v>
      </c>
      <c r="O5" s="83" t="s">
        <v>117</v>
      </c>
      <c r="P5" s="83" t="s">
        <v>118</v>
      </c>
      <c r="Q5" s="83" t="s">
        <v>124</v>
      </c>
      <c r="R5" s="83" t="s">
        <v>126</v>
      </c>
      <c r="S5" s="83" t="s">
        <v>127</v>
      </c>
      <c r="T5" s="83" t="s">
        <v>152</v>
      </c>
      <c r="U5" s="83" t="s">
        <v>153</v>
      </c>
      <c r="V5" s="83" t="s">
        <v>155</v>
      </c>
      <c r="W5" s="83" t="s">
        <v>156</v>
      </c>
      <c r="X5" s="83" t="s">
        <v>157</v>
      </c>
      <c r="Y5" s="83" t="s">
        <v>158</v>
      </c>
      <c r="Z5" s="83" t="s">
        <v>159</v>
      </c>
      <c r="AA5" s="83">
        <v>2017</v>
      </c>
      <c r="AB5" s="83">
        <v>2018</v>
      </c>
      <c r="AC5" s="84" t="s">
        <v>119</v>
      </c>
    </row>
    <row r="6" spans="1:30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AA6" s="5"/>
    </row>
    <row r="7" spans="1:30">
      <c r="A7" s="7"/>
      <c r="B7" s="7"/>
      <c r="C7" s="7"/>
      <c r="D7" s="50"/>
      <c r="E7" s="15"/>
      <c r="F7" s="15"/>
      <c r="G7" s="15"/>
      <c r="H7" s="15"/>
      <c r="I7" s="15"/>
      <c r="J7" s="15"/>
      <c r="K7" s="15"/>
      <c r="L7" s="15"/>
      <c r="M7" s="15"/>
      <c r="N7" s="449"/>
      <c r="O7" s="79"/>
      <c r="P7" s="78"/>
      <c r="Q7" s="78"/>
      <c r="R7" s="78"/>
      <c r="S7" s="78"/>
      <c r="T7" s="78"/>
      <c r="U7" s="78"/>
      <c r="V7" s="78"/>
      <c r="W7" s="78"/>
      <c r="X7" s="78"/>
      <c r="Y7" s="78"/>
      <c r="Z7" s="80"/>
      <c r="AA7" s="17"/>
      <c r="AB7" s="55"/>
      <c r="AC7" s="101"/>
    </row>
    <row r="8" spans="1:30">
      <c r="A8" s="6" t="s">
        <v>0</v>
      </c>
      <c r="B8" s="6" t="s">
        <v>1</v>
      </c>
      <c r="C8" s="6" t="s">
        <v>2</v>
      </c>
      <c r="D8" s="51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8167.541312653776</v>
      </c>
      <c r="M8" s="14">
        <v>10171.202800494437</v>
      </c>
      <c r="N8" s="450">
        <v>13773.19020945282</v>
      </c>
      <c r="O8" s="92">
        <v>1224.7389886264336</v>
      </c>
      <c r="P8" s="94">
        <v>1093.8361693908512</v>
      </c>
      <c r="Q8" s="94">
        <v>1348.1637513185558</v>
      </c>
      <c r="R8" s="94"/>
      <c r="S8" s="94"/>
      <c r="T8" s="94"/>
      <c r="U8" s="94"/>
      <c r="V8" s="94"/>
      <c r="W8" s="94"/>
      <c r="X8" s="94"/>
      <c r="Y8" s="94"/>
      <c r="Z8" s="93"/>
      <c r="AA8" s="100">
        <v>3046.5608210931146</v>
      </c>
      <c r="AB8" s="95">
        <v>3666.7389093358406</v>
      </c>
      <c r="AC8" s="102">
        <f>AB8/AA8-1</f>
        <v>0.20356661975985246</v>
      </c>
      <c r="AD8" s="363"/>
    </row>
    <row r="9" spans="1:30">
      <c r="A9" s="22"/>
      <c r="B9" s="6" t="s">
        <v>3</v>
      </c>
      <c r="C9" s="6" t="s">
        <v>170</v>
      </c>
      <c r="D9" s="51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1757.1664789999998</v>
      </c>
      <c r="M9" s="14">
        <v>2492.5097820000001</v>
      </c>
      <c r="N9" s="450">
        <v>2608.8056520000005</v>
      </c>
      <c r="O9" s="92">
        <v>201.54240300000001</v>
      </c>
      <c r="P9" s="94">
        <v>185.80975700000002</v>
      </c>
      <c r="Q9" s="94">
        <v>238.058774</v>
      </c>
      <c r="R9" s="94"/>
      <c r="S9" s="94"/>
      <c r="T9" s="94"/>
      <c r="U9" s="94"/>
      <c r="V9" s="94"/>
      <c r="W9" s="94"/>
      <c r="X9" s="94"/>
      <c r="Y9" s="94"/>
      <c r="Z9" s="93"/>
      <c r="AA9" s="100">
        <v>600.43769499999996</v>
      </c>
      <c r="AB9" s="95">
        <v>625.410934</v>
      </c>
      <c r="AC9" s="102">
        <f>AB9/AA9-1</f>
        <v>4.1591724183805745E-2</v>
      </c>
      <c r="AD9" s="363"/>
    </row>
    <row r="10" spans="1:30">
      <c r="B10" s="6" t="s">
        <v>4</v>
      </c>
      <c r="C10" s="6" t="s">
        <v>5</v>
      </c>
      <c r="D10" s="51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214.37274702998806</v>
      </c>
      <c r="M10" s="14">
        <v>185.09776841577542</v>
      </c>
      <c r="N10" s="450">
        <v>239.47410512458134</v>
      </c>
      <c r="O10" s="92">
        <v>275.64038743870043</v>
      </c>
      <c r="P10" s="94">
        <v>267.0235129071923</v>
      </c>
      <c r="Q10" s="94">
        <v>256.87639267968103</v>
      </c>
      <c r="R10" s="94"/>
      <c r="S10" s="94"/>
      <c r="T10" s="94"/>
      <c r="U10" s="94"/>
      <c r="V10" s="94"/>
      <c r="W10" s="94"/>
      <c r="X10" s="94"/>
      <c r="Y10" s="94"/>
      <c r="Z10" s="93"/>
      <c r="AA10" s="100">
        <v>230.14823264698131</v>
      </c>
      <c r="AB10" s="95">
        <v>265.93791403986853</v>
      </c>
      <c r="AC10" s="102">
        <f t="shared" ref="AC10:AC42" si="0">AB10/AA10-1</f>
        <v>0.15550708767676746</v>
      </c>
      <c r="AD10" s="363"/>
    </row>
    <row r="11" spans="1:30">
      <c r="D11" s="51"/>
      <c r="E11" s="14"/>
      <c r="F11" s="14"/>
      <c r="G11" s="14"/>
      <c r="H11" s="14"/>
      <c r="I11" s="14"/>
      <c r="J11" s="14"/>
      <c r="K11" s="14"/>
      <c r="L11" s="14"/>
      <c r="M11" s="14"/>
      <c r="N11" s="450"/>
      <c r="O11" s="92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3"/>
      <c r="AA11" s="96"/>
      <c r="AB11" s="95"/>
      <c r="AC11" s="102"/>
      <c r="AD11" s="363"/>
    </row>
    <row r="12" spans="1:30">
      <c r="A12" s="6" t="s">
        <v>6</v>
      </c>
      <c r="B12" s="6" t="s">
        <v>1</v>
      </c>
      <c r="C12" s="6" t="s">
        <v>2</v>
      </c>
      <c r="D12" s="51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6650.5953646963681</v>
      </c>
      <c r="M12" s="14">
        <v>7385.9574342377318</v>
      </c>
      <c r="N12" s="450">
        <v>7979.3150062432396</v>
      </c>
      <c r="O12" s="92">
        <v>701.24380093466527</v>
      </c>
      <c r="P12" s="94">
        <v>592.46111023851529</v>
      </c>
      <c r="Q12" s="94">
        <v>692.98793436004246</v>
      </c>
      <c r="R12" s="94"/>
      <c r="S12" s="94"/>
      <c r="T12" s="94"/>
      <c r="U12" s="94"/>
      <c r="V12" s="94"/>
      <c r="W12" s="94"/>
      <c r="X12" s="94"/>
      <c r="Y12" s="94"/>
      <c r="Z12" s="93"/>
      <c r="AA12" s="100">
        <v>1764.1113753943673</v>
      </c>
      <c r="AB12" s="95">
        <v>1986.6928455332231</v>
      </c>
      <c r="AC12" s="102">
        <f t="shared" si="0"/>
        <v>0.12617200548865437</v>
      </c>
      <c r="AD12" s="363"/>
    </row>
    <row r="13" spans="1:30">
      <c r="A13" s="22"/>
      <c r="B13" s="6" t="s">
        <v>3</v>
      </c>
      <c r="C13" s="6" t="s">
        <v>7</v>
      </c>
      <c r="D13" s="51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5743.7721409999986</v>
      </c>
      <c r="M13" s="14">
        <v>5915.3714909999999</v>
      </c>
      <c r="N13" s="450">
        <v>6336.3753339999994</v>
      </c>
      <c r="O13" s="92">
        <v>527.19124499999998</v>
      </c>
      <c r="P13" s="94">
        <v>444.780959</v>
      </c>
      <c r="Q13" s="94">
        <v>523.14513199999999</v>
      </c>
      <c r="R13" s="94"/>
      <c r="S13" s="94"/>
      <c r="T13" s="94"/>
      <c r="U13" s="94"/>
      <c r="V13" s="94"/>
      <c r="W13" s="94"/>
      <c r="X13" s="94"/>
      <c r="Y13" s="94"/>
      <c r="Z13" s="93"/>
      <c r="AA13" s="100">
        <v>1447.0680830000001</v>
      </c>
      <c r="AB13" s="95">
        <v>1495.1173359999998</v>
      </c>
      <c r="AC13" s="102">
        <f t="shared" si="0"/>
        <v>3.3204555863319163E-2</v>
      </c>
      <c r="AD13" s="363"/>
    </row>
    <row r="14" spans="1:30">
      <c r="B14" s="6" t="s">
        <v>4</v>
      </c>
      <c r="C14" s="6" t="s">
        <v>8</v>
      </c>
      <c r="D14" s="51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1160.0925755833334</v>
      </c>
      <c r="M14" s="14">
        <v>1248.6041570635368</v>
      </c>
      <c r="N14" s="450">
        <v>1259.2869875348897</v>
      </c>
      <c r="O14" s="92">
        <v>1330.150695</v>
      </c>
      <c r="P14" s="94">
        <v>1332.0289419999999</v>
      </c>
      <c r="Q14" s="94">
        <v>1324.65714</v>
      </c>
      <c r="R14" s="94"/>
      <c r="S14" s="94"/>
      <c r="T14" s="94"/>
      <c r="U14" s="94"/>
      <c r="V14" s="94"/>
      <c r="W14" s="94"/>
      <c r="X14" s="94"/>
      <c r="Y14" s="94"/>
      <c r="Z14" s="93"/>
      <c r="AA14" s="100">
        <v>1219.0935562182303</v>
      </c>
      <c r="AB14" s="95">
        <v>1328.7872447846619</v>
      </c>
      <c r="AC14" s="102">
        <f t="shared" si="0"/>
        <v>8.9979713211440604E-2</v>
      </c>
      <c r="AD14" s="363"/>
    </row>
    <row r="15" spans="1:30"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450"/>
      <c r="O15" s="92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3"/>
      <c r="AA15" s="96"/>
      <c r="AB15" s="95"/>
      <c r="AC15" s="102"/>
      <c r="AD15" s="363"/>
    </row>
    <row r="16" spans="1:30">
      <c r="A16" s="6" t="s">
        <v>9</v>
      </c>
      <c r="B16" s="6" t="s">
        <v>1</v>
      </c>
      <c r="C16" s="6" t="s">
        <v>2</v>
      </c>
      <c r="D16" s="51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1507.6585311955087</v>
      </c>
      <c r="M16" s="14">
        <v>1465.4520841719275</v>
      </c>
      <c r="N16" s="450">
        <v>2376.2998861161768</v>
      </c>
      <c r="O16" s="92">
        <v>211.62590956663553</v>
      </c>
      <c r="P16" s="94">
        <v>251.62344005072632</v>
      </c>
      <c r="Q16" s="94">
        <v>244.61664167100813</v>
      </c>
      <c r="R16" s="94"/>
      <c r="S16" s="94"/>
      <c r="T16" s="94"/>
      <c r="U16" s="94"/>
      <c r="V16" s="94"/>
      <c r="W16" s="94"/>
      <c r="X16" s="94"/>
      <c r="Y16" s="94"/>
      <c r="Z16" s="93"/>
      <c r="AA16" s="100">
        <v>514.61880992881981</v>
      </c>
      <c r="AB16" s="95">
        <v>707.86599128836997</v>
      </c>
      <c r="AC16" s="102">
        <f t="shared" si="0"/>
        <v>0.37551519227655006</v>
      </c>
      <c r="AD16" s="363"/>
    </row>
    <row r="17" spans="1:30">
      <c r="A17" s="22"/>
      <c r="B17" s="6" t="s">
        <v>3</v>
      </c>
      <c r="C17" s="6" t="s">
        <v>169</v>
      </c>
      <c r="D17" s="51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1217.4060959999999</v>
      </c>
      <c r="M17" s="14">
        <v>1113.5873849999998</v>
      </c>
      <c r="N17" s="450">
        <v>1240.033964</v>
      </c>
      <c r="O17" s="92">
        <v>95.978949999999998</v>
      </c>
      <c r="P17" s="94">
        <v>108.691818</v>
      </c>
      <c r="Q17" s="94">
        <v>107.226525</v>
      </c>
      <c r="R17" s="94"/>
      <c r="S17" s="94"/>
      <c r="T17" s="94"/>
      <c r="U17" s="94"/>
      <c r="V17" s="94"/>
      <c r="W17" s="94"/>
      <c r="X17" s="94"/>
      <c r="Y17" s="94"/>
      <c r="Z17" s="93"/>
      <c r="AA17" s="100">
        <v>303.28399100000001</v>
      </c>
      <c r="AB17" s="95">
        <v>311.89729299999999</v>
      </c>
      <c r="AC17" s="102">
        <f t="shared" si="0"/>
        <v>2.8400120862297484E-2</v>
      </c>
      <c r="AD17" s="363"/>
    </row>
    <row r="18" spans="1:30">
      <c r="B18" s="6" t="s">
        <v>4</v>
      </c>
      <c r="C18" s="6" t="s">
        <v>10</v>
      </c>
      <c r="D18" s="51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56.765011819246155</v>
      </c>
      <c r="M18" s="14">
        <v>59.691578131606093</v>
      </c>
      <c r="N18" s="450">
        <v>86.922739897966764</v>
      </c>
      <c r="O18" s="92">
        <v>100.01349032651002</v>
      </c>
      <c r="P18" s="94">
        <v>105.00741879224236</v>
      </c>
      <c r="Q18" s="94">
        <v>103.47835317519926</v>
      </c>
      <c r="R18" s="94"/>
      <c r="S18" s="94"/>
      <c r="T18" s="94"/>
      <c r="U18" s="94"/>
      <c r="V18" s="94"/>
      <c r="W18" s="94"/>
      <c r="X18" s="94"/>
      <c r="Y18" s="94"/>
      <c r="Z18" s="93"/>
      <c r="AA18" s="100">
        <v>76.966530568437719</v>
      </c>
      <c r="AB18" s="95">
        <v>102.94498215824242</v>
      </c>
      <c r="AC18" s="102">
        <f t="shared" si="0"/>
        <v>0.33752920130270092</v>
      </c>
      <c r="AD18" s="363"/>
    </row>
    <row r="19" spans="1:30">
      <c r="D19" s="51"/>
      <c r="E19" s="14"/>
      <c r="F19" s="14"/>
      <c r="G19" s="14"/>
      <c r="H19" s="14"/>
      <c r="I19" s="14"/>
      <c r="J19" s="14"/>
      <c r="K19" s="14"/>
      <c r="L19" s="14"/>
      <c r="M19" s="14"/>
      <c r="N19" s="450"/>
      <c r="O19" s="92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3"/>
      <c r="AA19" s="96"/>
      <c r="AB19" s="95"/>
      <c r="AC19" s="102"/>
      <c r="AD19" s="363"/>
    </row>
    <row r="20" spans="1:30">
      <c r="A20" s="6" t="s">
        <v>11</v>
      </c>
      <c r="B20" s="6" t="s">
        <v>1</v>
      </c>
      <c r="C20" s="6" t="s">
        <v>2</v>
      </c>
      <c r="D20" s="51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4">
        <v>120.45621156886003</v>
      </c>
      <c r="N20" s="450">
        <v>118.029144359499</v>
      </c>
      <c r="O20" s="88">
        <v>10.810272149639999</v>
      </c>
      <c r="P20" s="90">
        <v>8.6915224151200015</v>
      </c>
      <c r="Q20" s="90">
        <v>10.500047482074999</v>
      </c>
      <c r="R20" s="90"/>
      <c r="S20" s="90"/>
      <c r="T20" s="90"/>
      <c r="U20" s="90"/>
      <c r="V20" s="90"/>
      <c r="W20" s="90"/>
      <c r="X20" s="90"/>
      <c r="Y20" s="90"/>
      <c r="Z20" s="89"/>
      <c r="AA20" s="100">
        <v>26.594495830966999</v>
      </c>
      <c r="AB20" s="95">
        <v>30.001842046835002</v>
      </c>
      <c r="AC20" s="102">
        <f t="shared" si="0"/>
        <v>0.12812223392106725</v>
      </c>
      <c r="AD20" s="363"/>
    </row>
    <row r="21" spans="1:30">
      <c r="A21" s="22"/>
      <c r="B21" s="6" t="s">
        <v>3</v>
      </c>
      <c r="C21" s="6" t="s">
        <v>12</v>
      </c>
      <c r="D21" s="51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4">
        <v>7.1565099999999982</v>
      </c>
      <c r="N21" s="450">
        <v>6.9465319999999995</v>
      </c>
      <c r="O21" s="90">
        <v>0.65115500000000004</v>
      </c>
      <c r="P21" s="90">
        <v>0.51156800000000002</v>
      </c>
      <c r="Q21" s="90">
        <v>0.63324499999999995</v>
      </c>
      <c r="R21" s="90"/>
      <c r="S21" s="90"/>
      <c r="T21" s="90"/>
      <c r="U21" s="90"/>
      <c r="V21" s="90"/>
      <c r="W21" s="90"/>
      <c r="X21" s="90"/>
      <c r="Y21" s="90"/>
      <c r="Z21" s="89"/>
      <c r="AA21" s="99">
        <v>1.5446279999999999</v>
      </c>
      <c r="AB21" s="91">
        <v>1.7959680000000002</v>
      </c>
      <c r="AC21" s="102">
        <f t="shared" si="0"/>
        <v>0.16271879054374283</v>
      </c>
      <c r="AD21" s="363"/>
    </row>
    <row r="22" spans="1:30">
      <c r="B22" s="6" t="s">
        <v>4</v>
      </c>
      <c r="C22" s="6" t="s">
        <v>13</v>
      </c>
      <c r="D22" s="51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4">
        <v>16.831697513014031</v>
      </c>
      <c r="N22" s="450">
        <v>16.991089130446532</v>
      </c>
      <c r="O22" s="90">
        <v>16.601687999999999</v>
      </c>
      <c r="P22" s="90">
        <v>16.989965000000002</v>
      </c>
      <c r="Q22" s="90">
        <v>16.581334999999999</v>
      </c>
      <c r="R22" s="90"/>
      <c r="S22" s="90"/>
      <c r="T22" s="90"/>
      <c r="U22" s="90"/>
      <c r="V22" s="90"/>
      <c r="W22" s="90"/>
      <c r="X22" s="90"/>
      <c r="Y22" s="90"/>
      <c r="Z22" s="89"/>
      <c r="AA22" s="99">
        <v>17.217411461508533</v>
      </c>
      <c r="AB22" s="91">
        <v>16.705109471235009</v>
      </c>
      <c r="AC22" s="102">
        <f t="shared" si="0"/>
        <v>-2.9754878741141355E-2</v>
      </c>
      <c r="AD22" s="363"/>
    </row>
    <row r="23" spans="1:30">
      <c r="D23" s="51"/>
      <c r="E23" s="14"/>
      <c r="F23" s="14"/>
      <c r="G23" s="14"/>
      <c r="H23" s="14"/>
      <c r="I23" s="14"/>
      <c r="J23" s="14"/>
      <c r="K23" s="14"/>
      <c r="L23" s="14"/>
      <c r="M23" s="14"/>
      <c r="N23" s="450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3"/>
      <c r="AA23" s="96"/>
      <c r="AB23" s="95"/>
      <c r="AC23" s="102"/>
      <c r="AD23" s="363"/>
    </row>
    <row r="24" spans="1:30">
      <c r="A24" s="6" t="s">
        <v>14</v>
      </c>
      <c r="B24" s="6" t="s">
        <v>1</v>
      </c>
      <c r="C24" s="6" t="s">
        <v>2</v>
      </c>
      <c r="D24" s="51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1548.2696011111268</v>
      </c>
      <c r="M24" s="14">
        <v>1657.8745242177492</v>
      </c>
      <c r="N24" s="450">
        <v>1707.4039311799302</v>
      </c>
      <c r="O24" s="94">
        <v>128.92400978467205</v>
      </c>
      <c r="P24" s="94">
        <v>167.73412283989393</v>
      </c>
      <c r="Q24" s="94">
        <v>121.61914322064167</v>
      </c>
      <c r="R24" s="94"/>
      <c r="S24" s="94"/>
      <c r="T24" s="94"/>
      <c r="U24" s="94"/>
      <c r="V24" s="94"/>
      <c r="W24" s="94"/>
      <c r="X24" s="94"/>
      <c r="Y24" s="94"/>
      <c r="Z24" s="93"/>
      <c r="AA24" s="100">
        <v>335.31797342847671</v>
      </c>
      <c r="AB24" s="95">
        <v>418.27727584520761</v>
      </c>
      <c r="AC24" s="102">
        <f t="shared" si="0"/>
        <v>0.24740487832641067</v>
      </c>
      <c r="AD24" s="363"/>
    </row>
    <row r="25" spans="1:30">
      <c r="A25" s="22"/>
      <c r="B25" s="6" t="s">
        <v>3</v>
      </c>
      <c r="C25" s="6" t="s">
        <v>169</v>
      </c>
      <c r="D25" s="51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938.35960200000011</v>
      </c>
      <c r="M25" s="14">
        <v>942.30815900000005</v>
      </c>
      <c r="N25" s="450">
        <v>856.21164399999998</v>
      </c>
      <c r="O25" s="90">
        <v>58.864221999999998</v>
      </c>
      <c r="P25" s="90">
        <v>77.25025500000001</v>
      </c>
      <c r="Q25" s="90">
        <v>58.792951000000002</v>
      </c>
      <c r="R25" s="90"/>
      <c r="S25" s="90"/>
      <c r="T25" s="90"/>
      <c r="U25" s="90"/>
      <c r="V25" s="90"/>
      <c r="W25" s="90"/>
      <c r="X25" s="90"/>
      <c r="Y25" s="90"/>
      <c r="Z25" s="89"/>
      <c r="AA25" s="100">
        <v>170.57615099999998</v>
      </c>
      <c r="AB25" s="95">
        <v>194.90742800000004</v>
      </c>
      <c r="AC25" s="102">
        <f t="shared" si="0"/>
        <v>0.14264172838558231</v>
      </c>
      <c r="AD25" s="363"/>
    </row>
    <row r="26" spans="1:30">
      <c r="B26" s="6" t="s">
        <v>4</v>
      </c>
      <c r="C26" s="6" t="s">
        <v>10</v>
      </c>
      <c r="D26" s="51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75.175268696750138</v>
      </c>
      <c r="M26" s="14">
        <v>79.803960882668235</v>
      </c>
      <c r="N26" s="450">
        <v>90.452565217767742</v>
      </c>
      <c r="O26" s="90">
        <v>99.34548552791982</v>
      </c>
      <c r="P26" s="90">
        <v>98.488889530291658</v>
      </c>
      <c r="Q26" s="90">
        <v>93.830152207907176</v>
      </c>
      <c r="R26" s="90"/>
      <c r="S26" s="90"/>
      <c r="T26" s="90"/>
      <c r="U26" s="90"/>
      <c r="V26" s="90"/>
      <c r="W26" s="90"/>
      <c r="X26" s="90"/>
      <c r="Y26" s="90"/>
      <c r="Z26" s="89"/>
      <c r="AA26" s="99">
        <v>89.167022106753819</v>
      </c>
      <c r="AB26" s="91">
        <v>97.342303889912003</v>
      </c>
      <c r="AC26" s="102">
        <f t="shared" si="0"/>
        <v>9.1685037696677352E-2</v>
      </c>
      <c r="AD26" s="363"/>
    </row>
    <row r="27" spans="1:30">
      <c r="D27" s="51"/>
      <c r="E27" s="14"/>
      <c r="F27" s="14"/>
      <c r="G27" s="14"/>
      <c r="H27" s="14"/>
      <c r="I27" s="14"/>
      <c r="J27" s="14"/>
      <c r="K27" s="14"/>
      <c r="L27" s="14"/>
      <c r="M27" s="14"/>
      <c r="N27" s="450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3"/>
      <c r="AA27" s="96"/>
      <c r="AB27" s="95"/>
      <c r="AC27" s="102"/>
      <c r="AD27" s="363"/>
    </row>
    <row r="28" spans="1:30">
      <c r="A28" s="6" t="s">
        <v>16</v>
      </c>
      <c r="B28" s="6" t="s">
        <v>1</v>
      </c>
      <c r="C28" s="6" t="s">
        <v>2</v>
      </c>
      <c r="D28" s="51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4">
        <v>343.76033679517201</v>
      </c>
      <c r="N28" s="450">
        <v>426.70590445394402</v>
      </c>
      <c r="O28" s="90">
        <v>47.794401997039003</v>
      </c>
      <c r="P28" s="90">
        <v>52.466669471995992</v>
      </c>
      <c r="Q28" s="90">
        <v>49.718177291865999</v>
      </c>
      <c r="R28" s="90"/>
      <c r="S28" s="90"/>
      <c r="T28" s="90"/>
      <c r="U28" s="90"/>
      <c r="V28" s="90"/>
      <c r="W28" s="90"/>
      <c r="X28" s="90"/>
      <c r="Y28" s="90"/>
      <c r="Z28" s="89"/>
      <c r="AA28" s="99">
        <v>97.075353822910017</v>
      </c>
      <c r="AB28" s="91">
        <v>149.97924876090099</v>
      </c>
      <c r="AC28" s="102">
        <f t="shared" si="0"/>
        <v>0.54497761640406739</v>
      </c>
      <c r="AD28" s="363"/>
    </row>
    <row r="29" spans="1:30">
      <c r="A29" s="22"/>
      <c r="B29" s="6" t="s">
        <v>3</v>
      </c>
      <c r="C29" s="6" t="s">
        <v>169</v>
      </c>
      <c r="D29" s="51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4">
        <v>11.050374</v>
      </c>
      <c r="N29" s="450">
        <v>11.463353000000001</v>
      </c>
      <c r="O29" s="90">
        <v>1.5377129999999999</v>
      </c>
      <c r="P29" s="90">
        <v>1.3923709999999998</v>
      </c>
      <c r="Q29" s="90">
        <v>1.3911439999999999</v>
      </c>
      <c r="R29" s="90"/>
      <c r="S29" s="90"/>
      <c r="T29" s="90"/>
      <c r="U29" s="90"/>
      <c r="V29" s="90"/>
      <c r="W29" s="90"/>
      <c r="X29" s="90"/>
      <c r="Y29" s="90"/>
      <c r="Z29" s="89"/>
      <c r="AA29" s="99">
        <v>2.1447050000000001</v>
      </c>
      <c r="AB29" s="91">
        <v>4.3212279999999996</v>
      </c>
      <c r="AC29" s="102">
        <f t="shared" si="0"/>
        <v>1.014835606761769</v>
      </c>
      <c r="AD29" s="363"/>
    </row>
    <row r="30" spans="1:30">
      <c r="B30" s="6" t="s">
        <v>4</v>
      </c>
      <c r="C30" s="6" t="s">
        <v>17</v>
      </c>
      <c r="D30" s="51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4">
        <v>31.108479839249966</v>
      </c>
      <c r="N30" s="450">
        <v>37.223481162443832</v>
      </c>
      <c r="O30" s="90">
        <v>31.081483994112691</v>
      </c>
      <c r="P30" s="90">
        <v>37.681529902587741</v>
      </c>
      <c r="Q30" s="90">
        <v>35.739058855061735</v>
      </c>
      <c r="R30" s="90"/>
      <c r="S30" s="90"/>
      <c r="T30" s="90"/>
      <c r="U30" s="90"/>
      <c r="V30" s="90"/>
      <c r="W30" s="90"/>
      <c r="X30" s="90"/>
      <c r="Y30" s="90"/>
      <c r="Z30" s="89"/>
      <c r="AA30" s="99">
        <v>45.262800162684385</v>
      </c>
      <c r="AB30" s="91">
        <v>34.70755275141719</v>
      </c>
      <c r="AC30" s="102">
        <f t="shared" si="0"/>
        <v>-0.23319916959024478</v>
      </c>
      <c r="AD30" s="363"/>
    </row>
    <row r="31" spans="1:30">
      <c r="D31" s="51"/>
      <c r="E31" s="14"/>
      <c r="F31" s="14"/>
      <c r="G31" s="14"/>
      <c r="H31" s="14"/>
      <c r="I31" s="14"/>
      <c r="J31" s="14"/>
      <c r="K31" s="14"/>
      <c r="L31" s="14"/>
      <c r="M31" s="14"/>
      <c r="N31" s="450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3"/>
      <c r="AA31" s="96"/>
      <c r="AB31" s="95"/>
      <c r="AC31" s="102"/>
      <c r="AD31" s="363"/>
    </row>
    <row r="32" spans="1:30">
      <c r="A32" s="6" t="s">
        <v>15</v>
      </c>
      <c r="B32" s="6" t="s">
        <v>1</v>
      </c>
      <c r="C32" s="6" t="s">
        <v>2</v>
      </c>
      <c r="D32" s="51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4">
        <v>344.26226528241506</v>
      </c>
      <c r="N32" s="450">
        <v>370.47615447265594</v>
      </c>
      <c r="O32" s="90">
        <v>33.122487990099089</v>
      </c>
      <c r="P32" s="90">
        <v>24.386220113023526</v>
      </c>
      <c r="Q32" s="90">
        <v>28.482049764100132</v>
      </c>
      <c r="R32" s="90"/>
      <c r="S32" s="90"/>
      <c r="T32" s="90"/>
      <c r="U32" s="90"/>
      <c r="V32" s="90"/>
      <c r="W32" s="90"/>
      <c r="X32" s="90"/>
      <c r="Y32" s="90"/>
      <c r="Z32" s="89"/>
      <c r="AA32" s="99">
        <v>90.471681848412146</v>
      </c>
      <c r="AB32" s="91">
        <v>85.990757867222754</v>
      </c>
      <c r="AC32" s="102">
        <f>AB32/AA32-1</f>
        <v>-4.9528470010066883E-2</v>
      </c>
      <c r="AD32" s="363"/>
    </row>
    <row r="33" spans="1:30">
      <c r="A33" s="22"/>
      <c r="B33" s="6" t="s">
        <v>3</v>
      </c>
      <c r="C33" s="6" t="s">
        <v>169</v>
      </c>
      <c r="D33" s="51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4">
        <v>19.371681000000002</v>
      </c>
      <c r="N33" s="450">
        <v>18.695043000000002</v>
      </c>
      <c r="O33" s="90">
        <v>1.6121780000000001</v>
      </c>
      <c r="P33" s="90">
        <v>1.1259809999999999</v>
      </c>
      <c r="Q33" s="90">
        <v>1.306211</v>
      </c>
      <c r="R33" s="90"/>
      <c r="S33" s="90"/>
      <c r="T33" s="90"/>
      <c r="U33" s="90"/>
      <c r="V33" s="90"/>
      <c r="W33" s="90"/>
      <c r="X33" s="90"/>
      <c r="Y33" s="90"/>
      <c r="Z33" s="89"/>
      <c r="AA33" s="99">
        <v>4.5287569999999997</v>
      </c>
      <c r="AB33" s="91">
        <v>4.0443699999999998</v>
      </c>
      <c r="AC33" s="102">
        <f>AB33/AA33-1</f>
        <v>-0.10695804610404136</v>
      </c>
      <c r="AD33" s="363"/>
    </row>
    <row r="34" spans="1:30">
      <c r="B34" s="6" t="s">
        <v>4</v>
      </c>
      <c r="C34" s="6" t="s">
        <v>10</v>
      </c>
      <c r="D34" s="51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4">
        <v>806.09801911883301</v>
      </c>
      <c r="N34" s="450">
        <v>898.87547696861725</v>
      </c>
      <c r="O34" s="94">
        <v>931.91371100000003</v>
      </c>
      <c r="P34" s="94">
        <v>982.37922100000003</v>
      </c>
      <c r="Q34" s="94">
        <v>989.06229199999996</v>
      </c>
      <c r="R34" s="94"/>
      <c r="S34" s="94"/>
      <c r="T34" s="94"/>
      <c r="U34" s="94"/>
      <c r="V34" s="94"/>
      <c r="W34" s="94"/>
      <c r="X34" s="94"/>
      <c r="Y34" s="94"/>
      <c r="Z34" s="93"/>
      <c r="AA34" s="100">
        <v>906.14852127211179</v>
      </c>
      <c r="AB34" s="95">
        <v>964.42095206644581</v>
      </c>
      <c r="AC34" s="102">
        <f>AB34/AA34-1</f>
        <v>6.4307814256019835E-2</v>
      </c>
      <c r="AD34" s="363"/>
    </row>
    <row r="35" spans="1:30"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450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3"/>
      <c r="AA35" s="96"/>
      <c r="AB35" s="95"/>
      <c r="AC35" s="102"/>
      <c r="AD35" s="363"/>
    </row>
    <row r="36" spans="1:30">
      <c r="A36" s="6" t="s">
        <v>18</v>
      </c>
      <c r="B36" s="6" t="s">
        <v>1</v>
      </c>
      <c r="C36" s="6" t="s">
        <v>2</v>
      </c>
      <c r="D36" s="51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4">
        <v>272.67154160154439</v>
      </c>
      <c r="N36" s="450">
        <v>363.09769384747199</v>
      </c>
      <c r="O36" s="94">
        <v>32.504858488137828</v>
      </c>
      <c r="P36" s="94">
        <v>43.924492173968552</v>
      </c>
      <c r="Q36" s="94">
        <v>60.689067500316952</v>
      </c>
      <c r="R36" s="94"/>
      <c r="S36" s="94"/>
      <c r="T36" s="94"/>
      <c r="U36" s="94"/>
      <c r="V36" s="94"/>
      <c r="W36" s="94"/>
      <c r="X36" s="94"/>
      <c r="Y36" s="94"/>
      <c r="Z36" s="93"/>
      <c r="AA36" s="100">
        <v>69.998187907540711</v>
      </c>
      <c r="AB36" s="95">
        <v>137.11841816242332</v>
      </c>
      <c r="AC36" s="102">
        <f t="shared" si="0"/>
        <v>0.95888525490889087</v>
      </c>
      <c r="AD36" s="363"/>
    </row>
    <row r="37" spans="1:30">
      <c r="A37" s="22"/>
      <c r="B37" s="6" t="s">
        <v>3</v>
      </c>
      <c r="C37" s="6" t="s">
        <v>169</v>
      </c>
      <c r="D37" s="51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4">
        <v>24.406133279999999</v>
      </c>
      <c r="N37" s="450">
        <v>25.183071454</v>
      </c>
      <c r="O37" s="90">
        <v>1.6488150560000001</v>
      </c>
      <c r="P37" s="90">
        <v>2.0663966679999999</v>
      </c>
      <c r="Q37" s="90">
        <v>2.6237985620000002</v>
      </c>
      <c r="R37" s="90"/>
      <c r="S37" s="90"/>
      <c r="T37" s="90"/>
      <c r="U37" s="90"/>
      <c r="V37" s="90"/>
      <c r="W37" s="90"/>
      <c r="X37" s="90"/>
      <c r="Y37" s="90"/>
      <c r="Z37" s="89"/>
      <c r="AA37" s="99">
        <v>5.2826392159999997</v>
      </c>
      <c r="AB37" s="91">
        <v>6.3390102860000006</v>
      </c>
      <c r="AC37" s="102">
        <f t="shared" si="0"/>
        <v>0.19997032294018413</v>
      </c>
      <c r="AD37" s="363"/>
    </row>
    <row r="38" spans="1:30">
      <c r="B38" s="6" t="s">
        <v>4</v>
      </c>
      <c r="C38" s="6" t="s">
        <v>10</v>
      </c>
      <c r="D38" s="51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4">
        <v>506.76495685595188</v>
      </c>
      <c r="N38" s="450">
        <v>654.0041940263369</v>
      </c>
      <c r="O38" s="94">
        <v>894.21525746602924</v>
      </c>
      <c r="P38" s="94">
        <v>964.1815056506299</v>
      </c>
      <c r="Q38" s="94">
        <v>1049.1696412690824</v>
      </c>
      <c r="R38" s="94"/>
      <c r="S38" s="94"/>
      <c r="T38" s="94"/>
      <c r="U38" s="94"/>
      <c r="V38" s="94"/>
      <c r="W38" s="94"/>
      <c r="X38" s="94"/>
      <c r="Y38" s="94"/>
      <c r="Z38" s="93"/>
      <c r="AA38" s="100">
        <v>601.03752405654984</v>
      </c>
      <c r="AB38" s="95">
        <v>981.16055123474268</v>
      </c>
      <c r="AC38" s="102">
        <f t="shared" si="0"/>
        <v>0.63244475089117436</v>
      </c>
      <c r="AD38" s="363"/>
    </row>
    <row r="39" spans="1:30">
      <c r="D39" s="51"/>
      <c r="E39" s="14"/>
      <c r="F39" s="14"/>
      <c r="G39" s="14"/>
      <c r="H39" s="14"/>
      <c r="I39" s="14"/>
      <c r="J39" s="14"/>
      <c r="K39" s="14"/>
      <c r="L39" s="14"/>
      <c r="M39" s="14"/>
      <c r="N39" s="450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3"/>
      <c r="AA39" s="96"/>
      <c r="AB39" s="95"/>
      <c r="AC39" s="102"/>
      <c r="AD39" s="363"/>
    </row>
    <row r="40" spans="1:30">
      <c r="A40" s="6" t="s">
        <v>21</v>
      </c>
      <c r="B40" s="6" t="s">
        <v>1</v>
      </c>
      <c r="C40" s="6" t="s">
        <v>2</v>
      </c>
      <c r="D40" s="51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4">
        <v>14.999100398455615</v>
      </c>
      <c r="N40" s="450">
        <v>44.063618152527965</v>
      </c>
      <c r="O40" s="90">
        <v>2.1235225118621699</v>
      </c>
      <c r="P40" s="90">
        <v>0.17459182603144541</v>
      </c>
      <c r="Q40" s="90">
        <v>1.9995344996830511</v>
      </c>
      <c r="R40" s="90"/>
      <c r="S40" s="90"/>
      <c r="T40" s="90"/>
      <c r="U40" s="90"/>
      <c r="V40" s="90"/>
      <c r="W40" s="90"/>
      <c r="X40" s="90"/>
      <c r="Y40" s="90"/>
      <c r="Z40" s="89"/>
      <c r="AA40" s="99">
        <v>9.2973370924592835</v>
      </c>
      <c r="AB40" s="95">
        <v>4.2976488375766664</v>
      </c>
      <c r="AC40" s="102">
        <f t="shared" si="0"/>
        <v>-0.53775486520088367</v>
      </c>
      <c r="AD40" s="363"/>
    </row>
    <row r="41" spans="1:30">
      <c r="D41" s="126"/>
      <c r="E41" s="127"/>
      <c r="F41" s="127"/>
      <c r="G41" s="16"/>
      <c r="H41" s="16"/>
      <c r="I41" s="16"/>
      <c r="J41" s="16"/>
      <c r="K41" s="16"/>
      <c r="L41" s="16"/>
      <c r="M41" s="16"/>
      <c r="N41" s="451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3"/>
      <c r="AA41" s="96"/>
      <c r="AB41" s="95"/>
      <c r="AC41" s="101"/>
    </row>
    <row r="42" spans="1:30" ht="12.75" thickBot="1">
      <c r="A42" s="9" t="s">
        <v>19</v>
      </c>
      <c r="B42" s="9"/>
      <c r="C42" s="9"/>
      <c r="D42" s="52">
        <f>SUM(D8,D12,D16,D20,D24,D32,D28,D36,D40)</f>
        <v>17439.352246936651</v>
      </c>
      <c r="E42" s="52">
        <f>SUM(E8,E12,E16,E20,E24,E32,E28,E36,E40)</f>
        <v>18100.9679482994</v>
      </c>
      <c r="F42" s="52">
        <f t="shared" ref="F42:L42" si="1">SUM(F8,F12,F16,F20,F24,F32,F28,F36,F40)</f>
        <v>16481.813528277929</v>
      </c>
      <c r="G42" s="53">
        <f t="shared" si="1"/>
        <v>21902.831565768924</v>
      </c>
      <c r="H42" s="53">
        <f t="shared" si="1"/>
        <v>27525.674834212732</v>
      </c>
      <c r="I42" s="53">
        <f t="shared" si="1"/>
        <v>27466.673086776646</v>
      </c>
      <c r="J42" s="53">
        <f t="shared" si="1"/>
        <v>23789.445416193052</v>
      </c>
      <c r="K42" s="53">
        <f t="shared" si="1"/>
        <v>20545.413928408008</v>
      </c>
      <c r="L42" s="53">
        <f t="shared" si="1"/>
        <v>18950.140019839251</v>
      </c>
      <c r="M42" s="53">
        <f>SUM(M8,M12,M16,M20,M24,M32,M28,M36,M40)</f>
        <v>21776.636298768288</v>
      </c>
      <c r="N42" s="53">
        <f>SUM(N8,N12,N16,N20,N24,N32,N28,N36,N40)</f>
        <v>27158.581548278267</v>
      </c>
      <c r="O42" s="97">
        <f>O40+O36+O28+O32+O24+O20+O16+O12+O8</f>
        <v>2392.8882520491843</v>
      </c>
      <c r="P42" s="97">
        <f>P40+P36+P28+P32+P24+P20+P16+P12+P8</f>
        <v>2235.298338520126</v>
      </c>
      <c r="Q42" s="97">
        <f t="shared" ref="Q42:AB42" si="2">SUM(Q8,Q12,Q16,Q20,Q24,Q32,Q28,Q36,Q40)</f>
        <v>2558.7763471082894</v>
      </c>
      <c r="R42" s="97">
        <f t="shared" si="2"/>
        <v>0</v>
      </c>
      <c r="S42" s="97">
        <f t="shared" si="2"/>
        <v>0</v>
      </c>
      <c r="T42" s="97">
        <f t="shared" si="2"/>
        <v>0</v>
      </c>
      <c r="U42" s="97">
        <f t="shared" si="2"/>
        <v>0</v>
      </c>
      <c r="V42" s="97">
        <f t="shared" si="2"/>
        <v>0</v>
      </c>
      <c r="W42" s="97">
        <f t="shared" si="2"/>
        <v>0</v>
      </c>
      <c r="X42" s="97">
        <f t="shared" si="2"/>
        <v>0</v>
      </c>
      <c r="Y42" s="97">
        <f t="shared" si="2"/>
        <v>0</v>
      </c>
      <c r="Z42" s="97">
        <f t="shared" si="2"/>
        <v>0</v>
      </c>
      <c r="AA42" s="97">
        <f t="shared" si="2"/>
        <v>5954.0460363470675</v>
      </c>
      <c r="AB42" s="97">
        <f t="shared" si="2"/>
        <v>7186.9629376776002</v>
      </c>
      <c r="AC42" s="103">
        <f t="shared" si="0"/>
        <v>0.20707211429069727</v>
      </c>
    </row>
    <row r="45" spans="1:30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6"/>
    </row>
    <row r="46" spans="1:30" s="25" customFormat="1">
      <c r="A46" s="2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C46" s="77"/>
    </row>
    <row r="50" spans="1:30">
      <c r="A50" s="104" t="str">
        <f t="shared" ref="A50:AA50" si="3">A8</f>
        <v>Cobre</v>
      </c>
      <c r="B50" s="104" t="str">
        <f t="shared" si="3"/>
        <v>Valor</v>
      </c>
      <c r="C50" s="104" t="str">
        <f t="shared" si="3"/>
        <v>(US$MM)</v>
      </c>
      <c r="D50" s="105">
        <f>D8</f>
        <v>7219.0687201917526</v>
      </c>
      <c r="E50" s="105">
        <f>E8</f>
        <v>7276.9520400628562</v>
      </c>
      <c r="F50" s="105">
        <f t="shared" si="3"/>
        <v>5935.4024202705696</v>
      </c>
      <c r="G50" s="105">
        <f t="shared" si="3"/>
        <v>8879.1470329311687</v>
      </c>
      <c r="H50" s="105">
        <f t="shared" si="3"/>
        <v>10721.031282565797</v>
      </c>
      <c r="I50" s="105">
        <f t="shared" si="3"/>
        <v>10730.942210401816</v>
      </c>
      <c r="J50" s="105">
        <f t="shared" si="3"/>
        <v>9820.7478280872583</v>
      </c>
      <c r="K50" s="105">
        <f t="shared" si="3"/>
        <v>8874.9060769625194</v>
      </c>
      <c r="L50" s="105">
        <f t="shared" si="3"/>
        <v>8167.541312653776</v>
      </c>
      <c r="M50" s="105">
        <f>M8</f>
        <v>10171.202800494437</v>
      </c>
      <c r="N50" s="105">
        <f>N8</f>
        <v>13773.19020945282</v>
      </c>
      <c r="O50" s="106">
        <f t="shared" si="3"/>
        <v>1224.7389886264336</v>
      </c>
      <c r="P50" s="106">
        <f t="shared" si="3"/>
        <v>1093.8361693908512</v>
      </c>
      <c r="Q50" s="106">
        <f t="shared" si="3"/>
        <v>1348.1637513185558</v>
      </c>
      <c r="R50" s="106">
        <f t="shared" si="3"/>
        <v>0</v>
      </c>
      <c r="S50" s="106">
        <f t="shared" si="3"/>
        <v>0</v>
      </c>
      <c r="T50" s="106">
        <f t="shared" si="3"/>
        <v>0</v>
      </c>
      <c r="U50" s="106">
        <f t="shared" si="3"/>
        <v>0</v>
      </c>
      <c r="V50" s="106">
        <f t="shared" si="3"/>
        <v>0</v>
      </c>
      <c r="W50" s="106">
        <f t="shared" si="3"/>
        <v>0</v>
      </c>
      <c r="X50" s="106">
        <f t="shared" si="3"/>
        <v>0</v>
      </c>
      <c r="Y50" s="106">
        <f>Y8</f>
        <v>0</v>
      </c>
      <c r="Z50" s="106">
        <f>Z8</f>
        <v>0</v>
      </c>
      <c r="AA50" s="107">
        <f t="shared" si="3"/>
        <v>3046.5608210931146</v>
      </c>
      <c r="AB50" s="107">
        <f>AB8</f>
        <v>3666.7389093358406</v>
      </c>
      <c r="AC50" s="110">
        <f t="shared" ref="AC50:AC59" si="4">AB50/AA50-1</f>
        <v>0.20356661975985246</v>
      </c>
      <c r="AD50" s="134"/>
    </row>
    <row r="51" spans="1:30">
      <c r="A51" s="104" t="str">
        <f t="shared" ref="A51:AB51" si="5">A12</f>
        <v>Oro</v>
      </c>
      <c r="B51" s="104" t="str">
        <f t="shared" si="5"/>
        <v>Valor</v>
      </c>
      <c r="C51" s="104" t="str">
        <f t="shared" si="5"/>
        <v>(US$MM)</v>
      </c>
      <c r="D51" s="105">
        <f>D12</f>
        <v>4187.4032129251573</v>
      </c>
      <c r="E51" s="105">
        <f>E12</f>
        <v>5586.0346055150185</v>
      </c>
      <c r="F51" s="105">
        <f t="shared" si="5"/>
        <v>6790.9480920625147</v>
      </c>
      <c r="G51" s="105">
        <f t="shared" si="5"/>
        <v>7744.6314899523886</v>
      </c>
      <c r="H51" s="105">
        <f t="shared" si="5"/>
        <v>10235.353079840146</v>
      </c>
      <c r="I51" s="105">
        <f t="shared" si="5"/>
        <v>10745.515758961699</v>
      </c>
      <c r="J51" s="105">
        <f t="shared" si="5"/>
        <v>8536.2794900494937</v>
      </c>
      <c r="K51" s="105">
        <f t="shared" si="5"/>
        <v>6729.0722178974011</v>
      </c>
      <c r="L51" s="105">
        <f t="shared" si="5"/>
        <v>6650.5953646963681</v>
      </c>
      <c r="M51" s="105">
        <f>M12</f>
        <v>7385.9574342377318</v>
      </c>
      <c r="N51" s="105">
        <f>N12</f>
        <v>7979.3150062432396</v>
      </c>
      <c r="O51" s="106">
        <f t="shared" si="5"/>
        <v>701.24380093466527</v>
      </c>
      <c r="P51" s="106">
        <f t="shared" si="5"/>
        <v>592.46111023851529</v>
      </c>
      <c r="Q51" s="106">
        <f t="shared" si="5"/>
        <v>692.98793436004246</v>
      </c>
      <c r="R51" s="106">
        <f t="shared" si="5"/>
        <v>0</v>
      </c>
      <c r="S51" s="106">
        <f t="shared" si="5"/>
        <v>0</v>
      </c>
      <c r="T51" s="106">
        <f t="shared" si="5"/>
        <v>0</v>
      </c>
      <c r="U51" s="106">
        <f t="shared" si="5"/>
        <v>0</v>
      </c>
      <c r="V51" s="106">
        <f t="shared" si="5"/>
        <v>0</v>
      </c>
      <c r="W51" s="106">
        <f t="shared" si="5"/>
        <v>0</v>
      </c>
      <c r="X51" s="106">
        <f t="shared" si="5"/>
        <v>0</v>
      </c>
      <c r="Y51" s="106">
        <f>Y12</f>
        <v>0</v>
      </c>
      <c r="Z51" s="106">
        <f>Z12</f>
        <v>0</v>
      </c>
      <c r="AA51" s="107">
        <f t="shared" si="5"/>
        <v>1764.1113753943673</v>
      </c>
      <c r="AB51" s="107">
        <f t="shared" si="5"/>
        <v>1986.6928455332231</v>
      </c>
      <c r="AC51" s="110">
        <f t="shared" si="4"/>
        <v>0.12617200548865437</v>
      </c>
    </row>
    <row r="52" spans="1:30">
      <c r="A52" s="104" t="str">
        <f t="shared" ref="A52:AB52" si="6">A16</f>
        <v>Zinc</v>
      </c>
      <c r="B52" s="104" t="str">
        <f t="shared" si="6"/>
        <v>Valor</v>
      </c>
      <c r="C52" s="104" t="str">
        <f t="shared" si="6"/>
        <v>(US$MM)</v>
      </c>
      <c r="D52" s="105">
        <f>D16</f>
        <v>2539.4072801646053</v>
      </c>
      <c r="E52" s="105">
        <f>E16</f>
        <v>1468.2951198311805</v>
      </c>
      <c r="F52" s="105">
        <f t="shared" si="6"/>
        <v>1233.2203045912822</v>
      </c>
      <c r="G52" s="105">
        <f t="shared" si="6"/>
        <v>1696.0733253334295</v>
      </c>
      <c r="H52" s="105">
        <f t="shared" si="6"/>
        <v>1522.5406592484687</v>
      </c>
      <c r="I52" s="105">
        <f t="shared" si="6"/>
        <v>1352.3374325660052</v>
      </c>
      <c r="J52" s="105">
        <f t="shared" si="6"/>
        <v>1413.8433873410634</v>
      </c>
      <c r="K52" s="105">
        <f t="shared" si="6"/>
        <v>1503.5472338862523</v>
      </c>
      <c r="L52" s="105">
        <f t="shared" si="6"/>
        <v>1507.6585311955087</v>
      </c>
      <c r="M52" s="105">
        <f>M16</f>
        <v>1465.4520841719275</v>
      </c>
      <c r="N52" s="105">
        <f>N16</f>
        <v>2376.2998861161768</v>
      </c>
      <c r="O52" s="106">
        <f t="shared" si="6"/>
        <v>211.62590956663553</v>
      </c>
      <c r="P52" s="106">
        <f t="shared" si="6"/>
        <v>251.62344005072632</v>
      </c>
      <c r="Q52" s="106">
        <f t="shared" si="6"/>
        <v>244.61664167100813</v>
      </c>
      <c r="R52" s="106">
        <f t="shared" si="6"/>
        <v>0</v>
      </c>
      <c r="S52" s="106">
        <f t="shared" si="6"/>
        <v>0</v>
      </c>
      <c r="T52" s="106">
        <f t="shared" si="6"/>
        <v>0</v>
      </c>
      <c r="U52" s="106">
        <f t="shared" si="6"/>
        <v>0</v>
      </c>
      <c r="V52" s="106">
        <f t="shared" si="6"/>
        <v>0</v>
      </c>
      <c r="W52" s="106">
        <f t="shared" si="6"/>
        <v>0</v>
      </c>
      <c r="X52" s="106">
        <f t="shared" si="6"/>
        <v>0</v>
      </c>
      <c r="Y52" s="106">
        <f>Y16</f>
        <v>0</v>
      </c>
      <c r="Z52" s="106">
        <f>Z16</f>
        <v>0</v>
      </c>
      <c r="AA52" s="107">
        <f t="shared" si="6"/>
        <v>514.61880992881981</v>
      </c>
      <c r="AB52" s="107">
        <f t="shared" si="6"/>
        <v>707.86599128836997</v>
      </c>
      <c r="AC52" s="110">
        <f t="shared" si="4"/>
        <v>0.37551519227655006</v>
      </c>
    </row>
    <row r="53" spans="1:30">
      <c r="A53" s="104" t="str">
        <f t="shared" ref="A53:AB53" si="7">A20</f>
        <v>Plata</v>
      </c>
      <c r="B53" s="104" t="str">
        <f t="shared" si="7"/>
        <v>Valor</v>
      </c>
      <c r="C53" s="104" t="str">
        <f t="shared" si="7"/>
        <v>(US$MM)</v>
      </c>
      <c r="D53" s="105">
        <f>D20</f>
        <v>538.233568262017</v>
      </c>
      <c r="E53" s="105">
        <f>E20</f>
        <v>595.44527574297194</v>
      </c>
      <c r="F53" s="105">
        <f t="shared" si="7"/>
        <v>214.08494407795499</v>
      </c>
      <c r="G53" s="105">
        <f t="shared" si="7"/>
        <v>118.20838016762899</v>
      </c>
      <c r="H53" s="105">
        <f t="shared" si="7"/>
        <v>219.44862884541499</v>
      </c>
      <c r="I53" s="105">
        <f t="shared" si="7"/>
        <v>209.569981439488</v>
      </c>
      <c r="J53" s="105">
        <f t="shared" si="7"/>
        <v>479.2518043975009</v>
      </c>
      <c r="K53" s="105">
        <f t="shared" si="7"/>
        <v>331.07695278478701</v>
      </c>
      <c r="L53" s="105">
        <f t="shared" si="7"/>
        <v>137.79635297098301</v>
      </c>
      <c r="M53" s="105">
        <f>M20</f>
        <v>120.45621156886003</v>
      </c>
      <c r="N53" s="105">
        <f>N20</f>
        <v>118.029144359499</v>
      </c>
      <c r="O53" s="106">
        <f t="shared" si="7"/>
        <v>10.810272149639999</v>
      </c>
      <c r="P53" s="106">
        <f t="shared" si="7"/>
        <v>8.6915224151200015</v>
      </c>
      <c r="Q53" s="106">
        <f t="shared" si="7"/>
        <v>10.500047482074999</v>
      </c>
      <c r="R53" s="106">
        <f t="shared" si="7"/>
        <v>0</v>
      </c>
      <c r="S53" s="106">
        <f t="shared" si="7"/>
        <v>0</v>
      </c>
      <c r="T53" s="106">
        <f t="shared" si="7"/>
        <v>0</v>
      </c>
      <c r="U53" s="106">
        <f t="shared" si="7"/>
        <v>0</v>
      </c>
      <c r="V53" s="106">
        <f t="shared" si="7"/>
        <v>0</v>
      </c>
      <c r="W53" s="106">
        <f t="shared" si="7"/>
        <v>0</v>
      </c>
      <c r="X53" s="106">
        <f t="shared" si="7"/>
        <v>0</v>
      </c>
      <c r="Y53" s="106">
        <f>Y20</f>
        <v>0</v>
      </c>
      <c r="Z53" s="106">
        <f>Z20</f>
        <v>0</v>
      </c>
      <c r="AA53" s="107">
        <f t="shared" si="7"/>
        <v>26.594495830966999</v>
      </c>
      <c r="AB53" s="107">
        <f t="shared" si="7"/>
        <v>30.001842046835002</v>
      </c>
      <c r="AC53" s="110">
        <f t="shared" si="4"/>
        <v>0.12812223392106725</v>
      </c>
    </row>
    <row r="54" spans="1:30">
      <c r="A54" s="104" t="str">
        <f t="shared" ref="A54:AB54" si="8">A24</f>
        <v>Plomo</v>
      </c>
      <c r="B54" s="104" t="str">
        <f t="shared" si="8"/>
        <v>Valor</v>
      </c>
      <c r="C54" s="104" t="str">
        <f t="shared" si="8"/>
        <v>(US$MM)</v>
      </c>
      <c r="D54" s="105">
        <f>D24</f>
        <v>1032.9556582579808</v>
      </c>
      <c r="E54" s="105">
        <f>E24</f>
        <v>1135.6647188208904</v>
      </c>
      <c r="F54" s="105">
        <f t="shared" si="8"/>
        <v>1115.8065786717914</v>
      </c>
      <c r="G54" s="105">
        <f t="shared" si="8"/>
        <v>1578.8088600715344</v>
      </c>
      <c r="H54" s="105">
        <f t="shared" si="8"/>
        <v>2426.735952128829</v>
      </c>
      <c r="I54" s="105">
        <f t="shared" si="8"/>
        <v>2575.3341204307012</v>
      </c>
      <c r="J54" s="105">
        <f t="shared" si="8"/>
        <v>1776.0595258877415</v>
      </c>
      <c r="K54" s="105">
        <f t="shared" si="8"/>
        <v>1522.5135211197114</v>
      </c>
      <c r="L54" s="105">
        <f t="shared" si="8"/>
        <v>1548.2696011111268</v>
      </c>
      <c r="M54" s="105">
        <f>M24</f>
        <v>1657.8745242177492</v>
      </c>
      <c r="N54" s="105">
        <f>N24</f>
        <v>1707.4039311799302</v>
      </c>
      <c r="O54" s="106">
        <f t="shared" si="8"/>
        <v>128.92400978467205</v>
      </c>
      <c r="P54" s="106">
        <f t="shared" si="8"/>
        <v>167.73412283989393</v>
      </c>
      <c r="Q54" s="106">
        <f t="shared" si="8"/>
        <v>121.61914322064167</v>
      </c>
      <c r="R54" s="106">
        <f t="shared" si="8"/>
        <v>0</v>
      </c>
      <c r="S54" s="106">
        <f t="shared" si="8"/>
        <v>0</v>
      </c>
      <c r="T54" s="106">
        <f t="shared" si="8"/>
        <v>0</v>
      </c>
      <c r="U54" s="106">
        <f t="shared" si="8"/>
        <v>0</v>
      </c>
      <c r="V54" s="106">
        <f t="shared" si="8"/>
        <v>0</v>
      </c>
      <c r="W54" s="106">
        <f t="shared" si="8"/>
        <v>0</v>
      </c>
      <c r="X54" s="106">
        <f t="shared" si="8"/>
        <v>0</v>
      </c>
      <c r="Y54" s="106">
        <f>Y24</f>
        <v>0</v>
      </c>
      <c r="Z54" s="106">
        <f>Z24</f>
        <v>0</v>
      </c>
      <c r="AA54" s="107">
        <f t="shared" si="8"/>
        <v>335.31797342847671</v>
      </c>
      <c r="AB54" s="107">
        <f t="shared" si="8"/>
        <v>418.27727584520761</v>
      </c>
      <c r="AC54" s="110">
        <f t="shared" si="4"/>
        <v>0.24740487832641067</v>
      </c>
    </row>
    <row r="55" spans="1:30">
      <c r="A55" s="104" t="str">
        <f t="shared" ref="A55:AB55" si="9">A32</f>
        <v>Estaño</v>
      </c>
      <c r="B55" s="104" t="str">
        <f t="shared" si="9"/>
        <v>Valor</v>
      </c>
      <c r="C55" s="104" t="str">
        <f t="shared" si="9"/>
        <v>(US$MM)</v>
      </c>
      <c r="D55" s="105">
        <f>D32</f>
        <v>595.09949347270776</v>
      </c>
      <c r="E55" s="105">
        <f>E32</f>
        <v>662.76975228062634</v>
      </c>
      <c r="F55" s="105">
        <f t="shared" si="9"/>
        <v>591.21348325130839</v>
      </c>
      <c r="G55" s="105">
        <f t="shared" si="9"/>
        <v>841.62143845581932</v>
      </c>
      <c r="H55" s="105">
        <f t="shared" si="9"/>
        <v>775.59494796720764</v>
      </c>
      <c r="I55" s="105">
        <f t="shared" si="9"/>
        <v>558.25922602627895</v>
      </c>
      <c r="J55" s="105">
        <f t="shared" si="9"/>
        <v>527.71235375709966</v>
      </c>
      <c r="K55" s="105">
        <f t="shared" si="9"/>
        <v>539.5582164992918</v>
      </c>
      <c r="L55" s="105">
        <f t="shared" si="9"/>
        <v>341.685340655076</v>
      </c>
      <c r="M55" s="105">
        <f>M32</f>
        <v>344.26226528241506</v>
      </c>
      <c r="N55" s="105">
        <f>N32</f>
        <v>370.47615447265594</v>
      </c>
      <c r="O55" s="106">
        <f t="shared" si="9"/>
        <v>33.122487990099089</v>
      </c>
      <c r="P55" s="106">
        <f t="shared" si="9"/>
        <v>24.386220113023526</v>
      </c>
      <c r="Q55" s="106">
        <f t="shared" si="9"/>
        <v>28.482049764100132</v>
      </c>
      <c r="R55" s="106">
        <f t="shared" si="9"/>
        <v>0</v>
      </c>
      <c r="S55" s="106">
        <f t="shared" si="9"/>
        <v>0</v>
      </c>
      <c r="T55" s="106">
        <f t="shared" si="9"/>
        <v>0</v>
      </c>
      <c r="U55" s="106">
        <f t="shared" si="9"/>
        <v>0</v>
      </c>
      <c r="V55" s="106">
        <f t="shared" si="9"/>
        <v>0</v>
      </c>
      <c r="W55" s="106">
        <f t="shared" si="9"/>
        <v>0</v>
      </c>
      <c r="X55" s="106">
        <f t="shared" si="9"/>
        <v>0</v>
      </c>
      <c r="Y55" s="106">
        <f>Y32</f>
        <v>0</v>
      </c>
      <c r="Z55" s="106">
        <f>Z32</f>
        <v>0</v>
      </c>
      <c r="AA55" s="107">
        <f t="shared" si="9"/>
        <v>90.471681848412146</v>
      </c>
      <c r="AB55" s="107">
        <f t="shared" si="9"/>
        <v>85.990757867222754</v>
      </c>
      <c r="AC55" s="110">
        <f t="shared" si="4"/>
        <v>-4.9528470010066883E-2</v>
      </c>
    </row>
    <row r="56" spans="1:30">
      <c r="A56" s="104" t="str">
        <f>A28</f>
        <v>Hierro</v>
      </c>
      <c r="B56" s="104" t="str">
        <f t="shared" ref="B56:AB56" si="10">B28</f>
        <v>Valor</v>
      </c>
      <c r="C56" s="104" t="str">
        <f t="shared" si="10"/>
        <v>(US$MM)</v>
      </c>
      <c r="D56" s="105">
        <f>D28</f>
        <v>285.41642566243098</v>
      </c>
      <c r="E56" s="105">
        <f>E28</f>
        <v>385.08789704585701</v>
      </c>
      <c r="F56" s="105">
        <f>F28</f>
        <v>297.68320635250899</v>
      </c>
      <c r="G56" s="105">
        <f t="shared" si="10"/>
        <v>523.27650585695505</v>
      </c>
      <c r="H56" s="105">
        <f t="shared" si="10"/>
        <v>1030.072291616872</v>
      </c>
      <c r="I56" s="105">
        <f t="shared" si="10"/>
        <v>844.8284799506572</v>
      </c>
      <c r="J56" s="105">
        <f t="shared" si="10"/>
        <v>856.80847467289618</v>
      </c>
      <c r="K56" s="105">
        <f t="shared" si="10"/>
        <v>646.70480025804579</v>
      </c>
      <c r="L56" s="105">
        <f>L28</f>
        <v>350.00259655641497</v>
      </c>
      <c r="M56" s="105">
        <f>M28</f>
        <v>343.76033679517201</v>
      </c>
      <c r="N56" s="105">
        <f>N28</f>
        <v>426.70590445394402</v>
      </c>
      <c r="O56" s="106">
        <f t="shared" si="10"/>
        <v>47.794401997039003</v>
      </c>
      <c r="P56" s="106">
        <f t="shared" si="10"/>
        <v>52.466669471995992</v>
      </c>
      <c r="Q56" s="106">
        <f t="shared" si="10"/>
        <v>49.718177291865999</v>
      </c>
      <c r="R56" s="106">
        <f t="shared" si="10"/>
        <v>0</v>
      </c>
      <c r="S56" s="106">
        <f t="shared" si="10"/>
        <v>0</v>
      </c>
      <c r="T56" s="106">
        <f t="shared" si="10"/>
        <v>0</v>
      </c>
      <c r="U56" s="106">
        <f t="shared" si="10"/>
        <v>0</v>
      </c>
      <c r="V56" s="106">
        <f t="shared" si="10"/>
        <v>0</v>
      </c>
      <c r="W56" s="106">
        <f t="shared" si="10"/>
        <v>0</v>
      </c>
      <c r="X56" s="106">
        <f t="shared" si="10"/>
        <v>0</v>
      </c>
      <c r="Y56" s="106">
        <f>Y28</f>
        <v>0</v>
      </c>
      <c r="Z56" s="106">
        <f>Z28</f>
        <v>0</v>
      </c>
      <c r="AA56" s="107">
        <f t="shared" si="10"/>
        <v>97.075353822910017</v>
      </c>
      <c r="AB56" s="107">
        <f t="shared" si="10"/>
        <v>149.97924876090099</v>
      </c>
      <c r="AC56" s="110">
        <f t="shared" si="4"/>
        <v>0.54497761640406739</v>
      </c>
    </row>
    <row r="57" spans="1:30">
      <c r="A57" s="104" t="str">
        <f>A36</f>
        <v>Molibdeno</v>
      </c>
      <c r="B57" s="104" t="str">
        <f t="shared" ref="B57:AB57" si="11">B36</f>
        <v>Valor</v>
      </c>
      <c r="C57" s="104" t="str">
        <f t="shared" si="11"/>
        <v>(US$MM)</v>
      </c>
      <c r="D57" s="105">
        <f>D36</f>
        <v>991.16764057624141</v>
      </c>
      <c r="E57" s="105">
        <f>E36</f>
        <v>943.09487178572181</v>
      </c>
      <c r="F57" s="105">
        <f t="shared" si="11"/>
        <v>275.96500791530212</v>
      </c>
      <c r="G57" s="105">
        <f t="shared" si="11"/>
        <v>491.9356947636328</v>
      </c>
      <c r="H57" s="105">
        <f t="shared" si="11"/>
        <v>563.68947023926762</v>
      </c>
      <c r="I57" s="105">
        <f t="shared" si="11"/>
        <v>428.26749069318208</v>
      </c>
      <c r="J57" s="105">
        <f t="shared" si="11"/>
        <v>355.52074602744028</v>
      </c>
      <c r="K57" s="105">
        <f t="shared" si="11"/>
        <v>360.16193124196127</v>
      </c>
      <c r="L57" s="105">
        <f>L36</f>
        <v>219.63469285986599</v>
      </c>
      <c r="M57" s="105">
        <f>M36</f>
        <v>272.67154160154439</v>
      </c>
      <c r="N57" s="105">
        <f>N36</f>
        <v>363.09769384747199</v>
      </c>
      <c r="O57" s="106">
        <f t="shared" si="11"/>
        <v>32.504858488137828</v>
      </c>
      <c r="P57" s="106">
        <f t="shared" si="11"/>
        <v>43.924492173968552</v>
      </c>
      <c r="Q57" s="106">
        <f t="shared" si="11"/>
        <v>60.689067500316952</v>
      </c>
      <c r="R57" s="106">
        <f t="shared" si="11"/>
        <v>0</v>
      </c>
      <c r="S57" s="106">
        <f t="shared" si="11"/>
        <v>0</v>
      </c>
      <c r="T57" s="106">
        <f t="shared" si="11"/>
        <v>0</v>
      </c>
      <c r="U57" s="106">
        <f t="shared" si="11"/>
        <v>0</v>
      </c>
      <c r="V57" s="106">
        <f t="shared" si="11"/>
        <v>0</v>
      </c>
      <c r="W57" s="106">
        <f t="shared" si="11"/>
        <v>0</v>
      </c>
      <c r="X57" s="106">
        <f t="shared" si="11"/>
        <v>0</v>
      </c>
      <c r="Y57" s="106">
        <f>Y36</f>
        <v>0</v>
      </c>
      <c r="Z57" s="106">
        <f>Z36</f>
        <v>0</v>
      </c>
      <c r="AA57" s="107">
        <f t="shared" si="11"/>
        <v>69.998187907540711</v>
      </c>
      <c r="AB57" s="107">
        <f t="shared" si="11"/>
        <v>137.11841816242332</v>
      </c>
      <c r="AC57" s="110">
        <f t="shared" si="4"/>
        <v>0.95888525490889087</v>
      </c>
    </row>
    <row r="58" spans="1:30">
      <c r="A58" s="104" t="str">
        <f>A40</f>
        <v>Otros</v>
      </c>
      <c r="B58" s="104" t="str">
        <f t="shared" ref="B58:AB58" si="12">B40</f>
        <v>Valor</v>
      </c>
      <c r="C58" s="104" t="str">
        <f t="shared" si="12"/>
        <v>(US$MM)</v>
      </c>
      <c r="D58" s="105">
        <f>D40</f>
        <v>50.600247423758653</v>
      </c>
      <c r="E58" s="105">
        <f>E40</f>
        <v>47.623667214277958</v>
      </c>
      <c r="F58" s="105">
        <f t="shared" si="12"/>
        <v>27.489491084697907</v>
      </c>
      <c r="G58" s="105">
        <f t="shared" si="12"/>
        <v>29.128838236367177</v>
      </c>
      <c r="H58" s="105">
        <f t="shared" si="12"/>
        <v>31.208521760732285</v>
      </c>
      <c r="I58" s="105">
        <f t="shared" si="12"/>
        <v>21.6183863068179</v>
      </c>
      <c r="J58" s="105">
        <f t="shared" si="12"/>
        <v>23.221805972559654</v>
      </c>
      <c r="K58" s="105">
        <f t="shared" si="12"/>
        <v>37.872977758038765</v>
      </c>
      <c r="L58" s="105">
        <f>L40</f>
        <v>26.956227140133979</v>
      </c>
      <c r="M58" s="105">
        <f>M40</f>
        <v>14.999100398455615</v>
      </c>
      <c r="N58" s="105">
        <f>N40</f>
        <v>44.063618152527965</v>
      </c>
      <c r="O58" s="106">
        <f t="shared" si="12"/>
        <v>2.1235225118621699</v>
      </c>
      <c r="P58" s="106">
        <f t="shared" si="12"/>
        <v>0.17459182603144541</v>
      </c>
      <c r="Q58" s="106">
        <f t="shared" si="12"/>
        <v>1.9995344996830511</v>
      </c>
      <c r="R58" s="106">
        <f t="shared" si="12"/>
        <v>0</v>
      </c>
      <c r="S58" s="106">
        <f t="shared" si="12"/>
        <v>0</v>
      </c>
      <c r="T58" s="106">
        <f t="shared" si="12"/>
        <v>0</v>
      </c>
      <c r="U58" s="106">
        <f t="shared" si="12"/>
        <v>0</v>
      </c>
      <c r="V58" s="106">
        <f t="shared" si="12"/>
        <v>0</v>
      </c>
      <c r="W58" s="106">
        <f t="shared" si="12"/>
        <v>0</v>
      </c>
      <c r="X58" s="106">
        <f t="shared" si="12"/>
        <v>0</v>
      </c>
      <c r="Y58" s="106">
        <f>Y40</f>
        <v>0</v>
      </c>
      <c r="Z58" s="106">
        <f>Z40</f>
        <v>0</v>
      </c>
      <c r="AA58" s="107">
        <f t="shared" si="12"/>
        <v>9.2973370924592835</v>
      </c>
      <c r="AB58" s="107">
        <f t="shared" si="12"/>
        <v>4.2976488375766664</v>
      </c>
      <c r="AC58" s="110">
        <f t="shared" si="4"/>
        <v>-0.53775486520088367</v>
      </c>
    </row>
    <row r="59" spans="1:30">
      <c r="D59" s="108">
        <f>SUM(D50:D58)</f>
        <v>17439.352246936651</v>
      </c>
      <c r="E59" s="108">
        <f>SUM(E50:E58)</f>
        <v>18100.9679482994</v>
      </c>
      <c r="F59" s="108">
        <f>SUM(F50:F58)</f>
        <v>16481.813528277929</v>
      </c>
      <c r="G59" s="108">
        <f t="shared" ref="G59:U59" si="13">SUM(G50:G58)</f>
        <v>21902.831565768924</v>
      </c>
      <c r="H59" s="108">
        <f t="shared" si="13"/>
        <v>27525.674834212732</v>
      </c>
      <c r="I59" s="108">
        <f t="shared" si="13"/>
        <v>27466.673086776646</v>
      </c>
      <c r="J59" s="108">
        <f t="shared" si="13"/>
        <v>23789.445416193052</v>
      </c>
      <c r="K59" s="108">
        <f t="shared" si="13"/>
        <v>20545.413928408008</v>
      </c>
      <c r="L59" s="108">
        <f t="shared" si="13"/>
        <v>18950.140019839251</v>
      </c>
      <c r="M59" s="108">
        <f>SUM(M50:M58)</f>
        <v>21776.636298768288</v>
      </c>
      <c r="N59" s="108">
        <f>SUM(N50:N58)</f>
        <v>27158.581548278267</v>
      </c>
      <c r="O59" s="109">
        <f>SUM(O50:O58)</f>
        <v>2392.8882520491843</v>
      </c>
      <c r="P59" s="109">
        <f t="shared" si="13"/>
        <v>2235.2983385201264</v>
      </c>
      <c r="Q59" s="109">
        <f t="shared" si="13"/>
        <v>2558.7763471082894</v>
      </c>
      <c r="R59" s="109">
        <f t="shared" si="13"/>
        <v>0</v>
      </c>
      <c r="S59" s="109">
        <f t="shared" si="13"/>
        <v>0</v>
      </c>
      <c r="T59" s="109">
        <f t="shared" si="13"/>
        <v>0</v>
      </c>
      <c r="U59" s="109">
        <f t="shared" si="13"/>
        <v>0</v>
      </c>
      <c r="V59" s="109">
        <f t="shared" ref="V59:AB59" si="14">SUM(V50:V58)</f>
        <v>0</v>
      </c>
      <c r="W59" s="109">
        <f t="shared" si="14"/>
        <v>0</v>
      </c>
      <c r="X59" s="109">
        <f t="shared" si="14"/>
        <v>0</v>
      </c>
      <c r="Y59" s="109">
        <f t="shared" si="14"/>
        <v>0</v>
      </c>
      <c r="Z59" s="109">
        <f t="shared" si="14"/>
        <v>0</v>
      </c>
      <c r="AA59" s="109">
        <f t="shared" si="14"/>
        <v>5954.0460363470675</v>
      </c>
      <c r="AB59" s="109">
        <f t="shared" si="14"/>
        <v>7186.9629376776002</v>
      </c>
      <c r="AC59" s="133">
        <f t="shared" si="4"/>
        <v>0.20707211429069727</v>
      </c>
    </row>
    <row r="62" spans="1:30">
      <c r="A62" s="104" t="s">
        <v>0</v>
      </c>
      <c r="B62" s="104" t="str">
        <f t="shared" ref="B62:AB62" si="15">B9</f>
        <v>Cantidad</v>
      </c>
      <c r="C62" s="104" t="str">
        <f t="shared" si="15"/>
        <v>(Miles TM)</v>
      </c>
      <c r="D62" s="105">
        <f>D9</f>
        <v>1121.9424399999998</v>
      </c>
      <c r="E62" s="105">
        <f>E9</f>
        <v>1243.0921780000001</v>
      </c>
      <c r="F62" s="105">
        <f t="shared" si="15"/>
        <v>1246.1711079999998</v>
      </c>
      <c r="G62" s="105">
        <f t="shared" si="15"/>
        <v>1256.1313640000003</v>
      </c>
      <c r="H62" s="105">
        <f t="shared" si="15"/>
        <v>1262.237985</v>
      </c>
      <c r="I62" s="105">
        <f t="shared" si="15"/>
        <v>1405.5533140000002</v>
      </c>
      <c r="J62" s="105">
        <f t="shared" si="15"/>
        <v>1403.9670750000002</v>
      </c>
      <c r="K62" s="105">
        <f t="shared" si="15"/>
        <v>1402.417778</v>
      </c>
      <c r="L62" s="105">
        <f t="shared" si="15"/>
        <v>1757.1664789999998</v>
      </c>
      <c r="M62" s="105">
        <f>M9</f>
        <v>2492.5097820000001</v>
      </c>
      <c r="N62" s="105">
        <f>N9</f>
        <v>2608.8056520000005</v>
      </c>
      <c r="O62" s="106">
        <f t="shared" si="15"/>
        <v>201.54240300000001</v>
      </c>
      <c r="P62" s="106">
        <f t="shared" si="15"/>
        <v>185.80975700000002</v>
      </c>
      <c r="Q62" s="106">
        <f t="shared" si="15"/>
        <v>238.058774</v>
      </c>
      <c r="R62" s="106">
        <f t="shared" si="15"/>
        <v>0</v>
      </c>
      <c r="S62" s="106">
        <f t="shared" si="15"/>
        <v>0</v>
      </c>
      <c r="T62" s="106">
        <f t="shared" si="15"/>
        <v>0</v>
      </c>
      <c r="U62" s="106">
        <f t="shared" si="15"/>
        <v>0</v>
      </c>
      <c r="V62" s="106">
        <f t="shared" si="15"/>
        <v>0</v>
      </c>
      <c r="W62" s="106">
        <f t="shared" si="15"/>
        <v>0</v>
      </c>
      <c r="X62" s="106">
        <f t="shared" si="15"/>
        <v>0</v>
      </c>
      <c r="Y62" s="106">
        <f>Y9</f>
        <v>0</v>
      </c>
      <c r="Z62" s="106">
        <f>Z9</f>
        <v>0</v>
      </c>
      <c r="AA62" s="107">
        <f t="shared" si="15"/>
        <v>600.43769499999996</v>
      </c>
      <c r="AB62" s="107">
        <f t="shared" si="15"/>
        <v>625.410934</v>
      </c>
      <c r="AC62" s="110">
        <f t="shared" ref="AC62:AC69" si="16">AB62/AA62-1</f>
        <v>4.1591724183805745E-2</v>
      </c>
    </row>
    <row r="63" spans="1:30">
      <c r="A63" s="104" t="s">
        <v>6</v>
      </c>
      <c r="B63" s="104" t="str">
        <f t="shared" ref="B63:AB63" si="17">B13</f>
        <v>Cantidad</v>
      </c>
      <c r="C63" s="104" t="str">
        <f t="shared" si="17"/>
        <v>(Miles Oz. Tr.)</v>
      </c>
      <c r="D63" s="105">
        <f>D13</f>
        <v>5967.3943619999991</v>
      </c>
      <c r="E63" s="105">
        <f>E13</f>
        <v>6417.683814</v>
      </c>
      <c r="F63" s="105">
        <f t="shared" si="17"/>
        <v>6972.1969499999996</v>
      </c>
      <c r="G63" s="105">
        <f t="shared" si="17"/>
        <v>6334.5532089999997</v>
      </c>
      <c r="H63" s="105">
        <f t="shared" si="17"/>
        <v>6492.2497979999989</v>
      </c>
      <c r="I63" s="105">
        <f t="shared" si="17"/>
        <v>6427.0524130000013</v>
      </c>
      <c r="J63" s="105">
        <f t="shared" si="17"/>
        <v>6047.3659180000004</v>
      </c>
      <c r="K63" s="105">
        <f t="shared" si="17"/>
        <v>5323.3804000000009</v>
      </c>
      <c r="L63" s="105">
        <f t="shared" si="17"/>
        <v>5743.7721409999986</v>
      </c>
      <c r="M63" s="105">
        <f>M13</f>
        <v>5915.3714909999999</v>
      </c>
      <c r="N63" s="105">
        <f>N13</f>
        <v>6336.3753339999994</v>
      </c>
      <c r="O63" s="106">
        <f t="shared" si="17"/>
        <v>527.19124499999998</v>
      </c>
      <c r="P63" s="106">
        <f t="shared" si="17"/>
        <v>444.780959</v>
      </c>
      <c r="Q63" s="106">
        <f t="shared" si="17"/>
        <v>523.14513199999999</v>
      </c>
      <c r="R63" s="106">
        <f t="shared" si="17"/>
        <v>0</v>
      </c>
      <c r="S63" s="106">
        <f t="shared" si="17"/>
        <v>0</v>
      </c>
      <c r="T63" s="106">
        <f t="shared" si="17"/>
        <v>0</v>
      </c>
      <c r="U63" s="106">
        <f t="shared" si="17"/>
        <v>0</v>
      </c>
      <c r="V63" s="106">
        <f t="shared" si="17"/>
        <v>0</v>
      </c>
      <c r="W63" s="106">
        <f t="shared" si="17"/>
        <v>0</v>
      </c>
      <c r="X63" s="106">
        <f t="shared" si="17"/>
        <v>0</v>
      </c>
      <c r="Y63" s="106">
        <f>Y13</f>
        <v>0</v>
      </c>
      <c r="Z63" s="106">
        <f>Z13</f>
        <v>0</v>
      </c>
      <c r="AA63" s="107">
        <f t="shared" si="17"/>
        <v>1447.0680830000001</v>
      </c>
      <c r="AB63" s="107">
        <f t="shared" si="17"/>
        <v>1495.1173359999998</v>
      </c>
      <c r="AC63" s="110">
        <f t="shared" si="16"/>
        <v>3.3204555863319163E-2</v>
      </c>
    </row>
    <row r="64" spans="1:30">
      <c r="A64" s="104" t="s">
        <v>9</v>
      </c>
      <c r="B64" s="104" t="str">
        <f t="shared" ref="B64:AB64" si="18">B17</f>
        <v>Cantidad</v>
      </c>
      <c r="C64" s="104" t="str">
        <f t="shared" si="18"/>
        <v>(Miles TM.)</v>
      </c>
      <c r="D64" s="105">
        <f>D17</f>
        <v>1272.656301</v>
      </c>
      <c r="E64" s="105">
        <f>E17</f>
        <v>1457.1284639999999</v>
      </c>
      <c r="F64" s="105">
        <f t="shared" si="18"/>
        <v>1372.5174649999999</v>
      </c>
      <c r="G64" s="105">
        <f t="shared" si="18"/>
        <v>1314.0726309999998</v>
      </c>
      <c r="H64" s="105">
        <f t="shared" si="18"/>
        <v>1007.2882920000002</v>
      </c>
      <c r="I64" s="105">
        <f t="shared" si="18"/>
        <v>1016.2970770000001</v>
      </c>
      <c r="J64" s="105">
        <f t="shared" si="18"/>
        <v>1079.006396</v>
      </c>
      <c r="K64" s="105">
        <f t="shared" si="18"/>
        <v>1149.2442489999999</v>
      </c>
      <c r="L64" s="105">
        <f t="shared" si="18"/>
        <v>1217.4060959999999</v>
      </c>
      <c r="M64" s="105">
        <f>M17</f>
        <v>1113.5873849999998</v>
      </c>
      <c r="N64" s="105">
        <f>N17</f>
        <v>1240.033964</v>
      </c>
      <c r="O64" s="106">
        <f t="shared" si="18"/>
        <v>95.978949999999998</v>
      </c>
      <c r="P64" s="106">
        <f t="shared" si="18"/>
        <v>108.691818</v>
      </c>
      <c r="Q64" s="106">
        <f t="shared" si="18"/>
        <v>107.226525</v>
      </c>
      <c r="R64" s="106">
        <f t="shared" si="18"/>
        <v>0</v>
      </c>
      <c r="S64" s="106">
        <f t="shared" si="18"/>
        <v>0</v>
      </c>
      <c r="T64" s="106">
        <f t="shared" si="18"/>
        <v>0</v>
      </c>
      <c r="U64" s="106">
        <f t="shared" si="18"/>
        <v>0</v>
      </c>
      <c r="V64" s="106">
        <f t="shared" si="18"/>
        <v>0</v>
      </c>
      <c r="W64" s="106">
        <f t="shared" si="18"/>
        <v>0</v>
      </c>
      <c r="X64" s="106">
        <f t="shared" si="18"/>
        <v>0</v>
      </c>
      <c r="Y64" s="106">
        <f>Y17</f>
        <v>0</v>
      </c>
      <c r="Z64" s="106">
        <f>Z17</f>
        <v>0</v>
      </c>
      <c r="AA64" s="107">
        <f t="shared" si="18"/>
        <v>303.28399100000001</v>
      </c>
      <c r="AB64" s="107">
        <f t="shared" si="18"/>
        <v>311.89729299999999</v>
      </c>
      <c r="AC64" s="110">
        <f t="shared" si="16"/>
        <v>2.8400120862297484E-2</v>
      </c>
    </row>
    <row r="65" spans="1:29">
      <c r="A65" s="104" t="s">
        <v>11</v>
      </c>
      <c r="B65" s="104" t="str">
        <f t="shared" ref="B65:AB65" si="19">B21</f>
        <v>Cantidad</v>
      </c>
      <c r="C65" s="104" t="str">
        <f t="shared" si="19"/>
        <v>(Millones Oz. Tr.)</v>
      </c>
      <c r="D65" s="105">
        <f>D21</f>
        <v>40.359925000000004</v>
      </c>
      <c r="E65" s="105">
        <f>E21</f>
        <v>39.690534</v>
      </c>
      <c r="F65" s="105">
        <f t="shared" si="19"/>
        <v>16.249386999999999</v>
      </c>
      <c r="G65" s="105">
        <f t="shared" si="19"/>
        <v>6.1603579999999996</v>
      </c>
      <c r="H65" s="105">
        <f t="shared" si="19"/>
        <v>6.5176329999999991</v>
      </c>
      <c r="I65" s="105">
        <f t="shared" si="19"/>
        <v>6.9355449999999994</v>
      </c>
      <c r="J65" s="105">
        <f t="shared" si="19"/>
        <v>21.204193999999998</v>
      </c>
      <c r="K65" s="105">
        <f t="shared" si="19"/>
        <v>17.144968000000002</v>
      </c>
      <c r="L65" s="105">
        <f t="shared" si="19"/>
        <v>8.9059539999999995</v>
      </c>
      <c r="M65" s="105">
        <f>M21</f>
        <v>7.1565099999999982</v>
      </c>
      <c r="N65" s="105">
        <f>N21</f>
        <v>6.9465319999999995</v>
      </c>
      <c r="O65" s="106">
        <f t="shared" si="19"/>
        <v>0.65115500000000004</v>
      </c>
      <c r="P65" s="106">
        <f t="shared" si="19"/>
        <v>0.51156800000000002</v>
      </c>
      <c r="Q65" s="106">
        <f t="shared" si="19"/>
        <v>0.63324499999999995</v>
      </c>
      <c r="R65" s="106">
        <f t="shared" si="19"/>
        <v>0</v>
      </c>
      <c r="S65" s="106">
        <f t="shared" si="19"/>
        <v>0</v>
      </c>
      <c r="T65" s="106">
        <f t="shared" si="19"/>
        <v>0</v>
      </c>
      <c r="U65" s="106">
        <f t="shared" si="19"/>
        <v>0</v>
      </c>
      <c r="V65" s="106">
        <f t="shared" si="19"/>
        <v>0</v>
      </c>
      <c r="W65" s="106">
        <f t="shared" si="19"/>
        <v>0</v>
      </c>
      <c r="X65" s="106">
        <f t="shared" si="19"/>
        <v>0</v>
      </c>
      <c r="Y65" s="106">
        <f>Y21</f>
        <v>0</v>
      </c>
      <c r="Z65" s="106">
        <f>Z21</f>
        <v>0</v>
      </c>
      <c r="AA65" s="107">
        <f t="shared" si="19"/>
        <v>1.5446279999999999</v>
      </c>
      <c r="AB65" s="107">
        <f t="shared" si="19"/>
        <v>1.7959680000000002</v>
      </c>
      <c r="AC65" s="110">
        <f t="shared" si="16"/>
        <v>0.16271879054374283</v>
      </c>
    </row>
    <row r="66" spans="1:29">
      <c r="A66" s="104" t="s">
        <v>14</v>
      </c>
      <c r="B66" s="104" t="str">
        <f t="shared" ref="B66:AB66" si="20">B25</f>
        <v>Cantidad</v>
      </c>
      <c r="C66" s="104" t="str">
        <f t="shared" si="20"/>
        <v>(Miles TM.)</v>
      </c>
      <c r="D66" s="105">
        <f>D25</f>
        <v>416.63830099999996</v>
      </c>
      <c r="E66" s="105">
        <f>E25</f>
        <v>524.99695399999996</v>
      </c>
      <c r="F66" s="105">
        <f t="shared" si="20"/>
        <v>681.50997000000007</v>
      </c>
      <c r="G66" s="105">
        <f t="shared" si="20"/>
        <v>769.96655399999997</v>
      </c>
      <c r="H66" s="105">
        <f t="shared" si="20"/>
        <v>987.66261499999996</v>
      </c>
      <c r="I66" s="105">
        <f t="shared" si="20"/>
        <v>1169.6602899999998</v>
      </c>
      <c r="J66" s="105">
        <f t="shared" si="20"/>
        <v>855.15530999999999</v>
      </c>
      <c r="K66" s="105">
        <f t="shared" si="20"/>
        <v>771.45482600000003</v>
      </c>
      <c r="L66" s="105">
        <f t="shared" si="20"/>
        <v>938.35960200000011</v>
      </c>
      <c r="M66" s="105">
        <f>M25</f>
        <v>942.30815900000005</v>
      </c>
      <c r="N66" s="105">
        <f>N25</f>
        <v>856.21164399999998</v>
      </c>
      <c r="O66" s="106">
        <f t="shared" si="20"/>
        <v>58.864221999999998</v>
      </c>
      <c r="P66" s="106">
        <f t="shared" si="20"/>
        <v>77.25025500000001</v>
      </c>
      <c r="Q66" s="106">
        <f t="shared" si="20"/>
        <v>58.792951000000002</v>
      </c>
      <c r="R66" s="106">
        <f t="shared" si="20"/>
        <v>0</v>
      </c>
      <c r="S66" s="106">
        <f t="shared" si="20"/>
        <v>0</v>
      </c>
      <c r="T66" s="106">
        <f t="shared" si="20"/>
        <v>0</v>
      </c>
      <c r="U66" s="106">
        <f t="shared" si="20"/>
        <v>0</v>
      </c>
      <c r="V66" s="106">
        <f t="shared" si="20"/>
        <v>0</v>
      </c>
      <c r="W66" s="106">
        <f t="shared" si="20"/>
        <v>0</v>
      </c>
      <c r="X66" s="106">
        <f t="shared" si="20"/>
        <v>0</v>
      </c>
      <c r="Y66" s="106">
        <f>Y25</f>
        <v>0</v>
      </c>
      <c r="Z66" s="106">
        <f>Z25</f>
        <v>0</v>
      </c>
      <c r="AA66" s="107">
        <f t="shared" si="20"/>
        <v>170.57615099999998</v>
      </c>
      <c r="AB66" s="107">
        <f t="shared" si="20"/>
        <v>194.90742800000004</v>
      </c>
      <c r="AC66" s="110">
        <f t="shared" si="16"/>
        <v>0.14264172838558231</v>
      </c>
    </row>
    <row r="67" spans="1:29">
      <c r="A67" s="104" t="s">
        <v>15</v>
      </c>
      <c r="B67" s="104" t="str">
        <f t="shared" ref="B67:AB67" si="21">B33</f>
        <v>Cantidad</v>
      </c>
      <c r="C67" s="104" t="str">
        <f t="shared" si="21"/>
        <v>(Miles TM.)</v>
      </c>
      <c r="D67" s="105">
        <f>D33</f>
        <v>41.111622999999994</v>
      </c>
      <c r="E67" s="105">
        <f>E33</f>
        <v>38.263483999999998</v>
      </c>
      <c r="F67" s="105">
        <f t="shared" si="21"/>
        <v>37.071149999999996</v>
      </c>
      <c r="G67" s="105">
        <f t="shared" si="21"/>
        <v>39.02278900000001</v>
      </c>
      <c r="H67" s="105">
        <f t="shared" si="21"/>
        <v>31.899958000000002</v>
      </c>
      <c r="I67" s="105">
        <f t="shared" si="21"/>
        <v>25.545801000000001</v>
      </c>
      <c r="J67" s="105">
        <f t="shared" si="21"/>
        <v>23.824697999999998</v>
      </c>
      <c r="K67" s="105">
        <f t="shared" si="21"/>
        <v>24.640213999999997</v>
      </c>
      <c r="L67" s="105">
        <f t="shared" si="21"/>
        <v>20.111056000000001</v>
      </c>
      <c r="M67" s="105">
        <f>M33</f>
        <v>19.371681000000002</v>
      </c>
      <c r="N67" s="105">
        <f>N33</f>
        <v>18.695043000000002</v>
      </c>
      <c r="O67" s="106">
        <f t="shared" si="21"/>
        <v>1.6121780000000001</v>
      </c>
      <c r="P67" s="106">
        <f t="shared" si="21"/>
        <v>1.1259809999999999</v>
      </c>
      <c r="Q67" s="106">
        <f t="shared" si="21"/>
        <v>1.306211</v>
      </c>
      <c r="R67" s="106">
        <f t="shared" si="21"/>
        <v>0</v>
      </c>
      <c r="S67" s="106">
        <f t="shared" si="21"/>
        <v>0</v>
      </c>
      <c r="T67" s="106">
        <f t="shared" si="21"/>
        <v>0</v>
      </c>
      <c r="U67" s="106">
        <f t="shared" si="21"/>
        <v>0</v>
      </c>
      <c r="V67" s="106">
        <f t="shared" si="21"/>
        <v>0</v>
      </c>
      <c r="W67" s="106">
        <f t="shared" si="21"/>
        <v>0</v>
      </c>
      <c r="X67" s="106">
        <f t="shared" si="21"/>
        <v>0</v>
      </c>
      <c r="Y67" s="106">
        <f>Y33</f>
        <v>0</v>
      </c>
      <c r="Z67" s="106">
        <f>Z33</f>
        <v>0</v>
      </c>
      <c r="AA67" s="107">
        <f t="shared" si="21"/>
        <v>4.5287569999999997</v>
      </c>
      <c r="AB67" s="107">
        <f t="shared" si="21"/>
        <v>4.0443699999999998</v>
      </c>
      <c r="AC67" s="110">
        <f t="shared" si="16"/>
        <v>-0.10695804610404136</v>
      </c>
    </row>
    <row r="68" spans="1:29">
      <c r="A68" s="104" t="s">
        <v>16</v>
      </c>
      <c r="B68" s="104" t="str">
        <f>B37</f>
        <v>Cantidad</v>
      </c>
      <c r="C68" s="104" t="str">
        <f>C37</f>
        <v>(Miles TM.)</v>
      </c>
      <c r="D68" s="105">
        <f>D29</f>
        <v>7.1777029999999993</v>
      </c>
      <c r="E68" s="105">
        <f>E29</f>
        <v>6.8411140000000001</v>
      </c>
      <c r="F68" s="105">
        <f>F29</f>
        <v>6.7791249999999996</v>
      </c>
      <c r="G68" s="105">
        <f t="shared" ref="G68:L68" si="22">G29</f>
        <v>7.959607000000001</v>
      </c>
      <c r="H68" s="105">
        <f t="shared" si="22"/>
        <v>9.2557340000000003</v>
      </c>
      <c r="I68" s="105">
        <f t="shared" si="22"/>
        <v>9.7848829999999989</v>
      </c>
      <c r="J68" s="105">
        <f t="shared" si="22"/>
        <v>10.373199999999999</v>
      </c>
      <c r="K68" s="105">
        <f t="shared" si="22"/>
        <v>11.368120999999999</v>
      </c>
      <c r="L68" s="105">
        <f t="shared" si="22"/>
        <v>11.646831000000001</v>
      </c>
      <c r="M68" s="105">
        <f>M29</f>
        <v>11.050374</v>
      </c>
      <c r="N68" s="105">
        <f>N29</f>
        <v>11.463353000000001</v>
      </c>
      <c r="O68" s="365">
        <f t="shared" ref="O68:X68" si="23">O29</f>
        <v>1.5377129999999999</v>
      </c>
      <c r="P68" s="365">
        <f t="shared" si="23"/>
        <v>1.3923709999999998</v>
      </c>
      <c r="Q68" s="365">
        <f t="shared" si="23"/>
        <v>1.3911439999999999</v>
      </c>
      <c r="R68" s="365">
        <f t="shared" si="23"/>
        <v>0</v>
      </c>
      <c r="S68" s="365">
        <f t="shared" si="23"/>
        <v>0</v>
      </c>
      <c r="T68" s="365">
        <f t="shared" si="23"/>
        <v>0</v>
      </c>
      <c r="U68" s="365">
        <f t="shared" si="23"/>
        <v>0</v>
      </c>
      <c r="V68" s="365">
        <f t="shared" si="23"/>
        <v>0</v>
      </c>
      <c r="W68" s="365">
        <f t="shared" si="23"/>
        <v>0</v>
      </c>
      <c r="X68" s="365">
        <f t="shared" si="23"/>
        <v>0</v>
      </c>
      <c r="Y68" s="365">
        <f>Y29</f>
        <v>0</v>
      </c>
      <c r="Z68" s="365">
        <f>Z29</f>
        <v>0</v>
      </c>
      <c r="AA68" s="107">
        <f>AA29</f>
        <v>2.1447050000000001</v>
      </c>
      <c r="AB68" s="364">
        <f>AB29</f>
        <v>4.3212279999999996</v>
      </c>
      <c r="AC68" s="110">
        <f t="shared" si="16"/>
        <v>1.014835606761769</v>
      </c>
    </row>
    <row r="69" spans="1:29">
      <c r="A69" s="104" t="s">
        <v>18</v>
      </c>
      <c r="B69" s="104" t="str">
        <f t="shared" ref="B69:AB69" si="24">B37</f>
        <v>Cantidad</v>
      </c>
      <c r="C69" s="104" t="str">
        <f t="shared" si="24"/>
        <v>(Miles TM.)</v>
      </c>
      <c r="D69" s="105">
        <f>D37</f>
        <v>16.161707224000001</v>
      </c>
      <c r="E69" s="105">
        <f>E37</f>
        <v>18.255964222000003</v>
      </c>
      <c r="F69" s="105">
        <f t="shared" si="24"/>
        <v>12.22908432</v>
      </c>
      <c r="G69" s="105">
        <f t="shared" si="24"/>
        <v>16.693816124000001</v>
      </c>
      <c r="H69" s="105">
        <f t="shared" si="24"/>
        <v>19.451061820000003</v>
      </c>
      <c r="I69" s="105">
        <f t="shared" si="24"/>
        <v>17.877299378000004</v>
      </c>
      <c r="J69" s="105">
        <f t="shared" si="24"/>
        <v>18.448508504000003</v>
      </c>
      <c r="K69" s="105">
        <f t="shared" si="24"/>
        <v>16.477174284000004</v>
      </c>
      <c r="L69" s="105">
        <f>L37</f>
        <v>17.754669809999999</v>
      </c>
      <c r="M69" s="105">
        <f>M37</f>
        <v>24.406133279999999</v>
      </c>
      <c r="N69" s="105">
        <f>N37</f>
        <v>25.183071454</v>
      </c>
      <c r="O69" s="106">
        <f t="shared" si="24"/>
        <v>1.6488150560000001</v>
      </c>
      <c r="P69" s="106">
        <f t="shared" si="24"/>
        <v>2.0663966679999999</v>
      </c>
      <c r="Q69" s="106">
        <f t="shared" si="24"/>
        <v>2.6237985620000002</v>
      </c>
      <c r="R69" s="106">
        <f t="shared" si="24"/>
        <v>0</v>
      </c>
      <c r="S69" s="106">
        <f t="shared" si="24"/>
        <v>0</v>
      </c>
      <c r="T69" s="106">
        <f t="shared" si="24"/>
        <v>0</v>
      </c>
      <c r="U69" s="106">
        <f t="shared" si="24"/>
        <v>0</v>
      </c>
      <c r="V69" s="106">
        <f>V37</f>
        <v>0</v>
      </c>
      <c r="W69" s="106">
        <f>W37</f>
        <v>0</v>
      </c>
      <c r="X69" s="106">
        <f>X37</f>
        <v>0</v>
      </c>
      <c r="Y69" s="106">
        <f>Y37</f>
        <v>0</v>
      </c>
      <c r="Z69" s="106">
        <f>Z37</f>
        <v>0</v>
      </c>
      <c r="AA69" s="107">
        <f t="shared" si="24"/>
        <v>5.2826392159999997</v>
      </c>
      <c r="AB69" s="107">
        <f t="shared" si="24"/>
        <v>6.3390102860000006</v>
      </c>
      <c r="AC69" s="110">
        <f t="shared" si="16"/>
        <v>0.19997032294018413</v>
      </c>
    </row>
    <row r="70" spans="1:29">
      <c r="AC70" s="12"/>
    </row>
    <row r="72" spans="1:29" ht="23.25" customHeight="1">
      <c r="D72" s="870" t="s">
        <v>173</v>
      </c>
      <c r="E72" s="870"/>
      <c r="F72" s="870"/>
      <c r="G72" s="870"/>
      <c r="H72" s="870"/>
      <c r="I72" s="870"/>
      <c r="J72" s="870"/>
      <c r="K72" s="870"/>
      <c r="L72" s="870"/>
      <c r="M72" s="870"/>
      <c r="N72" s="870"/>
      <c r="O72" s="870"/>
      <c r="P72" s="870"/>
      <c r="Q72" s="870"/>
      <c r="R72" s="870"/>
      <c r="S72" s="870"/>
      <c r="T72" s="870"/>
      <c r="U72" s="870"/>
      <c r="V72" s="870"/>
      <c r="W72" s="870"/>
      <c r="X72" s="870"/>
      <c r="Y72" s="870"/>
      <c r="Z72" s="870"/>
      <c r="AA72" s="870"/>
      <c r="AB72" s="870"/>
      <c r="AC72" s="870"/>
    </row>
    <row r="73" spans="1:29">
      <c r="P73" s="96"/>
      <c r="Q73" s="96"/>
      <c r="R73" s="96"/>
      <c r="S73" s="125"/>
      <c r="T73" s="96"/>
      <c r="U73" s="125"/>
      <c r="V73" s="125"/>
      <c r="W73" s="125"/>
      <c r="X73" s="125"/>
      <c r="Y73" s="96"/>
    </row>
    <row r="74" spans="1:29">
      <c r="D74" s="869" t="s">
        <v>165</v>
      </c>
      <c r="E74" s="869"/>
      <c r="F74" s="869"/>
      <c r="G74" s="869"/>
      <c r="H74" s="869"/>
      <c r="I74" s="869"/>
      <c r="J74" s="869"/>
      <c r="K74" s="869"/>
      <c r="L74" s="869"/>
      <c r="M74" s="869"/>
      <c r="N74" s="869"/>
      <c r="O74" s="869"/>
      <c r="P74" s="869"/>
      <c r="Q74" s="869"/>
      <c r="R74" s="869"/>
      <c r="S74" s="869"/>
      <c r="T74" s="869"/>
      <c r="U74" s="869"/>
      <c r="V74" s="869"/>
      <c r="W74" s="869"/>
      <c r="X74" s="869"/>
      <c r="Y74" s="869"/>
      <c r="Z74" s="869"/>
      <c r="AA74" s="869"/>
      <c r="AB74" s="869"/>
      <c r="AC74" s="869"/>
    </row>
    <row r="75" spans="1:29">
      <c r="D75" s="869" t="s">
        <v>166</v>
      </c>
      <c r="E75" s="869"/>
      <c r="F75" s="869"/>
      <c r="G75" s="869"/>
      <c r="H75" s="869"/>
      <c r="I75" s="869"/>
      <c r="J75" s="869"/>
      <c r="K75" s="869"/>
      <c r="L75" s="869"/>
      <c r="M75" s="869"/>
      <c r="N75" s="869"/>
      <c r="O75" s="869"/>
      <c r="P75" s="869"/>
      <c r="Q75" s="869"/>
      <c r="R75" s="869"/>
      <c r="S75" s="869"/>
      <c r="T75" s="869"/>
      <c r="U75" s="869"/>
      <c r="V75" s="869"/>
      <c r="W75" s="869"/>
      <c r="X75" s="869"/>
      <c r="Y75" s="869"/>
      <c r="Z75" s="869"/>
      <c r="AA75" s="869"/>
      <c r="AB75" s="869"/>
      <c r="AC75" s="869"/>
    </row>
    <row r="76" spans="1:29">
      <c r="O76" s="96"/>
      <c r="P76" s="96"/>
      <c r="Q76" s="96"/>
      <c r="R76" s="125"/>
      <c r="S76" s="96"/>
      <c r="T76" s="96"/>
      <c r="U76" s="96"/>
      <c r="V76" s="96"/>
      <c r="W76" s="125"/>
      <c r="X76" s="96"/>
    </row>
    <row r="77" spans="1:29">
      <c r="D77" s="869" t="s">
        <v>167</v>
      </c>
      <c r="E77" s="869"/>
      <c r="F77" s="869"/>
      <c r="G77" s="869"/>
      <c r="H77" s="869"/>
      <c r="I77" s="869"/>
      <c r="J77" s="869"/>
      <c r="K77" s="869"/>
      <c r="L77" s="869"/>
      <c r="M77" s="869"/>
      <c r="N77" s="869"/>
      <c r="O77" s="869"/>
      <c r="P77" s="869"/>
      <c r="Q77" s="869"/>
      <c r="R77" s="869"/>
      <c r="S77" s="869"/>
      <c r="T77" s="869"/>
      <c r="U77" s="869"/>
      <c r="V77" s="869"/>
      <c r="W77" s="869"/>
      <c r="X77" s="869"/>
      <c r="Y77" s="869"/>
      <c r="Z77" s="869"/>
      <c r="AA77" s="869"/>
      <c r="AB77" s="869"/>
      <c r="AC77" s="869"/>
    </row>
    <row r="78" spans="1:29">
      <c r="O78" s="96"/>
      <c r="P78" s="96"/>
      <c r="Q78" s="96"/>
      <c r="R78" s="125"/>
      <c r="S78" s="96"/>
      <c r="T78" s="96"/>
      <c r="U78" s="96"/>
      <c r="V78" s="96"/>
      <c r="W78" s="125"/>
      <c r="X78" s="96"/>
    </row>
    <row r="79" spans="1:29">
      <c r="L79" s="130"/>
      <c r="O79" s="131"/>
      <c r="P79" s="131"/>
      <c r="Q79" s="131"/>
      <c r="R79" s="132"/>
      <c r="S79" s="131"/>
      <c r="T79" s="131"/>
      <c r="U79" s="96"/>
      <c r="V79" s="96"/>
      <c r="W79" s="125"/>
      <c r="X79" s="96"/>
    </row>
    <row r="80" spans="1:29">
      <c r="L80" s="130"/>
      <c r="O80" s="131"/>
      <c r="P80" s="131"/>
      <c r="Q80" s="131"/>
      <c r="R80" s="132"/>
      <c r="S80" s="131"/>
      <c r="T80" s="131"/>
      <c r="U80" s="96"/>
      <c r="V80" s="96"/>
      <c r="W80" s="125"/>
      <c r="X80" s="96"/>
    </row>
    <row r="81" spans="5:24">
      <c r="L81" s="129"/>
      <c r="O81" s="98"/>
      <c r="P81" s="98"/>
      <c r="Q81" s="98"/>
      <c r="R81" s="136"/>
      <c r="S81" s="98"/>
      <c r="T81" s="98"/>
      <c r="U81" s="98"/>
      <c r="V81" s="98"/>
      <c r="W81" s="125"/>
      <c r="X81" s="96"/>
    </row>
    <row r="82" spans="5:24">
      <c r="O82" s="96"/>
      <c r="P82" s="96"/>
      <c r="Q82" s="96"/>
      <c r="R82" s="125"/>
      <c r="S82" s="96"/>
      <c r="T82" s="96"/>
      <c r="U82" s="96"/>
      <c r="V82" s="96"/>
      <c r="W82" s="125"/>
      <c r="X82" s="96"/>
    </row>
    <row r="83" spans="5:24">
      <c r="J83" s="360"/>
      <c r="K83" s="360"/>
      <c r="L83" s="360"/>
      <c r="O83" s="137"/>
      <c r="P83" s="137"/>
      <c r="Q83" s="137"/>
      <c r="R83" s="137"/>
      <c r="S83" s="137"/>
      <c r="T83" s="137"/>
      <c r="U83" s="137"/>
      <c r="V83" s="137"/>
      <c r="W83" s="137"/>
      <c r="X83" s="137"/>
    </row>
    <row r="84" spans="5:24">
      <c r="J84" s="360"/>
      <c r="K84" s="360"/>
      <c r="L84" s="360"/>
    </row>
    <row r="85" spans="5:24">
      <c r="J85" s="360"/>
      <c r="K85" s="360"/>
      <c r="L85" s="360"/>
    </row>
    <row r="86" spans="5:24">
      <c r="J86" s="360"/>
      <c r="K86" s="360"/>
      <c r="L86" s="360"/>
    </row>
    <row r="87" spans="5:24">
      <c r="J87" s="360"/>
      <c r="K87" s="360"/>
      <c r="L87" s="360"/>
    </row>
    <row r="88" spans="5:24">
      <c r="J88" s="360"/>
      <c r="K88" s="360"/>
      <c r="L88" s="360"/>
      <c r="M88" s="4"/>
      <c r="N88" s="4"/>
      <c r="O88" s="96"/>
      <c r="P88" s="96"/>
      <c r="Q88" s="96"/>
      <c r="R88" s="135"/>
      <c r="S88" s="96"/>
      <c r="T88" s="135"/>
      <c r="U88" s="135"/>
      <c r="V88" s="135"/>
    </row>
    <row r="89" spans="5:24">
      <c r="J89" s="360"/>
      <c r="K89" s="360"/>
      <c r="L89" s="360"/>
      <c r="M89" s="4"/>
      <c r="N89" s="4"/>
      <c r="O89" s="96"/>
      <c r="P89" s="96"/>
      <c r="Q89" s="96"/>
      <c r="R89" s="135"/>
      <c r="S89" s="96"/>
      <c r="T89" s="135"/>
      <c r="U89" s="135"/>
      <c r="V89" s="135"/>
    </row>
    <row r="90" spans="5:24">
      <c r="J90" s="360"/>
      <c r="K90" s="360"/>
      <c r="L90" s="360"/>
      <c r="M90" s="4"/>
      <c r="N90" s="4"/>
      <c r="O90" s="96"/>
      <c r="P90" s="96"/>
      <c r="Q90" s="96"/>
      <c r="R90" s="135"/>
      <c r="S90" s="96"/>
      <c r="T90" s="135"/>
      <c r="U90" s="135"/>
      <c r="V90" s="135"/>
    </row>
    <row r="91" spans="5:24">
      <c r="J91" s="360"/>
      <c r="K91" s="360"/>
      <c r="L91" s="360"/>
      <c r="M91" s="4"/>
      <c r="N91" s="4"/>
      <c r="O91" s="96"/>
      <c r="P91" s="96"/>
      <c r="Q91" s="96"/>
      <c r="R91" s="135"/>
      <c r="S91" s="96"/>
      <c r="T91" s="135"/>
      <c r="U91" s="135"/>
      <c r="V91" s="135"/>
    </row>
    <row r="92" spans="5:24">
      <c r="J92" s="360"/>
      <c r="K92" s="360"/>
      <c r="L92" s="360"/>
      <c r="M92" s="4"/>
      <c r="N92" s="4"/>
      <c r="O92" s="96"/>
      <c r="P92" s="96"/>
      <c r="Q92" s="96"/>
      <c r="R92" s="135"/>
      <c r="S92" s="96"/>
      <c r="T92" s="135"/>
      <c r="U92" s="135"/>
      <c r="V92" s="135"/>
    </row>
    <row r="93" spans="5:24"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4"/>
      <c r="N93" s="4"/>
      <c r="O93" s="96"/>
      <c r="P93" s="96"/>
      <c r="Q93" s="96"/>
      <c r="R93" s="135"/>
      <c r="S93" s="96"/>
      <c r="T93" s="135"/>
      <c r="U93" s="135"/>
      <c r="V93" s="135"/>
    </row>
    <row r="94" spans="5:24"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O94" s="96"/>
      <c r="P94" s="96"/>
      <c r="Q94" s="96"/>
      <c r="R94" s="135"/>
      <c r="S94" s="96"/>
      <c r="T94" s="135"/>
      <c r="U94" s="135"/>
      <c r="V94" s="135"/>
    </row>
    <row r="95" spans="5:24">
      <c r="E95" s="6">
        <v>2023.844705</v>
      </c>
      <c r="F95" s="6">
        <v>4865.8083360000001</v>
      </c>
      <c r="G95" s="6">
        <v>894.04865899999993</v>
      </c>
      <c r="H95" s="6">
        <v>5.9477979999999988</v>
      </c>
      <c r="I95" s="6">
        <v>752.81950400000005</v>
      </c>
      <c r="J95" s="6">
        <v>16.201050000000002</v>
      </c>
      <c r="K95" s="6">
        <v>9.4060629999999996</v>
      </c>
      <c r="L95" s="6">
        <v>20.247055954</v>
      </c>
      <c r="O95" s="137"/>
      <c r="P95" s="137"/>
      <c r="Q95" s="137"/>
      <c r="R95" s="137"/>
      <c r="S95" s="137"/>
      <c r="T95" s="137"/>
      <c r="U95" s="137"/>
      <c r="V95" s="137"/>
    </row>
    <row r="96" spans="5:24">
      <c r="E96" s="6">
        <v>2134.97534</v>
      </c>
      <c r="F96" s="6">
        <v>5258.7451890000011</v>
      </c>
      <c r="G96" s="6">
        <v>994.68668500000001</v>
      </c>
      <c r="H96" s="6">
        <v>5.6772229999999997</v>
      </c>
      <c r="I96" s="6">
        <v>699.756485</v>
      </c>
      <c r="J96" s="6">
        <v>15.843512000000002</v>
      </c>
      <c r="K96" s="6">
        <v>9.8924320000000012</v>
      </c>
      <c r="L96" s="6">
        <v>19.825581373999999</v>
      </c>
    </row>
    <row r="97" spans="5:35">
      <c r="E97" s="6">
        <v>0.36586886060993762</v>
      </c>
      <c r="F97" s="6">
        <v>7.6456355456846925E-2</v>
      </c>
      <c r="G97" s="6">
        <v>0.63214533438441345</v>
      </c>
      <c r="H97" s="6">
        <v>-2.993044362689512E-2</v>
      </c>
      <c r="I97" s="6">
        <v>6.2997414048562739E-2</v>
      </c>
      <c r="J97" s="6">
        <v>0.13847925923263871</v>
      </c>
      <c r="K97" s="6">
        <v>0.43521668276104641</v>
      </c>
      <c r="L97" s="6">
        <v>0.26803403525440905</v>
      </c>
    </row>
    <row r="103" spans="5:35">
      <c r="O103" s="4" t="s">
        <v>137</v>
      </c>
      <c r="P103" s="4">
        <v>877.512989608834</v>
      </c>
      <c r="Q103" s="4">
        <v>564.53643808390007</v>
      </c>
      <c r="R103" s="4">
        <v>146.65418780015941</v>
      </c>
      <c r="S103" s="4">
        <v>7.5365141339719992</v>
      </c>
      <c r="T103" s="4">
        <v>99.913104528937069</v>
      </c>
      <c r="U103" s="4">
        <v>27.353139893823393</v>
      </c>
      <c r="V103" s="4">
        <v>66.769689257564991</v>
      </c>
      <c r="W103" s="4">
        <v>19.184964352212127</v>
      </c>
      <c r="X103" s="4">
        <v>3.6573926477878729</v>
      </c>
      <c r="Y103" s="4">
        <v>1813.1184203071912</v>
      </c>
      <c r="AB103" s="4">
        <v>187.35705999999999</v>
      </c>
      <c r="AC103" s="74">
        <v>473.95659699999999</v>
      </c>
      <c r="AD103" s="4">
        <v>94.812437000000003</v>
      </c>
      <c r="AE103" s="4">
        <v>0.44813199999999997</v>
      </c>
      <c r="AF103" s="4">
        <v>52.221519000000001</v>
      </c>
      <c r="AG103" s="4">
        <v>1.31603</v>
      </c>
      <c r="AH103" s="4">
        <v>1.3887149999999999</v>
      </c>
      <c r="AI103" s="4">
        <v>1.5830079720000001</v>
      </c>
    </row>
    <row r="104" spans="5:35">
      <c r="O104" s="4" t="s">
        <v>164</v>
      </c>
      <c r="P104" s="4">
        <v>1152.097331076262</v>
      </c>
      <c r="Q104" s="4">
        <v>602.2809352823781</v>
      </c>
      <c r="R104" s="4">
        <v>192.88567543248462</v>
      </c>
      <c r="S104" s="4">
        <v>9.0493834877759998</v>
      </c>
      <c r="T104" s="4">
        <v>156.37379032797375</v>
      </c>
      <c r="U104" s="4">
        <v>27.810328453472</v>
      </c>
      <c r="V104" s="4">
        <v>32.514615547974003</v>
      </c>
      <c r="W104" s="4">
        <v>23.393300919776348</v>
      </c>
      <c r="X104" s="4">
        <v>3.4352120802236534</v>
      </c>
      <c r="Y104" s="4">
        <v>2199.8405726083197</v>
      </c>
      <c r="AB104" s="4">
        <v>220.474942</v>
      </c>
      <c r="AC104" s="74">
        <v>487.93787200000003</v>
      </c>
      <c r="AD104" s="4">
        <v>110.88611800000001</v>
      </c>
      <c r="AE104" s="4">
        <v>0.52719899999999997</v>
      </c>
      <c r="AF104" s="4">
        <v>78.147160999999997</v>
      </c>
      <c r="AG104" s="4">
        <v>1.4013199999999999</v>
      </c>
      <c r="AH104" s="4">
        <v>0.74816900000000008</v>
      </c>
      <c r="AI104" s="4">
        <v>1.743105474</v>
      </c>
    </row>
    <row r="105" spans="5:35">
      <c r="O105" s="4" t="s">
        <v>139</v>
      </c>
      <c r="P105" s="4">
        <v>1016.9505004080187</v>
      </c>
      <c r="Q105" s="4">
        <v>597.29400202808904</v>
      </c>
      <c r="R105" s="4">
        <v>175.07894669617579</v>
      </c>
      <c r="S105" s="4">
        <v>10.008598209219</v>
      </c>
      <c r="T105" s="4">
        <v>79.031078571565885</v>
      </c>
      <c r="U105" s="4">
        <v>35.308213501116761</v>
      </c>
      <c r="V105" s="4">
        <v>54.889995852147003</v>
      </c>
      <c r="W105" s="4">
        <v>27.419922635552243</v>
      </c>
      <c r="X105" s="4">
        <v>2.2047323644477572</v>
      </c>
      <c r="Y105" s="4">
        <v>1998.1859902663321</v>
      </c>
      <c r="AB105" s="4">
        <v>192.605693</v>
      </c>
      <c r="AC105" s="74">
        <v>485.17361399999999</v>
      </c>
      <c r="AD105" s="4">
        <v>97.585436000000001</v>
      </c>
      <c r="AE105" s="4">
        <v>0.56929700000000005</v>
      </c>
      <c r="AF105" s="4">
        <v>40.207471000000005</v>
      </c>
      <c r="AG105" s="4">
        <v>1.811407</v>
      </c>
      <c r="AH105" s="4">
        <v>1.2708390000000001</v>
      </c>
      <c r="AI105" s="4">
        <v>1.9565257700000001</v>
      </c>
    </row>
    <row r="106" spans="5:35">
      <c r="O106" s="4" t="s">
        <v>140</v>
      </c>
      <c r="P106" s="4">
        <v>932.37122374280852</v>
      </c>
      <c r="Q106" s="4">
        <v>638.06696449054459</v>
      </c>
      <c r="R106" s="4">
        <v>122.63162038813056</v>
      </c>
      <c r="S106" s="4">
        <v>9.1513478096400007</v>
      </c>
      <c r="T106" s="4">
        <v>114.85748643452975</v>
      </c>
      <c r="U106" s="4">
        <v>34.129454632682446</v>
      </c>
      <c r="V106" s="4">
        <v>56.789979484089002</v>
      </c>
      <c r="W106" s="4">
        <v>21.769065244547917</v>
      </c>
      <c r="X106" s="4">
        <v>0.46773675545208349</v>
      </c>
      <c r="Y106" s="4">
        <v>1930.2348789824248</v>
      </c>
      <c r="AB106" s="4">
        <v>198.84464400000002</v>
      </c>
      <c r="AC106" s="74">
        <v>503.83890400000001</v>
      </c>
      <c r="AD106" s="4">
        <v>71.078895000000003</v>
      </c>
      <c r="AE106" s="4">
        <v>0.51117999999999997</v>
      </c>
      <c r="AF106" s="4">
        <v>58.482250999999998</v>
      </c>
      <c r="AG106" s="4">
        <v>1.7588790000000001</v>
      </c>
      <c r="AH106" s="4">
        <v>1.45044</v>
      </c>
      <c r="AI106" s="4">
        <v>1.3996478880000001</v>
      </c>
    </row>
    <row r="107" spans="5:35">
      <c r="O107" s="4" t="s">
        <v>141</v>
      </c>
      <c r="P107" s="4">
        <v>1081.7938706125856</v>
      </c>
      <c r="Q107" s="4">
        <v>602.65854651769291</v>
      </c>
      <c r="R107" s="4">
        <v>228.85546537778995</v>
      </c>
      <c r="S107" s="4">
        <v>9.6489415464779995</v>
      </c>
      <c r="T107" s="4">
        <v>138.56335649197595</v>
      </c>
      <c r="U107" s="4">
        <v>34.374069326525401</v>
      </c>
      <c r="V107" s="4">
        <v>43.271902595007006</v>
      </c>
      <c r="W107" s="4">
        <v>29.520713922088724</v>
      </c>
      <c r="X107" s="4">
        <v>1.827466077911275</v>
      </c>
      <c r="Y107" s="4">
        <v>2170.5143324680544</v>
      </c>
      <c r="AB107" s="4">
        <v>224.091903</v>
      </c>
      <c r="AC107" s="74">
        <v>483.70285100000001</v>
      </c>
      <c r="AD107" s="4">
        <v>125.731363</v>
      </c>
      <c r="AE107" s="4">
        <v>0.56509799999999999</v>
      </c>
      <c r="AF107" s="4">
        <v>74.795335999999992</v>
      </c>
      <c r="AG107" s="4">
        <v>1.723708</v>
      </c>
      <c r="AH107" s="4">
        <v>1.2173690000000001</v>
      </c>
      <c r="AI107" s="4">
        <v>1.8504337840000002</v>
      </c>
    </row>
    <row r="108" spans="5:35">
      <c r="O108" s="4" t="s">
        <v>142</v>
      </c>
      <c r="P108" s="4">
        <v>1185.9683140111545</v>
      </c>
      <c r="Q108" s="4">
        <v>726.61221799030193</v>
      </c>
      <c r="R108" s="4">
        <v>188.24303836137605</v>
      </c>
      <c r="S108" s="4">
        <v>10.68768956295</v>
      </c>
      <c r="T108" s="4">
        <v>149.14662291012431</v>
      </c>
      <c r="U108" s="4">
        <v>27.301988371810577</v>
      </c>
      <c r="V108" s="4">
        <v>27.805291660605995</v>
      </c>
      <c r="W108" s="4">
        <v>26.851422099237009</v>
      </c>
      <c r="X108" s="4">
        <v>4.2425449007629901</v>
      </c>
      <c r="Y108" s="4">
        <v>2346.8591298683232</v>
      </c>
      <c r="AB108" s="4">
        <v>244.116319</v>
      </c>
      <c r="AC108" s="74">
        <v>576.94197199999996</v>
      </c>
      <c r="AD108" s="4">
        <v>106.254958</v>
      </c>
      <c r="AE108" s="4">
        <v>0.62961</v>
      </c>
      <c r="AF108" s="4">
        <v>80.362998000000005</v>
      </c>
      <c r="AG108" s="4">
        <v>1.3803160000000001</v>
      </c>
      <c r="AH108" s="4">
        <v>1.0566420000000001</v>
      </c>
      <c r="AI108" s="4">
        <v>1.7792370160000002</v>
      </c>
    </row>
    <row r="109" spans="5:35">
      <c r="P109" s="4">
        <v>837.88827333818551</v>
      </c>
      <c r="Q109" s="4">
        <v>616.27396640801544</v>
      </c>
      <c r="R109" s="4">
        <v>154.76742697780972</v>
      </c>
      <c r="S109" s="4">
        <v>9.7940026013520001</v>
      </c>
      <c r="T109" s="4">
        <v>134.12656692043407</v>
      </c>
      <c r="U109" s="4">
        <v>31.23221820174378</v>
      </c>
      <c r="V109" s="4">
        <v>30.815104144060001</v>
      </c>
      <c r="W109" s="4">
        <v>30.096915452122811</v>
      </c>
      <c r="X109" s="4">
        <v>3.5868595478771859</v>
      </c>
      <c r="Y109" s="4">
        <v>1848.5813335916005</v>
      </c>
      <c r="AB109" s="4">
        <v>170.49120000000002</v>
      </c>
      <c r="AC109" s="74">
        <v>498.51424500000002</v>
      </c>
      <c r="AD109" s="4">
        <v>84.956900000000005</v>
      </c>
      <c r="AE109" s="4">
        <v>0.601908</v>
      </c>
      <c r="AF109" s="4">
        <v>69.146689999999992</v>
      </c>
      <c r="AG109" s="4">
        <v>1.5880810000000001</v>
      </c>
      <c r="AH109" s="4">
        <v>0.78912099999999996</v>
      </c>
      <c r="AI109" s="4">
        <v>2.380517652</v>
      </c>
    </row>
    <row r="110" spans="5:35">
      <c r="P110" s="4">
        <v>1183.1459136614628</v>
      </c>
      <c r="Q110" s="4">
        <v>814.47460232081937</v>
      </c>
      <c r="R110" s="4">
        <v>156.00303309331207</v>
      </c>
      <c r="S110" s="4">
        <v>10.427459544003</v>
      </c>
      <c r="T110" s="4">
        <v>161.3793826152648</v>
      </c>
      <c r="U110" s="4">
        <v>34.245846255525201</v>
      </c>
      <c r="V110" s="4">
        <v>37.25317312064</v>
      </c>
      <c r="W110" s="4">
        <v>29.256239137801682</v>
      </c>
      <c r="X110" s="4">
        <v>5.3001198621983185</v>
      </c>
      <c r="Y110" s="4">
        <v>2431.4857696110266</v>
      </c>
      <c r="AB110" s="4">
        <v>225.30031700000001</v>
      </c>
      <c r="AC110" s="74">
        <v>635.75518399999999</v>
      </c>
      <c r="AD110" s="4">
        <v>83.938490999999999</v>
      </c>
      <c r="AE110" s="4">
        <v>0.63643700000000003</v>
      </c>
      <c r="AF110" s="4">
        <v>79.656102000000004</v>
      </c>
      <c r="AG110" s="4">
        <v>1.7392350000000001</v>
      </c>
      <c r="AH110" s="4">
        <v>0.82909299999999997</v>
      </c>
      <c r="AI110" s="4">
        <v>2.226119722</v>
      </c>
    </row>
    <row r="111" spans="5:35">
      <c r="P111" s="4">
        <v>1501.7745505865835</v>
      </c>
      <c r="Q111" s="4">
        <v>785.6586301279583</v>
      </c>
      <c r="R111" s="4">
        <v>233.75724267104113</v>
      </c>
      <c r="S111" s="4">
        <v>8.5680925189300012</v>
      </c>
      <c r="T111" s="4">
        <v>184.89987943462967</v>
      </c>
      <c r="U111" s="4">
        <v>31.376335977625772</v>
      </c>
      <c r="V111" s="4">
        <v>41.476104126998003</v>
      </c>
      <c r="W111" s="4">
        <v>37.270560601099305</v>
      </c>
      <c r="X111" s="4">
        <v>4.0074623989006923</v>
      </c>
      <c r="Y111" s="4">
        <v>2828.7888584437665</v>
      </c>
      <c r="AB111" s="4">
        <v>266.894338</v>
      </c>
      <c r="AC111" s="74">
        <v>597.46858699999996</v>
      </c>
      <c r="AD111" s="4">
        <v>109.25457400000001</v>
      </c>
      <c r="AE111" s="4">
        <v>0.496699</v>
      </c>
      <c r="AF111" s="4">
        <v>89.353723000000002</v>
      </c>
      <c r="AG111" s="4">
        <v>1.5302290000000001</v>
      </c>
      <c r="AH111" s="4">
        <v>1.1837230000000001</v>
      </c>
      <c r="AI111" s="4">
        <v>2.39237302</v>
      </c>
    </row>
    <row r="112" spans="5:35">
      <c r="P112" s="4">
        <v>1200.7390798082058</v>
      </c>
      <c r="Q112" s="4">
        <v>662.52371394593831</v>
      </c>
      <c r="R112" s="4">
        <v>234.6542011580062</v>
      </c>
      <c r="S112" s="4">
        <v>11.895936145204999</v>
      </c>
      <c r="T112" s="4">
        <v>167.84443770407199</v>
      </c>
      <c r="U112" s="4">
        <v>33.121515885807604</v>
      </c>
      <c r="V112" s="4">
        <v>6.0610828047120009</v>
      </c>
      <c r="W112" s="4">
        <v>39.25270498440748</v>
      </c>
      <c r="X112" s="4">
        <v>2.762174015592521</v>
      </c>
      <c r="Y112" s="4">
        <v>2358.8548464519467</v>
      </c>
      <c r="AB112" s="4">
        <v>205.480109</v>
      </c>
      <c r="AC112" s="74">
        <v>517.793498</v>
      </c>
      <c r="AD112" s="4">
        <v>110.577687</v>
      </c>
      <c r="AE112" s="4">
        <v>0.69166300000000003</v>
      </c>
      <c r="AF112" s="4">
        <v>79.821827999999996</v>
      </c>
      <c r="AG112" s="4">
        <v>1.5943069999999999</v>
      </c>
      <c r="AH112" s="4">
        <v>0.15812000000000001</v>
      </c>
      <c r="AI112" s="4">
        <v>2.5146130759999998</v>
      </c>
    </row>
    <row r="113" spans="16:35">
      <c r="P113" s="4">
        <v>1414.6036693482956</v>
      </c>
      <c r="Q113" s="4">
        <v>670.66800021853544</v>
      </c>
      <c r="R113" s="4">
        <v>236.9158420656174</v>
      </c>
      <c r="S113" s="4">
        <v>10.501370283000002</v>
      </c>
      <c r="T113" s="4">
        <v>159.22353457923711</v>
      </c>
      <c r="U113" s="4">
        <v>25.807968169581027</v>
      </c>
      <c r="V113" s="4">
        <v>41.941520464330999</v>
      </c>
      <c r="W113" s="4">
        <v>36.483104243370491</v>
      </c>
      <c r="X113" s="4">
        <v>0.11670975662951122</v>
      </c>
      <c r="Y113" s="4">
        <v>2596.2617191285972</v>
      </c>
      <c r="AB113" s="4">
        <v>234.752419</v>
      </c>
      <c r="AC113" s="74">
        <v>522.83124299999997</v>
      </c>
      <c r="AD113" s="4">
        <v>110.558477</v>
      </c>
      <c r="AE113" s="4">
        <v>0.61899999999999999</v>
      </c>
      <c r="AF113" s="4">
        <v>76.341661999999999</v>
      </c>
      <c r="AG113" s="4">
        <v>1.3354889999999999</v>
      </c>
      <c r="AH113" s="4">
        <v>2.4722950720000001</v>
      </c>
      <c r="AI113" s="4">
        <v>2.4722950720000001</v>
      </c>
    </row>
    <row r="114" spans="16:35"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AB114" s="4">
        <v>0</v>
      </c>
      <c r="AC114" s="7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</row>
  </sheetData>
  <mergeCells count="6">
    <mergeCell ref="AA4:AB4"/>
    <mergeCell ref="F4:L4"/>
    <mergeCell ref="D74:AC74"/>
    <mergeCell ref="D75:AC75"/>
    <mergeCell ref="D77:AC77"/>
    <mergeCell ref="D72:A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99FF"/>
  </sheetPr>
  <dimension ref="A1:T93"/>
  <sheetViews>
    <sheetView showGridLines="0" view="pageBreakPreview" topLeftCell="A76" zoomScaleNormal="100" zoomScaleSheetLayoutView="100" workbookViewId="0">
      <selection activeCell="A31" sqref="A31:K31"/>
    </sheetView>
  </sheetViews>
  <sheetFormatPr baseColWidth="10" defaultColWidth="11.42578125" defaultRowHeight="15"/>
  <cols>
    <col min="1" max="1" width="17.7109375" style="155" customWidth="1"/>
    <col min="2" max="2" width="18.85546875" style="151" bestFit="1" customWidth="1"/>
    <col min="3" max="3" width="12.85546875" style="151" bestFit="1" customWidth="1"/>
    <col min="4" max="4" width="18.85546875" style="151" bestFit="1" customWidth="1"/>
    <col min="5" max="5" width="16" style="151" bestFit="1" customWidth="1"/>
    <col min="6" max="9" width="18.85546875" style="151" bestFit="1" customWidth="1"/>
    <col min="10" max="11" width="12.85546875" style="151" customWidth="1"/>
    <col min="12" max="12" width="2.5703125" style="152" customWidth="1"/>
    <col min="13" max="16384" width="11.42578125" style="152"/>
  </cols>
  <sheetData>
    <row r="1" spans="1:20">
      <c r="A1" s="223" t="s">
        <v>254</v>
      </c>
    </row>
    <row r="2" spans="1:20" ht="15.75">
      <c r="A2" s="138" t="s">
        <v>255</v>
      </c>
    </row>
    <row r="3" spans="1:20" ht="15.75">
      <c r="A3" s="138"/>
    </row>
    <row r="4" spans="1:20">
      <c r="A4" s="8" t="s">
        <v>416</v>
      </c>
    </row>
    <row r="5" spans="1:20">
      <c r="A5" s="162" t="s">
        <v>251</v>
      </c>
      <c r="B5" s="361" t="s">
        <v>199</v>
      </c>
      <c r="C5" s="361" t="s">
        <v>200</v>
      </c>
      <c r="D5" s="361" t="s">
        <v>201</v>
      </c>
      <c r="E5" s="361" t="s">
        <v>202</v>
      </c>
      <c r="F5" s="361" t="s">
        <v>203</v>
      </c>
      <c r="G5" s="361" t="s">
        <v>205</v>
      </c>
      <c r="H5" s="361" t="s">
        <v>204</v>
      </c>
      <c r="I5" s="361" t="s">
        <v>206</v>
      </c>
      <c r="J5" s="361" t="s">
        <v>26</v>
      </c>
      <c r="K5" s="361" t="s">
        <v>55</v>
      </c>
    </row>
    <row r="6" spans="1:20">
      <c r="A6" s="155">
        <v>2009</v>
      </c>
      <c r="B6" s="156">
        <v>5935</v>
      </c>
      <c r="C6" s="156">
        <v>6791</v>
      </c>
      <c r="D6" s="156">
        <v>1233</v>
      </c>
      <c r="E6" s="151">
        <v>214</v>
      </c>
      <c r="F6" s="156">
        <v>1116</v>
      </c>
      <c r="G6" s="151">
        <v>591</v>
      </c>
      <c r="H6" s="151">
        <v>298</v>
      </c>
      <c r="I6" s="151">
        <v>276</v>
      </c>
      <c r="J6" s="151">
        <v>27</v>
      </c>
      <c r="K6" s="156">
        <f>SUM(B6:J6)</f>
        <v>16481</v>
      </c>
    </row>
    <row r="7" spans="1:20">
      <c r="A7" s="155">
        <v>2010</v>
      </c>
      <c r="B7" s="156">
        <v>8879</v>
      </c>
      <c r="C7" s="156">
        <v>7745</v>
      </c>
      <c r="D7" s="156">
        <v>1696</v>
      </c>
      <c r="E7" s="151">
        <v>118</v>
      </c>
      <c r="F7" s="156">
        <v>1579</v>
      </c>
      <c r="G7" s="151">
        <v>842</v>
      </c>
      <c r="H7" s="151">
        <v>523</v>
      </c>
      <c r="I7" s="151">
        <v>492</v>
      </c>
      <c r="J7" s="151">
        <v>29</v>
      </c>
      <c r="K7" s="156">
        <f t="shared" ref="K7:K13" si="0">SUM(B7:J7)</f>
        <v>21903</v>
      </c>
    </row>
    <row r="8" spans="1:20">
      <c r="A8" s="155">
        <v>2011</v>
      </c>
      <c r="B8" s="156">
        <v>10721</v>
      </c>
      <c r="C8" s="156">
        <v>10235</v>
      </c>
      <c r="D8" s="156">
        <v>1523</v>
      </c>
      <c r="E8" s="151">
        <v>219</v>
      </c>
      <c r="F8" s="156">
        <v>2427</v>
      </c>
      <c r="G8" s="151">
        <v>776</v>
      </c>
      <c r="H8" s="156">
        <v>1030</v>
      </c>
      <c r="I8" s="151">
        <v>564</v>
      </c>
      <c r="J8" s="151">
        <v>31</v>
      </c>
      <c r="K8" s="156">
        <f t="shared" si="0"/>
        <v>27526</v>
      </c>
    </row>
    <row r="9" spans="1:20">
      <c r="A9" s="155">
        <v>2012</v>
      </c>
      <c r="B9" s="156">
        <v>10731</v>
      </c>
      <c r="C9" s="156">
        <v>10746</v>
      </c>
      <c r="D9" s="156">
        <v>1352</v>
      </c>
      <c r="E9" s="151">
        <v>210</v>
      </c>
      <c r="F9" s="156">
        <v>2575</v>
      </c>
      <c r="G9" s="151">
        <v>558</v>
      </c>
      <c r="H9" s="151">
        <v>845</v>
      </c>
      <c r="I9" s="151">
        <v>428</v>
      </c>
      <c r="J9" s="151">
        <v>22</v>
      </c>
      <c r="K9" s="156">
        <f t="shared" si="0"/>
        <v>27467</v>
      </c>
    </row>
    <row r="10" spans="1:20">
      <c r="A10" s="155">
        <v>2013</v>
      </c>
      <c r="B10" s="156">
        <v>9821</v>
      </c>
      <c r="C10" s="156">
        <v>8536</v>
      </c>
      <c r="D10" s="156">
        <v>1414</v>
      </c>
      <c r="E10" s="151">
        <v>479</v>
      </c>
      <c r="F10" s="156">
        <v>1776</v>
      </c>
      <c r="G10" s="151">
        <v>528</v>
      </c>
      <c r="H10" s="151">
        <v>857</v>
      </c>
      <c r="I10" s="151">
        <v>356</v>
      </c>
      <c r="J10" s="151">
        <v>23</v>
      </c>
      <c r="K10" s="156">
        <f t="shared" si="0"/>
        <v>23790</v>
      </c>
    </row>
    <row r="11" spans="1:20">
      <c r="A11" s="155">
        <v>2014</v>
      </c>
      <c r="B11" s="156">
        <v>8875</v>
      </c>
      <c r="C11" s="156">
        <v>6729</v>
      </c>
      <c r="D11" s="156">
        <v>1504</v>
      </c>
      <c r="E11" s="151">
        <v>331</v>
      </c>
      <c r="F11" s="156">
        <v>1523</v>
      </c>
      <c r="G11" s="151">
        <v>540</v>
      </c>
      <c r="H11" s="151">
        <v>647</v>
      </c>
      <c r="I11" s="151">
        <v>360</v>
      </c>
      <c r="J11" s="151">
        <v>38</v>
      </c>
      <c r="K11" s="156">
        <f t="shared" si="0"/>
        <v>20547</v>
      </c>
    </row>
    <row r="12" spans="1:20">
      <c r="A12" s="155">
        <v>2015</v>
      </c>
      <c r="B12" s="156">
        <v>8167.541312653776</v>
      </c>
      <c r="C12" s="156">
        <v>6650.5953646963681</v>
      </c>
      <c r="D12" s="156">
        <v>1507.6585311955087</v>
      </c>
      <c r="E12" s="156">
        <v>137.79635297098301</v>
      </c>
      <c r="F12" s="156">
        <v>1548.2696011111268</v>
      </c>
      <c r="G12" s="156">
        <v>341.685340655076</v>
      </c>
      <c r="H12" s="156">
        <v>350.00259655641497</v>
      </c>
      <c r="I12" s="156">
        <v>219.63469285986599</v>
      </c>
      <c r="J12" s="156">
        <v>26.956227140133979</v>
      </c>
      <c r="K12" s="156">
        <f t="shared" si="0"/>
        <v>18950.140019839251</v>
      </c>
    </row>
    <row r="13" spans="1:20">
      <c r="A13" s="155">
        <v>2016</v>
      </c>
      <c r="B13" s="156">
        <v>10171.202800494437</v>
      </c>
      <c r="C13" s="156">
        <v>7385.9574342377318</v>
      </c>
      <c r="D13" s="156">
        <v>1465.4520841719275</v>
      </c>
      <c r="E13" s="156">
        <v>120.45621156886003</v>
      </c>
      <c r="F13" s="156">
        <v>1657.8745242177492</v>
      </c>
      <c r="G13" s="156">
        <v>344.26226528241506</v>
      </c>
      <c r="H13" s="156">
        <v>343.76033679517201</v>
      </c>
      <c r="I13" s="156">
        <v>272.67154160154439</v>
      </c>
      <c r="J13" s="156">
        <v>14.999100398455615</v>
      </c>
      <c r="K13" s="156">
        <f t="shared" si="0"/>
        <v>21776.636298768288</v>
      </c>
      <c r="M13"/>
      <c r="N13"/>
      <c r="O13"/>
      <c r="P13"/>
      <c r="Q13"/>
      <c r="R13"/>
      <c r="S13"/>
      <c r="T13"/>
    </row>
    <row r="14" spans="1:20">
      <c r="A14" s="155">
        <v>2017</v>
      </c>
      <c r="B14" s="156">
        <v>13773.190209452818</v>
      </c>
      <c r="C14" s="156">
        <v>7979.3150062432387</v>
      </c>
      <c r="D14" s="156">
        <v>2376.2998861161777</v>
      </c>
      <c r="E14" s="156">
        <v>118.029144359499</v>
      </c>
      <c r="F14" s="156">
        <v>1707.403931179932</v>
      </c>
      <c r="G14" s="156">
        <v>370.47615447265599</v>
      </c>
      <c r="H14" s="156">
        <v>426.70590445394396</v>
      </c>
      <c r="I14" s="156">
        <v>363.09769384747193</v>
      </c>
      <c r="J14" s="156">
        <v>44.063618152527965</v>
      </c>
      <c r="K14" s="156">
        <f>SUM(B14:J14)</f>
        <v>27158.581548278267</v>
      </c>
      <c r="M14"/>
      <c r="N14"/>
      <c r="O14"/>
      <c r="P14"/>
      <c r="Q14"/>
      <c r="R14"/>
      <c r="S14"/>
      <c r="T14"/>
    </row>
    <row r="15" spans="1:20">
      <c r="A15" s="153">
        <v>2018</v>
      </c>
      <c r="B15" s="161">
        <f>SUM(B16:B23)</f>
        <v>9995.1344809999991</v>
      </c>
      <c r="C15" s="161">
        <f t="shared" ref="C15:K15" si="1">SUM(C16:C23)</f>
        <v>5351.4625925</v>
      </c>
      <c r="D15" s="161">
        <f t="shared" si="1"/>
        <v>1813.2983918000002</v>
      </c>
      <c r="E15" s="161">
        <f t="shared" si="1"/>
        <v>83.218231356000004</v>
      </c>
      <c r="F15" s="161">
        <f t="shared" si="1"/>
        <v>982.95384781999996</v>
      </c>
      <c r="G15" s="161">
        <f t="shared" si="1"/>
        <v>233.87077923000001</v>
      </c>
      <c r="H15" s="161">
        <f t="shared" si="1"/>
        <v>323.89875370999999</v>
      </c>
      <c r="I15" s="161">
        <f t="shared" si="1"/>
        <v>365.49952389000003</v>
      </c>
      <c r="J15" s="161">
        <f t="shared" si="1"/>
        <v>7.2346911110000001</v>
      </c>
      <c r="K15" s="161">
        <f t="shared" si="1"/>
        <v>19156.571292417004</v>
      </c>
      <c r="M15"/>
      <c r="N15"/>
      <c r="O15"/>
      <c r="P15"/>
      <c r="Q15"/>
      <c r="R15"/>
      <c r="S15"/>
      <c r="T15"/>
    </row>
    <row r="16" spans="1:20">
      <c r="A16" s="347" t="s">
        <v>137</v>
      </c>
      <c r="B16" s="156">
        <v>1226.014664</v>
      </c>
      <c r="C16" s="151">
        <v>701.22284309999998</v>
      </c>
      <c r="D16" s="156">
        <v>211.48990570000001</v>
      </c>
      <c r="E16" s="156">
        <v>10.810272149999999</v>
      </c>
      <c r="F16" s="156">
        <v>128.9388232</v>
      </c>
      <c r="G16" s="156">
        <v>33.117237979999999</v>
      </c>
      <c r="H16" s="156">
        <v>47.794401999999998</v>
      </c>
      <c r="I16" s="156">
        <v>32.504858489999997</v>
      </c>
      <c r="J16" s="157">
        <v>2.1235225120000001</v>
      </c>
      <c r="K16" s="156">
        <f>SUM(B16:J16)</f>
        <v>2394.016529132</v>
      </c>
      <c r="M16"/>
      <c r="N16"/>
      <c r="O16"/>
      <c r="P16"/>
      <c r="Q16"/>
      <c r="R16"/>
      <c r="S16"/>
      <c r="T16"/>
    </row>
    <row r="17" spans="1:20">
      <c r="A17" s="347" t="s">
        <v>138</v>
      </c>
      <c r="B17" s="156">
        <v>1093.8361649999999</v>
      </c>
      <c r="C17" s="151">
        <v>592.50987229999998</v>
      </c>
      <c r="D17" s="156">
        <v>251.4667729</v>
      </c>
      <c r="E17" s="156">
        <v>8.7074025089999996</v>
      </c>
      <c r="F17" s="156">
        <v>167.73412450000001</v>
      </c>
      <c r="G17" s="156">
        <v>24.332224149999998</v>
      </c>
      <c r="H17" s="156">
        <v>52.466669469999999</v>
      </c>
      <c r="I17" s="156">
        <v>43.924492170000001</v>
      </c>
      <c r="J17" s="157">
        <v>0.17459182600000001</v>
      </c>
      <c r="K17" s="156">
        <f t="shared" ref="K17:K21" si="2">SUM(B17:J17)</f>
        <v>2235.1523148249998</v>
      </c>
      <c r="M17"/>
      <c r="N17"/>
      <c r="O17"/>
      <c r="P17"/>
      <c r="Q17"/>
      <c r="R17"/>
      <c r="S17"/>
      <c r="T17"/>
    </row>
    <row r="18" spans="1:20">
      <c r="A18" s="347" t="s">
        <v>139</v>
      </c>
      <c r="B18" s="156">
        <v>1365.088939</v>
      </c>
      <c r="C18" s="151">
        <v>702.11737489999996</v>
      </c>
      <c r="D18" s="156">
        <v>253.25103820000001</v>
      </c>
      <c r="E18" s="156">
        <v>10.500047479999999</v>
      </c>
      <c r="F18" s="156">
        <v>126.7265474</v>
      </c>
      <c r="G18" s="156">
        <v>28.367962869999999</v>
      </c>
      <c r="H18" s="156">
        <v>49.710886000000002</v>
      </c>
      <c r="I18" s="156">
        <v>60.256781850000003</v>
      </c>
      <c r="J18" s="157">
        <v>1.9995341470000001</v>
      </c>
      <c r="K18" s="156">
        <f t="shared" si="2"/>
        <v>2598.0191118470002</v>
      </c>
      <c r="M18"/>
      <c r="N18"/>
      <c r="O18"/>
      <c r="P18"/>
      <c r="Q18"/>
      <c r="R18"/>
      <c r="S18"/>
      <c r="T18"/>
    </row>
    <row r="19" spans="1:20">
      <c r="A19" s="347" t="s">
        <v>140</v>
      </c>
      <c r="B19" s="156">
        <v>1251.0831800000001</v>
      </c>
      <c r="C19" s="151">
        <v>624.79572210000003</v>
      </c>
      <c r="D19" s="156">
        <v>236.16944720000001</v>
      </c>
      <c r="E19" s="156">
        <v>10.542930220000001</v>
      </c>
      <c r="F19" s="156">
        <v>137.36359300000001</v>
      </c>
      <c r="G19" s="156">
        <v>35.372484129999997</v>
      </c>
      <c r="H19" s="156">
        <v>28.096611429999999</v>
      </c>
      <c r="I19" s="156">
        <v>46.198228319999998</v>
      </c>
      <c r="J19" s="157">
        <v>0.21933768100000001</v>
      </c>
      <c r="K19" s="156">
        <f t="shared" si="2"/>
        <v>2369.8415340810002</v>
      </c>
      <c r="M19"/>
      <c r="N19"/>
      <c r="O19"/>
      <c r="P19"/>
      <c r="Q19"/>
      <c r="R19"/>
      <c r="S19"/>
      <c r="T19"/>
    </row>
    <row r="20" spans="1:20">
      <c r="A20" s="347" t="s">
        <v>141</v>
      </c>
      <c r="B20" s="156">
        <v>1267.0484489999999</v>
      </c>
      <c r="C20" s="151">
        <v>690.31663909999997</v>
      </c>
      <c r="D20" s="156">
        <v>228.1605797</v>
      </c>
      <c r="E20" s="156">
        <v>12.398298479999999</v>
      </c>
      <c r="F20" s="156">
        <v>127.24058429999999</v>
      </c>
      <c r="G20" s="156">
        <v>29.09926325</v>
      </c>
      <c r="H20" s="156">
        <v>46.008992139999997</v>
      </c>
      <c r="I20" s="156">
        <v>41.219802379999997</v>
      </c>
      <c r="J20" s="157">
        <v>0.19612762</v>
      </c>
      <c r="K20" s="156">
        <f t="shared" si="2"/>
        <v>2441.6887359700004</v>
      </c>
      <c r="M20"/>
      <c r="N20"/>
      <c r="O20"/>
      <c r="P20"/>
      <c r="Q20"/>
      <c r="R20"/>
      <c r="S20"/>
      <c r="T20"/>
    </row>
    <row r="21" spans="1:20">
      <c r="A21" s="347" t="s">
        <v>142</v>
      </c>
      <c r="B21" s="156">
        <v>1421.207077</v>
      </c>
      <c r="C21" s="151">
        <v>709.26224669999999</v>
      </c>
      <c r="D21" s="156">
        <v>266.54705439999998</v>
      </c>
      <c r="E21" s="156">
        <v>12.51584495</v>
      </c>
      <c r="F21" s="156">
        <v>113.28353559999999</v>
      </c>
      <c r="G21" s="156">
        <v>31.282206500000001</v>
      </c>
      <c r="H21" s="156">
        <v>31.058083150000002</v>
      </c>
      <c r="I21" s="156">
        <v>63.686399059999999</v>
      </c>
      <c r="J21" s="157">
        <v>2.0699189439999999</v>
      </c>
      <c r="K21" s="156">
        <f t="shared" si="2"/>
        <v>2650.9123663040004</v>
      </c>
      <c r="M21"/>
      <c r="N21"/>
      <c r="O21"/>
      <c r="P21"/>
      <c r="Q21"/>
      <c r="R21"/>
      <c r="S21"/>
      <c r="T21"/>
    </row>
    <row r="22" spans="1:20">
      <c r="A22" s="347" t="s">
        <v>143</v>
      </c>
      <c r="B22" s="156">
        <v>1187.3855880000001</v>
      </c>
      <c r="C22" s="152">
        <v>675.87361750000002</v>
      </c>
      <c r="D22" s="156">
        <v>198.54052730000001</v>
      </c>
      <c r="E22" s="156">
        <v>8.9537030580000003</v>
      </c>
      <c r="F22" s="156">
        <v>86.540480579999993</v>
      </c>
      <c r="G22" s="156">
        <v>19.364746199999999</v>
      </c>
      <c r="H22" s="156">
        <v>40.16560028</v>
      </c>
      <c r="I22" s="156">
        <v>49.79006339</v>
      </c>
      <c r="J22" s="157">
        <v>0.28107360999999997</v>
      </c>
      <c r="K22" s="156">
        <f>SUM(B22:J22)</f>
        <v>2266.8953999179998</v>
      </c>
      <c r="M22" s="156"/>
    </row>
    <row r="23" spans="1:20">
      <c r="A23" s="347" t="s">
        <v>144</v>
      </c>
      <c r="B23" s="156">
        <v>1183.470419</v>
      </c>
      <c r="C23" s="156">
        <v>655.36427679999997</v>
      </c>
      <c r="D23" s="156">
        <v>167.67306640000001</v>
      </c>
      <c r="E23" s="156">
        <v>8.7897325090000002</v>
      </c>
      <c r="F23" s="156">
        <v>95.126159240000007</v>
      </c>
      <c r="G23" s="156">
        <v>32.93465415</v>
      </c>
      <c r="H23" s="156">
        <v>28.597509240000001</v>
      </c>
      <c r="I23" s="156">
        <v>27.91889823</v>
      </c>
      <c r="J23" s="157">
        <v>0.170584771</v>
      </c>
      <c r="K23" s="156">
        <f>SUM(B23:J23)</f>
        <v>2200.0453003399998</v>
      </c>
    </row>
    <row r="24" spans="1:20" ht="15.75">
      <c r="A24" s="158" t="s">
        <v>666</v>
      </c>
    </row>
    <row r="25" spans="1:20">
      <c r="A25" s="347" t="s">
        <v>624</v>
      </c>
      <c r="B25" s="156">
        <v>8267.7284164593093</v>
      </c>
      <c r="C25" s="156">
        <v>5162.1976731217419</v>
      </c>
      <c r="D25" s="156">
        <v>1365.7293170678527</v>
      </c>
      <c r="E25" s="156">
        <v>76.303936895389995</v>
      </c>
      <c r="F25" s="156">
        <v>1033.391388800806</v>
      </c>
      <c r="G25" s="156">
        <v>251.75525863669961</v>
      </c>
      <c r="H25" s="156">
        <v>293.011313997157</v>
      </c>
      <c r="I25" s="156">
        <v>207.49254376333869</v>
      </c>
      <c r="J25" s="156">
        <v>24.722064236661147</v>
      </c>
      <c r="K25" s="156">
        <f>SUM(B25:J25)</f>
        <v>16682.33191297896</v>
      </c>
    </row>
    <row r="26" spans="1:20">
      <c r="A26" s="347" t="s">
        <v>625</v>
      </c>
      <c r="B26" s="156">
        <f t="shared" ref="B26:J26" si="3">B15</f>
        <v>9995.1344809999991</v>
      </c>
      <c r="C26" s="156">
        <f t="shared" si="3"/>
        <v>5351.4625925</v>
      </c>
      <c r="D26" s="156">
        <f t="shared" si="3"/>
        <v>1813.2983918000002</v>
      </c>
      <c r="E26" s="156">
        <f t="shared" si="3"/>
        <v>83.218231356000004</v>
      </c>
      <c r="F26" s="156">
        <f t="shared" si="3"/>
        <v>982.95384781999996</v>
      </c>
      <c r="G26" s="156">
        <f t="shared" si="3"/>
        <v>233.87077923000001</v>
      </c>
      <c r="H26" s="156">
        <f t="shared" si="3"/>
        <v>323.89875370999999</v>
      </c>
      <c r="I26" s="156">
        <f t="shared" si="3"/>
        <v>365.49952389000003</v>
      </c>
      <c r="J26" s="156">
        <f t="shared" si="3"/>
        <v>7.2346911110000001</v>
      </c>
      <c r="K26" s="156">
        <f>K15</f>
        <v>19156.571292417004</v>
      </c>
    </row>
    <row r="27" spans="1:20">
      <c r="A27" s="159" t="s">
        <v>252</v>
      </c>
      <c r="B27" s="160">
        <f>B26/B25-1</f>
        <v>0.2089335761322042</v>
      </c>
      <c r="C27" s="160">
        <f t="shared" ref="C27:J27" si="4">C26/C25-1</f>
        <v>3.6663632693438419E-2</v>
      </c>
      <c r="D27" s="160">
        <f t="shared" si="4"/>
        <v>0.32771433485301049</v>
      </c>
      <c r="E27" s="160">
        <f t="shared" si="4"/>
        <v>9.0615173239216418E-2</v>
      </c>
      <c r="F27" s="160">
        <f t="shared" si="4"/>
        <v>-4.8807781376363102E-2</v>
      </c>
      <c r="G27" s="160">
        <f t="shared" si="4"/>
        <v>-7.103914930535038E-2</v>
      </c>
      <c r="H27" s="160">
        <f t="shared" si="4"/>
        <v>0.10541381249579551</v>
      </c>
      <c r="I27" s="160">
        <f t="shared" si="4"/>
        <v>0.76150678603121547</v>
      </c>
      <c r="J27" s="160">
        <f t="shared" si="4"/>
        <v>-0.70735893889186474</v>
      </c>
      <c r="K27" s="160">
        <f>K26/K25-1</f>
        <v>0.14831495934408734</v>
      </c>
    </row>
    <row r="28" spans="1:20">
      <c r="B28"/>
      <c r="C28"/>
      <c r="D28"/>
      <c r="E28"/>
      <c r="F28"/>
      <c r="G28"/>
      <c r="H28"/>
      <c r="I28"/>
      <c r="J28"/>
    </row>
    <row r="29" spans="1:20">
      <c r="B29"/>
      <c r="C29"/>
      <c r="D29"/>
      <c r="E29"/>
      <c r="F29"/>
      <c r="G29"/>
      <c r="H29"/>
      <c r="I29"/>
      <c r="J29"/>
      <c r="K29"/>
      <c r="L29"/>
    </row>
    <row r="31" spans="1:20">
      <c r="A31" s="871" t="s">
        <v>253</v>
      </c>
      <c r="B31" s="871"/>
      <c r="C31" s="871"/>
      <c r="D31" s="871"/>
      <c r="E31" s="871"/>
      <c r="F31" s="871"/>
      <c r="G31" s="871"/>
      <c r="H31" s="871"/>
      <c r="I31" s="871"/>
      <c r="J31" s="871"/>
      <c r="K31" s="871"/>
    </row>
    <row r="47" spans="1:9">
      <c r="A47" s="8" t="s">
        <v>259</v>
      </c>
    </row>
    <row r="48" spans="1:9">
      <c r="A48" s="153" t="s">
        <v>251</v>
      </c>
      <c r="B48" s="154" t="s">
        <v>199</v>
      </c>
      <c r="C48" s="154" t="s">
        <v>200</v>
      </c>
      <c r="D48" s="154" t="s">
        <v>201</v>
      </c>
      <c r="E48" s="154" t="s">
        <v>202</v>
      </c>
      <c r="F48" s="154" t="s">
        <v>203</v>
      </c>
      <c r="G48" s="154" t="s">
        <v>205</v>
      </c>
      <c r="H48" s="154" t="s">
        <v>204</v>
      </c>
      <c r="I48" s="154" t="s">
        <v>206</v>
      </c>
    </row>
    <row r="49" spans="1:10">
      <c r="B49" s="151" t="s">
        <v>256</v>
      </c>
      <c r="C49" s="151" t="s">
        <v>260</v>
      </c>
      <c r="D49" s="151" t="s">
        <v>256</v>
      </c>
      <c r="E49" s="151" t="s">
        <v>257</v>
      </c>
      <c r="F49" s="151" t="s">
        <v>256</v>
      </c>
      <c r="G49" s="151" t="s">
        <v>256</v>
      </c>
      <c r="H49" s="151" t="s">
        <v>256</v>
      </c>
      <c r="I49" s="151" t="s">
        <v>256</v>
      </c>
    </row>
    <row r="50" spans="1:10">
      <c r="A50" s="155">
        <v>2009</v>
      </c>
      <c r="B50" s="156">
        <v>1246</v>
      </c>
      <c r="C50" s="156">
        <v>6972</v>
      </c>
      <c r="D50" s="156">
        <v>1373</v>
      </c>
      <c r="E50" s="151">
        <v>16</v>
      </c>
      <c r="F50" s="156">
        <v>682</v>
      </c>
      <c r="G50" s="151">
        <v>37</v>
      </c>
      <c r="H50" s="151">
        <v>12</v>
      </c>
      <c r="I50" s="151">
        <v>12</v>
      </c>
    </row>
    <row r="51" spans="1:10">
      <c r="A51" s="155">
        <v>2010</v>
      </c>
      <c r="B51" s="156">
        <v>1256</v>
      </c>
      <c r="C51" s="156">
        <v>6335</v>
      </c>
      <c r="D51" s="156">
        <v>1314</v>
      </c>
      <c r="E51" s="151">
        <v>6</v>
      </c>
      <c r="F51" s="156">
        <v>770</v>
      </c>
      <c r="G51" s="151">
        <v>39</v>
      </c>
      <c r="H51" s="151">
        <v>17</v>
      </c>
      <c r="I51" s="151">
        <v>17</v>
      </c>
    </row>
    <row r="52" spans="1:10">
      <c r="A52" s="155">
        <v>2011</v>
      </c>
      <c r="B52" s="156">
        <v>1262</v>
      </c>
      <c r="C52" s="156">
        <v>6492</v>
      </c>
      <c r="D52" s="156">
        <v>1007</v>
      </c>
      <c r="E52" s="151">
        <v>7</v>
      </c>
      <c r="F52" s="156">
        <v>988</v>
      </c>
      <c r="G52" s="151">
        <v>32</v>
      </c>
      <c r="H52" s="156">
        <v>19</v>
      </c>
      <c r="I52" s="151">
        <v>19</v>
      </c>
    </row>
    <row r="53" spans="1:10">
      <c r="A53" s="155">
        <v>2012</v>
      </c>
      <c r="B53" s="156">
        <v>1406</v>
      </c>
      <c r="C53" s="156">
        <v>6427</v>
      </c>
      <c r="D53" s="156">
        <v>1016</v>
      </c>
      <c r="E53" s="151">
        <v>7</v>
      </c>
      <c r="F53" s="156">
        <v>1170</v>
      </c>
      <c r="G53" s="151">
        <v>26</v>
      </c>
      <c r="H53" s="151">
        <v>18</v>
      </c>
      <c r="I53" s="151">
        <v>18</v>
      </c>
    </row>
    <row r="54" spans="1:10">
      <c r="A54" s="155">
        <v>2013</v>
      </c>
      <c r="B54" s="156">
        <v>1403.9670750000002</v>
      </c>
      <c r="C54" s="156">
        <v>6047.3659180000004</v>
      </c>
      <c r="D54" s="156">
        <v>1079.006396</v>
      </c>
      <c r="E54" s="156">
        <v>21.204193999999998</v>
      </c>
      <c r="F54" s="156">
        <v>855.15530999999999</v>
      </c>
      <c r="G54" s="156">
        <v>23.824697999999998</v>
      </c>
      <c r="H54" s="156">
        <v>10.373199999999999</v>
      </c>
      <c r="I54" s="156">
        <v>18.448508504000003</v>
      </c>
    </row>
    <row r="55" spans="1:10">
      <c r="A55" s="155">
        <v>2014</v>
      </c>
      <c r="B55" s="156">
        <v>1402.417778</v>
      </c>
      <c r="C55" s="156">
        <v>5323.3804000000009</v>
      </c>
      <c r="D55" s="156">
        <v>1149.2442489999999</v>
      </c>
      <c r="E55" s="156">
        <v>17.144968000000002</v>
      </c>
      <c r="F55" s="156">
        <v>771.45482600000003</v>
      </c>
      <c r="G55" s="156">
        <v>24.640213999999997</v>
      </c>
      <c r="H55" s="156">
        <v>11.368120999999999</v>
      </c>
      <c r="I55" s="156">
        <v>16.477174284000004</v>
      </c>
    </row>
    <row r="56" spans="1:10">
      <c r="A56" s="155">
        <v>2015</v>
      </c>
      <c r="B56" s="156">
        <v>1757.1664789999998</v>
      </c>
      <c r="C56" s="156">
        <v>5743.7721409999986</v>
      </c>
      <c r="D56" s="156">
        <v>1217.4060959999999</v>
      </c>
      <c r="E56" s="156">
        <v>8.9059539999999995</v>
      </c>
      <c r="F56" s="156">
        <v>938.35960200000011</v>
      </c>
      <c r="G56" s="156">
        <v>20.111056000000001</v>
      </c>
      <c r="H56" s="156">
        <v>11.646831000000001</v>
      </c>
      <c r="I56" s="156">
        <v>17.754669809999999</v>
      </c>
    </row>
    <row r="57" spans="1:10">
      <c r="A57" s="155">
        <v>2016</v>
      </c>
      <c r="B57" s="156">
        <v>2492.5097820000001</v>
      </c>
      <c r="C57" s="156">
        <v>5915.3714909999999</v>
      </c>
      <c r="D57" s="156">
        <v>1113.5873849999998</v>
      </c>
      <c r="E57" s="156">
        <v>7.1565099999999982</v>
      </c>
      <c r="F57" s="156">
        <v>942.30815900000005</v>
      </c>
      <c r="G57" s="156">
        <v>19.371681000000002</v>
      </c>
      <c r="H57" s="156">
        <v>11.050374</v>
      </c>
      <c r="I57" s="156">
        <v>24.406133279999999</v>
      </c>
    </row>
    <row r="58" spans="1:10">
      <c r="A58" s="155">
        <v>2017</v>
      </c>
      <c r="B58" s="156">
        <v>2608.8056520000005</v>
      </c>
      <c r="C58" s="156">
        <v>6336.3753339999994</v>
      </c>
      <c r="D58" s="156">
        <v>1240.033964</v>
      </c>
      <c r="E58" s="156">
        <v>6.9465319999999995</v>
      </c>
      <c r="F58" s="156">
        <v>856.21164399999998</v>
      </c>
      <c r="G58" s="156">
        <v>18.695043000000002</v>
      </c>
      <c r="H58" s="156">
        <v>11.463353000000001</v>
      </c>
      <c r="I58" s="156">
        <v>25.183071454</v>
      </c>
    </row>
    <row r="59" spans="1:10">
      <c r="A59" s="162">
        <v>2018</v>
      </c>
      <c r="B59" s="381">
        <f>SUM(B60:B67)</f>
        <v>1596.0941790000002</v>
      </c>
      <c r="C59" s="381">
        <f t="shared" ref="C59:I59" si="5">SUM(C60:C67)</f>
        <v>4127.0142610000003</v>
      </c>
      <c r="D59" s="381">
        <f t="shared" si="5"/>
        <v>798.32155099999989</v>
      </c>
      <c r="E59" s="381">
        <f t="shared" si="5"/>
        <v>5.073499</v>
      </c>
      <c r="F59" s="381">
        <f t="shared" si="5"/>
        <v>470.76463100000001</v>
      </c>
      <c r="G59" s="381">
        <f t="shared" si="5"/>
        <v>11.064258999999998</v>
      </c>
      <c r="H59" s="381">
        <f t="shared" si="5"/>
        <v>10.044753999999999</v>
      </c>
      <c r="I59" s="381">
        <f t="shared" si="5"/>
        <v>16.422962453</v>
      </c>
      <c r="J59" s="157"/>
    </row>
    <row r="60" spans="1:10">
      <c r="A60" s="347" t="s">
        <v>137</v>
      </c>
      <c r="B60" s="157">
        <v>184.77863099999999</v>
      </c>
      <c r="C60" s="157">
        <v>527.17544699999996</v>
      </c>
      <c r="D60" s="157">
        <v>92.255201999999997</v>
      </c>
      <c r="E60" s="157">
        <v>0.65115500000000004</v>
      </c>
      <c r="F60" s="157">
        <v>58.870925999999997</v>
      </c>
      <c r="G60" s="157">
        <v>1.6121780000000001</v>
      </c>
      <c r="H60" s="157">
        <v>1.5377130000000001</v>
      </c>
      <c r="I60" s="157">
        <v>1.631438494</v>
      </c>
    </row>
    <row r="61" spans="1:10">
      <c r="A61" s="347" t="s">
        <v>138</v>
      </c>
      <c r="B61" s="157">
        <v>166.67458999999999</v>
      </c>
      <c r="C61" s="157">
        <v>444.81754799999999</v>
      </c>
      <c r="D61" s="157">
        <v>104.866185</v>
      </c>
      <c r="E61" s="157">
        <v>0.51156800000000002</v>
      </c>
      <c r="F61" s="157">
        <v>77.250163000000001</v>
      </c>
      <c r="G61" s="157">
        <v>1.1259809999999999</v>
      </c>
      <c r="H61" s="157">
        <v>1.392371</v>
      </c>
      <c r="I61" s="157">
        <v>2.025202079</v>
      </c>
    </row>
    <row r="62" spans="1:10">
      <c r="A62" s="347" t="s">
        <v>139</v>
      </c>
      <c r="B62" s="157">
        <v>220.103443</v>
      </c>
      <c r="C62" s="157">
        <v>530.03707599999996</v>
      </c>
      <c r="D62" s="157">
        <v>107.27357600000001</v>
      </c>
      <c r="E62" s="157">
        <v>0.63324499999999995</v>
      </c>
      <c r="F62" s="157">
        <v>61.323909</v>
      </c>
      <c r="G62" s="157">
        <v>1.306211</v>
      </c>
      <c r="H62" s="157">
        <v>1.559175</v>
      </c>
      <c r="I62" s="157">
        <v>2.553667672</v>
      </c>
    </row>
    <row r="63" spans="1:10">
      <c r="A63" s="347" t="s">
        <v>140</v>
      </c>
      <c r="B63" s="157">
        <v>198.527119</v>
      </c>
      <c r="C63" s="157">
        <v>468.13911400000001</v>
      </c>
      <c r="D63" s="157">
        <v>103.096768</v>
      </c>
      <c r="E63" s="157">
        <v>0.63678400000000002</v>
      </c>
      <c r="F63" s="157">
        <v>66.876953</v>
      </c>
      <c r="G63" s="157">
        <v>1.6417999999999999</v>
      </c>
      <c r="H63" s="157">
        <v>1.0662499999999999</v>
      </c>
      <c r="I63" s="157">
        <v>1.900700617</v>
      </c>
    </row>
    <row r="64" spans="1:10">
      <c r="A64" s="347" t="s">
        <v>141</v>
      </c>
      <c r="B64" s="157">
        <v>198.55586</v>
      </c>
      <c r="C64" s="157">
        <v>529.65852600000005</v>
      </c>
      <c r="D64" s="157">
        <v>98.393727999999996</v>
      </c>
      <c r="E64" s="157">
        <v>0.751552</v>
      </c>
      <c r="F64" s="157">
        <v>61.372391999999998</v>
      </c>
      <c r="G64" s="157">
        <v>1.3503179999999999</v>
      </c>
      <c r="H64" s="157">
        <v>1.4279120000000001</v>
      </c>
      <c r="I64" s="157">
        <v>1.8290507110000001</v>
      </c>
    </row>
    <row r="65" spans="1:9">
      <c r="A65" s="347" t="s">
        <v>142</v>
      </c>
      <c r="B65" s="157">
        <v>219.76855900000001</v>
      </c>
      <c r="C65" s="157">
        <v>551.70627000000002</v>
      </c>
      <c r="D65" s="157">
        <v>117.016876</v>
      </c>
      <c r="E65" s="157">
        <v>0.77066999999999997</v>
      </c>
      <c r="F65" s="157">
        <v>52.437192000000003</v>
      </c>
      <c r="G65" s="157">
        <v>1.4760009999999999</v>
      </c>
      <c r="H65" s="157">
        <v>0.95829600000000004</v>
      </c>
      <c r="I65" s="157">
        <v>2.8588771390000001</v>
      </c>
    </row>
    <row r="66" spans="1:9">
      <c r="A66" s="347" t="s">
        <v>143</v>
      </c>
      <c r="B66" s="157">
        <v>193.174632</v>
      </c>
      <c r="C66" s="157">
        <v>529.81607199999996</v>
      </c>
      <c r="D66" s="157">
        <v>90.390693999999996</v>
      </c>
      <c r="E66" s="157">
        <v>0.54862200000000005</v>
      </c>
      <c r="F66" s="157">
        <v>40.587279000000002</v>
      </c>
      <c r="G66" s="157">
        <v>0.91607899999999998</v>
      </c>
      <c r="H66" s="157">
        <v>1.211384</v>
      </c>
      <c r="I66" s="157">
        <v>2.2935200060000001</v>
      </c>
    </row>
    <row r="67" spans="1:9">
      <c r="A67" s="347" t="s">
        <v>144</v>
      </c>
      <c r="B67" s="157">
        <v>214.51134500000001</v>
      </c>
      <c r="C67" s="157">
        <v>545.66420800000003</v>
      </c>
      <c r="D67" s="157">
        <v>85.028521999999995</v>
      </c>
      <c r="E67" s="157">
        <v>0.56990300000000005</v>
      </c>
      <c r="F67" s="157">
        <v>52.045817</v>
      </c>
      <c r="G67" s="157">
        <v>1.635691</v>
      </c>
      <c r="H67" s="157">
        <v>0.89165300000000003</v>
      </c>
      <c r="I67" s="157">
        <v>1.330505735</v>
      </c>
    </row>
    <row r="68" spans="1:9" ht="15.75">
      <c r="A68" s="158" t="s">
        <v>667</v>
      </c>
    </row>
    <row r="69" spans="1:9">
      <c r="A69" s="347" t="s">
        <v>624</v>
      </c>
      <c r="B69" s="157">
        <v>1663.282078</v>
      </c>
      <c r="C69" s="157">
        <v>4145.8212389999999</v>
      </c>
      <c r="D69" s="157">
        <v>775.244598</v>
      </c>
      <c r="E69" s="157">
        <v>4.488861</v>
      </c>
      <c r="F69" s="157">
        <v>533.01952800000004</v>
      </c>
      <c r="G69" s="157">
        <v>12.718976000000001</v>
      </c>
      <c r="H69" s="157">
        <v>7.4873830000000003</v>
      </c>
      <c r="I69" s="157">
        <v>14.918595278</v>
      </c>
    </row>
    <row r="70" spans="1:9">
      <c r="A70" s="347" t="s">
        <v>625</v>
      </c>
      <c r="B70" s="157">
        <f>B59</f>
        <v>1596.0941790000002</v>
      </c>
      <c r="C70" s="157">
        <f t="shared" ref="C70:I70" si="6">C59</f>
        <v>4127.0142610000003</v>
      </c>
      <c r="D70" s="157">
        <f t="shared" si="6"/>
        <v>798.32155099999989</v>
      </c>
      <c r="E70" s="157">
        <f t="shared" si="6"/>
        <v>5.073499</v>
      </c>
      <c r="F70" s="157">
        <f t="shared" si="6"/>
        <v>470.76463100000001</v>
      </c>
      <c r="G70" s="157">
        <f t="shared" si="6"/>
        <v>11.064258999999998</v>
      </c>
      <c r="H70" s="157">
        <f t="shared" si="6"/>
        <v>10.044753999999999</v>
      </c>
      <c r="I70" s="157">
        <f t="shared" si="6"/>
        <v>16.422962453</v>
      </c>
    </row>
    <row r="71" spans="1:9">
      <c r="A71" s="159" t="s">
        <v>252</v>
      </c>
      <c r="B71" s="160">
        <f>B70/B69-1</f>
        <v>-4.0394771210899627E-2</v>
      </c>
      <c r="C71" s="160">
        <f t="shared" ref="C71:H71" si="7">C70/C69-1</f>
        <v>-4.5363697361288091E-3</v>
      </c>
      <c r="D71" s="160">
        <f>D70/D69-1</f>
        <v>2.9767318675337551E-2</v>
      </c>
      <c r="E71" s="160">
        <f t="shared" si="7"/>
        <v>0.13024194779031917</v>
      </c>
      <c r="F71" s="160">
        <f>F70/F69-1</f>
        <v>-0.11679665327383659</v>
      </c>
      <c r="G71" s="160">
        <f t="shared" si="7"/>
        <v>-0.13009828778668997</v>
      </c>
      <c r="H71" s="160">
        <f t="shared" si="7"/>
        <v>0.34155739061298163</v>
      </c>
      <c r="I71" s="160">
        <f>I70/I69-1</f>
        <v>0.10083839309043019</v>
      </c>
    </row>
    <row r="75" spans="1:9">
      <c r="A75" s="871" t="s">
        <v>258</v>
      </c>
      <c r="B75" s="871"/>
      <c r="C75" s="871"/>
      <c r="D75" s="871"/>
      <c r="E75" s="871"/>
      <c r="F75" s="871"/>
      <c r="G75" s="871"/>
      <c r="H75" s="871"/>
      <c r="I75" s="871"/>
    </row>
    <row r="93" spans="1:11" ht="165.75" customHeight="1">
      <c r="A93" s="814" t="s">
        <v>669</v>
      </c>
      <c r="B93" s="814"/>
      <c r="C93" s="814"/>
      <c r="D93" s="814"/>
      <c r="E93" s="814"/>
      <c r="F93" s="814"/>
      <c r="G93" s="814"/>
      <c r="H93" s="814"/>
      <c r="I93" s="814"/>
      <c r="J93" s="686"/>
      <c r="K93" s="686"/>
    </row>
  </sheetData>
  <mergeCells count="3">
    <mergeCell ref="A31:K31"/>
    <mergeCell ref="A75:I75"/>
    <mergeCell ref="A93:I93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99FF"/>
    <pageSetUpPr fitToPage="1"/>
  </sheetPr>
  <dimension ref="A1:AA51"/>
  <sheetViews>
    <sheetView showGridLines="0" view="pageBreakPreview" zoomScaleNormal="110" zoomScaleSheetLayoutView="100" workbookViewId="0">
      <selection activeCell="Z7" sqref="Z7"/>
    </sheetView>
  </sheetViews>
  <sheetFormatPr baseColWidth="10" defaultColWidth="28.7109375" defaultRowHeight="12"/>
  <cols>
    <col min="1" max="1" width="28.7109375" style="143"/>
    <col min="2" max="2" width="8.85546875" style="143" hidden="1" customWidth="1"/>
    <col min="3" max="3" width="7.7109375" style="143" hidden="1" customWidth="1"/>
    <col min="4" max="20" width="7.7109375" style="143" customWidth="1"/>
    <col min="21" max="25" width="7.7109375" style="143" hidden="1" customWidth="1"/>
    <col min="26" max="26" width="9.7109375" style="143" customWidth="1"/>
    <col min="27" max="27" width="7.7109375" style="143" customWidth="1"/>
    <col min="28" max="29" width="7.7109375" style="144" customWidth="1"/>
    <col min="30" max="30" width="10.5703125" style="144" customWidth="1"/>
    <col min="31" max="31" width="13.7109375" style="144" customWidth="1"/>
    <col min="32" max="16384" width="28.7109375" style="144"/>
  </cols>
  <sheetData>
    <row r="1" spans="1:27" ht="15">
      <c r="A1" s="205" t="s">
        <v>445</v>
      </c>
      <c r="B1" s="205"/>
      <c r="AA1" s="144"/>
    </row>
    <row r="2" spans="1:27" ht="15.75">
      <c r="A2" s="138" t="s">
        <v>261</v>
      </c>
      <c r="B2" s="138"/>
      <c r="AA2" s="144"/>
    </row>
    <row r="3" spans="1:27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47"/>
    </row>
    <row r="4" spans="1:27" ht="24" customHeight="1">
      <c r="A4" s="338" t="s">
        <v>262</v>
      </c>
      <c r="B4" s="377">
        <v>2007</v>
      </c>
      <c r="C4" s="377">
        <v>2008</v>
      </c>
      <c r="D4" s="377">
        <v>2009</v>
      </c>
      <c r="E4" s="377">
        <v>2010</v>
      </c>
      <c r="F4" s="377">
        <v>2011</v>
      </c>
      <c r="G4" s="377">
        <v>2012</v>
      </c>
      <c r="H4" s="377">
        <v>2013</v>
      </c>
      <c r="I4" s="377">
        <v>2014</v>
      </c>
      <c r="J4" s="377">
        <v>2015</v>
      </c>
      <c r="K4" s="377">
        <v>2016</v>
      </c>
      <c r="L4" s="390">
        <v>2017</v>
      </c>
      <c r="M4" s="872">
        <v>2018</v>
      </c>
      <c r="N4" s="872"/>
      <c r="O4" s="872"/>
      <c r="P4" s="872"/>
      <c r="Q4" s="872"/>
      <c r="R4" s="872"/>
      <c r="S4" s="872"/>
      <c r="T4" s="872"/>
      <c r="U4" s="872"/>
      <c r="V4" s="872"/>
      <c r="W4" s="872"/>
      <c r="X4" s="872"/>
      <c r="Y4" s="760"/>
      <c r="Z4" s="687"/>
      <c r="AA4" s="377" t="s">
        <v>263</v>
      </c>
    </row>
    <row r="5" spans="1:27" ht="12.75" thickBot="1">
      <c r="A5" s="339"/>
      <c r="B5" s="33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 t="s">
        <v>422</v>
      </c>
      <c r="N5" s="340" t="s">
        <v>232</v>
      </c>
      <c r="O5" s="340" t="s">
        <v>233</v>
      </c>
      <c r="P5" s="340" t="s">
        <v>120</v>
      </c>
      <c r="Q5" s="340" t="s">
        <v>423</v>
      </c>
      <c r="R5" s="340" t="s">
        <v>424</v>
      </c>
      <c r="S5" s="340" t="s">
        <v>425</v>
      </c>
      <c r="T5" s="340" t="s">
        <v>147</v>
      </c>
      <c r="U5" s="340" t="s">
        <v>163</v>
      </c>
      <c r="V5" s="340" t="s">
        <v>149</v>
      </c>
      <c r="W5" s="340" t="s">
        <v>426</v>
      </c>
      <c r="X5" s="340" t="s">
        <v>136</v>
      </c>
      <c r="Y5" s="340"/>
      <c r="Z5" s="460">
        <v>2018</v>
      </c>
      <c r="AA5" s="340"/>
    </row>
    <row r="6" spans="1:27">
      <c r="A6" s="167" t="s">
        <v>264</v>
      </c>
      <c r="B6" s="167">
        <v>17439.352246936651</v>
      </c>
      <c r="C6" s="168">
        <v>18100.9679482994</v>
      </c>
      <c r="D6" s="168">
        <v>16481.813528277929</v>
      </c>
      <c r="E6" s="168">
        <v>21902.831565768924</v>
      </c>
      <c r="F6" s="168">
        <v>27525.674834212732</v>
      </c>
      <c r="G6" s="168">
        <v>27466.673086776646</v>
      </c>
      <c r="H6" s="168">
        <v>23789.445416193055</v>
      </c>
      <c r="I6" s="168">
        <v>20545.413928408008</v>
      </c>
      <c r="J6" s="169">
        <v>18950.140019839255</v>
      </c>
      <c r="K6" s="168">
        <v>21776.636298768291</v>
      </c>
      <c r="L6" s="168">
        <v>27158.581548278267</v>
      </c>
      <c r="M6" s="168">
        <v>2394.016529</v>
      </c>
      <c r="N6" s="168">
        <v>2235.1523139999999</v>
      </c>
      <c r="O6" s="168">
        <v>2598.019112</v>
      </c>
      <c r="P6" s="168">
        <v>2369.8415340000001</v>
      </c>
      <c r="Q6" s="168">
        <v>2441.6887360000001</v>
      </c>
      <c r="R6" s="168">
        <v>2650.912366</v>
      </c>
      <c r="S6" s="168">
        <v>2266.8953999999999</v>
      </c>
      <c r="T6" s="168">
        <v>2200.0453010000001</v>
      </c>
      <c r="U6" s="168"/>
      <c r="V6" s="168"/>
      <c r="W6" s="168"/>
      <c r="X6" s="168"/>
      <c r="Y6" s="168"/>
      <c r="Z6" s="461">
        <f>SUM(M6:T6)</f>
        <v>19156.571292000001</v>
      </c>
      <c r="AA6" s="382">
        <f>Z6/$Z$21</f>
        <v>0.59126316621552866</v>
      </c>
    </row>
    <row r="7" spans="1:27" ht="12.75" thickBot="1">
      <c r="A7" s="167" t="s">
        <v>265</v>
      </c>
      <c r="B7" s="167">
        <v>164.96940000000001</v>
      </c>
      <c r="C7" s="168">
        <v>175.89179999999999</v>
      </c>
      <c r="D7" s="168">
        <v>148.02010000000001</v>
      </c>
      <c r="E7" s="168">
        <v>251.68170000000003</v>
      </c>
      <c r="F7" s="168">
        <v>491.9676</v>
      </c>
      <c r="G7" s="168">
        <v>722.2650000000001</v>
      </c>
      <c r="H7" s="168">
        <v>721.94380000000012</v>
      </c>
      <c r="I7" s="168">
        <v>663.60569999999996</v>
      </c>
      <c r="J7" s="169">
        <v>698.46230000000003</v>
      </c>
      <c r="K7" s="168">
        <v>640.32760000000007</v>
      </c>
      <c r="L7" s="168">
        <v>586.09349999999995</v>
      </c>
      <c r="M7" s="168">
        <v>47.119399999999999</v>
      </c>
      <c r="N7" s="168">
        <v>46.014000000000003</v>
      </c>
      <c r="O7" s="168">
        <v>53.723399999999998</v>
      </c>
      <c r="P7" s="168">
        <v>51.680500000000002</v>
      </c>
      <c r="Q7" s="168">
        <v>49.925199999999997</v>
      </c>
      <c r="R7" s="168">
        <v>51.685099999999998</v>
      </c>
      <c r="S7" s="168">
        <v>55.933199999999999</v>
      </c>
      <c r="T7" s="168">
        <v>52.751899999999999</v>
      </c>
      <c r="U7" s="168"/>
      <c r="V7" s="168"/>
      <c r="W7" s="168"/>
      <c r="X7" s="168"/>
      <c r="Y7" s="168"/>
      <c r="Z7" s="461">
        <f t="shared" ref="Z7:Z18" si="0">SUM(M7:T7)</f>
        <v>408.83269999999993</v>
      </c>
      <c r="AA7" s="383">
        <f t="shared" ref="AA7:AA18" si="1">Z7/$Z$21</f>
        <v>1.2618527239025887E-2</v>
      </c>
    </row>
    <row r="8" spans="1:27">
      <c r="A8" s="170" t="s">
        <v>268</v>
      </c>
      <c r="B8" s="170">
        <v>2306.4474815413805</v>
      </c>
      <c r="C8" s="171">
        <v>2681.4368000245331</v>
      </c>
      <c r="D8" s="171">
        <v>1920.8202588002309</v>
      </c>
      <c r="E8" s="171">
        <v>3088.1233844173048</v>
      </c>
      <c r="F8" s="171">
        <v>4567.8024539648541</v>
      </c>
      <c r="G8" s="171">
        <v>4995.5372719897332</v>
      </c>
      <c r="H8" s="171">
        <v>5270.9630859503377</v>
      </c>
      <c r="I8" s="171">
        <v>4562.2725959757954</v>
      </c>
      <c r="J8" s="172">
        <v>2302.3120197518469</v>
      </c>
      <c r="K8" s="171">
        <v>2212.7446898617918</v>
      </c>
      <c r="L8" s="171">
        <v>3357.8398979472931</v>
      </c>
      <c r="M8" s="171">
        <v>426.6885997</v>
      </c>
      <c r="N8" s="171">
        <v>226.55083640000001</v>
      </c>
      <c r="O8" s="171">
        <v>343.29416300000003</v>
      </c>
      <c r="P8" s="171">
        <v>294.2673221</v>
      </c>
      <c r="Q8" s="171">
        <v>310.8870197</v>
      </c>
      <c r="R8" s="171">
        <v>369.9659087</v>
      </c>
      <c r="S8" s="171">
        <v>350.7927004</v>
      </c>
      <c r="T8" s="171">
        <v>308.52328990000001</v>
      </c>
      <c r="U8" s="171"/>
      <c r="V8" s="171"/>
      <c r="W8" s="171"/>
      <c r="X8" s="171"/>
      <c r="Y8" s="171"/>
      <c r="Z8" s="461">
        <f t="shared" si="0"/>
        <v>2630.9698398999999</v>
      </c>
      <c r="AA8" s="149">
        <f t="shared" si="1"/>
        <v>8.1204278889222242E-2</v>
      </c>
    </row>
    <row r="9" spans="1:27">
      <c r="A9" s="170" t="s">
        <v>269</v>
      </c>
      <c r="B9" s="170">
        <v>1460.1750864820103</v>
      </c>
      <c r="C9" s="171">
        <v>1797.3858471823089</v>
      </c>
      <c r="D9" s="171">
        <v>1683.2136660010215</v>
      </c>
      <c r="E9" s="171">
        <v>1884.2183061226253</v>
      </c>
      <c r="F9" s="171">
        <v>2113.5156486492629</v>
      </c>
      <c r="G9" s="171">
        <v>2311.7126019672733</v>
      </c>
      <c r="H9" s="171">
        <v>1706.6950634617754</v>
      </c>
      <c r="I9" s="171">
        <v>1730.5254660543083</v>
      </c>
      <c r="J9" s="172">
        <v>1456.9481829951926</v>
      </c>
      <c r="K9" s="171">
        <v>1269.0252173274621</v>
      </c>
      <c r="L9" s="171">
        <v>1787.8776365309534</v>
      </c>
      <c r="M9" s="171">
        <v>11.28791024</v>
      </c>
      <c r="N9" s="171">
        <v>127.47930650000001</v>
      </c>
      <c r="O9" s="171">
        <v>168.52757600000001</v>
      </c>
      <c r="P9" s="171">
        <v>70.914365040000007</v>
      </c>
      <c r="Q9" s="171">
        <v>274.61739740000002</v>
      </c>
      <c r="R9" s="171">
        <v>362.25033550000001</v>
      </c>
      <c r="S9" s="171">
        <v>321.82709469999998</v>
      </c>
      <c r="T9" s="171">
        <v>260.44338640000001</v>
      </c>
      <c r="U9" s="171"/>
      <c r="V9" s="171"/>
      <c r="W9" s="171"/>
      <c r="X9" s="171"/>
      <c r="Y9" s="171"/>
      <c r="Z9" s="461">
        <f t="shared" si="0"/>
        <v>1597.34737178</v>
      </c>
      <c r="AA9" s="149">
        <f t="shared" si="1"/>
        <v>4.9301759181670998E-2</v>
      </c>
    </row>
    <row r="10" spans="1:27">
      <c r="A10" s="170" t="s">
        <v>270</v>
      </c>
      <c r="B10" s="170">
        <v>460.42811133796545</v>
      </c>
      <c r="C10" s="171">
        <v>685.93448714902649</v>
      </c>
      <c r="D10" s="171">
        <v>634.36531445369326</v>
      </c>
      <c r="E10" s="171">
        <v>975.09790797619473</v>
      </c>
      <c r="F10" s="171">
        <v>1689.3502871966998</v>
      </c>
      <c r="G10" s="171">
        <v>1094.8051389253683</v>
      </c>
      <c r="H10" s="171">
        <v>785.88057815767991</v>
      </c>
      <c r="I10" s="171">
        <v>847.43103959854761</v>
      </c>
      <c r="J10" s="172">
        <v>722.75179937486246</v>
      </c>
      <c r="K10" s="171">
        <v>878.49733521216012</v>
      </c>
      <c r="L10" s="171">
        <v>819.60230796417761</v>
      </c>
      <c r="M10" s="171">
        <v>47.527306189999997</v>
      </c>
      <c r="N10" s="171">
        <v>34.874719820000003</v>
      </c>
      <c r="O10" s="171">
        <v>15.40413508</v>
      </c>
      <c r="P10" s="171">
        <v>15.68499149</v>
      </c>
      <c r="Q10" s="171">
        <v>23.754849870000001</v>
      </c>
      <c r="R10" s="171">
        <v>42.661004599999998</v>
      </c>
      <c r="S10" s="171">
        <v>58.836506759999999</v>
      </c>
      <c r="T10" s="171">
        <v>90.936457230000002</v>
      </c>
      <c r="U10" s="171"/>
      <c r="V10" s="171"/>
      <c r="W10" s="171"/>
      <c r="X10" s="171"/>
      <c r="Y10" s="171"/>
      <c r="Z10" s="461">
        <f t="shared" si="0"/>
        <v>329.67997104</v>
      </c>
      <c r="AA10" s="149">
        <f t="shared" si="1"/>
        <v>1.0175496467698171E-2</v>
      </c>
    </row>
    <row r="11" spans="1:27">
      <c r="A11" s="170" t="s">
        <v>271</v>
      </c>
      <c r="B11" s="170">
        <v>1512.1504</v>
      </c>
      <c r="C11" s="171">
        <v>1912.6476</v>
      </c>
      <c r="D11" s="171">
        <v>1827.6067999999998</v>
      </c>
      <c r="E11" s="171">
        <v>2202.5515999999998</v>
      </c>
      <c r="F11" s="171">
        <v>2835.5270999999998</v>
      </c>
      <c r="G11" s="171">
        <v>3082.7011000000002</v>
      </c>
      <c r="H11" s="171">
        <v>3444.3696</v>
      </c>
      <c r="I11" s="171">
        <v>4231.3062</v>
      </c>
      <c r="J11" s="172">
        <v>4408.6431000000002</v>
      </c>
      <c r="K11" s="171">
        <v>4701.7740000000003</v>
      </c>
      <c r="L11" s="171">
        <v>5114.1799000000001</v>
      </c>
      <c r="M11" s="171">
        <v>582.51610000000005</v>
      </c>
      <c r="N11" s="171">
        <v>402.36410000000001</v>
      </c>
      <c r="O11" s="171">
        <v>370.38459999999998</v>
      </c>
      <c r="P11" s="171">
        <v>389.08969999999999</v>
      </c>
      <c r="Q11" s="171">
        <v>450.65019999999998</v>
      </c>
      <c r="R11" s="171">
        <v>425.87040000000002</v>
      </c>
      <c r="S11" s="171">
        <v>445.92230000000001</v>
      </c>
      <c r="T11" s="171">
        <v>530.59460000000001</v>
      </c>
      <c r="U11" s="171"/>
      <c r="V11" s="171"/>
      <c r="W11" s="171"/>
      <c r="X11" s="171"/>
      <c r="Y11" s="171"/>
      <c r="Z11" s="461">
        <f t="shared" si="0"/>
        <v>3597.3920000000003</v>
      </c>
      <c r="AA11" s="149">
        <f t="shared" si="1"/>
        <v>0.11103267654826492</v>
      </c>
    </row>
    <row r="12" spans="1:27">
      <c r="A12" s="170" t="s">
        <v>272</v>
      </c>
      <c r="B12" s="170">
        <v>499.51869999999997</v>
      </c>
      <c r="C12" s="171">
        <v>621.93760000000009</v>
      </c>
      <c r="D12" s="171">
        <v>517.92150000000004</v>
      </c>
      <c r="E12" s="171">
        <v>643.65350000000001</v>
      </c>
      <c r="F12" s="171">
        <v>1049.4242000000002</v>
      </c>
      <c r="G12" s="171">
        <v>1016.9302</v>
      </c>
      <c r="H12" s="171">
        <v>1030.2617</v>
      </c>
      <c r="I12" s="171">
        <v>1155.346</v>
      </c>
      <c r="J12" s="172">
        <v>932.5921000000003</v>
      </c>
      <c r="K12" s="171">
        <v>908.68899999999996</v>
      </c>
      <c r="L12" s="171">
        <v>1044.8715999999999</v>
      </c>
      <c r="M12" s="171">
        <v>86.236999999999995</v>
      </c>
      <c r="N12" s="171">
        <v>100.80889999999999</v>
      </c>
      <c r="O12" s="171">
        <v>129.0686</v>
      </c>
      <c r="P12" s="171">
        <v>129.88329999999999</v>
      </c>
      <c r="Q12" s="171">
        <v>156.96629999999999</v>
      </c>
      <c r="R12" s="171">
        <v>165.33690000000001</v>
      </c>
      <c r="S12" s="171">
        <v>141.2552</v>
      </c>
      <c r="T12" s="171">
        <v>98.811800000000005</v>
      </c>
      <c r="U12" s="171"/>
      <c r="V12" s="171"/>
      <c r="W12" s="171"/>
      <c r="X12" s="171"/>
      <c r="Y12" s="171"/>
      <c r="Z12" s="461">
        <f t="shared" si="0"/>
        <v>1008.3679999999999</v>
      </c>
      <c r="AA12" s="149">
        <f t="shared" si="1"/>
        <v>3.1123046358478804E-2</v>
      </c>
    </row>
    <row r="13" spans="1:27">
      <c r="A13" s="174" t="s">
        <v>273</v>
      </c>
      <c r="B13" s="174">
        <v>1736.4664</v>
      </c>
      <c r="C13" s="146">
        <v>2025.8468000000005</v>
      </c>
      <c r="D13" s="146">
        <v>1495.3791999999999</v>
      </c>
      <c r="E13" s="146">
        <v>1560.8283999999999</v>
      </c>
      <c r="F13" s="146">
        <v>1989.8615</v>
      </c>
      <c r="G13" s="146">
        <v>2177.0586000000003</v>
      </c>
      <c r="H13" s="146">
        <v>1927.9707999999998</v>
      </c>
      <c r="I13" s="146">
        <v>1800.1976000000002</v>
      </c>
      <c r="J13" s="172">
        <v>1331.18</v>
      </c>
      <c r="K13" s="171">
        <v>1196.0629999999999</v>
      </c>
      <c r="L13" s="171">
        <v>1268.1784</v>
      </c>
      <c r="M13" s="171">
        <v>101.3052</v>
      </c>
      <c r="N13" s="171">
        <v>103.3746</v>
      </c>
      <c r="O13" s="171">
        <v>120.2162</v>
      </c>
      <c r="P13" s="171">
        <v>111.7388</v>
      </c>
      <c r="Q13" s="171">
        <v>114.8526</v>
      </c>
      <c r="R13" s="171">
        <v>122.95699999999999</v>
      </c>
      <c r="S13" s="171">
        <v>119.3467</v>
      </c>
      <c r="T13" s="171">
        <v>124.98009999999999</v>
      </c>
      <c r="U13" s="171"/>
      <c r="V13" s="171"/>
      <c r="W13" s="171"/>
      <c r="X13" s="171"/>
      <c r="Y13" s="171"/>
      <c r="Z13" s="461">
        <f t="shared" si="0"/>
        <v>918.77119999999991</v>
      </c>
      <c r="AA13" s="149">
        <f t="shared" si="1"/>
        <v>2.8357661737019816E-2</v>
      </c>
    </row>
    <row r="14" spans="1:27">
      <c r="A14" s="174" t="s">
        <v>274</v>
      </c>
      <c r="B14" s="174">
        <v>361.69349999999997</v>
      </c>
      <c r="C14" s="146">
        <v>427.76830000000001</v>
      </c>
      <c r="D14" s="146">
        <v>335.83899999999994</v>
      </c>
      <c r="E14" s="146">
        <v>359.17520000000002</v>
      </c>
      <c r="F14" s="146">
        <v>401.69369999999998</v>
      </c>
      <c r="G14" s="146">
        <v>438.08229999999998</v>
      </c>
      <c r="H14" s="146">
        <v>427.33410000000003</v>
      </c>
      <c r="I14" s="146">
        <v>416.25689999999997</v>
      </c>
      <c r="J14" s="172">
        <v>352.98030000000006</v>
      </c>
      <c r="K14" s="171">
        <v>322.0564</v>
      </c>
      <c r="L14" s="171">
        <v>339.57060000000007</v>
      </c>
      <c r="M14" s="171">
        <v>24.477599999999999</v>
      </c>
      <c r="N14" s="171">
        <v>26.107299999999999</v>
      </c>
      <c r="O14" s="171">
        <v>26.947399999999998</v>
      </c>
      <c r="P14" s="171">
        <v>31.781700000000001</v>
      </c>
      <c r="Q14" s="171">
        <v>30.082000000000001</v>
      </c>
      <c r="R14" s="171">
        <v>28.907900000000001</v>
      </c>
      <c r="S14" s="171">
        <v>25.761800000000001</v>
      </c>
      <c r="T14" s="171">
        <v>28.173300000000001</v>
      </c>
      <c r="U14" s="171"/>
      <c r="V14" s="171"/>
      <c r="W14" s="171"/>
      <c r="X14" s="171"/>
      <c r="Y14" s="171"/>
      <c r="Z14" s="461">
        <f t="shared" si="0"/>
        <v>222.239</v>
      </c>
      <c r="AA14" s="149">
        <f t="shared" si="1"/>
        <v>6.859355611901579E-3</v>
      </c>
    </row>
    <row r="15" spans="1:27">
      <c r="A15" s="174" t="s">
        <v>275</v>
      </c>
      <c r="B15" s="174">
        <v>805.03100000000006</v>
      </c>
      <c r="C15" s="146">
        <v>1040.7969000000001</v>
      </c>
      <c r="D15" s="146">
        <v>837.80100000000004</v>
      </c>
      <c r="E15" s="146">
        <v>1228.2731999999999</v>
      </c>
      <c r="F15" s="146">
        <v>1654.8217</v>
      </c>
      <c r="G15" s="146">
        <v>1636.3205999999998</v>
      </c>
      <c r="H15" s="146">
        <v>1510.0326</v>
      </c>
      <c r="I15" s="146">
        <v>1514.9664</v>
      </c>
      <c r="J15" s="172">
        <v>1405.9457</v>
      </c>
      <c r="K15" s="171">
        <v>1341.5205000000001</v>
      </c>
      <c r="L15" s="171">
        <v>1379.6829</v>
      </c>
      <c r="M15" s="171">
        <v>120.6358</v>
      </c>
      <c r="N15" s="171">
        <v>132.52160000000001</v>
      </c>
      <c r="O15" s="171">
        <v>127.386</v>
      </c>
      <c r="P15" s="171">
        <v>136.3657</v>
      </c>
      <c r="Q15" s="171">
        <v>134.10749999999999</v>
      </c>
      <c r="R15" s="171">
        <v>129.1636</v>
      </c>
      <c r="S15" s="171">
        <v>121.9504</v>
      </c>
      <c r="T15" s="171">
        <v>132.12139999999999</v>
      </c>
      <c r="U15" s="171"/>
      <c r="V15" s="171"/>
      <c r="W15" s="171"/>
      <c r="X15" s="171"/>
      <c r="Y15" s="171"/>
      <c r="Z15" s="461">
        <f t="shared" si="0"/>
        <v>1034.252</v>
      </c>
      <c r="AA15" s="149">
        <f t="shared" si="1"/>
        <v>3.1921950064212092E-2</v>
      </c>
    </row>
    <row r="16" spans="1:27">
      <c r="A16" s="174" t="s">
        <v>266</v>
      </c>
      <c r="B16" s="174">
        <v>905.58400000000006</v>
      </c>
      <c r="C16" s="146">
        <v>908.78440000000012</v>
      </c>
      <c r="D16" s="146">
        <v>570.93029999999999</v>
      </c>
      <c r="E16" s="146">
        <v>949.29350000000011</v>
      </c>
      <c r="F16" s="146">
        <v>1129.5879</v>
      </c>
      <c r="G16" s="146">
        <v>1301.0628000000002</v>
      </c>
      <c r="H16" s="146">
        <v>1320.0777</v>
      </c>
      <c r="I16" s="146">
        <v>1148.5262999999998</v>
      </c>
      <c r="J16" s="172">
        <v>1080.6344000000001</v>
      </c>
      <c r="K16" s="146">
        <v>1084.1491999999998</v>
      </c>
      <c r="L16" s="146">
        <v>1270.1376</v>
      </c>
      <c r="M16" s="171">
        <v>109.5502</v>
      </c>
      <c r="N16" s="171">
        <v>123.1681</v>
      </c>
      <c r="O16" s="171">
        <v>126.46939999999999</v>
      </c>
      <c r="P16" s="171">
        <v>122.97790000000001</v>
      </c>
      <c r="Q16" s="171">
        <v>120.2521</v>
      </c>
      <c r="R16" s="171">
        <v>111.5813</v>
      </c>
      <c r="S16" s="171">
        <v>98.461299999999994</v>
      </c>
      <c r="T16" s="171">
        <v>106.21899999999999</v>
      </c>
      <c r="U16" s="171"/>
      <c r="V16" s="171"/>
      <c r="W16" s="171"/>
      <c r="X16" s="171"/>
      <c r="Y16" s="171"/>
      <c r="Z16" s="461">
        <f t="shared" si="0"/>
        <v>918.67930000000001</v>
      </c>
      <c r="AA16" s="149">
        <f t="shared" si="1"/>
        <v>2.8354825264660183E-2</v>
      </c>
    </row>
    <row r="17" spans="1:27">
      <c r="A17" s="174" t="s">
        <v>267</v>
      </c>
      <c r="B17" s="174">
        <v>220.36680000000001</v>
      </c>
      <c r="C17" s="146">
        <v>327.77690000000001</v>
      </c>
      <c r="D17" s="146">
        <v>368.9264</v>
      </c>
      <c r="E17" s="146">
        <v>393.05259999999987</v>
      </c>
      <c r="F17" s="146">
        <v>475.91149999999999</v>
      </c>
      <c r="G17" s="146">
        <v>545.32429999999999</v>
      </c>
      <c r="H17" s="146">
        <v>544.48760000000016</v>
      </c>
      <c r="I17" s="146">
        <v>581.29720000000009</v>
      </c>
      <c r="J17" s="172">
        <v>533.19579999999996</v>
      </c>
      <c r="K17" s="146">
        <v>445.02069999999998</v>
      </c>
      <c r="L17" s="146">
        <v>510.73149999999998</v>
      </c>
      <c r="M17" s="171">
        <v>47.568100000000001</v>
      </c>
      <c r="N17" s="171">
        <v>44.810299999999998</v>
      </c>
      <c r="O17" s="171">
        <v>50.055500000000002</v>
      </c>
      <c r="P17" s="171">
        <v>44.742199999999997</v>
      </c>
      <c r="Q17" s="171">
        <v>47.472299999999997</v>
      </c>
      <c r="R17" s="171">
        <v>52.3322</v>
      </c>
      <c r="S17" s="171">
        <v>43.965400000000002</v>
      </c>
      <c r="T17" s="171">
        <v>43.684800000000003</v>
      </c>
      <c r="U17" s="171"/>
      <c r="V17" s="171"/>
      <c r="W17" s="171"/>
      <c r="X17" s="171"/>
      <c r="Y17" s="171"/>
      <c r="Z17" s="461">
        <f t="shared" si="0"/>
        <v>374.63079999999997</v>
      </c>
      <c r="AA17" s="149">
        <f t="shared" si="1"/>
        <v>1.1562893463213828E-2</v>
      </c>
    </row>
    <row r="18" spans="1:27">
      <c r="A18" s="170" t="s">
        <v>21</v>
      </c>
      <c r="B18" s="170">
        <v>221.83599979000002</v>
      </c>
      <c r="C18" s="171">
        <v>311.30424654000001</v>
      </c>
      <c r="D18" s="171">
        <v>247.88257134000003</v>
      </c>
      <c r="E18" s="171">
        <v>364.29995030999999</v>
      </c>
      <c r="F18" s="171">
        <v>450.82314214999997</v>
      </c>
      <c r="G18" s="171">
        <v>622.13367848000007</v>
      </c>
      <c r="H18" s="171">
        <v>381.17453501</v>
      </c>
      <c r="I18" s="171">
        <v>335.53756860000004</v>
      </c>
      <c r="J18" s="172">
        <v>238.56881154000001</v>
      </c>
      <c r="K18" s="171">
        <v>243.27676936000003</v>
      </c>
      <c r="L18" s="171">
        <v>280.26976268999999</v>
      </c>
      <c r="M18" s="171">
        <v>23.090444980000001</v>
      </c>
      <c r="N18" s="171">
        <v>21.943338830000002</v>
      </c>
      <c r="O18" s="171">
        <v>29.387344079999998</v>
      </c>
      <c r="P18" s="171">
        <v>26.294260389999998</v>
      </c>
      <c r="Q18" s="171">
        <v>24.2449215</v>
      </c>
      <c r="R18" s="171">
        <v>25.27251871</v>
      </c>
      <c r="S18" s="171">
        <v>23.070265210000002</v>
      </c>
      <c r="T18" s="171">
        <v>28.362525920000003</v>
      </c>
      <c r="U18" s="171"/>
      <c r="V18" s="171"/>
      <c r="W18" s="171"/>
      <c r="X18" s="171"/>
      <c r="Y18" s="171"/>
      <c r="Z18" s="461">
        <f t="shared" si="0"/>
        <v>201.66561962000003</v>
      </c>
      <c r="AA18" s="149">
        <f t="shared" si="1"/>
        <v>6.2243629591028412E-3</v>
      </c>
    </row>
    <row r="19" spans="1:27" ht="15">
      <c r="A19" s="170"/>
      <c r="B19" s="170"/>
      <c r="C19" s="171"/>
      <c r="D19" s="171"/>
      <c r="E19" s="171"/>
      <c r="F19" s="171"/>
      <c r="G19" s="171"/>
      <c r="H19" s="171"/>
      <c r="I19" s="171"/>
      <c r="K19" s="148"/>
      <c r="L19"/>
      <c r="M19"/>
      <c r="N19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462"/>
      <c r="AA19" s="149"/>
    </row>
    <row r="20" spans="1:27">
      <c r="A20" s="170"/>
      <c r="B20" s="170"/>
      <c r="C20" s="145"/>
      <c r="D20" s="145"/>
      <c r="E20" s="145"/>
      <c r="F20" s="145"/>
      <c r="G20" s="145"/>
      <c r="H20" s="145"/>
      <c r="I20" s="145"/>
      <c r="Z20" s="463"/>
      <c r="AA20" s="12"/>
    </row>
    <row r="21" spans="1:27">
      <c r="A21" s="176" t="s">
        <v>276</v>
      </c>
      <c r="B21" s="177">
        <f t="shared" ref="B21:H21" si="2">SUM(B6:B20)</f>
        <v>28094.019126088009</v>
      </c>
      <c r="C21" s="177">
        <f t="shared" si="2"/>
        <v>31018.47962919527</v>
      </c>
      <c r="D21" s="177">
        <f>SUM(D6:D20)</f>
        <v>27070.51963887288</v>
      </c>
      <c r="E21" s="177">
        <f t="shared" si="2"/>
        <v>35803.08081459505</v>
      </c>
      <c r="F21" s="177">
        <f t="shared" si="2"/>
        <v>46375.961566173552</v>
      </c>
      <c r="G21" s="177">
        <f t="shared" si="2"/>
        <v>47410.606678139025</v>
      </c>
      <c r="H21" s="177">
        <f t="shared" si="2"/>
        <v>42860.636578772857</v>
      </c>
      <c r="I21" s="177">
        <f>SUM(I6:I18)</f>
        <v>39532.682898636653</v>
      </c>
      <c r="J21" s="177">
        <f>SUM(J6:J18)</f>
        <v>34414.354533501159</v>
      </c>
      <c r="K21" s="177">
        <f>SUM(K6:K18)</f>
        <v>37019.780710529711</v>
      </c>
      <c r="L21" s="177">
        <f>SUM(L6:L18)</f>
        <v>44917.617153410683</v>
      </c>
      <c r="M21" s="177">
        <f t="shared" ref="M21:X21" si="3">SUM(M6:M19)</f>
        <v>4022.0201901100008</v>
      </c>
      <c r="N21" s="177">
        <f t="shared" si="3"/>
        <v>3625.1694155499999</v>
      </c>
      <c r="O21" s="177">
        <f t="shared" si="3"/>
        <v>4158.8834301599991</v>
      </c>
      <c r="P21" s="177">
        <f t="shared" si="3"/>
        <v>3795.2622730200001</v>
      </c>
      <c r="Q21" s="177">
        <f>SUM(Q6:Q19)</f>
        <v>4179.5011244699999</v>
      </c>
      <c r="R21" s="177">
        <f t="shared" si="3"/>
        <v>4538.8965335100011</v>
      </c>
      <c r="S21" s="177">
        <f t="shared" si="3"/>
        <v>4074.0182670700001</v>
      </c>
      <c r="T21" s="177">
        <f>SUM(T6:T19)</f>
        <v>4005.6478604500003</v>
      </c>
      <c r="U21" s="177">
        <f t="shared" si="3"/>
        <v>0</v>
      </c>
      <c r="V21" s="177">
        <f t="shared" si="3"/>
        <v>0</v>
      </c>
      <c r="W21" s="177">
        <f t="shared" si="3"/>
        <v>0</v>
      </c>
      <c r="X21" s="177">
        <f t="shared" si="3"/>
        <v>0</v>
      </c>
      <c r="Y21" s="177"/>
      <c r="Z21" s="464">
        <f>SUM(Z6:Z19)</f>
        <v>32399.399094339999</v>
      </c>
      <c r="AA21" s="178">
        <v>1</v>
      </c>
    </row>
    <row r="22" spans="1:27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465"/>
      <c r="AA22" s="144"/>
    </row>
    <row r="23" spans="1:27">
      <c r="A23" s="176" t="s">
        <v>277</v>
      </c>
      <c r="B23" s="177">
        <f t="shared" ref="B23:K23" si="4">SUM(B6:B7)</f>
        <v>17604.321646936653</v>
      </c>
      <c r="C23" s="177">
        <f t="shared" si="4"/>
        <v>18276.859748299401</v>
      </c>
      <c r="D23" s="177">
        <f t="shared" si="4"/>
        <v>16629.833628277931</v>
      </c>
      <c r="E23" s="177">
        <f t="shared" si="4"/>
        <v>22154.513265768925</v>
      </c>
      <c r="F23" s="177">
        <f t="shared" si="4"/>
        <v>28017.642434212732</v>
      </c>
      <c r="G23" s="177">
        <f t="shared" si="4"/>
        <v>28188.938086776645</v>
      </c>
      <c r="H23" s="177">
        <f t="shared" si="4"/>
        <v>24511.389216193056</v>
      </c>
      <c r="I23" s="177">
        <f t="shared" si="4"/>
        <v>21209.019628408008</v>
      </c>
      <c r="J23" s="177">
        <f t="shared" si="4"/>
        <v>19648.602319839254</v>
      </c>
      <c r="K23" s="177">
        <f t="shared" si="4"/>
        <v>22416.963898768292</v>
      </c>
      <c r="L23" s="177">
        <f t="shared" ref="L23" si="5">SUM(L6:L7)</f>
        <v>27744.675048278266</v>
      </c>
      <c r="M23" s="177">
        <f t="shared" ref="M23:X23" si="6">SUM(M6:M7)</f>
        <v>2441.135929</v>
      </c>
      <c r="N23" s="177">
        <f t="shared" si="6"/>
        <v>2281.1663140000001</v>
      </c>
      <c r="O23" s="177">
        <f t="shared" si="6"/>
        <v>2651.7425119999998</v>
      </c>
      <c r="P23" s="177">
        <f t="shared" si="6"/>
        <v>2421.5220340000001</v>
      </c>
      <c r="Q23" s="177">
        <f>SUM(Q6:Q7)</f>
        <v>2491.6139360000002</v>
      </c>
      <c r="R23" s="177">
        <f t="shared" si="6"/>
        <v>2702.5974660000002</v>
      </c>
      <c r="S23" s="177">
        <f t="shared" si="6"/>
        <v>2322.8285999999998</v>
      </c>
      <c r="T23" s="177">
        <f t="shared" si="6"/>
        <v>2252.7972010000003</v>
      </c>
      <c r="U23" s="177">
        <f t="shared" si="6"/>
        <v>0</v>
      </c>
      <c r="V23" s="177">
        <f t="shared" si="6"/>
        <v>0</v>
      </c>
      <c r="W23" s="177">
        <f t="shared" si="6"/>
        <v>0</v>
      </c>
      <c r="X23" s="177">
        <f t="shared" si="6"/>
        <v>0</v>
      </c>
      <c r="Y23" s="177"/>
      <c r="Z23" s="464">
        <f>SUM(Z6:Z7)</f>
        <v>19565.403992</v>
      </c>
      <c r="AA23" s="178">
        <f>Z23/Z21</f>
        <v>0.60388169345455456</v>
      </c>
    </row>
    <row r="24" spans="1:27">
      <c r="Z24" s="466"/>
      <c r="AA24" s="144"/>
    </row>
    <row r="25" spans="1:27" ht="33" customHeight="1">
      <c r="A25" s="814" t="s">
        <v>668</v>
      </c>
      <c r="B25" s="814"/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814"/>
      <c r="R25" s="814"/>
      <c r="S25" s="814"/>
      <c r="T25" s="814"/>
      <c r="U25" s="814"/>
      <c r="V25" s="814"/>
      <c r="W25" s="814"/>
      <c r="X25" s="814"/>
      <c r="Y25" s="814"/>
      <c r="Z25" s="814"/>
      <c r="AA25" s="684"/>
    </row>
    <row r="26" spans="1:27">
      <c r="AA26" s="144"/>
    </row>
    <row r="27" spans="1:27" customFormat="1" ht="15"/>
    <row r="28" spans="1:27" customFormat="1" ht="15">
      <c r="K28" s="689"/>
      <c r="L28" s="689"/>
      <c r="M28" s="690"/>
      <c r="N28" s="691"/>
      <c r="O28" s="692"/>
      <c r="P28" s="692"/>
      <c r="Q28" s="691"/>
      <c r="R28" s="692"/>
    </row>
    <row r="29" spans="1:27" customFormat="1" ht="15">
      <c r="K29" s="689"/>
      <c r="L29" s="689"/>
      <c r="M29" s="690"/>
      <c r="N29" s="691"/>
      <c r="O29" s="692"/>
      <c r="P29" s="692"/>
      <c r="Q29" s="691"/>
      <c r="R29" s="692"/>
    </row>
    <row r="30" spans="1:27" customFormat="1" ht="15">
      <c r="K30" s="689"/>
      <c r="L30" s="689"/>
      <c r="M30" s="693"/>
      <c r="N30" s="547"/>
      <c r="O30" s="547"/>
      <c r="P30" s="547"/>
      <c r="Q30" s="547"/>
      <c r="R30" s="547"/>
    </row>
    <row r="31" spans="1:27" customFormat="1" ht="15">
      <c r="K31" s="689"/>
      <c r="L31" s="689"/>
      <c r="M31" s="694"/>
      <c r="N31" s="694"/>
      <c r="O31" s="694"/>
      <c r="P31" s="694"/>
      <c r="Q31" s="694"/>
      <c r="R31" s="694"/>
    </row>
    <row r="32" spans="1:27" customFormat="1" ht="15">
      <c r="K32" s="689"/>
      <c r="L32" s="689"/>
      <c r="M32" s="694"/>
      <c r="N32" s="694"/>
      <c r="O32" s="694"/>
      <c r="P32" s="694"/>
      <c r="Q32" s="694"/>
      <c r="R32" s="694"/>
    </row>
    <row r="33" spans="11:18" customFormat="1" ht="15">
      <c r="K33" s="689"/>
      <c r="L33" s="689"/>
      <c r="M33" s="694"/>
      <c r="N33" s="694"/>
      <c r="O33" s="694"/>
      <c r="P33" s="694"/>
      <c r="Q33" s="694"/>
      <c r="R33" s="694"/>
    </row>
    <row r="34" spans="11:18" customFormat="1" ht="15">
      <c r="K34" s="689"/>
      <c r="L34" s="689"/>
      <c r="M34" s="694"/>
      <c r="N34" s="694"/>
      <c r="O34" s="694"/>
      <c r="P34" s="694"/>
      <c r="Q34" s="694"/>
      <c r="R34" s="694"/>
    </row>
    <row r="35" spans="11:18" customFormat="1" ht="15"/>
    <row r="36" spans="11:18" customFormat="1" ht="15"/>
    <row r="37" spans="11:18" customFormat="1" ht="15"/>
    <row r="38" spans="11:18" customFormat="1" ht="15"/>
    <row r="39" spans="11:18" customFormat="1" ht="15"/>
    <row r="40" spans="11:18" customFormat="1" ht="15"/>
    <row r="41" spans="11:18" customFormat="1" ht="15"/>
    <row r="42" spans="11:18" customFormat="1" ht="15"/>
    <row r="43" spans="11:18" customFormat="1" ht="15"/>
    <row r="44" spans="11:18" customFormat="1" ht="15"/>
    <row r="45" spans="11:18" customFormat="1" ht="15"/>
    <row r="46" spans="11:18" customFormat="1" ht="15"/>
    <row r="47" spans="11:18" customFormat="1" ht="15"/>
    <row r="48" spans="11:18" customFormat="1" ht="15"/>
    <row r="49" spans="15:25" customFormat="1" ht="15"/>
    <row r="50" spans="15:25" customFormat="1" ht="15">
      <c r="Y50" s="758"/>
    </row>
    <row r="51" spans="15:25" ht="15">
      <c r="O51"/>
      <c r="P51"/>
      <c r="Q51"/>
    </row>
  </sheetData>
  <mergeCells count="4">
    <mergeCell ref="M4:X4"/>
    <mergeCell ref="A25:I25"/>
    <mergeCell ref="J25:R25"/>
    <mergeCell ref="S25:Z25"/>
  </mergeCells>
  <printOptions horizontalCentered="1" verticalCentered="1"/>
  <pageMargins left="0" right="0" top="0" bottom="0" header="0.31496062992125984" footer="0.31496062992125984"/>
  <pageSetup paperSize="9" scale="8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99FF"/>
  </sheetPr>
  <dimension ref="A1:AB42"/>
  <sheetViews>
    <sheetView view="pageBreakPreview" topLeftCell="A18" zoomScaleNormal="130" zoomScaleSheetLayoutView="100" workbookViewId="0">
      <selection activeCell="C40" sqref="C40"/>
    </sheetView>
  </sheetViews>
  <sheetFormatPr baseColWidth="10" defaultColWidth="11.5703125" defaultRowHeight="15"/>
  <cols>
    <col min="1" max="1" width="36.140625" style="143" customWidth="1"/>
    <col min="2" max="2" width="18.7109375" style="143" customWidth="1"/>
    <col min="3" max="3" width="41.42578125" style="144" customWidth="1"/>
    <col min="4" max="4" width="10.42578125" bestFit="1" customWidth="1"/>
    <col min="5" max="5" width="19.85546875" customWidth="1"/>
    <col min="6" max="6" width="6.7109375" customWidth="1"/>
    <col min="7" max="8" width="11.5703125" customWidth="1"/>
    <col min="10" max="10" width="15.5703125" customWidth="1"/>
    <col min="14" max="16384" width="11.5703125" style="144"/>
  </cols>
  <sheetData>
    <row r="1" spans="1:15">
      <c r="A1" s="205" t="s">
        <v>413</v>
      </c>
    </row>
    <row r="2" spans="1:15" ht="39" customHeight="1">
      <c r="A2" s="873" t="s">
        <v>278</v>
      </c>
      <c r="B2" s="873"/>
      <c r="C2" s="873"/>
    </row>
    <row r="3" spans="1:15">
      <c r="A3" s="166"/>
      <c r="B3" s="166"/>
      <c r="C3" s="147"/>
    </row>
    <row r="4" spans="1:15">
      <c r="A4" s="163" t="s">
        <v>262</v>
      </c>
      <c r="B4" s="452" t="s">
        <v>625</v>
      </c>
      <c r="C4" s="376" t="s">
        <v>263</v>
      </c>
    </row>
    <row r="5" spans="1:15" ht="15.75" thickBot="1">
      <c r="A5" s="164"/>
      <c r="B5" s="165"/>
      <c r="C5" s="165"/>
    </row>
    <row r="6" spans="1:15" ht="15.75" thickBot="1">
      <c r="A6" s="181" t="s">
        <v>279</v>
      </c>
      <c r="B6" s="384">
        <f>SUM(B8:B16)</f>
        <v>19156.571292417004</v>
      </c>
      <c r="C6" s="182">
        <f>B6/$B$21</f>
        <v>0.9791043057348342</v>
      </c>
    </row>
    <row r="7" spans="1:15">
      <c r="B7" s="183"/>
      <c r="C7" s="183"/>
      <c r="E7" s="124"/>
    </row>
    <row r="8" spans="1:15">
      <c r="A8" s="174" t="s">
        <v>0</v>
      </c>
      <c r="B8" s="695">
        <v>9995.1344809999991</v>
      </c>
      <c r="C8" s="184">
        <f>B8/$B$21</f>
        <v>0.51085755678103195</v>
      </c>
      <c r="N8"/>
    </row>
    <row r="9" spans="1:15">
      <c r="A9" s="174" t="s">
        <v>6</v>
      </c>
      <c r="B9" s="695">
        <v>5351.4625925</v>
      </c>
      <c r="C9" s="184">
        <f t="shared" ref="C9:C15" si="0">B9/$B$21</f>
        <v>0.27351659053777144</v>
      </c>
      <c r="N9"/>
      <c r="O9"/>
    </row>
    <row r="10" spans="1:15">
      <c r="A10" s="174" t="s">
        <v>9</v>
      </c>
      <c r="B10" s="695">
        <v>1813.2983918000002</v>
      </c>
      <c r="C10" s="184">
        <f t="shared" si="0"/>
        <v>9.2678811666898536E-2</v>
      </c>
      <c r="N10"/>
      <c r="O10"/>
    </row>
    <row r="11" spans="1:15">
      <c r="A11" s="174" t="s">
        <v>11</v>
      </c>
      <c r="B11" s="695">
        <v>83.218231356000004</v>
      </c>
      <c r="C11" s="184">
        <f t="shared" si="0"/>
        <v>4.2533357035844004E-3</v>
      </c>
      <c r="N11"/>
      <c r="O11"/>
    </row>
    <row r="12" spans="1:15">
      <c r="A12" s="174" t="s">
        <v>14</v>
      </c>
      <c r="B12" s="695">
        <v>982.95384781999996</v>
      </c>
      <c r="C12" s="184">
        <f t="shared" si="0"/>
        <v>5.0239384180411767E-2</v>
      </c>
      <c r="N12"/>
      <c r="O12"/>
    </row>
    <row r="13" spans="1:15">
      <c r="A13" s="174" t="s">
        <v>15</v>
      </c>
      <c r="B13" s="695">
        <v>233.87077923000001</v>
      </c>
      <c r="C13" s="184">
        <f t="shared" si="0"/>
        <v>1.195328137975795E-2</v>
      </c>
      <c r="N13"/>
      <c r="O13"/>
    </row>
    <row r="14" spans="1:15">
      <c r="A14" s="174" t="s">
        <v>16</v>
      </c>
      <c r="B14" s="695">
        <v>323.89875370999999</v>
      </c>
      <c r="C14" s="184">
        <f t="shared" si="0"/>
        <v>1.6554667301300501E-2</v>
      </c>
      <c r="N14"/>
      <c r="O14"/>
    </row>
    <row r="15" spans="1:15">
      <c r="A15" s="174" t="s">
        <v>18</v>
      </c>
      <c r="B15" s="695">
        <v>365.49952389000003</v>
      </c>
      <c r="C15" s="184">
        <f t="shared" si="0"/>
        <v>1.8680908609485257E-2</v>
      </c>
      <c r="N15"/>
      <c r="O15"/>
    </row>
    <row r="16" spans="1:15">
      <c r="A16" s="174" t="s">
        <v>21</v>
      </c>
      <c r="B16" s="696">
        <v>7.2346911110000001</v>
      </c>
      <c r="C16" s="184">
        <f>B16/$B$21</f>
        <v>3.6976957459217103E-4</v>
      </c>
      <c r="N16"/>
      <c r="O16"/>
    </row>
    <row r="17" spans="1:15" ht="15.75" thickBot="1">
      <c r="A17" s="174"/>
      <c r="B17" s="561"/>
      <c r="C17" s="185"/>
      <c r="N17"/>
      <c r="O17"/>
    </row>
    <row r="18" spans="1:15" ht="15.75" thickBot="1">
      <c r="A18" s="170"/>
      <c r="B18" s="145"/>
      <c r="C18" s="12"/>
      <c r="N18"/>
      <c r="O18"/>
    </row>
    <row r="19" spans="1:15" ht="15.75" thickBot="1">
      <c r="A19" s="186" t="s">
        <v>265</v>
      </c>
      <c r="B19" s="685">
        <f>'6.1 EXPORTACIONES PART'!Z7</f>
        <v>408.83269999999993</v>
      </c>
      <c r="C19" s="385">
        <f>B19/$B$21</f>
        <v>2.0895694265165795E-2</v>
      </c>
      <c r="N19"/>
      <c r="O19"/>
    </row>
    <row r="20" spans="1:15">
      <c r="N20"/>
      <c r="O20"/>
    </row>
    <row r="21" spans="1:15">
      <c r="A21" s="176" t="s">
        <v>277</v>
      </c>
      <c r="B21" s="177">
        <f>SUM(B8:B19)</f>
        <v>19565.403992417003</v>
      </c>
      <c r="C21" s="187">
        <v>1</v>
      </c>
      <c r="N21"/>
    </row>
    <row r="22" spans="1:15">
      <c r="A22" s="188"/>
      <c r="B22" s="180"/>
      <c r="C22" s="189"/>
      <c r="N22"/>
    </row>
    <row r="23" spans="1:15">
      <c r="A23" s="188"/>
      <c r="B23" s="180"/>
      <c r="C23" s="189"/>
      <c r="N23"/>
    </row>
    <row r="24" spans="1:15" ht="35.25" customHeight="1">
      <c r="A24" s="873" t="s">
        <v>280</v>
      </c>
      <c r="B24" s="873"/>
      <c r="C24" s="873"/>
      <c r="N24"/>
    </row>
    <row r="25" spans="1:15">
      <c r="N25"/>
    </row>
    <row r="26" spans="1:15" ht="15.75" thickBot="1">
      <c r="A26" s="163" t="s">
        <v>262</v>
      </c>
      <c r="B26" s="452" t="s">
        <v>625</v>
      </c>
      <c r="C26" s="376" t="s">
        <v>263</v>
      </c>
      <c r="N26"/>
    </row>
    <row r="27" spans="1:15" ht="15.75" thickBot="1">
      <c r="A27" s="7" t="s">
        <v>441</v>
      </c>
      <c r="B27" s="467">
        <f>SUM(B28:B37)</f>
        <v>19565.403992417003</v>
      </c>
      <c r="C27" s="468">
        <f>B27/$B$39</f>
        <v>0.60388169346742526</v>
      </c>
      <c r="N27"/>
    </row>
    <row r="28" spans="1:15">
      <c r="A28" s="174" t="s">
        <v>0</v>
      </c>
      <c r="B28" s="337">
        <f>B8</f>
        <v>9995.1344809999991</v>
      </c>
      <c r="C28" s="173">
        <f>B28/$B$39</f>
        <v>0.30849752650956097</v>
      </c>
      <c r="N28"/>
    </row>
    <row r="29" spans="1:15">
      <c r="A29" s="174" t="s">
        <v>6</v>
      </c>
      <c r="B29" s="337">
        <f t="shared" ref="B29:B36" si="1">B9</f>
        <v>5351.4625925</v>
      </c>
      <c r="C29" s="173">
        <f t="shared" ref="C29:C37" si="2">B29/$B$39</f>
        <v>0.16517166188538576</v>
      </c>
    </row>
    <row r="30" spans="1:15">
      <c r="A30" s="174" t="s">
        <v>9</v>
      </c>
      <c r="B30" s="337">
        <f t="shared" si="1"/>
        <v>1813.2983918000002</v>
      </c>
      <c r="C30" s="173">
        <f t="shared" si="2"/>
        <v>5.5967037737955264E-2</v>
      </c>
    </row>
    <row r="31" spans="1:15">
      <c r="A31" s="174" t="s">
        <v>11</v>
      </c>
      <c r="B31" s="337">
        <f t="shared" si="1"/>
        <v>83.218231356000004</v>
      </c>
      <c r="C31" s="173">
        <f t="shared" si="2"/>
        <v>2.5685115675660101E-3</v>
      </c>
    </row>
    <row r="32" spans="1:15">
      <c r="A32" s="174" t="s">
        <v>14</v>
      </c>
      <c r="B32" s="337">
        <f t="shared" si="1"/>
        <v>982.95384781999996</v>
      </c>
      <c r="C32" s="173">
        <f t="shared" si="2"/>
        <v>3.033864439762763E-2</v>
      </c>
    </row>
    <row r="33" spans="1:28">
      <c r="A33" s="174" t="s">
        <v>15</v>
      </c>
      <c r="B33" s="337">
        <f t="shared" si="1"/>
        <v>233.87077923000001</v>
      </c>
      <c r="C33" s="173">
        <f t="shared" si="2"/>
        <v>7.2183678021008725E-3</v>
      </c>
    </row>
    <row r="34" spans="1:28">
      <c r="A34" s="174" t="s">
        <v>16</v>
      </c>
      <c r="B34" s="337">
        <f t="shared" si="1"/>
        <v>323.89875370999999</v>
      </c>
      <c r="C34" s="173">
        <f t="shared" si="2"/>
        <v>9.997060524699156E-3</v>
      </c>
    </row>
    <row r="35" spans="1:28">
      <c r="A35" s="174" t="s">
        <v>18</v>
      </c>
      <c r="B35" s="337">
        <f t="shared" si="1"/>
        <v>365.49952389000003</v>
      </c>
      <c r="C35" s="173">
        <f t="shared" si="2"/>
        <v>1.1281058726606162E-2</v>
      </c>
    </row>
    <row r="36" spans="1:28">
      <c r="A36" s="174" t="s">
        <v>21</v>
      </c>
      <c r="B36" s="337">
        <f t="shared" si="1"/>
        <v>7.2346911110000001</v>
      </c>
      <c r="C36" s="173">
        <f>B36/$B$39</f>
        <v>2.2329707689744968E-4</v>
      </c>
    </row>
    <row r="37" spans="1:28" ht="15.75" thickBot="1">
      <c r="A37" s="174" t="s">
        <v>440</v>
      </c>
      <c r="B37" s="386">
        <f>B19</f>
        <v>408.83269999999993</v>
      </c>
      <c r="C37" s="175">
        <f t="shared" si="2"/>
        <v>1.2618527239025887E-2</v>
      </c>
    </row>
    <row r="38" spans="1:28">
      <c r="A38" s="170"/>
      <c r="B38" s="145"/>
      <c r="C38" s="12"/>
    </row>
    <row r="39" spans="1:28">
      <c r="A39" s="176" t="s">
        <v>281</v>
      </c>
      <c r="B39" s="177">
        <f>'6.1 EXPORTACIONES PART'!Z21</f>
        <v>32399.399094339999</v>
      </c>
      <c r="C39" s="187">
        <v>1</v>
      </c>
    </row>
    <row r="40" spans="1:28">
      <c r="A40" s="179"/>
      <c r="B40" s="180"/>
    </row>
    <row r="42" spans="1:28" ht="50.25" customHeight="1">
      <c r="A42" s="814" t="s">
        <v>668</v>
      </c>
      <c r="B42" s="814"/>
      <c r="C42" s="814"/>
      <c r="D42" s="814"/>
      <c r="E42" s="814"/>
      <c r="F42" s="814"/>
      <c r="G42" s="814"/>
      <c r="H42" s="814"/>
      <c r="I42" s="814"/>
      <c r="J42" s="814"/>
      <c r="K42" s="814"/>
      <c r="L42" s="814"/>
      <c r="M42" s="814"/>
      <c r="N42" s="814"/>
      <c r="O42" s="814"/>
      <c r="P42" s="814"/>
      <c r="Q42" s="814"/>
      <c r="R42" s="814"/>
      <c r="S42" s="814"/>
      <c r="T42" s="814"/>
      <c r="U42" s="814"/>
      <c r="V42" s="814"/>
      <c r="W42" s="814"/>
      <c r="X42" s="814"/>
      <c r="Y42" s="814"/>
      <c r="Z42" s="814"/>
      <c r="AA42" s="814"/>
      <c r="AB42" s="684"/>
    </row>
  </sheetData>
  <mergeCells count="5">
    <mergeCell ref="A24:C24"/>
    <mergeCell ref="A2:C2"/>
    <mergeCell ref="A42:I42"/>
    <mergeCell ref="J42:R42"/>
    <mergeCell ref="S42:AA42"/>
  </mergeCells>
  <printOptions horizontalCentered="1" verticalCentered="1"/>
  <pageMargins left="0" right="0" top="0" bottom="0" header="0.31496062992125984" footer="0.31496062992125984"/>
  <pageSetup paperSize="9" scale="10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99FF"/>
  </sheetPr>
  <dimension ref="A1:R42"/>
  <sheetViews>
    <sheetView showGridLines="0" tabSelected="1" view="pageBreakPreview" zoomScaleNormal="110" zoomScaleSheetLayoutView="100" workbookViewId="0">
      <selection activeCell="J36" sqref="J36"/>
    </sheetView>
  </sheetViews>
  <sheetFormatPr baseColWidth="10" defaultColWidth="11.42578125" defaultRowHeight="15"/>
  <cols>
    <col min="1" max="1" width="14.7109375" style="207" customWidth="1"/>
    <col min="2" max="2" width="15.7109375" style="196" customWidth="1"/>
    <col min="3" max="3" width="16.42578125" style="196" customWidth="1"/>
    <col min="4" max="4" width="15" style="196" customWidth="1"/>
    <col min="5" max="5" width="16.42578125" style="196" customWidth="1"/>
    <col min="6" max="6" width="15" style="196" customWidth="1"/>
    <col min="7" max="7" width="16.42578125" style="196" customWidth="1"/>
    <col min="8" max="8" width="15.7109375" style="196" customWidth="1"/>
    <col min="9" max="9" width="7.85546875" bestFit="1" customWidth="1"/>
    <col min="10" max="10" width="14.140625" style="196" bestFit="1" customWidth="1"/>
    <col min="11" max="16384" width="11.42578125" style="196"/>
  </cols>
  <sheetData>
    <row r="1" spans="1:11">
      <c r="A1" s="215" t="s">
        <v>284</v>
      </c>
    </row>
    <row r="2" spans="1:11" ht="15.75">
      <c r="A2" s="138" t="s">
        <v>285</v>
      </c>
    </row>
    <row r="4" spans="1:11" s="368" customFormat="1" ht="25.5">
      <c r="A4" s="366" t="s">
        <v>251</v>
      </c>
      <c r="B4" s="367" t="s">
        <v>429</v>
      </c>
      <c r="C4" s="367" t="s">
        <v>301</v>
      </c>
      <c r="D4" s="367" t="s">
        <v>302</v>
      </c>
      <c r="E4" s="367" t="s">
        <v>304</v>
      </c>
      <c r="F4" s="367" t="s">
        <v>458</v>
      </c>
      <c r="G4" s="367" t="s">
        <v>26</v>
      </c>
      <c r="H4" s="367" t="s">
        <v>55</v>
      </c>
      <c r="I4"/>
    </row>
    <row r="5" spans="1:11">
      <c r="A5" s="207">
        <v>2008</v>
      </c>
      <c r="B5" s="208">
        <v>141038943.87999988</v>
      </c>
      <c r="C5" s="208">
        <v>176688011.64000008</v>
      </c>
      <c r="D5" s="208">
        <v>167839351.16000006</v>
      </c>
      <c r="E5" s="208">
        <v>321482441.07000017</v>
      </c>
      <c r="F5" s="208">
        <v>131980227.8699999</v>
      </c>
      <c r="G5" s="208">
        <v>328783685.63000047</v>
      </c>
      <c r="H5" s="208">
        <v>1267812661.25</v>
      </c>
    </row>
    <row r="6" spans="1:11">
      <c r="A6" s="207">
        <v>2009</v>
      </c>
      <c r="B6" s="208">
        <v>319825374.36999965</v>
      </c>
      <c r="C6" s="208">
        <v>499659326.56000036</v>
      </c>
      <c r="D6" s="208">
        <v>393600073.86000019</v>
      </c>
      <c r="E6" s="208">
        <v>376380329.34000021</v>
      </c>
      <c r="F6" s="208">
        <v>196060821.38999999</v>
      </c>
      <c r="G6" s="208">
        <v>504747514.43999982</v>
      </c>
      <c r="H6" s="208">
        <v>2290273439.96</v>
      </c>
    </row>
    <row r="7" spans="1:11">
      <c r="A7" s="207">
        <v>2010</v>
      </c>
      <c r="B7" s="208">
        <v>416011992.68000019</v>
      </c>
      <c r="C7" s="208">
        <v>518078947.39999974</v>
      </c>
      <c r="D7" s="208">
        <v>615815226.54999983</v>
      </c>
      <c r="E7" s="208">
        <v>827591968.73000026</v>
      </c>
      <c r="F7" s="208">
        <v>510276007.16999966</v>
      </c>
      <c r="G7" s="208">
        <v>443780328.35999978</v>
      </c>
      <c r="H7" s="208">
        <v>3331554470.8899989</v>
      </c>
    </row>
    <row r="8" spans="1:11">
      <c r="A8" s="207">
        <v>2011</v>
      </c>
      <c r="B8" s="208">
        <v>1124827734.03</v>
      </c>
      <c r="C8" s="208">
        <v>776151268.40999997</v>
      </c>
      <c r="D8" s="208">
        <v>869366743.73000062</v>
      </c>
      <c r="E8" s="208">
        <v>1406825781.3400011</v>
      </c>
      <c r="F8" s="208">
        <v>788187748.41999972</v>
      </c>
      <c r="G8" s="208">
        <v>1412256087.9500005</v>
      </c>
      <c r="H8" s="208">
        <v>6377615363.880002</v>
      </c>
    </row>
    <row r="9" spans="1:11">
      <c r="A9" s="207">
        <v>2012</v>
      </c>
      <c r="B9" s="208">
        <v>1140068754.6699998</v>
      </c>
      <c r="C9" s="208">
        <v>525257849.7100004</v>
      </c>
      <c r="D9" s="208">
        <v>905401645.29999912</v>
      </c>
      <c r="E9" s="208">
        <v>1797233970.02</v>
      </c>
      <c r="F9" s="208">
        <v>638740607.01000011</v>
      </c>
      <c r="G9" s="208">
        <v>2491504592.8899961</v>
      </c>
      <c r="H9" s="208">
        <v>7498207419.5999947</v>
      </c>
    </row>
    <row r="10" spans="1:11">
      <c r="A10" s="207">
        <v>2013</v>
      </c>
      <c r="B10" s="208">
        <v>1414373689.8400006</v>
      </c>
      <c r="C10" s="208">
        <v>789358143.49999976</v>
      </c>
      <c r="D10" s="208">
        <v>776418374.67000031</v>
      </c>
      <c r="E10" s="208">
        <v>1807744001.0099993</v>
      </c>
      <c r="F10" s="208">
        <v>404548164.93999976</v>
      </c>
      <c r="G10" s="208">
        <v>3671179591.819994</v>
      </c>
      <c r="H10" s="208">
        <v>8863621965.7799931</v>
      </c>
    </row>
    <row r="11" spans="1:11">
      <c r="A11" s="207">
        <v>2014</v>
      </c>
      <c r="B11" s="208">
        <v>889682461.02999961</v>
      </c>
      <c r="C11" s="208">
        <v>557607616.26999998</v>
      </c>
      <c r="D11" s="208">
        <v>625458907.48999894</v>
      </c>
      <c r="E11" s="208">
        <v>1463521224.1099994</v>
      </c>
      <c r="F11" s="208">
        <v>420086094.84000003</v>
      </c>
      <c r="G11" s="208">
        <v>4122853397.7500024</v>
      </c>
      <c r="H11" s="208">
        <v>8079209701.4899998</v>
      </c>
    </row>
    <row r="12" spans="1:11">
      <c r="A12" s="207">
        <v>2015</v>
      </c>
      <c r="B12" s="208">
        <v>446220609.94000006</v>
      </c>
      <c r="C12" s="208">
        <v>654233734.78000033</v>
      </c>
      <c r="D12" s="208">
        <v>527197097.47999984</v>
      </c>
      <c r="E12" s="208">
        <v>1227816024.8500006</v>
      </c>
      <c r="F12" s="208">
        <v>374972373.1700002</v>
      </c>
      <c r="G12" s="208">
        <v>3594184486.0099945</v>
      </c>
      <c r="H12" s="208">
        <v>6824624326.2299957</v>
      </c>
    </row>
    <row r="13" spans="1:11">
      <c r="A13" s="207">
        <v>2016</v>
      </c>
      <c r="B13" s="208">
        <v>238198426.26999998</v>
      </c>
      <c r="C13" s="208">
        <v>386908381.52000028</v>
      </c>
      <c r="D13" s="208">
        <v>377053519.29000056</v>
      </c>
      <c r="E13" s="208">
        <v>1079320196.4899998</v>
      </c>
      <c r="F13" s="208">
        <v>349690539.14999986</v>
      </c>
      <c r="G13" s="208">
        <v>902392510.49999976</v>
      </c>
      <c r="H13" s="208">
        <v>3333563573.2200003</v>
      </c>
    </row>
    <row r="14" spans="1:11">
      <c r="A14" s="207">
        <v>2017</v>
      </c>
      <c r="B14" s="208">
        <v>286720393.09000039</v>
      </c>
      <c r="C14" s="208">
        <v>491197398.48000026</v>
      </c>
      <c r="D14" s="208">
        <v>484395158.11999875</v>
      </c>
      <c r="E14" s="208">
        <v>1556537970.6599956</v>
      </c>
      <c r="F14" s="208">
        <v>388481558.76999992</v>
      </c>
      <c r="G14" s="208">
        <v>720684302.73999965</v>
      </c>
      <c r="H14" s="208">
        <v>3928016781.8599944</v>
      </c>
    </row>
    <row r="15" spans="1:11">
      <c r="A15" s="212" t="s">
        <v>680</v>
      </c>
      <c r="B15" s="618">
        <f>SUM(B16:B24)</f>
        <v>949564152.08000004</v>
      </c>
      <c r="C15" s="618">
        <f t="shared" ref="C15:H15" si="0">SUM(C16:C24)</f>
        <v>405638232.12000006</v>
      </c>
      <c r="D15" s="618">
        <f t="shared" si="0"/>
        <v>296525608.41000003</v>
      </c>
      <c r="E15" s="618">
        <f t="shared" si="0"/>
        <v>736900380.23000002</v>
      </c>
      <c r="F15" s="618">
        <f t="shared" si="0"/>
        <v>496565961.70999992</v>
      </c>
      <c r="G15" s="618">
        <f t="shared" si="0"/>
        <v>353925392.50999999</v>
      </c>
      <c r="H15" s="618">
        <f t="shared" si="0"/>
        <v>3239119727.0599999</v>
      </c>
    </row>
    <row r="16" spans="1:11">
      <c r="A16" s="327" t="s">
        <v>210</v>
      </c>
      <c r="B16" s="312">
        <v>8891083.4499999974</v>
      </c>
      <c r="C16" s="312">
        <v>46081288.740000002</v>
      </c>
      <c r="D16" s="312">
        <v>33931776.799999997</v>
      </c>
      <c r="E16" s="312">
        <v>82301036.810000002</v>
      </c>
      <c r="F16" s="312">
        <v>36413842.390000015</v>
      </c>
      <c r="G16" s="312">
        <v>25155707.220000006</v>
      </c>
      <c r="H16" s="312">
        <f>SUM(B16:G16)</f>
        <v>232774735.41000003</v>
      </c>
      <c r="J16" s="454"/>
      <c r="K16" s="208"/>
    </row>
    <row r="17" spans="1:11">
      <c r="A17" s="327" t="s">
        <v>436</v>
      </c>
      <c r="B17" s="312">
        <v>77971603.660000026</v>
      </c>
      <c r="C17" s="312">
        <v>28037446.060000006</v>
      </c>
      <c r="D17" s="312">
        <v>34753729.300000012</v>
      </c>
      <c r="E17" s="312">
        <v>80149175.589999989</v>
      </c>
      <c r="F17" s="312">
        <v>39115779.039999992</v>
      </c>
      <c r="G17" s="312">
        <v>26216998.609999996</v>
      </c>
      <c r="H17" s="312">
        <f t="shared" ref="H17:H21" si="1">SUM(B17:G17)</f>
        <v>286244732.25999999</v>
      </c>
      <c r="J17" s="795"/>
      <c r="K17" s="208"/>
    </row>
    <row r="18" spans="1:11">
      <c r="A18" s="327" t="s">
        <v>443</v>
      </c>
      <c r="B18" s="454">
        <v>93718209</v>
      </c>
      <c r="C18" s="454">
        <v>40340946.720000006</v>
      </c>
      <c r="D18" s="454">
        <v>28932799.209999997</v>
      </c>
      <c r="E18" s="454">
        <v>55399118.039999999</v>
      </c>
      <c r="F18" s="454">
        <v>61058340.019999996</v>
      </c>
      <c r="G18" s="454">
        <v>32702983.770000003</v>
      </c>
      <c r="H18" s="312">
        <f t="shared" si="1"/>
        <v>312152396.75999999</v>
      </c>
      <c r="J18" s="454"/>
      <c r="K18" s="208"/>
    </row>
    <row r="19" spans="1:11">
      <c r="A19" s="327" t="s">
        <v>448</v>
      </c>
      <c r="B19" s="454">
        <v>139070321.43000004</v>
      </c>
      <c r="C19" s="454">
        <v>39585735.849999994</v>
      </c>
      <c r="D19" s="454">
        <v>31462160.560000006</v>
      </c>
      <c r="E19" s="454">
        <v>79405053.649999991</v>
      </c>
      <c r="F19" s="454">
        <v>54013615.160000011</v>
      </c>
      <c r="G19" s="454">
        <v>19392957.039999999</v>
      </c>
      <c r="H19" s="312">
        <f t="shared" si="1"/>
        <v>362929843.69000006</v>
      </c>
      <c r="J19" s="454"/>
      <c r="K19" s="208"/>
    </row>
    <row r="20" spans="1:11">
      <c r="A20" s="327" t="s">
        <v>462</v>
      </c>
      <c r="B20" s="454">
        <v>114005456.40999998</v>
      </c>
      <c r="C20" s="454">
        <v>54911876.800000004</v>
      </c>
      <c r="D20" s="454">
        <v>29805245.980000004</v>
      </c>
      <c r="E20" s="454">
        <v>88692787.729999989</v>
      </c>
      <c r="F20" s="454">
        <v>52273457.209999993</v>
      </c>
      <c r="G20" s="454">
        <v>36007905.130000003</v>
      </c>
      <c r="H20" s="312">
        <f t="shared" si="1"/>
        <v>375696729.25999993</v>
      </c>
      <c r="J20" s="454"/>
      <c r="K20" s="208"/>
    </row>
    <row r="21" spans="1:11">
      <c r="A21" s="327" t="s">
        <v>469</v>
      </c>
      <c r="B21" s="454">
        <v>118478307.41000001</v>
      </c>
      <c r="C21" s="454">
        <v>30031049.330000006</v>
      </c>
      <c r="D21" s="454">
        <v>34919302.650000006</v>
      </c>
      <c r="E21" s="454">
        <v>109295563.25000001</v>
      </c>
      <c r="F21" s="454">
        <v>53400959.099999987</v>
      </c>
      <c r="G21" s="454">
        <v>38951796.319999993</v>
      </c>
      <c r="H21" s="312">
        <f t="shared" si="1"/>
        <v>385076978.06</v>
      </c>
      <c r="J21" s="454"/>
      <c r="K21" s="208"/>
    </row>
    <row r="22" spans="1:11">
      <c r="A22" s="327" t="s">
        <v>567</v>
      </c>
      <c r="B22" s="454">
        <v>137867030.72000003</v>
      </c>
      <c r="C22" s="454">
        <v>60317628.62000002</v>
      </c>
      <c r="D22" s="454">
        <v>32093873.91</v>
      </c>
      <c r="E22" s="454">
        <v>78128983.160000026</v>
      </c>
      <c r="F22" s="454">
        <v>48662592.789999992</v>
      </c>
      <c r="G22" s="454">
        <v>43369849.420000009</v>
      </c>
      <c r="H22" s="312">
        <f>SUM(B22:G22)</f>
        <v>400439958.62000006</v>
      </c>
      <c r="J22" s="454"/>
      <c r="K22" s="208"/>
    </row>
    <row r="23" spans="1:11">
      <c r="A23" s="327" t="s">
        <v>623</v>
      </c>
      <c r="B23" s="454">
        <v>120292648</v>
      </c>
      <c r="C23" s="454">
        <v>54369799</v>
      </c>
      <c r="D23" s="454">
        <v>36634201</v>
      </c>
      <c r="E23" s="454">
        <v>81517162</v>
      </c>
      <c r="F23" s="454">
        <v>62625976</v>
      </c>
      <c r="G23" s="454">
        <v>39820957</v>
      </c>
      <c r="H23" s="312">
        <f>SUM(B23:G23)</f>
        <v>395260743</v>
      </c>
      <c r="J23" s="454"/>
    </row>
    <row r="24" spans="1:11">
      <c r="A24" s="327" t="s">
        <v>670</v>
      </c>
      <c r="B24" s="454">
        <v>139269492</v>
      </c>
      <c r="C24" s="454">
        <v>51962461</v>
      </c>
      <c r="D24" s="454">
        <v>33992519</v>
      </c>
      <c r="E24" s="454">
        <v>82011500</v>
      </c>
      <c r="F24" s="454">
        <v>89001400</v>
      </c>
      <c r="G24" s="454">
        <v>92306238</v>
      </c>
      <c r="H24" s="312">
        <f>SUM(B24:G24)</f>
        <v>488543610</v>
      </c>
    </row>
    <row r="25" spans="1:11">
      <c r="A25" s="493" t="s">
        <v>681</v>
      </c>
      <c r="B25" s="214"/>
      <c r="C25" s="214"/>
      <c r="D25" s="214"/>
      <c r="E25" s="214"/>
      <c r="F25" s="214"/>
      <c r="G25" s="214"/>
      <c r="H25" s="214"/>
    </row>
    <row r="26" spans="1:11">
      <c r="A26" s="207" t="s">
        <v>682</v>
      </c>
      <c r="B26" s="209">
        <v>191010512.03000018</v>
      </c>
      <c r="C26" s="209">
        <v>322926583.49000013</v>
      </c>
      <c r="D26" s="209">
        <v>327394190.38999921</v>
      </c>
      <c r="E26" s="209">
        <v>923923588.40999937</v>
      </c>
      <c r="F26" s="209">
        <v>333950518.47000009</v>
      </c>
      <c r="G26" s="209">
        <v>431705989.38999999</v>
      </c>
      <c r="H26" s="312">
        <f>SUM(B26:G26)</f>
        <v>2530911382.1799989</v>
      </c>
    </row>
    <row r="27" spans="1:11" ht="14.25" customHeight="1">
      <c r="A27" s="207" t="s">
        <v>683</v>
      </c>
      <c r="B27" s="312">
        <f>+B15</f>
        <v>949564152.08000004</v>
      </c>
      <c r="C27" s="312">
        <f t="shared" ref="C27:G27" si="2">+C15</f>
        <v>405638232.12000006</v>
      </c>
      <c r="D27" s="312">
        <f t="shared" si="2"/>
        <v>296525608.41000003</v>
      </c>
      <c r="E27" s="312">
        <f t="shared" si="2"/>
        <v>736900380.23000002</v>
      </c>
      <c r="F27" s="312">
        <f t="shared" si="2"/>
        <v>496565961.70999992</v>
      </c>
      <c r="G27" s="312">
        <f t="shared" si="2"/>
        <v>353925392.50999999</v>
      </c>
      <c r="H27" s="312">
        <f>SUM(B27:G27)</f>
        <v>3239119727.0600004</v>
      </c>
    </row>
    <row r="28" spans="1:11">
      <c r="A28" s="213" t="s">
        <v>252</v>
      </c>
      <c r="B28" s="796">
        <f>B27/B26-1</f>
        <v>3.9712664606168957</v>
      </c>
      <c r="C28" s="796">
        <f t="shared" ref="C28:G28" si="3">C27/C26-1</f>
        <v>0.25613143314527154</v>
      </c>
      <c r="D28" s="796">
        <f t="shared" si="3"/>
        <v>-9.4285674230284444E-2</v>
      </c>
      <c r="E28" s="796">
        <f>E27/E26-1</f>
        <v>-0.2024228091219662</v>
      </c>
      <c r="F28" s="796">
        <f t="shared" si="3"/>
        <v>0.48694472458083071</v>
      </c>
      <c r="G28" s="796">
        <f t="shared" si="3"/>
        <v>-0.18017029828542308</v>
      </c>
      <c r="H28" s="796">
        <f>(H27/H26)-1</f>
        <v>0.27982344615716515</v>
      </c>
    </row>
    <row r="30" spans="1:11" ht="48.75" customHeight="1">
      <c r="A30" s="874" t="s">
        <v>414</v>
      </c>
      <c r="B30" s="874"/>
      <c r="C30" s="874"/>
      <c r="D30" s="874"/>
      <c r="E30" s="874"/>
      <c r="F30" s="874"/>
      <c r="G30" s="874"/>
      <c r="H30" s="874"/>
    </row>
    <row r="36" spans="1:18" ht="132.75" customHeight="1"/>
    <row r="37" spans="1:18">
      <c r="A37" s="196"/>
    </row>
    <row r="39" spans="1:18" ht="18.75" customHeight="1"/>
    <row r="40" spans="1:18">
      <c r="J40" s="758"/>
      <c r="K40" s="758"/>
      <c r="L40" s="758"/>
      <c r="M40" s="758"/>
      <c r="N40" s="758"/>
      <c r="O40" s="758"/>
      <c r="P40" s="758"/>
      <c r="Q40" s="758"/>
      <c r="R40" s="758"/>
    </row>
    <row r="41" spans="1:18" ht="47.25" customHeight="1">
      <c r="A41" s="875" t="s">
        <v>684</v>
      </c>
      <c r="B41" s="875"/>
      <c r="C41" s="875"/>
      <c r="D41" s="875"/>
      <c r="E41" s="875"/>
      <c r="F41" s="211"/>
      <c r="G41" s="211"/>
      <c r="H41" s="211"/>
      <c r="J41" s="758"/>
      <c r="K41" s="758"/>
      <c r="L41" s="758"/>
      <c r="M41" s="758"/>
      <c r="N41" s="758"/>
      <c r="O41" s="758"/>
      <c r="P41" s="758"/>
      <c r="Q41" s="758"/>
      <c r="R41" s="758"/>
    </row>
    <row r="42" spans="1:18" ht="22.5" customHeight="1"/>
  </sheetData>
  <mergeCells count="2">
    <mergeCell ref="A30:H30"/>
    <mergeCell ref="A41:E41"/>
  </mergeCells>
  <printOptions horizontalCentered="1" verticalCentered="1"/>
  <pageMargins left="0" right="0" top="0" bottom="0" header="0.31496062992125984" footer="0.31496062992125984"/>
  <pageSetup paperSize="9" scale="79" orientation="portrait" r:id="rId1"/>
  <colBreaks count="1" manualBreakCount="1">
    <brk id="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99FF"/>
  </sheetPr>
  <dimension ref="A1:U584"/>
  <sheetViews>
    <sheetView showGridLines="0" view="pageBreakPreview" zoomScaleNormal="100" zoomScaleSheetLayoutView="100" workbookViewId="0">
      <selection activeCell="L85" sqref="L85"/>
    </sheetView>
  </sheetViews>
  <sheetFormatPr baseColWidth="10" defaultColWidth="11.42578125" defaultRowHeight="12.75"/>
  <cols>
    <col min="1" max="1" width="4.7109375" style="196" customWidth="1"/>
    <col min="2" max="2" width="50.7109375" style="196" bestFit="1" customWidth="1"/>
    <col min="3" max="3" width="17.42578125" style="196" bestFit="1" customWidth="1"/>
    <col min="4" max="4" width="13.28515625" style="196" bestFit="1" customWidth="1"/>
    <col min="5" max="5" width="11.7109375" style="809" bestFit="1" customWidth="1"/>
    <col min="6" max="7" width="13.28515625" style="196" bestFit="1" customWidth="1"/>
    <col min="8" max="8" width="11.7109375" style="809" bestFit="1" customWidth="1"/>
    <col min="9" max="9" width="7.7109375" style="809" bestFit="1" customWidth="1"/>
    <col min="10" max="10" width="5.42578125" style="196" customWidth="1"/>
    <col min="11" max="11" width="19" style="198" customWidth="1"/>
    <col min="12" max="12" width="16" style="198" bestFit="1" customWidth="1"/>
    <col min="13" max="13" width="13" style="198" bestFit="1" customWidth="1"/>
    <col min="14" max="14" width="11.42578125" style="198"/>
    <col min="15" max="15" width="14.85546875" style="198" bestFit="1" customWidth="1"/>
    <col min="16" max="19" width="11.42578125" style="198"/>
    <col min="20" max="20" width="11.85546875" style="198" bestFit="1" customWidth="1"/>
    <col min="21" max="21" width="13" style="198" bestFit="1" customWidth="1"/>
    <col min="22" max="16384" width="11.42578125" style="198"/>
  </cols>
  <sheetData>
    <row r="1" spans="1:17" s="200" customFormat="1" ht="14.25" customHeight="1">
      <c r="B1" s="336" t="s">
        <v>286</v>
      </c>
      <c r="E1" s="797"/>
      <c r="H1" s="797"/>
      <c r="I1" s="797"/>
    </row>
    <row r="2" spans="1:17" s="200" customFormat="1" ht="14.25" customHeight="1">
      <c r="B2" s="335" t="s">
        <v>285</v>
      </c>
      <c r="E2" s="797"/>
      <c r="H2" s="797"/>
      <c r="I2" s="797"/>
    </row>
    <row r="3" spans="1:17" s="200" customFormat="1" ht="14.25" customHeight="1">
      <c r="B3" s="201"/>
      <c r="E3" s="797"/>
      <c r="H3" s="797"/>
      <c r="I3" s="797"/>
    </row>
    <row r="4" spans="1:17" s="200" customFormat="1" ht="14.25" customHeight="1" thickBot="1">
      <c r="B4" s="203" t="s">
        <v>292</v>
      </c>
      <c r="E4" s="797"/>
      <c r="H4" s="797"/>
      <c r="I4" s="797"/>
    </row>
    <row r="5" spans="1:17" s="202" customFormat="1" ht="14.25" customHeight="1" thickBot="1">
      <c r="A5" s="200"/>
      <c r="B5" s="329"/>
      <c r="C5" s="815" t="s">
        <v>685</v>
      </c>
      <c r="D5" s="816"/>
      <c r="E5" s="817"/>
      <c r="F5" s="818" t="s">
        <v>686</v>
      </c>
      <c r="G5" s="819"/>
      <c r="H5" s="819"/>
      <c r="I5" s="820"/>
      <c r="J5" s="200"/>
      <c r="K5" s="758"/>
      <c r="L5" s="758"/>
      <c r="M5" s="758"/>
      <c r="N5" s="758"/>
      <c r="O5" s="758"/>
      <c r="P5" s="758"/>
      <c r="Q5" s="758"/>
    </row>
    <row r="6" spans="1:17" s="202" customFormat="1" ht="14.25" customHeight="1" thickBot="1">
      <c r="A6" s="200"/>
      <c r="B6" s="761" t="s">
        <v>307</v>
      </c>
      <c r="C6" s="354">
        <v>2017</v>
      </c>
      <c r="D6" s="355">
        <v>2018</v>
      </c>
      <c r="E6" s="798" t="s">
        <v>212</v>
      </c>
      <c r="F6" s="354">
        <v>2017</v>
      </c>
      <c r="G6" s="355">
        <v>2018</v>
      </c>
      <c r="H6" s="799" t="s">
        <v>212</v>
      </c>
      <c r="I6" s="800" t="s">
        <v>213</v>
      </c>
      <c r="J6" s="200"/>
      <c r="K6" s="758"/>
      <c r="L6" s="758"/>
      <c r="M6" s="758"/>
      <c r="N6" s="758"/>
      <c r="O6" s="758"/>
      <c r="P6" s="758"/>
      <c r="Q6" s="758"/>
    </row>
    <row r="7" spans="1:17" s="200" customFormat="1" ht="14.25" customHeight="1">
      <c r="B7" s="484" t="s">
        <v>39</v>
      </c>
      <c r="C7" s="482">
        <v>27774680.970000003</v>
      </c>
      <c r="D7" s="483">
        <v>79245613</v>
      </c>
      <c r="E7" s="619">
        <f t="shared" ref="E7:E24" si="0">D7/C7-1</f>
        <v>1.8531601527878863</v>
      </c>
      <c r="F7" s="482">
        <v>158859210.81999999</v>
      </c>
      <c r="G7" s="483">
        <v>527372267.5976662</v>
      </c>
      <c r="H7" s="620">
        <f t="shared" ref="H7:H24" si="1">G7/F7-1</f>
        <v>2.3197462386692864</v>
      </c>
      <c r="I7" s="621">
        <f t="shared" ref="I7:I30" si="2">+G7/$G$31</f>
        <v>0.16281345304773218</v>
      </c>
      <c r="K7" s="758"/>
      <c r="L7" s="497"/>
      <c r="M7" s="758"/>
      <c r="N7" s="758"/>
      <c r="O7" s="758"/>
      <c r="P7" s="758"/>
      <c r="Q7" s="758"/>
    </row>
    <row r="8" spans="1:17" s="200" customFormat="1" ht="14.25" customHeight="1">
      <c r="B8" s="484" t="s">
        <v>35</v>
      </c>
      <c r="C8" s="482">
        <v>44272213.819999993</v>
      </c>
      <c r="D8" s="483">
        <v>109250107</v>
      </c>
      <c r="E8" s="619">
        <f t="shared" si="0"/>
        <v>1.4676901734389034</v>
      </c>
      <c r="F8" s="482">
        <v>229587221.01999998</v>
      </c>
      <c r="G8" s="483">
        <v>421013884.18686479</v>
      </c>
      <c r="H8" s="620">
        <f t="shared" si="1"/>
        <v>0.83378622867772378</v>
      </c>
      <c r="I8" s="621">
        <f t="shared" si="2"/>
        <v>0.12997787042870437</v>
      </c>
      <c r="K8" s="758"/>
      <c r="L8" s="497"/>
      <c r="M8" s="758"/>
      <c r="N8" s="758"/>
      <c r="O8" s="758"/>
      <c r="P8" s="758"/>
      <c r="Q8" s="758"/>
    </row>
    <row r="9" spans="1:17" s="200" customFormat="1" ht="14.25" customHeight="1">
      <c r="B9" s="484" t="s">
        <v>37</v>
      </c>
      <c r="C9" s="482">
        <v>40382414</v>
      </c>
      <c r="D9" s="483">
        <v>41631962</v>
      </c>
      <c r="E9" s="619">
        <f t="shared" si="0"/>
        <v>3.094287528229489E-2</v>
      </c>
      <c r="F9" s="482">
        <v>320214088.64999998</v>
      </c>
      <c r="G9" s="483">
        <v>337005031.4133299</v>
      </c>
      <c r="H9" s="620">
        <f t="shared" si="1"/>
        <v>5.243661462279614E-2</v>
      </c>
      <c r="I9" s="621">
        <f t="shared" si="2"/>
        <v>0.10404216571494687</v>
      </c>
      <c r="K9" s="758"/>
      <c r="L9" s="497"/>
      <c r="M9" s="758"/>
      <c r="N9" s="758"/>
      <c r="O9" s="758"/>
      <c r="P9" s="758"/>
      <c r="Q9" s="758"/>
    </row>
    <row r="10" spans="1:17" s="200" customFormat="1" ht="14.25" customHeight="1">
      <c r="B10" s="481" t="s">
        <v>34</v>
      </c>
      <c r="C10" s="482">
        <v>16787455.860000003</v>
      </c>
      <c r="D10" s="483">
        <v>31433628</v>
      </c>
      <c r="E10" s="619">
        <f t="shared" si="0"/>
        <v>0.87244739537322569</v>
      </c>
      <c r="F10" s="482">
        <v>408879907.80000007</v>
      </c>
      <c r="G10" s="483">
        <v>329646801.24353272</v>
      </c>
      <c r="H10" s="620">
        <f t="shared" si="1"/>
        <v>-0.1937808756189201</v>
      </c>
      <c r="I10" s="621">
        <f t="shared" si="2"/>
        <v>0.10177048983080908</v>
      </c>
      <c r="K10" s="758"/>
      <c r="L10" s="497"/>
      <c r="M10" s="758"/>
      <c r="N10" s="758"/>
      <c r="O10" s="758"/>
      <c r="P10" s="758"/>
      <c r="Q10" s="758"/>
    </row>
    <row r="11" spans="1:17" s="200" customFormat="1" ht="14.25" customHeight="1">
      <c r="B11" s="484" t="s">
        <v>472</v>
      </c>
      <c r="C11" s="482">
        <v>22250690.940000001</v>
      </c>
      <c r="D11" s="483">
        <v>20593346</v>
      </c>
      <c r="E11" s="619">
        <f t="shared" si="0"/>
        <v>-7.448510001191011E-2</v>
      </c>
      <c r="F11" s="482">
        <v>171821257.25000003</v>
      </c>
      <c r="G11" s="483">
        <v>254839439.38464585</v>
      </c>
      <c r="H11" s="620">
        <f t="shared" si="1"/>
        <v>0.48316595666538698</v>
      </c>
      <c r="I11" s="621">
        <f t="shared" si="2"/>
        <v>7.8675523246543269E-2</v>
      </c>
      <c r="K11" s="758"/>
      <c r="L11" s="497"/>
      <c r="M11" s="758"/>
      <c r="N11" s="758"/>
      <c r="O11" s="758"/>
      <c r="P11" s="758"/>
      <c r="Q11" s="758"/>
    </row>
    <row r="12" spans="1:17" s="200" customFormat="1" ht="14.25" customHeight="1">
      <c r="B12" s="484" t="s">
        <v>40</v>
      </c>
      <c r="C12" s="482">
        <v>22074337.25</v>
      </c>
      <c r="D12" s="483">
        <v>37221323</v>
      </c>
      <c r="E12" s="619">
        <f t="shared" si="0"/>
        <v>0.68618077084058315</v>
      </c>
      <c r="F12" s="482">
        <v>143023920.32999998</v>
      </c>
      <c r="G12" s="483">
        <v>231458855.89007503</v>
      </c>
      <c r="H12" s="620">
        <f t="shared" si="1"/>
        <v>0.61832269284766195</v>
      </c>
      <c r="I12" s="621">
        <f t="shared" si="2"/>
        <v>7.145733266863824E-2</v>
      </c>
      <c r="K12" s="758"/>
      <c r="L12" s="497"/>
      <c r="M12" s="758"/>
      <c r="N12" s="758"/>
      <c r="O12" s="758"/>
      <c r="P12" s="758"/>
      <c r="Q12" s="758"/>
    </row>
    <row r="13" spans="1:17" s="200" customFormat="1" ht="14.25" customHeight="1">
      <c r="B13" s="484" t="s">
        <v>470</v>
      </c>
      <c r="C13" s="482">
        <v>25195824.010000002</v>
      </c>
      <c r="D13" s="483">
        <v>33254406</v>
      </c>
      <c r="E13" s="619">
        <f t="shared" si="0"/>
        <v>0.31983800120216821</v>
      </c>
      <c r="F13" s="482">
        <v>157384933.62</v>
      </c>
      <c r="G13" s="483">
        <v>196688379.57537624</v>
      </c>
      <c r="H13" s="620">
        <f t="shared" si="1"/>
        <v>0.24972813503402391</v>
      </c>
      <c r="I13" s="621">
        <f t="shared" si="2"/>
        <v>6.0722787716742194E-2</v>
      </c>
      <c r="K13" s="758"/>
      <c r="L13" s="497"/>
      <c r="M13" s="758"/>
      <c r="N13" s="758"/>
      <c r="O13" s="758"/>
      <c r="P13" s="758"/>
      <c r="Q13" s="758"/>
    </row>
    <row r="14" spans="1:17" s="200" customFormat="1" ht="14.25" customHeight="1">
      <c r="B14" s="484" t="s">
        <v>44</v>
      </c>
      <c r="C14" s="482">
        <v>18824656.720000003</v>
      </c>
      <c r="D14" s="483">
        <v>22862491</v>
      </c>
      <c r="E14" s="619">
        <f t="shared" si="0"/>
        <v>0.21449710026903457</v>
      </c>
      <c r="F14" s="482">
        <v>151074284.62</v>
      </c>
      <c r="G14" s="483">
        <v>183323609.66232371</v>
      </c>
      <c r="H14" s="620">
        <f t="shared" si="1"/>
        <v>0.21346667385148343</v>
      </c>
      <c r="I14" s="621">
        <f t="shared" si="2"/>
        <v>5.659673772809818E-2</v>
      </c>
      <c r="K14" s="758"/>
      <c r="L14" s="497"/>
      <c r="M14" s="758"/>
      <c r="N14" s="758"/>
      <c r="O14" s="758"/>
      <c r="P14" s="758"/>
      <c r="Q14" s="758"/>
    </row>
    <row r="15" spans="1:17" s="200" customFormat="1" ht="14.25" customHeight="1">
      <c r="B15" s="484" t="s">
        <v>36</v>
      </c>
      <c r="C15" s="482">
        <v>29884217.66</v>
      </c>
      <c r="D15" s="483">
        <v>20107007</v>
      </c>
      <c r="E15" s="619">
        <f t="shared" si="0"/>
        <v>-0.32716970446533689</v>
      </c>
      <c r="F15" s="482">
        <v>273348022.08000004</v>
      </c>
      <c r="G15" s="483">
        <v>140352077.73326191</v>
      </c>
      <c r="H15" s="620">
        <f t="shared" si="1"/>
        <v>-0.48654438153503288</v>
      </c>
      <c r="I15" s="621">
        <f t="shared" si="2"/>
        <v>4.3330314887944289E-2</v>
      </c>
      <c r="K15" s="758"/>
      <c r="L15" s="497"/>
      <c r="M15" s="758"/>
      <c r="N15" s="758"/>
      <c r="O15" s="758"/>
      <c r="P15" s="758"/>
      <c r="Q15" s="758"/>
    </row>
    <row r="16" spans="1:17" s="200" customFormat="1" ht="14.25" customHeight="1">
      <c r="B16" s="484" t="s">
        <v>41</v>
      </c>
      <c r="C16" s="482">
        <v>16748050.589999998</v>
      </c>
      <c r="D16" s="483">
        <v>15480269</v>
      </c>
      <c r="E16" s="619">
        <f t="shared" si="0"/>
        <v>-7.5697262985160219E-2</v>
      </c>
      <c r="F16" s="482">
        <v>110034060.64</v>
      </c>
      <c r="G16" s="483">
        <v>122164495.8900526</v>
      </c>
      <c r="H16" s="620">
        <f t="shared" si="1"/>
        <v>0.11024254834818747</v>
      </c>
      <c r="I16" s="621">
        <f t="shared" si="2"/>
        <v>3.7715338173354811E-2</v>
      </c>
      <c r="K16" s="758"/>
      <c r="L16" s="497"/>
      <c r="M16" s="758"/>
      <c r="N16" s="758"/>
      <c r="O16" s="758"/>
      <c r="P16" s="758"/>
      <c r="Q16" s="758"/>
    </row>
    <row r="17" spans="1:17" s="200" customFormat="1" ht="14.25" customHeight="1">
      <c r="B17" s="484" t="s">
        <v>471</v>
      </c>
      <c r="C17" s="482">
        <v>26574011.420000002</v>
      </c>
      <c r="D17" s="483">
        <v>31406064</v>
      </c>
      <c r="E17" s="619">
        <f t="shared" si="0"/>
        <v>0.18183376621729463</v>
      </c>
      <c r="F17" s="482">
        <v>126605108.58999999</v>
      </c>
      <c r="G17" s="483">
        <v>120087089.26895112</v>
      </c>
      <c r="H17" s="620">
        <f t="shared" si="1"/>
        <v>-5.1483067260397308E-2</v>
      </c>
      <c r="I17" s="621">
        <f t="shared" si="2"/>
        <v>3.7073989042680028E-2</v>
      </c>
      <c r="K17" s="758"/>
      <c r="L17" s="497"/>
      <c r="M17" s="758"/>
      <c r="N17" s="758"/>
      <c r="O17" s="758"/>
      <c r="P17" s="758"/>
      <c r="Q17" s="758"/>
    </row>
    <row r="18" spans="1:17" s="200" customFormat="1" ht="14.25" customHeight="1">
      <c r="B18" s="484" t="s">
        <v>38</v>
      </c>
      <c r="C18" s="482">
        <v>13391122.93</v>
      </c>
      <c r="D18" s="483">
        <v>16732203</v>
      </c>
      <c r="E18" s="619">
        <f t="shared" si="0"/>
        <v>0.24949961907339469</v>
      </c>
      <c r="F18" s="482">
        <v>105562257.28999999</v>
      </c>
      <c r="G18" s="483">
        <v>115677593.71926849</v>
      </c>
      <c r="H18" s="620">
        <f t="shared" si="1"/>
        <v>9.5823419174143831E-2</v>
      </c>
      <c r="I18" s="621">
        <f t="shared" si="2"/>
        <v>3.5712663768765272E-2</v>
      </c>
      <c r="K18" s="758"/>
      <c r="L18" s="497"/>
      <c r="M18" s="758"/>
      <c r="N18" s="758"/>
      <c r="O18" s="758"/>
      <c r="P18" s="758"/>
      <c r="Q18" s="758"/>
    </row>
    <row r="19" spans="1:17" s="200" customFormat="1" ht="14.25" customHeight="1">
      <c r="B19" s="484" t="s">
        <v>45</v>
      </c>
      <c r="C19" s="482">
        <v>7834898.120000001</v>
      </c>
      <c r="D19" s="483">
        <v>11305159</v>
      </c>
      <c r="E19" s="619">
        <f t="shared" si="0"/>
        <v>0.44292354882592888</v>
      </c>
      <c r="F19" s="482">
        <v>53222583.460000008</v>
      </c>
      <c r="G19" s="483">
        <v>83000822.615771607</v>
      </c>
      <c r="H19" s="620">
        <f t="shared" si="1"/>
        <v>0.55950382750870675</v>
      </c>
      <c r="I19" s="621">
        <f t="shared" si="2"/>
        <v>2.5624499743671921E-2</v>
      </c>
      <c r="K19" s="758"/>
      <c r="L19" s="497"/>
      <c r="M19" s="758"/>
      <c r="N19" s="758"/>
      <c r="O19" s="758"/>
      <c r="P19" s="758"/>
      <c r="Q19" s="758"/>
    </row>
    <row r="20" spans="1:17" s="200" customFormat="1" ht="14.25" customHeight="1">
      <c r="B20" s="484" t="s">
        <v>43</v>
      </c>
      <c r="C20" s="482">
        <v>9821887.2899999991</v>
      </c>
      <c r="D20" s="483">
        <v>4371706</v>
      </c>
      <c r="E20" s="619">
        <f t="shared" si="0"/>
        <v>-0.55490163235216672</v>
      </c>
      <c r="F20" s="482">
        <v>55666512.780000001</v>
      </c>
      <c r="G20" s="483">
        <v>72495657.487433389</v>
      </c>
      <c r="H20" s="620">
        <f t="shared" si="1"/>
        <v>0.30232080054922728</v>
      </c>
      <c r="I20" s="621">
        <f t="shared" si="2"/>
        <v>2.2381283680808672E-2</v>
      </c>
      <c r="K20" s="758"/>
      <c r="L20" s="497"/>
      <c r="M20" s="758"/>
      <c r="N20" s="758"/>
      <c r="O20" s="758"/>
      <c r="P20" s="758"/>
      <c r="Q20" s="758"/>
    </row>
    <row r="21" spans="1:17" s="200" customFormat="1" ht="14.25" customHeight="1">
      <c r="B21" s="484" t="s">
        <v>42</v>
      </c>
      <c r="C21" s="482">
        <v>5569673.0800000001</v>
      </c>
      <c r="D21" s="483">
        <v>4883697</v>
      </c>
      <c r="E21" s="619">
        <f t="shared" si="0"/>
        <v>-0.12316271891491337</v>
      </c>
      <c r="F21" s="482">
        <v>30274588.07</v>
      </c>
      <c r="G21" s="483">
        <v>56507655.588084199</v>
      </c>
      <c r="H21" s="620">
        <f t="shared" si="1"/>
        <v>0.8665045237751503</v>
      </c>
      <c r="I21" s="621">
        <f t="shared" si="2"/>
        <v>1.7445374160149869E-2</v>
      </c>
      <c r="K21" s="758"/>
      <c r="L21" s="497"/>
      <c r="M21" s="758"/>
      <c r="N21" s="758"/>
      <c r="O21" s="758"/>
      <c r="P21" s="758"/>
      <c r="Q21" s="758"/>
    </row>
    <row r="22" spans="1:17" s="200" customFormat="1" ht="14.25" customHeight="1">
      <c r="B22" s="484" t="s">
        <v>473</v>
      </c>
      <c r="C22" s="482">
        <v>4369682.74</v>
      </c>
      <c r="D22" s="483">
        <v>4613975</v>
      </c>
      <c r="E22" s="619">
        <f t="shared" si="0"/>
        <v>5.5906177756053665E-2</v>
      </c>
      <c r="F22" s="482">
        <v>22543782.869999997</v>
      </c>
      <c r="G22" s="483">
        <v>26020085.575573474</v>
      </c>
      <c r="H22" s="620">
        <f t="shared" si="1"/>
        <v>0.15420227943197351</v>
      </c>
      <c r="I22" s="621">
        <f t="shared" si="2"/>
        <v>8.0330731087827727E-3</v>
      </c>
      <c r="K22" s="758"/>
      <c r="L22" s="497"/>
      <c r="M22" s="758"/>
      <c r="N22" s="758"/>
      <c r="O22" s="758"/>
      <c r="P22" s="758"/>
      <c r="Q22" s="758"/>
    </row>
    <row r="23" spans="1:17" s="200" customFormat="1" ht="14.25" customHeight="1">
      <c r="B23" s="484" t="s">
        <v>162</v>
      </c>
      <c r="C23" s="482">
        <v>1553612.9500000002</v>
      </c>
      <c r="D23" s="483">
        <v>1794444</v>
      </c>
      <c r="E23" s="619">
        <f t="shared" si="0"/>
        <v>0.15501354439662718</v>
      </c>
      <c r="F23" s="482">
        <v>5720310.7000000002</v>
      </c>
      <c r="G23" s="483">
        <v>11446042.50763979</v>
      </c>
      <c r="H23" s="620">
        <f t="shared" si="1"/>
        <v>1.0009476946138238</v>
      </c>
      <c r="I23" s="621">
        <f t="shared" si="2"/>
        <v>3.5336892341515389E-3</v>
      </c>
      <c r="K23" s="758"/>
      <c r="L23" s="497"/>
      <c r="M23" s="758"/>
      <c r="N23" s="758"/>
      <c r="O23" s="758"/>
      <c r="P23" s="758"/>
      <c r="Q23" s="758"/>
    </row>
    <row r="24" spans="1:17" s="200" customFormat="1" ht="14.25" customHeight="1">
      <c r="B24" s="484" t="s">
        <v>28</v>
      </c>
      <c r="C24" s="482">
        <v>611644</v>
      </c>
      <c r="D24" s="483">
        <v>2253875</v>
      </c>
      <c r="E24" s="619">
        <f t="shared" si="0"/>
        <v>2.6849458181556591</v>
      </c>
      <c r="F24" s="482">
        <v>5101265</v>
      </c>
      <c r="G24" s="483">
        <v>8150958.8524872037</v>
      </c>
      <c r="H24" s="620">
        <f t="shared" si="1"/>
        <v>0.59783090125433658</v>
      </c>
      <c r="I24" s="621">
        <f t="shared" si="2"/>
        <v>2.5164117227261173E-3</v>
      </c>
      <c r="K24" s="758"/>
      <c r="L24" s="497"/>
      <c r="M24" s="758"/>
      <c r="N24" s="758"/>
      <c r="O24" s="758"/>
      <c r="P24" s="758"/>
      <c r="Q24" s="758"/>
    </row>
    <row r="25" spans="1:17" s="200" customFormat="1" ht="14.25" customHeight="1">
      <c r="B25" s="481" t="s">
        <v>289</v>
      </c>
      <c r="C25" s="482">
        <v>7100</v>
      </c>
      <c r="D25" s="483">
        <v>65335</v>
      </c>
      <c r="E25" s="619" t="s">
        <v>64</v>
      </c>
      <c r="F25" s="482">
        <v>202233</v>
      </c>
      <c r="G25" s="483">
        <v>1101467.0215816097</v>
      </c>
      <c r="H25" s="620" t="s">
        <v>64</v>
      </c>
      <c r="I25" s="621">
        <f t="shared" si="2"/>
        <v>3.4005134554916899E-4</v>
      </c>
      <c r="K25" s="758"/>
      <c r="L25" s="497"/>
      <c r="M25" s="758"/>
      <c r="N25" s="758"/>
      <c r="O25" s="758"/>
      <c r="P25" s="758"/>
      <c r="Q25" s="758"/>
    </row>
    <row r="26" spans="1:17" s="200" customFormat="1" ht="14.25" customHeight="1">
      <c r="B26" s="484" t="s">
        <v>288</v>
      </c>
      <c r="C26" s="482">
        <v>26200</v>
      </c>
      <c r="D26" s="483">
        <v>37000</v>
      </c>
      <c r="E26" s="619">
        <f>D26/C26-1</f>
        <v>0.41221374045801529</v>
      </c>
      <c r="F26" s="482">
        <v>179450</v>
      </c>
      <c r="G26" s="483">
        <v>755507.78007621609</v>
      </c>
      <c r="H26" s="620">
        <f>G26/F26-1</f>
        <v>3.21012973015445</v>
      </c>
      <c r="I26" s="621">
        <f t="shared" si="2"/>
        <v>2.3324478368755945E-4</v>
      </c>
      <c r="K26" s="758"/>
      <c r="L26" s="497"/>
      <c r="M26" s="758"/>
      <c r="N26" s="758"/>
      <c r="O26" s="758"/>
      <c r="P26" s="758"/>
      <c r="Q26" s="758"/>
    </row>
    <row r="27" spans="1:17" s="200" customFormat="1" ht="14.25" customHeight="1">
      <c r="B27" s="484" t="s">
        <v>287</v>
      </c>
      <c r="C27" s="482">
        <v>267257.32999999996</v>
      </c>
      <c r="D27" s="483"/>
      <c r="E27" s="619" t="s">
        <v>54</v>
      </c>
      <c r="F27" s="482">
        <v>1377244.8399999999</v>
      </c>
      <c r="G27" s="483">
        <v>11376.313615287241</v>
      </c>
      <c r="H27" s="620">
        <f>G27/F27-1</f>
        <v>-0.99173980305833842</v>
      </c>
      <c r="I27" s="621">
        <f t="shared" si="2"/>
        <v>3.5121621223964453E-6</v>
      </c>
      <c r="K27" s="758"/>
      <c r="L27" s="497"/>
      <c r="M27" s="758"/>
      <c r="N27" s="758"/>
      <c r="O27" s="758"/>
      <c r="P27" s="758"/>
      <c r="Q27" s="758"/>
    </row>
    <row r="28" spans="1:17" s="200" customFormat="1" ht="14.25" customHeight="1">
      <c r="B28" s="484" t="s">
        <v>478</v>
      </c>
      <c r="C28" s="482">
        <v>530</v>
      </c>
      <c r="D28" s="483"/>
      <c r="E28" s="619" t="s">
        <v>54</v>
      </c>
      <c r="F28" s="482">
        <v>10828.75</v>
      </c>
      <c r="G28" s="483">
        <v>607.71809137305854</v>
      </c>
      <c r="H28" s="620">
        <f>G28/F28-1</f>
        <v>-0.94387920199717801</v>
      </c>
      <c r="I28" s="621">
        <f t="shared" si="2"/>
        <v>1.8761828601027246E-7</v>
      </c>
      <c r="K28" s="758"/>
      <c r="L28" s="497"/>
      <c r="M28" s="758"/>
      <c r="N28" s="758"/>
      <c r="O28" s="758"/>
      <c r="P28" s="758"/>
      <c r="Q28" s="758"/>
    </row>
    <row r="29" spans="1:17" s="200" customFormat="1" ht="14.25" customHeight="1">
      <c r="B29" s="484" t="s">
        <v>291</v>
      </c>
      <c r="C29" s="482"/>
      <c r="D29" s="483"/>
      <c r="E29" s="619" t="s">
        <v>54</v>
      </c>
      <c r="F29" s="482">
        <v>3000</v>
      </c>
      <c r="G29" s="483">
        <v>20.034296189256661</v>
      </c>
      <c r="H29" s="620">
        <f>G29/F29-1</f>
        <v>-0.99332190127024778</v>
      </c>
      <c r="I29" s="621">
        <f t="shared" si="2"/>
        <v>6.1851051759179269E-9</v>
      </c>
      <c r="K29" s="758"/>
      <c r="L29" s="497"/>
      <c r="M29" s="758"/>
      <c r="N29" s="758"/>
      <c r="O29" s="758"/>
      <c r="P29" s="758"/>
      <c r="Q29" s="758"/>
    </row>
    <row r="30" spans="1:17" s="200" customFormat="1" ht="14.25" customHeight="1" thickBot="1">
      <c r="B30" s="484" t="s">
        <v>290</v>
      </c>
      <c r="C30" s="482">
        <v>22000</v>
      </c>
      <c r="D30" s="483"/>
      <c r="E30" s="619" t="s">
        <v>54</v>
      </c>
      <c r="F30" s="482">
        <v>215310</v>
      </c>
      <c r="G30" s="483">
        <v>0</v>
      </c>
      <c r="H30" s="620" t="s">
        <v>54</v>
      </c>
      <c r="I30" s="621">
        <f t="shared" si="2"/>
        <v>0</v>
      </c>
      <c r="K30" s="758"/>
      <c r="L30" s="497"/>
      <c r="M30" s="758"/>
      <c r="N30" s="758"/>
      <c r="O30" s="758"/>
      <c r="P30" s="758"/>
      <c r="Q30" s="758"/>
    </row>
    <row r="31" spans="1:17" s="202" customFormat="1" ht="14.25" customHeight="1" thickBot="1">
      <c r="A31" s="200"/>
      <c r="B31" s="356" t="s">
        <v>55</v>
      </c>
      <c r="C31" s="801">
        <f>+SUM(C7:C30)</f>
        <v>334244161.68000001</v>
      </c>
      <c r="D31" s="802">
        <f>+SUM(D7:D30)</f>
        <v>488543610</v>
      </c>
      <c r="E31" s="803">
        <f>D31/C31-1</f>
        <v>0.46163692895771158</v>
      </c>
      <c r="F31" s="804">
        <f>+SUM(F7:F30)</f>
        <v>2530911382.1799998</v>
      </c>
      <c r="G31" s="487">
        <f>+SUM(G7:G30)</f>
        <v>3239119727.059999</v>
      </c>
      <c r="H31" s="805">
        <f t="shared" ref="H31" si="3">G31/F31-1</f>
        <v>0.27982344615716426</v>
      </c>
      <c r="I31" s="806">
        <f t="shared" ref="I31" si="4">G31/$G$31</f>
        <v>1</v>
      </c>
      <c r="J31" s="200"/>
      <c r="K31" s="758"/>
      <c r="L31" s="758"/>
      <c r="M31" s="758"/>
      <c r="N31" s="758"/>
      <c r="O31" s="758"/>
      <c r="P31" s="758"/>
      <c r="Q31" s="758"/>
    </row>
    <row r="32" spans="1:17" s="200" customFormat="1" ht="14.25" customHeight="1">
      <c r="E32" s="797"/>
      <c r="H32" s="797"/>
      <c r="I32" s="797"/>
    </row>
    <row r="33" spans="1:21" s="200" customFormat="1" ht="14.25" customHeight="1">
      <c r="E33" s="797"/>
      <c r="H33" s="797"/>
      <c r="I33" s="797"/>
    </row>
    <row r="34" spans="1:21" s="202" customFormat="1" ht="14.25" customHeight="1" thickBot="1">
      <c r="A34" s="200"/>
      <c r="B34" s="203" t="s">
        <v>299</v>
      </c>
      <c r="C34" s="200"/>
      <c r="D34" s="200"/>
      <c r="E34" s="797"/>
      <c r="F34" s="200"/>
      <c r="G34" s="200"/>
      <c r="H34" s="797"/>
      <c r="I34" s="797"/>
      <c r="J34" s="200"/>
      <c r="K34" s="698"/>
      <c r="L34" s="699"/>
    </row>
    <row r="35" spans="1:21" s="202" customFormat="1" ht="14.25" customHeight="1" thickBot="1">
      <c r="A35" s="200"/>
      <c r="B35" s="200"/>
      <c r="C35" s="815" t="s">
        <v>685</v>
      </c>
      <c r="D35" s="816"/>
      <c r="E35" s="817"/>
      <c r="F35" s="818" t="s">
        <v>686</v>
      </c>
      <c r="G35" s="819"/>
      <c r="H35" s="819"/>
      <c r="I35" s="820"/>
      <c r="J35" s="200"/>
    </row>
    <row r="36" spans="1:21" s="200" customFormat="1" ht="14.25" customHeight="1" thickBot="1">
      <c r="A36" s="876" t="s">
        <v>463</v>
      </c>
      <c r="B36" s="877"/>
      <c r="C36" s="354">
        <v>2017</v>
      </c>
      <c r="D36" s="355">
        <v>2018</v>
      </c>
      <c r="E36" s="798" t="s">
        <v>212</v>
      </c>
      <c r="F36" s="354">
        <v>2017</v>
      </c>
      <c r="G36" s="355">
        <v>2018</v>
      </c>
      <c r="H36" s="807" t="s">
        <v>212</v>
      </c>
      <c r="I36" s="800" t="s">
        <v>213</v>
      </c>
      <c r="K36" s="758"/>
      <c r="L36" s="758"/>
      <c r="M36" s="758"/>
      <c r="N36" s="758"/>
      <c r="O36" s="758"/>
      <c r="P36" s="758"/>
      <c r="Q36" s="758"/>
      <c r="R36" s="758"/>
      <c r="S36" s="758"/>
      <c r="T36" s="758"/>
      <c r="U36" s="758"/>
    </row>
    <row r="37" spans="1:21" s="200" customFormat="1" ht="14.25" customHeight="1">
      <c r="A37" s="494">
        <v>1</v>
      </c>
      <c r="B37" s="351" t="s">
        <v>569</v>
      </c>
      <c r="C37" s="350">
        <v>43873870</v>
      </c>
      <c r="D37" s="348">
        <v>69553638</v>
      </c>
      <c r="E37" s="702">
        <f>D37/C37-1</f>
        <v>0.58530893217306801</v>
      </c>
      <c r="F37" s="350">
        <v>418402224</v>
      </c>
      <c r="G37" s="348">
        <v>430032863.75999987</v>
      </c>
      <c r="H37" s="702">
        <f>G37/F37-1</f>
        <v>2.7797748417321744E-2</v>
      </c>
      <c r="I37" s="754">
        <f>G37/$G$88</f>
        <v>0.13276226258864499</v>
      </c>
      <c r="K37" s="758"/>
      <c r="L37" s="758"/>
      <c r="M37" s="758"/>
      <c r="N37" s="758"/>
      <c r="O37" s="758"/>
      <c r="P37" s="758"/>
      <c r="Q37" s="758"/>
      <c r="R37" s="758"/>
      <c r="S37" s="758"/>
      <c r="T37" s="758"/>
      <c r="U37" s="758"/>
    </row>
    <row r="38" spans="1:21" s="200" customFormat="1" ht="14.25" customHeight="1">
      <c r="A38" s="494">
        <v>2</v>
      </c>
      <c r="B38" s="351" t="s">
        <v>575</v>
      </c>
      <c r="C38" s="350">
        <v>20506000</v>
      </c>
      <c r="D38" s="348">
        <v>39456322</v>
      </c>
      <c r="E38" s="702">
        <f t="shared" ref="E38:E88" si="5">D38/C38-1</f>
        <v>0.92413547254462114</v>
      </c>
      <c r="F38" s="350">
        <v>113656700</v>
      </c>
      <c r="G38" s="348">
        <v>378250977.97000003</v>
      </c>
      <c r="H38" s="702">
        <f t="shared" ref="H38:H87" si="6">G38/F38-1</f>
        <v>2.3280130249250597</v>
      </c>
      <c r="I38" s="754">
        <f t="shared" ref="I38:I87" si="7">G38/$G$88</f>
        <v>0.11677585573946071</v>
      </c>
      <c r="K38" s="758"/>
      <c r="L38" s="758"/>
      <c r="M38" s="758"/>
      <c r="N38" s="758"/>
      <c r="O38" s="758"/>
      <c r="P38" s="758"/>
      <c r="Q38" s="758"/>
      <c r="R38" s="758"/>
      <c r="S38" s="758"/>
      <c r="T38" s="758"/>
      <c r="U38" s="758"/>
    </row>
    <row r="39" spans="1:21" s="200" customFormat="1" ht="14.25" customHeight="1">
      <c r="A39" s="494">
        <v>3</v>
      </c>
      <c r="B39" s="351" t="s">
        <v>294</v>
      </c>
      <c r="C39" s="350">
        <v>11710231</v>
      </c>
      <c r="D39" s="348">
        <v>81888026</v>
      </c>
      <c r="E39" s="702">
        <f t="shared" si="5"/>
        <v>5.9928617121216483</v>
      </c>
      <c r="F39" s="350">
        <v>89953056</v>
      </c>
      <c r="G39" s="348">
        <v>302385020</v>
      </c>
      <c r="H39" s="702">
        <f t="shared" si="6"/>
        <v>2.3615869593135335</v>
      </c>
      <c r="I39" s="754">
        <f t="shared" si="7"/>
        <v>9.3354073168039661E-2</v>
      </c>
      <c r="K39" s="758"/>
      <c r="L39" s="758"/>
      <c r="M39" s="758"/>
      <c r="N39" s="758"/>
      <c r="O39" s="758"/>
      <c r="P39" s="758"/>
      <c r="Q39" s="758"/>
      <c r="R39" s="758"/>
      <c r="S39" s="758"/>
      <c r="T39" s="758"/>
      <c r="U39" s="758"/>
    </row>
    <row r="40" spans="1:21" s="200" customFormat="1" ht="14.25" customHeight="1">
      <c r="A40" s="494">
        <v>4</v>
      </c>
      <c r="B40" s="351" t="s">
        <v>22</v>
      </c>
      <c r="C40" s="350">
        <v>25739266</v>
      </c>
      <c r="D40" s="348">
        <v>15660193</v>
      </c>
      <c r="E40" s="702">
        <f t="shared" si="5"/>
        <v>-0.39158354399072604</v>
      </c>
      <c r="F40" s="350">
        <v>247376909</v>
      </c>
      <c r="G40" s="348">
        <v>212775438</v>
      </c>
      <c r="H40" s="702">
        <f t="shared" si="6"/>
        <v>-0.13987348754527451</v>
      </c>
      <c r="I40" s="754">
        <f t="shared" si="7"/>
        <v>6.5689278547639979E-2</v>
      </c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</row>
    <row r="41" spans="1:21" s="200" customFormat="1" ht="14.25" customHeight="1">
      <c r="A41" s="494">
        <v>5</v>
      </c>
      <c r="B41" s="351" t="s">
        <v>568</v>
      </c>
      <c r="C41" s="350">
        <v>19327719</v>
      </c>
      <c r="D41" s="348">
        <v>28375113</v>
      </c>
      <c r="E41" s="702">
        <f t="shared" si="5"/>
        <v>0.46810459113152469</v>
      </c>
      <c r="F41" s="350">
        <v>116299640.25</v>
      </c>
      <c r="G41" s="348">
        <v>158419718.63</v>
      </c>
      <c r="H41" s="702">
        <f t="shared" si="6"/>
        <v>0.36216860421457753</v>
      </c>
      <c r="I41" s="754">
        <f t="shared" si="7"/>
        <v>4.8908262731550911E-2</v>
      </c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</row>
    <row r="42" spans="1:21" s="200" customFormat="1" ht="14.25" customHeight="1">
      <c r="A42" s="494">
        <v>6</v>
      </c>
      <c r="B42" s="351" t="s">
        <v>524</v>
      </c>
      <c r="C42" s="350">
        <v>9100960.1899999995</v>
      </c>
      <c r="D42" s="348">
        <v>8118957</v>
      </c>
      <c r="E42" s="702">
        <f t="shared" si="5"/>
        <v>-0.10790105324040533</v>
      </c>
      <c r="F42" s="350">
        <v>79119965.409999996</v>
      </c>
      <c r="G42" s="348">
        <v>143382496.51999998</v>
      </c>
      <c r="H42" s="702">
        <f t="shared" si="6"/>
        <v>0.81221637012846593</v>
      </c>
      <c r="I42" s="754">
        <f t="shared" si="7"/>
        <v>4.426588351216694E-2</v>
      </c>
      <c r="K42" s="758"/>
      <c r="L42" s="758"/>
      <c r="M42" s="758"/>
      <c r="N42" s="758"/>
      <c r="O42" s="758"/>
      <c r="P42" s="758"/>
      <c r="Q42" s="758"/>
      <c r="R42" s="758"/>
      <c r="S42" s="758"/>
      <c r="T42" s="758"/>
      <c r="U42" s="758"/>
    </row>
    <row r="43" spans="1:21" s="200" customFormat="1" ht="14.25" customHeight="1">
      <c r="A43" s="494">
        <v>7</v>
      </c>
      <c r="B43" s="351" t="s">
        <v>295</v>
      </c>
      <c r="C43" s="350">
        <v>5204301.38</v>
      </c>
      <c r="D43" s="348">
        <v>36601175</v>
      </c>
      <c r="E43" s="702">
        <f t="shared" si="5"/>
        <v>6.0328699910918688</v>
      </c>
      <c r="F43" s="350">
        <v>36081497.809999995</v>
      </c>
      <c r="G43" s="348">
        <v>131136268.25</v>
      </c>
      <c r="H43" s="702">
        <f t="shared" si="6"/>
        <v>2.6344463564274641</v>
      </c>
      <c r="I43" s="754">
        <f t="shared" si="7"/>
        <v>4.0485156246146639E-2</v>
      </c>
      <c r="K43" s="758"/>
      <c r="L43" s="758"/>
      <c r="M43" s="758"/>
      <c r="N43" s="758"/>
      <c r="O43" s="758"/>
      <c r="P43" s="758"/>
      <c r="Q43" s="758"/>
      <c r="R43" s="758"/>
      <c r="S43" s="758"/>
      <c r="T43" s="758"/>
      <c r="U43" s="758"/>
    </row>
    <row r="44" spans="1:21" s="200" customFormat="1" ht="14.25" customHeight="1">
      <c r="A44" s="494">
        <v>8</v>
      </c>
      <c r="B44" s="351" t="s">
        <v>160</v>
      </c>
      <c r="C44" s="350">
        <v>25473851</v>
      </c>
      <c r="D44" s="348">
        <v>30964644</v>
      </c>
      <c r="E44" s="702">
        <f t="shared" si="5"/>
        <v>0.21554624779739817</v>
      </c>
      <c r="F44" s="350">
        <v>114405653</v>
      </c>
      <c r="G44" s="348">
        <v>118105383</v>
      </c>
      <c r="H44" s="702">
        <f t="shared" si="6"/>
        <v>3.2338699207459687E-2</v>
      </c>
      <c r="I44" s="754">
        <f t="shared" si="7"/>
        <v>3.6462185084834391E-2</v>
      </c>
      <c r="K44" s="758"/>
      <c r="L44" s="758"/>
      <c r="M44" s="758"/>
      <c r="N44" s="758"/>
      <c r="O44" s="758"/>
      <c r="P44" s="758"/>
      <c r="Q44" s="758"/>
      <c r="R44" s="758"/>
      <c r="S44" s="758"/>
      <c r="T44" s="758"/>
      <c r="U44" s="758"/>
    </row>
    <row r="45" spans="1:21" s="200" customFormat="1" ht="14.25" customHeight="1">
      <c r="A45" s="494">
        <v>9</v>
      </c>
      <c r="B45" s="351" t="s">
        <v>570</v>
      </c>
      <c r="C45" s="350">
        <v>11841135</v>
      </c>
      <c r="D45" s="348">
        <v>16824757</v>
      </c>
      <c r="E45" s="702">
        <f t="shared" si="5"/>
        <v>0.42087367469419101</v>
      </c>
      <c r="F45" s="350">
        <v>136626953</v>
      </c>
      <c r="G45" s="348">
        <v>111046332.15999998</v>
      </c>
      <c r="H45" s="702">
        <f t="shared" si="6"/>
        <v>-0.18722968110106375</v>
      </c>
      <c r="I45" s="754">
        <f t="shared" si="7"/>
        <v>3.4282873594423016E-2</v>
      </c>
      <c r="K45" s="758"/>
      <c r="L45" s="758"/>
      <c r="M45" s="758"/>
      <c r="N45" s="758"/>
      <c r="O45" s="758"/>
      <c r="P45" s="758"/>
      <c r="Q45" s="758"/>
      <c r="R45" s="758"/>
      <c r="S45" s="758"/>
      <c r="T45" s="758"/>
      <c r="U45" s="758"/>
    </row>
    <row r="46" spans="1:21" s="200" customFormat="1" ht="14.25" customHeight="1">
      <c r="A46" s="494">
        <v>10</v>
      </c>
      <c r="B46" s="351" t="s">
        <v>24</v>
      </c>
      <c r="C46" s="350">
        <v>4245776</v>
      </c>
      <c r="D46" s="348">
        <v>20112292</v>
      </c>
      <c r="E46" s="702">
        <f t="shared" si="5"/>
        <v>3.7370120326649356</v>
      </c>
      <c r="F46" s="350">
        <v>30853409</v>
      </c>
      <c r="G46" s="348">
        <v>80434296.819999993</v>
      </c>
      <c r="H46" s="702">
        <f t="shared" si="6"/>
        <v>1.6069824835239435</v>
      </c>
      <c r="I46" s="754">
        <f t="shared" si="7"/>
        <v>2.4832146878684996E-2</v>
      </c>
      <c r="K46" s="758"/>
      <c r="L46" s="758"/>
      <c r="M46" s="758"/>
      <c r="N46" s="758"/>
      <c r="O46" s="758"/>
      <c r="P46" s="758"/>
      <c r="Q46" s="758"/>
      <c r="R46" s="758"/>
      <c r="S46" s="758"/>
      <c r="T46" s="758"/>
      <c r="U46" s="758"/>
    </row>
    <row r="47" spans="1:21" s="200" customFormat="1" ht="14.25" customHeight="1">
      <c r="A47" s="494">
        <v>11</v>
      </c>
      <c r="B47" s="351" t="s">
        <v>293</v>
      </c>
      <c r="C47" s="350">
        <v>7106455</v>
      </c>
      <c r="D47" s="348">
        <v>7599911</v>
      </c>
      <c r="E47" s="702">
        <f t="shared" si="5"/>
        <v>6.9437715429141456E-2</v>
      </c>
      <c r="F47" s="350">
        <v>51098538</v>
      </c>
      <c r="G47" s="348">
        <v>76751001.120000005</v>
      </c>
      <c r="H47" s="702">
        <f t="shared" si="6"/>
        <v>0.50201951218252083</v>
      </c>
      <c r="I47" s="754">
        <f t="shared" si="7"/>
        <v>2.3695018272653766E-2</v>
      </c>
      <c r="K47" s="758"/>
      <c r="L47" s="758"/>
      <c r="M47" s="758"/>
      <c r="N47" s="758"/>
      <c r="O47" s="758"/>
      <c r="P47" s="758"/>
      <c r="Q47" s="758"/>
      <c r="R47" s="758"/>
      <c r="S47" s="758"/>
      <c r="T47" s="758"/>
      <c r="U47" s="758"/>
    </row>
    <row r="48" spans="1:21" s="200" customFormat="1" ht="14.25" customHeight="1">
      <c r="A48" s="494">
        <v>12</v>
      </c>
      <c r="B48" s="351" t="s">
        <v>538</v>
      </c>
      <c r="C48" s="350">
        <v>5750013</v>
      </c>
      <c r="D48" s="348">
        <v>7782887</v>
      </c>
      <c r="E48" s="702">
        <f t="shared" si="5"/>
        <v>0.35354250503433637</v>
      </c>
      <c r="F48" s="350">
        <v>46258560</v>
      </c>
      <c r="G48" s="348">
        <v>67188032.359999999</v>
      </c>
      <c r="H48" s="702">
        <f t="shared" si="6"/>
        <v>0.45244539302563669</v>
      </c>
      <c r="I48" s="754">
        <f t="shared" si="7"/>
        <v>2.0742682587093952E-2</v>
      </c>
      <c r="K48" s="758"/>
      <c r="L48" s="758"/>
      <c r="M48" s="758"/>
      <c r="N48" s="758"/>
      <c r="O48" s="758"/>
      <c r="P48" s="758"/>
      <c r="Q48" s="758"/>
      <c r="R48" s="758"/>
      <c r="S48" s="758"/>
      <c r="T48" s="758"/>
      <c r="U48" s="758"/>
    </row>
    <row r="49" spans="1:21" s="200" customFormat="1" ht="14.25" customHeight="1">
      <c r="A49" s="494">
        <v>13</v>
      </c>
      <c r="B49" s="351" t="s">
        <v>571</v>
      </c>
      <c r="C49" s="350">
        <v>7281165.5999999996</v>
      </c>
      <c r="D49" s="348">
        <v>6640624</v>
      </c>
      <c r="E49" s="702">
        <f t="shared" si="5"/>
        <v>-8.7972398265464435E-2</v>
      </c>
      <c r="F49" s="350">
        <v>55222337.899999999</v>
      </c>
      <c r="G49" s="348">
        <v>66488451.350000001</v>
      </c>
      <c r="H49" s="702">
        <f t="shared" si="6"/>
        <v>0.20401369949967307</v>
      </c>
      <c r="I49" s="754">
        <f t="shared" si="7"/>
        <v>2.0526703843191524E-2</v>
      </c>
      <c r="K49" s="758"/>
      <c r="L49" s="758"/>
      <c r="M49" s="758"/>
      <c r="N49" s="758"/>
      <c r="O49" s="758"/>
      <c r="P49" s="758"/>
      <c r="Q49" s="758"/>
      <c r="R49" s="758"/>
      <c r="S49" s="758"/>
      <c r="T49" s="758"/>
      <c r="U49" s="758"/>
    </row>
    <row r="50" spans="1:21" s="200" customFormat="1" ht="14.25" customHeight="1">
      <c r="A50" s="494">
        <v>14</v>
      </c>
      <c r="B50" s="351" t="s">
        <v>31</v>
      </c>
      <c r="C50" s="350">
        <v>8995431</v>
      </c>
      <c r="D50" s="348">
        <v>6798488</v>
      </c>
      <c r="E50" s="702">
        <f t="shared" si="5"/>
        <v>-0.2442287645805965</v>
      </c>
      <c r="F50" s="350">
        <v>60412775.590000004</v>
      </c>
      <c r="G50" s="348">
        <v>60042882.299999997</v>
      </c>
      <c r="H50" s="702">
        <f t="shared" si="6"/>
        <v>-6.1227660273439621E-3</v>
      </c>
      <c r="I50" s="754">
        <f t="shared" si="7"/>
        <v>1.8536790041564208E-2</v>
      </c>
      <c r="K50" s="758"/>
      <c r="L50" s="758"/>
      <c r="M50" s="758"/>
      <c r="N50" s="758"/>
      <c r="O50" s="758"/>
      <c r="P50" s="758"/>
      <c r="Q50" s="758"/>
      <c r="R50" s="758"/>
      <c r="S50" s="758"/>
      <c r="T50" s="758"/>
      <c r="U50" s="758"/>
    </row>
    <row r="51" spans="1:21" s="200" customFormat="1" ht="14.25" customHeight="1">
      <c r="A51" s="494">
        <v>15</v>
      </c>
      <c r="B51" s="351" t="s">
        <v>161</v>
      </c>
      <c r="C51" s="350">
        <v>5469016</v>
      </c>
      <c r="D51" s="348">
        <v>4952793</v>
      </c>
      <c r="E51" s="702">
        <f t="shared" si="5"/>
        <v>-9.4390471704599133E-2</v>
      </c>
      <c r="F51" s="350">
        <v>27007084</v>
      </c>
      <c r="G51" s="348">
        <v>58265221.900000006</v>
      </c>
      <c r="H51" s="702">
        <f t="shared" si="6"/>
        <v>1.1574051422952589</v>
      </c>
      <c r="I51" s="754">
        <f t="shared" si="7"/>
        <v>1.7987980318617199E-2</v>
      </c>
      <c r="K51" s="758"/>
      <c r="L51" s="758"/>
      <c r="M51" s="758"/>
      <c r="N51" s="758"/>
      <c r="O51" s="758"/>
      <c r="P51" s="758"/>
      <c r="Q51" s="758"/>
      <c r="R51" s="758"/>
      <c r="S51" s="758"/>
      <c r="T51" s="758"/>
      <c r="U51" s="758"/>
    </row>
    <row r="52" spans="1:21" s="200" customFormat="1" ht="14.25" customHeight="1">
      <c r="A52" s="494">
        <v>16</v>
      </c>
      <c r="B52" s="351" t="s">
        <v>572</v>
      </c>
      <c r="C52" s="350">
        <v>6285566</v>
      </c>
      <c r="D52" s="348">
        <v>5826496</v>
      </c>
      <c r="E52" s="702">
        <f t="shared" si="5"/>
        <v>-7.3035586612247849E-2</v>
      </c>
      <c r="F52" s="350">
        <v>37936839.739999995</v>
      </c>
      <c r="G52" s="348">
        <v>46152308.109999999</v>
      </c>
      <c r="H52" s="702">
        <f t="shared" si="6"/>
        <v>0.21655647719485049</v>
      </c>
      <c r="I52" s="754">
        <f t="shared" si="7"/>
        <v>1.4248410679123094E-2</v>
      </c>
      <c r="K52" s="758"/>
      <c r="L52" s="758"/>
      <c r="M52" s="758"/>
      <c r="N52" s="758"/>
      <c r="O52" s="758"/>
      <c r="P52" s="758"/>
      <c r="Q52" s="758"/>
      <c r="R52" s="758"/>
      <c r="S52" s="758"/>
      <c r="T52" s="758"/>
      <c r="U52" s="758"/>
    </row>
    <row r="53" spans="1:21" s="200" customFormat="1" ht="14.25" customHeight="1">
      <c r="A53" s="494">
        <v>17</v>
      </c>
      <c r="B53" s="351" t="s">
        <v>29</v>
      </c>
      <c r="C53" s="350">
        <v>3709958</v>
      </c>
      <c r="D53" s="348">
        <v>6240759</v>
      </c>
      <c r="E53" s="702">
        <f t="shared" si="5"/>
        <v>0.68216432638860058</v>
      </c>
      <c r="F53" s="350">
        <v>33925359</v>
      </c>
      <c r="G53" s="348">
        <v>42903830</v>
      </c>
      <c r="H53" s="702">
        <f t="shared" si="6"/>
        <v>0.26465367691466435</v>
      </c>
      <c r="I53" s="754">
        <f t="shared" si="7"/>
        <v>1.3245521504369282E-2</v>
      </c>
      <c r="K53" s="758"/>
      <c r="L53" s="758"/>
      <c r="M53" s="758"/>
      <c r="N53" s="758"/>
      <c r="O53" s="758"/>
      <c r="P53" s="758"/>
      <c r="Q53" s="758"/>
      <c r="R53" s="758"/>
      <c r="S53" s="758"/>
      <c r="T53" s="758"/>
      <c r="U53" s="758"/>
    </row>
    <row r="54" spans="1:21" s="200" customFormat="1" ht="14.25" customHeight="1">
      <c r="A54" s="494">
        <v>18</v>
      </c>
      <c r="B54" s="351" t="s">
        <v>576</v>
      </c>
      <c r="C54" s="350">
        <v>1675850.2999999998</v>
      </c>
      <c r="D54" s="348">
        <v>2852638</v>
      </c>
      <c r="E54" s="702">
        <f t="shared" si="5"/>
        <v>0.70220335312766324</v>
      </c>
      <c r="F54" s="350">
        <v>12999894.859999999</v>
      </c>
      <c r="G54" s="348">
        <v>41382730.840000004</v>
      </c>
      <c r="H54" s="702">
        <f t="shared" si="6"/>
        <v>2.1833127333462148</v>
      </c>
      <c r="I54" s="754">
        <f t="shared" si="7"/>
        <v>1.2775918869032111E-2</v>
      </c>
      <c r="K54" s="758"/>
      <c r="L54" s="758"/>
      <c r="M54" s="758"/>
      <c r="N54" s="758"/>
      <c r="O54" s="758"/>
      <c r="P54" s="758"/>
      <c r="Q54" s="758"/>
      <c r="R54" s="758"/>
      <c r="S54" s="758"/>
      <c r="T54" s="758"/>
      <c r="U54" s="758"/>
    </row>
    <row r="55" spans="1:21" s="200" customFormat="1" ht="14.25" customHeight="1">
      <c r="A55" s="494">
        <v>19</v>
      </c>
      <c r="B55" s="351" t="s">
        <v>125</v>
      </c>
      <c r="C55" s="350">
        <v>14984326.289999997</v>
      </c>
      <c r="D55" s="348">
        <v>5412959</v>
      </c>
      <c r="E55" s="702">
        <f t="shared" si="5"/>
        <v>-0.63875860047091915</v>
      </c>
      <c r="F55" s="350">
        <v>158572728.78999996</v>
      </c>
      <c r="G55" s="348">
        <v>38314894.220000006</v>
      </c>
      <c r="H55" s="702">
        <f t="shared" si="6"/>
        <v>-0.75837652216516405</v>
      </c>
      <c r="I55" s="754">
        <f t="shared" si="7"/>
        <v>1.1828798392326381E-2</v>
      </c>
      <c r="K55" s="758"/>
      <c r="L55" s="758"/>
      <c r="M55" s="758"/>
      <c r="N55" s="758"/>
      <c r="O55" s="758"/>
      <c r="P55" s="758"/>
      <c r="Q55" s="758"/>
      <c r="R55" s="758"/>
      <c r="S55" s="758"/>
      <c r="T55" s="758"/>
      <c r="U55" s="758"/>
    </row>
    <row r="56" spans="1:21" s="200" customFormat="1" ht="14.25" customHeight="1">
      <c r="A56" s="494">
        <v>20</v>
      </c>
      <c r="B56" s="351" t="s">
        <v>30</v>
      </c>
      <c r="C56" s="350">
        <v>2446536</v>
      </c>
      <c r="D56" s="348">
        <v>1740541</v>
      </c>
      <c r="E56" s="702">
        <f t="shared" si="5"/>
        <v>-0.2885692260404098</v>
      </c>
      <c r="F56" s="350">
        <v>15974233</v>
      </c>
      <c r="G56" s="348">
        <v>30146211.460000001</v>
      </c>
      <c r="H56" s="702">
        <f t="shared" si="6"/>
        <v>0.88717739750008651</v>
      </c>
      <c r="I56" s="754">
        <f t="shared" si="7"/>
        <v>9.3069148411387449E-3</v>
      </c>
      <c r="K56" s="758"/>
      <c r="L56" s="758"/>
      <c r="M56" s="758"/>
      <c r="N56" s="758"/>
      <c r="O56" s="758"/>
      <c r="P56" s="758"/>
      <c r="Q56" s="758"/>
      <c r="R56" s="758"/>
      <c r="S56" s="758"/>
      <c r="T56" s="758"/>
      <c r="U56" s="758"/>
    </row>
    <row r="57" spans="1:21" s="200" customFormat="1" ht="14.25" customHeight="1">
      <c r="A57" s="494">
        <v>21</v>
      </c>
      <c r="B57" s="351" t="s">
        <v>297</v>
      </c>
      <c r="C57" s="350">
        <v>1006807</v>
      </c>
      <c r="D57" s="348">
        <v>3440191</v>
      </c>
      <c r="E57" s="702">
        <f t="shared" si="5"/>
        <v>2.4169319442554533</v>
      </c>
      <c r="F57" s="350">
        <v>9627830</v>
      </c>
      <c r="G57" s="348">
        <v>28734003</v>
      </c>
      <c r="H57" s="702">
        <f t="shared" si="6"/>
        <v>1.9844734483263622</v>
      </c>
      <c r="I57" s="754">
        <f t="shared" si="7"/>
        <v>8.870929580019114E-3</v>
      </c>
      <c r="K57" s="758"/>
      <c r="L57" s="758"/>
      <c r="M57" s="758"/>
      <c r="N57" s="758"/>
      <c r="O57" s="758"/>
      <c r="P57" s="758"/>
      <c r="Q57" s="758"/>
      <c r="R57" s="758"/>
      <c r="S57" s="758"/>
      <c r="T57" s="758"/>
      <c r="U57" s="758"/>
    </row>
    <row r="58" spans="1:21" s="200" customFormat="1" ht="14.25" customHeight="1">
      <c r="A58" s="494">
        <v>22</v>
      </c>
      <c r="B58" s="351" t="s">
        <v>626</v>
      </c>
      <c r="C58" s="350">
        <v>1232677.07</v>
      </c>
      <c r="D58" s="348">
        <v>5172837</v>
      </c>
      <c r="E58" s="702">
        <f t="shared" si="5"/>
        <v>3.1964251026426567</v>
      </c>
      <c r="F58" s="350">
        <v>4222148.01</v>
      </c>
      <c r="G58" s="348">
        <v>28158346.07</v>
      </c>
      <c r="H58" s="702">
        <f t="shared" si="6"/>
        <v>5.6691991856533708</v>
      </c>
      <c r="I58" s="754">
        <f t="shared" si="7"/>
        <v>8.6932094033949237E-3</v>
      </c>
      <c r="K58" s="758"/>
      <c r="L58" s="758"/>
      <c r="M58" s="758"/>
      <c r="N58" s="758"/>
      <c r="O58" s="758"/>
      <c r="P58" s="758"/>
      <c r="Q58" s="758"/>
      <c r="R58" s="758"/>
      <c r="S58" s="758"/>
      <c r="T58" s="758"/>
      <c r="U58" s="758"/>
    </row>
    <row r="59" spans="1:21" s="200" customFormat="1" ht="14.25" customHeight="1">
      <c r="A59" s="494">
        <v>23</v>
      </c>
      <c r="B59" s="351" t="s">
        <v>530</v>
      </c>
      <c r="C59" s="350">
        <v>17331169.830000002</v>
      </c>
      <c r="D59" s="348">
        <v>3146454</v>
      </c>
      <c r="E59" s="702">
        <f t="shared" si="5"/>
        <v>-0.81845114721837564</v>
      </c>
      <c r="F59" s="350">
        <v>112153916.66999999</v>
      </c>
      <c r="G59" s="348">
        <v>27912947.640000001</v>
      </c>
      <c r="H59" s="702">
        <f t="shared" si="6"/>
        <v>-0.7511192790339134</v>
      </c>
      <c r="I59" s="754">
        <f t="shared" si="7"/>
        <v>8.6174485638217807E-3</v>
      </c>
      <c r="K59" s="758"/>
      <c r="L59" s="758"/>
      <c r="M59" s="758"/>
      <c r="N59" s="758"/>
      <c r="O59" s="758"/>
      <c r="P59" s="758"/>
      <c r="Q59" s="758"/>
      <c r="R59" s="758"/>
      <c r="S59" s="758"/>
      <c r="T59" s="758"/>
      <c r="U59" s="758"/>
    </row>
    <row r="60" spans="1:21" s="200" customFormat="1" ht="14.25" customHeight="1">
      <c r="A60" s="494">
        <v>24</v>
      </c>
      <c r="B60" s="351" t="s">
        <v>430</v>
      </c>
      <c r="C60" s="350">
        <v>3935046</v>
      </c>
      <c r="D60" s="348">
        <v>6224865</v>
      </c>
      <c r="E60" s="702">
        <f t="shared" si="5"/>
        <v>0.58190399807270365</v>
      </c>
      <c r="F60" s="350">
        <v>33659782</v>
      </c>
      <c r="G60" s="348">
        <v>25640348</v>
      </c>
      <c r="H60" s="702">
        <f t="shared" si="6"/>
        <v>-0.23824973079148282</v>
      </c>
      <c r="I60" s="754">
        <f t="shared" si="7"/>
        <v>7.9158383019304317E-3</v>
      </c>
      <c r="K60" s="758"/>
      <c r="L60" s="758"/>
      <c r="M60" s="758"/>
      <c r="N60" s="758"/>
      <c r="O60" s="758"/>
      <c r="P60" s="758"/>
      <c r="Q60" s="758"/>
      <c r="R60" s="758"/>
      <c r="S60" s="758"/>
      <c r="T60" s="758"/>
      <c r="U60" s="758"/>
    </row>
    <row r="61" spans="1:21" s="200" customFormat="1" ht="14.25" customHeight="1">
      <c r="A61" s="494">
        <v>25</v>
      </c>
      <c r="B61" s="351" t="s">
        <v>573</v>
      </c>
      <c r="C61" s="350">
        <v>3852379.7399999998</v>
      </c>
      <c r="D61" s="348">
        <v>4479928</v>
      </c>
      <c r="E61" s="702">
        <f t="shared" si="5"/>
        <v>0.16289885794072845</v>
      </c>
      <c r="F61" s="350">
        <v>19804442.999999996</v>
      </c>
      <c r="G61" s="348">
        <v>25258448.869999997</v>
      </c>
      <c r="H61" s="702">
        <f t="shared" si="6"/>
        <v>0.27539304538885556</v>
      </c>
      <c r="I61" s="754">
        <f t="shared" si="7"/>
        <v>7.7979361673444292E-3</v>
      </c>
      <c r="K61" s="758"/>
      <c r="L61" s="758"/>
      <c r="M61" s="758"/>
      <c r="N61" s="758"/>
      <c r="O61" s="758"/>
      <c r="P61" s="758"/>
      <c r="Q61" s="758"/>
      <c r="R61" s="758"/>
      <c r="S61" s="758"/>
      <c r="T61" s="758"/>
      <c r="U61" s="758"/>
    </row>
    <row r="62" spans="1:21" s="200" customFormat="1" ht="14.25" customHeight="1">
      <c r="A62" s="494">
        <v>26</v>
      </c>
      <c r="B62" s="351" t="s">
        <v>577</v>
      </c>
      <c r="C62" s="350">
        <v>1578311</v>
      </c>
      <c r="D62" s="348">
        <v>1891360</v>
      </c>
      <c r="E62" s="702">
        <f t="shared" si="5"/>
        <v>0.19834430603347508</v>
      </c>
      <c r="F62" s="350">
        <v>10268070</v>
      </c>
      <c r="G62" s="348">
        <v>22233343.079999998</v>
      </c>
      <c r="H62" s="702">
        <f t="shared" si="6"/>
        <v>1.1652893951833208</v>
      </c>
      <c r="I62" s="754">
        <f t="shared" si="7"/>
        <v>6.8640078025705379E-3</v>
      </c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</row>
    <row r="63" spans="1:21" s="200" customFormat="1" ht="14.25" customHeight="1">
      <c r="A63" s="494">
        <v>27</v>
      </c>
      <c r="B63" s="351" t="s">
        <v>578</v>
      </c>
      <c r="C63" s="350">
        <v>2515942</v>
      </c>
      <c r="D63" s="348">
        <v>2603433</v>
      </c>
      <c r="E63" s="702">
        <f t="shared" si="5"/>
        <v>3.4774649018141091E-2</v>
      </c>
      <c r="F63" s="350">
        <v>14800784</v>
      </c>
      <c r="G63" s="348">
        <v>21848370.699999999</v>
      </c>
      <c r="H63" s="702">
        <f t="shared" si="6"/>
        <v>0.47616306676727382</v>
      </c>
      <c r="I63" s="754">
        <f t="shared" si="7"/>
        <v>6.745156876257475E-3</v>
      </c>
      <c r="K63" s="758"/>
      <c r="L63" s="758"/>
      <c r="M63" s="758"/>
      <c r="N63" s="758"/>
      <c r="O63" s="758"/>
      <c r="P63" s="758"/>
      <c r="Q63" s="758"/>
      <c r="R63" s="758"/>
      <c r="S63" s="758"/>
      <c r="T63" s="758"/>
      <c r="U63" s="758"/>
    </row>
    <row r="64" spans="1:21" s="200" customFormat="1" ht="14.25" customHeight="1">
      <c r="A64" s="494">
        <v>28</v>
      </c>
      <c r="B64" s="351" t="s">
        <v>25</v>
      </c>
      <c r="C64" s="350">
        <v>3314929</v>
      </c>
      <c r="D64" s="348">
        <v>3002723</v>
      </c>
      <c r="E64" s="702">
        <f t="shared" si="5"/>
        <v>-9.4181806005498192E-2</v>
      </c>
      <c r="F64" s="350">
        <v>20728241</v>
      </c>
      <c r="G64" s="348">
        <v>21106834</v>
      </c>
      <c r="H64" s="702">
        <f t="shared" si="6"/>
        <v>1.8264598525268072E-2</v>
      </c>
      <c r="I64" s="754">
        <f t="shared" si="7"/>
        <v>6.5162253261807322E-3</v>
      </c>
      <c r="K64" s="758"/>
      <c r="L64" s="758"/>
      <c r="M64" s="758"/>
      <c r="N64" s="758"/>
      <c r="O64" s="758"/>
      <c r="P64" s="758"/>
      <c r="Q64" s="758"/>
      <c r="R64" s="758"/>
      <c r="S64" s="758"/>
      <c r="T64" s="758"/>
      <c r="U64" s="758"/>
    </row>
    <row r="65" spans="1:21" s="200" customFormat="1" ht="14.25" customHeight="1">
      <c r="A65" s="494">
        <v>29</v>
      </c>
      <c r="B65" s="351" t="s">
        <v>296</v>
      </c>
      <c r="C65" s="350">
        <v>1492920</v>
      </c>
      <c r="D65" s="348">
        <v>4347499</v>
      </c>
      <c r="E65" s="702">
        <f t="shared" si="5"/>
        <v>1.9120776732845699</v>
      </c>
      <c r="F65" s="350">
        <v>10826036.98</v>
      </c>
      <c r="G65" s="348">
        <v>21060837.289999999</v>
      </c>
      <c r="H65" s="702">
        <f t="shared" si="6"/>
        <v>0.94538752536202764</v>
      </c>
      <c r="I65" s="754">
        <f t="shared" si="7"/>
        <v>6.50202495266081E-3</v>
      </c>
      <c r="K65" s="758"/>
      <c r="L65" s="758"/>
      <c r="M65" s="758"/>
      <c r="N65" s="758"/>
      <c r="O65" s="758"/>
      <c r="P65" s="758"/>
      <c r="Q65" s="758"/>
      <c r="R65" s="758"/>
      <c r="S65" s="758"/>
      <c r="T65" s="758"/>
      <c r="U65" s="758"/>
    </row>
    <row r="66" spans="1:21" s="200" customFormat="1" ht="14.25" customHeight="1">
      <c r="A66" s="494">
        <v>30</v>
      </c>
      <c r="B66" s="351" t="s">
        <v>32</v>
      </c>
      <c r="C66" s="350">
        <v>2695913</v>
      </c>
      <c r="D66" s="348">
        <v>2223224</v>
      </c>
      <c r="E66" s="702">
        <f t="shared" si="5"/>
        <v>-0.17533540585323037</v>
      </c>
      <c r="F66" s="350">
        <v>20903853</v>
      </c>
      <c r="G66" s="348">
        <v>19381686</v>
      </c>
      <c r="H66" s="702">
        <f t="shared" si="6"/>
        <v>-7.281753272949254E-2</v>
      </c>
      <c r="I66" s="754">
        <f t="shared" si="7"/>
        <v>5.9836275387053564E-3</v>
      </c>
      <c r="K66" s="758"/>
      <c r="L66" s="758"/>
      <c r="M66" s="758"/>
      <c r="N66" s="758"/>
      <c r="O66" s="758"/>
      <c r="P66" s="758"/>
      <c r="Q66" s="758"/>
      <c r="R66" s="758"/>
      <c r="S66" s="758"/>
      <c r="T66" s="758"/>
      <c r="U66" s="758"/>
    </row>
    <row r="67" spans="1:21" s="200" customFormat="1" ht="14.25" customHeight="1">
      <c r="A67" s="494">
        <v>31</v>
      </c>
      <c r="B67" s="351" t="s">
        <v>580</v>
      </c>
      <c r="C67" s="350">
        <v>2842024</v>
      </c>
      <c r="D67" s="348">
        <v>2092712</v>
      </c>
      <c r="E67" s="702">
        <f t="shared" si="5"/>
        <v>-0.26365435337632614</v>
      </c>
      <c r="F67" s="350">
        <v>16653920</v>
      </c>
      <c r="G67" s="348">
        <v>17866819.039999999</v>
      </c>
      <c r="H67" s="702">
        <f t="shared" si="6"/>
        <v>7.2829642510592096E-2</v>
      </c>
      <c r="I67" s="754">
        <f t="shared" si="7"/>
        <v>5.5159489446278921E-3</v>
      </c>
      <c r="K67" s="758"/>
      <c r="L67" s="758"/>
      <c r="M67" s="758"/>
      <c r="N67" s="758"/>
      <c r="O67" s="758"/>
      <c r="P67" s="758"/>
      <c r="Q67" s="758"/>
      <c r="R67" s="758"/>
      <c r="S67" s="758"/>
      <c r="T67" s="758"/>
      <c r="U67" s="758"/>
    </row>
    <row r="68" spans="1:21" s="200" customFormat="1" ht="14.25" customHeight="1">
      <c r="A68" s="494">
        <v>32</v>
      </c>
      <c r="B68" s="351" t="s">
        <v>678</v>
      </c>
      <c r="C68" s="350">
        <v>1672973.21</v>
      </c>
      <c r="D68" s="348">
        <v>3456658</v>
      </c>
      <c r="E68" s="702">
        <f t="shared" si="5"/>
        <v>1.0661765408664254</v>
      </c>
      <c r="F68" s="350">
        <v>5011425.74</v>
      </c>
      <c r="G68" s="348">
        <v>16780171.130000003</v>
      </c>
      <c r="H68" s="702">
        <f t="shared" si="6"/>
        <v>2.3483826760246482</v>
      </c>
      <c r="I68" s="754">
        <f t="shared" si="7"/>
        <v>5.1804726419392303E-3</v>
      </c>
      <c r="K68" s="758"/>
      <c r="L68" s="758"/>
      <c r="M68" s="758"/>
      <c r="N68" s="758"/>
      <c r="O68" s="758"/>
      <c r="P68" s="758"/>
      <c r="Q68" s="758"/>
      <c r="R68" s="758"/>
      <c r="S68" s="758"/>
      <c r="T68" s="758"/>
      <c r="U68" s="758"/>
    </row>
    <row r="69" spans="1:21" s="200" customFormat="1" ht="14.25" customHeight="1">
      <c r="A69" s="494">
        <v>33</v>
      </c>
      <c r="B69" s="351" t="s">
        <v>439</v>
      </c>
      <c r="C69" s="350">
        <v>2758400</v>
      </c>
      <c r="D69" s="348">
        <v>223968</v>
      </c>
      <c r="E69" s="702">
        <f t="shared" si="5"/>
        <v>-0.91880510440835272</v>
      </c>
      <c r="F69" s="350">
        <v>13182800</v>
      </c>
      <c r="G69" s="348">
        <v>16091477</v>
      </c>
      <c r="H69" s="702">
        <f t="shared" si="6"/>
        <v>0.22064182116090669</v>
      </c>
      <c r="I69" s="754">
        <f t="shared" si="7"/>
        <v>4.9678549593489369E-3</v>
      </c>
      <c r="K69" s="758"/>
      <c r="L69" s="758"/>
      <c r="M69" s="758"/>
      <c r="N69" s="758"/>
      <c r="O69" s="758"/>
      <c r="P69" s="758"/>
      <c r="Q69" s="758"/>
      <c r="R69" s="758"/>
      <c r="S69" s="758"/>
      <c r="T69" s="758"/>
      <c r="U69" s="758"/>
    </row>
    <row r="70" spans="1:21" s="200" customFormat="1" ht="14.25" customHeight="1">
      <c r="A70" s="494">
        <v>34</v>
      </c>
      <c r="B70" s="351" t="s">
        <v>582</v>
      </c>
      <c r="C70" s="350"/>
      <c r="D70" s="348">
        <v>800000</v>
      </c>
      <c r="E70" s="702" t="s">
        <v>64</v>
      </c>
      <c r="F70" s="350"/>
      <c r="G70" s="348">
        <v>16082552</v>
      </c>
      <c r="H70" s="702" t="s">
        <v>64</v>
      </c>
      <c r="I70" s="754">
        <f t="shared" si="7"/>
        <v>4.9650995811128563E-3</v>
      </c>
      <c r="K70" s="758"/>
      <c r="L70" s="758"/>
      <c r="M70" s="758"/>
      <c r="N70" s="758"/>
      <c r="O70" s="758"/>
      <c r="P70" s="758"/>
      <c r="Q70" s="758"/>
      <c r="R70" s="758"/>
      <c r="S70" s="758"/>
      <c r="T70" s="758"/>
      <c r="U70" s="758"/>
    </row>
    <row r="71" spans="1:21" s="200" customFormat="1" ht="14.25" customHeight="1">
      <c r="A71" s="494">
        <v>35</v>
      </c>
      <c r="B71" s="351" t="s">
        <v>33</v>
      </c>
      <c r="C71" s="350">
        <v>2252696.9</v>
      </c>
      <c r="D71" s="348">
        <v>3435692</v>
      </c>
      <c r="E71" s="702">
        <f t="shared" si="5"/>
        <v>0.52514614815690486</v>
      </c>
      <c r="F71" s="350">
        <v>8921631.209999999</v>
      </c>
      <c r="G71" s="348">
        <v>15547298.34</v>
      </c>
      <c r="H71" s="702">
        <f t="shared" si="6"/>
        <v>0.74265198527523557</v>
      </c>
      <c r="I71" s="754">
        <f t="shared" si="7"/>
        <v>4.799852938474603E-3</v>
      </c>
      <c r="K71" s="758"/>
      <c r="L71" s="758"/>
      <c r="M71" s="758"/>
      <c r="N71" s="758"/>
      <c r="O71" s="758"/>
      <c r="P71" s="758"/>
      <c r="Q71" s="758"/>
      <c r="R71" s="758"/>
      <c r="S71" s="758"/>
      <c r="T71" s="758"/>
      <c r="U71" s="758"/>
    </row>
    <row r="72" spans="1:21" s="200" customFormat="1" ht="14.25" customHeight="1">
      <c r="A72" s="494">
        <v>36</v>
      </c>
      <c r="B72" s="351" t="s">
        <v>579</v>
      </c>
      <c r="C72" s="350">
        <v>5000000</v>
      </c>
      <c r="D72" s="348">
        <v>0</v>
      </c>
      <c r="E72" s="702">
        <f t="shared" si="5"/>
        <v>-1</v>
      </c>
      <c r="F72" s="350">
        <v>24030000</v>
      </c>
      <c r="G72" s="348">
        <v>15000000</v>
      </c>
      <c r="H72" s="702">
        <f t="shared" si="6"/>
        <v>-0.37578027465667918</v>
      </c>
      <c r="I72" s="754">
        <f t="shared" si="7"/>
        <v>4.6308877917318626E-3</v>
      </c>
      <c r="K72" s="758"/>
      <c r="L72" s="758"/>
      <c r="M72" s="758"/>
      <c r="N72" s="758"/>
      <c r="O72" s="758"/>
      <c r="P72" s="758"/>
      <c r="Q72" s="758"/>
      <c r="R72" s="758"/>
      <c r="S72" s="758"/>
      <c r="T72" s="758"/>
      <c r="U72" s="758"/>
    </row>
    <row r="73" spans="1:21" s="200" customFormat="1" ht="14.25" customHeight="1">
      <c r="A73" s="494">
        <v>37</v>
      </c>
      <c r="B73" s="351" t="s">
        <v>23</v>
      </c>
      <c r="C73" s="350">
        <v>3986826</v>
      </c>
      <c r="D73" s="348">
        <v>2746012</v>
      </c>
      <c r="E73" s="702">
        <f t="shared" si="5"/>
        <v>-0.31122853116739979</v>
      </c>
      <c r="F73" s="350">
        <v>25453416</v>
      </c>
      <c r="G73" s="348">
        <v>13395491.030000001</v>
      </c>
      <c r="H73" s="702">
        <f t="shared" si="6"/>
        <v>-0.47372521511454491</v>
      </c>
      <c r="I73" s="754">
        <f t="shared" si="7"/>
        <v>4.1355343916720452E-3</v>
      </c>
      <c r="K73" s="758"/>
      <c r="L73" s="758"/>
      <c r="M73" s="758"/>
      <c r="N73" s="758"/>
      <c r="O73" s="758"/>
      <c r="P73" s="758"/>
      <c r="Q73" s="758"/>
      <c r="R73" s="758"/>
      <c r="S73" s="758"/>
      <c r="T73" s="758"/>
      <c r="U73" s="758"/>
    </row>
    <row r="74" spans="1:21" s="200" customFormat="1" ht="14.25" customHeight="1">
      <c r="A74" s="494">
        <v>38</v>
      </c>
      <c r="B74" s="352" t="s">
        <v>574</v>
      </c>
      <c r="C74" s="350">
        <v>416721</v>
      </c>
      <c r="D74" s="349">
        <v>1349562</v>
      </c>
      <c r="E74" s="702">
        <f t="shared" si="5"/>
        <v>2.2385264961449027</v>
      </c>
      <c r="F74" s="350">
        <v>6075063</v>
      </c>
      <c r="G74" s="348">
        <v>13351411</v>
      </c>
      <c r="H74" s="702">
        <f t="shared" si="6"/>
        <v>1.1977403361907522</v>
      </c>
      <c r="I74" s="754">
        <f t="shared" si="7"/>
        <v>4.1219257468196333E-3</v>
      </c>
      <c r="K74" s="758"/>
      <c r="L74" s="758"/>
      <c r="M74" s="758"/>
      <c r="N74" s="758"/>
      <c r="O74" s="758"/>
      <c r="P74" s="758"/>
      <c r="Q74" s="758"/>
      <c r="R74" s="758"/>
      <c r="S74" s="758"/>
      <c r="T74" s="758"/>
      <c r="U74" s="758"/>
    </row>
    <row r="75" spans="1:21" s="200" customFormat="1" ht="14.25" customHeight="1">
      <c r="A75" s="494">
        <v>39</v>
      </c>
      <c r="B75" s="351" t="s">
        <v>444</v>
      </c>
      <c r="C75" s="350">
        <v>1390236</v>
      </c>
      <c r="D75" s="348">
        <v>1149690</v>
      </c>
      <c r="E75" s="702">
        <f t="shared" si="5"/>
        <v>-0.1730252993017013</v>
      </c>
      <c r="F75" s="350">
        <v>4113097</v>
      </c>
      <c r="G75" s="348">
        <v>13294450</v>
      </c>
      <c r="H75" s="702">
        <f t="shared" si="6"/>
        <v>2.2322237963267098</v>
      </c>
      <c r="I75" s="754">
        <f t="shared" si="7"/>
        <v>4.1043404135193105E-3</v>
      </c>
      <c r="K75" s="758"/>
      <c r="L75" s="758"/>
      <c r="M75" s="758"/>
      <c r="N75" s="758"/>
      <c r="O75" s="758"/>
      <c r="P75" s="758"/>
      <c r="Q75" s="758"/>
      <c r="R75" s="758"/>
      <c r="S75" s="758"/>
      <c r="T75" s="758"/>
      <c r="U75" s="758"/>
    </row>
    <row r="76" spans="1:21" s="200" customFormat="1" ht="14.25" customHeight="1">
      <c r="A76" s="494">
        <v>40</v>
      </c>
      <c r="B76" s="351" t="s">
        <v>298</v>
      </c>
      <c r="C76" s="350">
        <v>553279.91999999993</v>
      </c>
      <c r="D76" s="348">
        <v>1933408</v>
      </c>
      <c r="E76" s="702">
        <f t="shared" si="5"/>
        <v>2.4944481628756745</v>
      </c>
      <c r="F76" s="350">
        <v>8202951.8199999994</v>
      </c>
      <c r="G76" s="348">
        <v>12131524.91</v>
      </c>
      <c r="H76" s="702">
        <f t="shared" si="6"/>
        <v>0.47892187790516627</v>
      </c>
      <c r="I76" s="754">
        <f t="shared" si="7"/>
        <v>3.7453153733873318E-3</v>
      </c>
      <c r="K76" s="758"/>
      <c r="L76" s="758"/>
      <c r="M76" s="758"/>
      <c r="N76" s="758"/>
      <c r="O76" s="758"/>
      <c r="P76" s="758"/>
      <c r="Q76" s="758"/>
      <c r="R76" s="758"/>
      <c r="S76" s="758"/>
      <c r="T76" s="758"/>
      <c r="U76" s="758"/>
    </row>
    <row r="77" spans="1:21" s="200" customFormat="1" ht="14.25" customHeight="1">
      <c r="A77" s="494">
        <v>41</v>
      </c>
      <c r="B77" s="351" t="s">
        <v>581</v>
      </c>
      <c r="C77" s="350">
        <v>650597</v>
      </c>
      <c r="D77" s="348">
        <v>1602339</v>
      </c>
      <c r="E77" s="702">
        <f t="shared" si="5"/>
        <v>1.4628748672373222</v>
      </c>
      <c r="F77" s="350">
        <v>9282995</v>
      </c>
      <c r="G77" s="348">
        <v>11750493.030000001</v>
      </c>
      <c r="H77" s="702">
        <f t="shared" si="6"/>
        <v>0.26580839804395029</v>
      </c>
      <c r="I77" s="754">
        <f t="shared" si="7"/>
        <v>3.6276809812971563E-3</v>
      </c>
      <c r="K77" s="758"/>
      <c r="L77" s="758"/>
      <c r="M77" s="758"/>
      <c r="N77" s="758"/>
      <c r="O77" s="758"/>
      <c r="P77" s="758"/>
      <c r="Q77" s="758"/>
      <c r="R77" s="758"/>
      <c r="S77" s="758"/>
      <c r="T77" s="758"/>
      <c r="U77" s="758"/>
    </row>
    <row r="78" spans="1:21" s="200" customFormat="1" ht="14.25" customHeight="1">
      <c r="A78" s="494">
        <v>42</v>
      </c>
      <c r="B78" s="351" t="s">
        <v>679</v>
      </c>
      <c r="C78" s="350">
        <v>401756</v>
      </c>
      <c r="D78" s="348">
        <v>1391799</v>
      </c>
      <c r="E78" s="702">
        <f t="shared" si="5"/>
        <v>2.4642892701042425</v>
      </c>
      <c r="F78" s="350">
        <v>3114443.17</v>
      </c>
      <c r="G78" s="348">
        <v>11292642.1</v>
      </c>
      <c r="H78" s="702">
        <f t="shared" si="6"/>
        <v>2.6258944163042797</v>
      </c>
      <c r="I78" s="754">
        <f t="shared" si="7"/>
        <v>3.4863305624858172E-3</v>
      </c>
      <c r="K78" s="758"/>
      <c r="L78" s="758"/>
      <c r="M78" s="758"/>
      <c r="N78" s="758"/>
      <c r="O78" s="758"/>
      <c r="P78" s="758"/>
      <c r="Q78" s="758"/>
      <c r="R78" s="758"/>
      <c r="S78" s="758"/>
      <c r="T78" s="758"/>
      <c r="U78" s="758"/>
    </row>
    <row r="79" spans="1:21" s="200" customFormat="1" ht="14.25" customHeight="1">
      <c r="A79" s="494">
        <v>43</v>
      </c>
      <c r="B79" s="351" t="s">
        <v>687</v>
      </c>
      <c r="C79" s="350">
        <v>1083579</v>
      </c>
      <c r="D79" s="348">
        <v>1522874</v>
      </c>
      <c r="E79" s="702">
        <f t="shared" si="5"/>
        <v>0.40541114215022622</v>
      </c>
      <c r="F79" s="350">
        <v>19107571.960000001</v>
      </c>
      <c r="G79" s="348">
        <v>10785554.039999999</v>
      </c>
      <c r="H79" s="702">
        <f t="shared" si="6"/>
        <v>-0.43553508197804536</v>
      </c>
      <c r="I79" s="754">
        <f t="shared" si="7"/>
        <v>3.3297793687266839E-3</v>
      </c>
      <c r="K79" s="758"/>
      <c r="L79" s="758"/>
      <c r="M79" s="758"/>
      <c r="N79" s="758"/>
      <c r="O79" s="758"/>
      <c r="P79" s="758"/>
      <c r="Q79" s="758"/>
      <c r="R79" s="758"/>
      <c r="S79" s="758"/>
      <c r="T79" s="758"/>
      <c r="U79" s="758"/>
    </row>
    <row r="80" spans="1:21" s="200" customFormat="1" ht="14.25" customHeight="1">
      <c r="A80" s="494">
        <v>44</v>
      </c>
      <c r="B80" s="351" t="s">
        <v>464</v>
      </c>
      <c r="C80" s="350">
        <v>0</v>
      </c>
      <c r="D80" s="348">
        <v>1830907</v>
      </c>
      <c r="E80" s="702" t="s">
        <v>64</v>
      </c>
      <c r="F80" s="350">
        <v>3720.48</v>
      </c>
      <c r="G80" s="348">
        <v>9208796.9800000004</v>
      </c>
      <c r="H80" s="702" t="s">
        <v>64</v>
      </c>
      <c r="I80" s="754">
        <f t="shared" si="7"/>
        <v>2.8429937007479495E-3</v>
      </c>
      <c r="K80" s="758"/>
      <c r="L80" s="758"/>
      <c r="M80" s="758"/>
      <c r="N80" s="758"/>
      <c r="O80" s="758"/>
      <c r="P80" s="758"/>
      <c r="Q80" s="758"/>
      <c r="R80" s="758"/>
      <c r="S80" s="758"/>
      <c r="T80" s="758"/>
      <c r="U80" s="758"/>
    </row>
    <row r="81" spans="1:21" s="200" customFormat="1" ht="14.25" customHeight="1">
      <c r="A81" s="494">
        <v>45</v>
      </c>
      <c r="B81" s="351" t="s">
        <v>585</v>
      </c>
      <c r="C81" s="350"/>
      <c r="D81" s="348">
        <v>1733611</v>
      </c>
      <c r="E81" s="702" t="s">
        <v>64</v>
      </c>
      <c r="F81" s="350"/>
      <c r="G81" s="348">
        <v>8113681.9500000002</v>
      </c>
      <c r="H81" s="702" t="s">
        <v>64</v>
      </c>
      <c r="I81" s="754">
        <f t="shared" si="7"/>
        <v>2.5049033792166782E-3</v>
      </c>
      <c r="K81" s="758"/>
      <c r="L81" s="758"/>
      <c r="M81" s="758"/>
      <c r="N81" s="758"/>
      <c r="O81" s="758"/>
      <c r="P81" s="758"/>
      <c r="Q81" s="758"/>
      <c r="R81" s="758"/>
      <c r="S81" s="758"/>
      <c r="T81" s="758"/>
      <c r="U81" s="758"/>
    </row>
    <row r="82" spans="1:21" s="200" customFormat="1" ht="14.25" customHeight="1">
      <c r="A82" s="494">
        <v>46</v>
      </c>
      <c r="B82" s="351" t="s">
        <v>456</v>
      </c>
      <c r="C82" s="350">
        <v>36612</v>
      </c>
      <c r="D82" s="348">
        <v>1732051</v>
      </c>
      <c r="E82" s="702" t="s">
        <v>64</v>
      </c>
      <c r="F82" s="350">
        <v>36612</v>
      </c>
      <c r="G82" s="348">
        <v>7721801.8900000006</v>
      </c>
      <c r="H82" s="702" t="s">
        <v>64</v>
      </c>
      <c r="I82" s="754">
        <f t="shared" si="7"/>
        <v>2.3839198735048682E-3</v>
      </c>
      <c r="K82" s="758"/>
      <c r="L82" s="758"/>
      <c r="M82" s="758"/>
      <c r="N82" s="758"/>
      <c r="O82" s="758"/>
      <c r="P82" s="758"/>
      <c r="Q82" s="758"/>
      <c r="R82" s="758"/>
      <c r="S82" s="758"/>
      <c r="T82" s="758"/>
      <c r="U82" s="758"/>
    </row>
    <row r="83" spans="1:21" s="200" customFormat="1" ht="14.25" customHeight="1">
      <c r="A83" s="494">
        <v>47</v>
      </c>
      <c r="B83" s="351" t="s">
        <v>583</v>
      </c>
      <c r="C83" s="350">
        <v>536557.01</v>
      </c>
      <c r="D83" s="348">
        <v>261636</v>
      </c>
      <c r="E83" s="702">
        <f t="shared" si="5"/>
        <v>-0.51237986807776492</v>
      </c>
      <c r="F83" s="350">
        <v>2934276.76</v>
      </c>
      <c r="G83" s="348">
        <v>7155058.5200000005</v>
      </c>
      <c r="H83" s="702" t="s">
        <v>64</v>
      </c>
      <c r="I83" s="754">
        <f t="shared" si="7"/>
        <v>2.2089515432930033E-3</v>
      </c>
      <c r="K83" s="758"/>
      <c r="L83" s="758"/>
      <c r="M83" s="758"/>
      <c r="N83" s="758"/>
      <c r="O83" s="758"/>
      <c r="P83" s="758"/>
      <c r="Q83" s="758"/>
      <c r="R83" s="758"/>
      <c r="S83" s="758"/>
      <c r="T83" s="758"/>
      <c r="U83" s="758"/>
    </row>
    <row r="84" spans="1:21" s="200" customFormat="1" ht="14.25" customHeight="1">
      <c r="A84" s="494">
        <v>48</v>
      </c>
      <c r="B84" s="351" t="s">
        <v>688</v>
      </c>
      <c r="C84" s="350">
        <v>26000</v>
      </c>
      <c r="D84" s="348">
        <v>1128000</v>
      </c>
      <c r="E84" s="702" t="s">
        <v>64</v>
      </c>
      <c r="F84" s="350">
        <v>472000</v>
      </c>
      <c r="G84" s="348">
        <v>6903000</v>
      </c>
      <c r="H84" s="702" t="s">
        <v>64</v>
      </c>
      <c r="I84" s="754">
        <f t="shared" si="7"/>
        <v>2.131134561755003E-3</v>
      </c>
      <c r="K84" s="758"/>
      <c r="L84" s="758"/>
      <c r="M84" s="758"/>
      <c r="N84" s="758"/>
      <c r="O84" s="758"/>
      <c r="P84" s="758"/>
      <c r="Q84" s="758"/>
      <c r="R84" s="758"/>
      <c r="S84" s="758"/>
      <c r="T84" s="758"/>
      <c r="U84" s="758"/>
    </row>
    <row r="85" spans="1:21" s="200" customFormat="1" ht="14.25" customHeight="1">
      <c r="A85" s="494">
        <v>49</v>
      </c>
      <c r="B85" s="351" t="s">
        <v>584</v>
      </c>
      <c r="C85" s="350">
        <v>337838</v>
      </c>
      <c r="D85" s="348">
        <v>529678</v>
      </c>
      <c r="E85" s="702">
        <f t="shared" si="5"/>
        <v>0.56784612743385887</v>
      </c>
      <c r="F85" s="350">
        <v>6476903</v>
      </c>
      <c r="G85" s="348">
        <v>6866768</v>
      </c>
      <c r="H85" s="702">
        <f t="shared" si="6"/>
        <v>6.0193120076061035E-2</v>
      </c>
      <c r="I85" s="754">
        <f t="shared" si="7"/>
        <v>2.1199488066570011E-3</v>
      </c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</row>
    <row r="86" spans="1:21" s="200" customFormat="1" ht="14.25" customHeight="1">
      <c r="A86" s="494">
        <v>50</v>
      </c>
      <c r="B86" s="351" t="s">
        <v>457</v>
      </c>
      <c r="C86" s="350">
        <v>288471</v>
      </c>
      <c r="D86" s="348">
        <v>593504</v>
      </c>
      <c r="E86" s="702">
        <f t="shared" si="5"/>
        <v>1.0574130501852874</v>
      </c>
      <c r="F86" s="350">
        <v>4943302</v>
      </c>
      <c r="G86" s="348">
        <v>6809377.0699999994</v>
      </c>
      <c r="H86" s="702">
        <f t="shared" si="6"/>
        <v>0.37749566382956168</v>
      </c>
      <c r="I86" s="754">
        <f t="shared" si="7"/>
        <v>2.1022307428507918E-3</v>
      </c>
      <c r="K86" s="758"/>
      <c r="L86" s="758"/>
      <c r="M86" s="758"/>
      <c r="N86" s="758"/>
      <c r="O86" s="758"/>
      <c r="P86" s="758"/>
      <c r="Q86" s="758"/>
      <c r="R86" s="758"/>
      <c r="S86" s="758"/>
      <c r="T86" s="758"/>
      <c r="U86" s="758"/>
    </row>
    <row r="87" spans="1:21" s="202" customFormat="1" ht="14.25" customHeight="1">
      <c r="A87" s="495"/>
      <c r="B87" s="353" t="s">
        <v>26</v>
      </c>
      <c r="C87" s="700">
        <v>30326073.240000129</v>
      </c>
      <c r="D87" s="348">
        <v>19093782</v>
      </c>
      <c r="E87" s="702">
        <f t="shared" si="5"/>
        <v>-0.37038396468635848</v>
      </c>
      <c r="F87" s="350">
        <v>233715790.02999878</v>
      </c>
      <c r="G87" s="348">
        <v>168031835.61000061</v>
      </c>
      <c r="H87" s="702">
        <f t="shared" si="6"/>
        <v>-0.28104200581213301</v>
      </c>
      <c r="I87" s="754">
        <f t="shared" si="7"/>
        <v>5.1875771743243135E-2</v>
      </c>
      <c r="J87" s="200"/>
      <c r="K87" s="758"/>
      <c r="L87" s="758"/>
      <c r="M87" s="758"/>
      <c r="N87" s="758"/>
      <c r="O87" s="758"/>
      <c r="P87" s="758"/>
      <c r="Q87" s="758"/>
      <c r="R87" s="758"/>
      <c r="S87" s="758"/>
      <c r="T87" s="758"/>
      <c r="U87" s="758"/>
    </row>
    <row r="88" spans="1:21" s="196" customFormat="1" ht="15.75" thickBot="1">
      <c r="A88" s="496"/>
      <c r="B88" s="457" t="s">
        <v>55</v>
      </c>
      <c r="C88" s="458">
        <f>+SUM(C37:C87)</f>
        <v>334244161.68000007</v>
      </c>
      <c r="D88" s="458">
        <f>+SUM(D37:D87)</f>
        <v>488543610</v>
      </c>
      <c r="E88" s="808">
        <f t="shared" si="5"/>
        <v>0.46163692895771113</v>
      </c>
      <c r="F88" s="458">
        <f>+SUM(F37:F87)</f>
        <v>2530911382.1799994</v>
      </c>
      <c r="G88" s="458">
        <f>+SUM(G37:G87)</f>
        <v>3239119727.0600009</v>
      </c>
      <c r="H88" s="808">
        <f>+G88/F88-1</f>
        <v>0.27982344615716515</v>
      </c>
      <c r="I88" s="808">
        <f>+G88/$G$88</f>
        <v>1</v>
      </c>
      <c r="K88" s="758"/>
      <c r="L88" s="758"/>
      <c r="M88" s="758"/>
      <c r="N88" s="758"/>
      <c r="O88" s="758"/>
      <c r="P88" s="758"/>
      <c r="Q88" s="758"/>
      <c r="R88" s="758"/>
      <c r="S88" s="758"/>
      <c r="T88" s="758"/>
      <c r="U88" s="758"/>
    </row>
    <row r="89" spans="1:21" s="196" customFormat="1" ht="15">
      <c r="C89" s="454"/>
      <c r="D89" s="454"/>
      <c r="E89" s="809"/>
      <c r="F89" s="454"/>
      <c r="G89" s="454"/>
      <c r="H89" s="809"/>
      <c r="I89" s="809"/>
      <c r="K89" s="758"/>
      <c r="L89" s="758"/>
      <c r="M89" s="758"/>
      <c r="N89" s="758"/>
      <c r="O89" s="758"/>
      <c r="P89" s="758"/>
      <c r="Q89" s="758"/>
      <c r="R89" s="758"/>
      <c r="S89" s="758"/>
      <c r="T89" s="758"/>
      <c r="U89" s="758"/>
    </row>
    <row r="90" spans="1:21" s="196" customFormat="1" ht="15">
      <c r="E90" s="809"/>
      <c r="H90" s="809"/>
      <c r="I90" s="809"/>
      <c r="K90" s="758"/>
      <c r="L90" s="758"/>
      <c r="M90" s="758"/>
      <c r="N90" s="758"/>
      <c r="O90" s="758"/>
      <c r="P90" s="758"/>
      <c r="Q90" s="758"/>
      <c r="R90" s="758"/>
      <c r="S90" s="758"/>
      <c r="T90" s="758"/>
      <c r="U90" s="758"/>
    </row>
    <row r="91" spans="1:21" s="196" customFormat="1" ht="52.5" customHeight="1">
      <c r="A91" s="875" t="s">
        <v>684</v>
      </c>
      <c r="B91" s="875"/>
      <c r="C91" s="875"/>
      <c r="D91" s="875"/>
      <c r="E91" s="875"/>
      <c r="F91" s="211"/>
      <c r="G91" s="211"/>
      <c r="H91" s="810"/>
      <c r="I91" s="810"/>
      <c r="K91" s="758"/>
      <c r="L91" s="758"/>
      <c r="M91" s="758"/>
      <c r="N91" s="758"/>
      <c r="O91" s="758"/>
      <c r="P91" s="758"/>
      <c r="Q91" s="758"/>
      <c r="R91" s="758"/>
      <c r="S91" s="758"/>
      <c r="T91" s="758"/>
      <c r="U91" s="758"/>
    </row>
    <row r="92" spans="1:21" s="196" customFormat="1" ht="15">
      <c r="C92" s="208"/>
      <c r="E92" s="809"/>
      <c r="F92" s="208"/>
      <c r="G92" s="208"/>
      <c r="H92" s="809"/>
      <c r="I92" s="809"/>
      <c r="K92" s="758"/>
      <c r="L92" s="758"/>
      <c r="M92" s="758"/>
      <c r="N92" s="758"/>
      <c r="O92" s="758"/>
      <c r="P92" s="758"/>
      <c r="Q92" s="758"/>
      <c r="R92" s="758"/>
      <c r="S92" s="758"/>
      <c r="T92" s="758"/>
      <c r="U92" s="758"/>
    </row>
    <row r="93" spans="1:21" s="196" customFormat="1" ht="15">
      <c r="C93" s="485"/>
      <c r="D93" s="485"/>
      <c r="E93" s="809"/>
      <c r="F93" s="208"/>
      <c r="G93" s="208"/>
      <c r="H93" s="809"/>
      <c r="I93" s="809"/>
      <c r="K93" s="758"/>
      <c r="L93" s="758"/>
      <c r="M93" s="758"/>
      <c r="N93" s="758"/>
      <c r="O93" s="758"/>
      <c r="P93" s="758"/>
      <c r="Q93" s="758"/>
      <c r="R93" s="758"/>
      <c r="S93" s="758"/>
      <c r="T93" s="758"/>
      <c r="U93" s="758"/>
    </row>
    <row r="94" spans="1:21" s="196" customFormat="1" ht="15">
      <c r="E94" s="809"/>
      <c r="H94" s="809"/>
      <c r="I94" s="809"/>
      <c r="K94" s="758"/>
      <c r="L94" s="758"/>
      <c r="M94" s="758"/>
      <c r="N94" s="758"/>
      <c r="O94" s="758"/>
      <c r="P94" s="758"/>
      <c r="Q94" s="758"/>
      <c r="R94" s="758"/>
      <c r="S94" s="758"/>
      <c r="T94" s="758"/>
      <c r="U94" s="758"/>
    </row>
    <row r="95" spans="1:21" s="196" customFormat="1" ht="15">
      <c r="E95" s="809"/>
      <c r="H95" s="809"/>
      <c r="I95" s="809"/>
      <c r="K95" s="758"/>
      <c r="L95" s="758"/>
      <c r="M95" s="758"/>
      <c r="N95" s="758"/>
      <c r="O95" s="758"/>
      <c r="P95" s="758"/>
      <c r="Q95" s="758"/>
      <c r="R95" s="758"/>
      <c r="S95" s="758"/>
      <c r="T95" s="758"/>
      <c r="U95" s="758"/>
    </row>
    <row r="96" spans="1:21" s="196" customFormat="1" ht="15">
      <c r="E96" s="809"/>
      <c r="H96" s="809"/>
      <c r="I96" s="809"/>
      <c r="K96" s="758"/>
      <c r="L96" s="758"/>
      <c r="M96" s="758"/>
      <c r="N96" s="758"/>
      <c r="O96" s="758"/>
      <c r="P96" s="758"/>
      <c r="Q96" s="758"/>
      <c r="R96" s="758"/>
      <c r="S96" s="758"/>
      <c r="T96" s="758"/>
      <c r="U96" s="758"/>
    </row>
    <row r="97" spans="5:21" s="196" customFormat="1" ht="15">
      <c r="E97" s="809"/>
      <c r="H97" s="809"/>
      <c r="I97" s="809"/>
      <c r="K97" s="758"/>
      <c r="L97" s="758"/>
      <c r="M97" s="758"/>
      <c r="N97" s="758"/>
      <c r="O97" s="758"/>
      <c r="P97" s="758"/>
      <c r="Q97" s="758"/>
      <c r="R97" s="758"/>
      <c r="S97" s="758"/>
      <c r="T97" s="758"/>
      <c r="U97" s="758"/>
    </row>
    <row r="98" spans="5:21" s="196" customFormat="1" ht="15">
      <c r="E98" s="809"/>
      <c r="H98" s="809"/>
      <c r="I98" s="809"/>
      <c r="K98" s="758"/>
      <c r="L98" s="758"/>
      <c r="M98" s="758"/>
      <c r="N98" s="758"/>
      <c r="O98" s="758"/>
      <c r="P98" s="758"/>
      <c r="Q98" s="758"/>
      <c r="R98" s="758"/>
      <c r="S98" s="758"/>
      <c r="T98" s="758"/>
      <c r="U98" s="758"/>
    </row>
    <row r="99" spans="5:21" s="196" customFormat="1" ht="15">
      <c r="E99" s="809"/>
      <c r="H99" s="809"/>
      <c r="I99" s="809"/>
      <c r="K99" s="758"/>
      <c r="L99" s="758"/>
      <c r="M99" s="758"/>
      <c r="N99" s="758"/>
      <c r="O99" s="758"/>
      <c r="P99" s="758"/>
      <c r="Q99" s="758"/>
      <c r="R99" s="758"/>
      <c r="S99" s="758"/>
      <c r="T99" s="758"/>
      <c r="U99" s="758"/>
    </row>
    <row r="100" spans="5:21" s="196" customFormat="1" ht="15">
      <c r="E100" s="809"/>
      <c r="H100" s="809"/>
      <c r="I100" s="809"/>
      <c r="K100" s="758"/>
      <c r="L100" s="758"/>
      <c r="M100" s="758"/>
      <c r="N100" s="758"/>
      <c r="O100" s="758"/>
      <c r="P100" s="758"/>
      <c r="Q100" s="758"/>
      <c r="R100" s="758"/>
      <c r="S100" s="758"/>
      <c r="T100" s="758"/>
      <c r="U100" s="758"/>
    </row>
    <row r="101" spans="5:21" s="196" customFormat="1" ht="15">
      <c r="E101" s="809"/>
      <c r="H101" s="809"/>
      <c r="I101" s="809"/>
      <c r="K101" s="758"/>
      <c r="L101" s="758"/>
      <c r="M101" s="758"/>
      <c r="N101" s="758"/>
      <c r="O101" s="758"/>
      <c r="P101" s="758"/>
      <c r="Q101" s="758"/>
      <c r="R101" s="758"/>
      <c r="S101" s="758"/>
      <c r="T101" s="758"/>
      <c r="U101" s="758"/>
    </row>
    <row r="102" spans="5:21" s="196" customFormat="1" ht="15">
      <c r="E102" s="809"/>
      <c r="H102" s="809"/>
      <c r="I102" s="809"/>
      <c r="K102" s="758"/>
      <c r="L102" s="758"/>
      <c r="M102" s="758"/>
      <c r="N102" s="758"/>
      <c r="O102" s="758"/>
      <c r="P102" s="758"/>
      <c r="Q102" s="758"/>
      <c r="R102" s="758"/>
      <c r="S102" s="758"/>
      <c r="T102" s="758"/>
      <c r="U102" s="758"/>
    </row>
    <row r="103" spans="5:21" s="196" customFormat="1" ht="15">
      <c r="E103" s="809"/>
      <c r="H103" s="809"/>
      <c r="I103" s="809"/>
      <c r="K103" s="758"/>
      <c r="L103" s="758"/>
      <c r="M103" s="758"/>
      <c r="N103" s="758"/>
      <c r="O103" s="758"/>
      <c r="P103" s="758"/>
      <c r="Q103" s="758"/>
      <c r="R103" s="758"/>
      <c r="S103" s="758"/>
      <c r="T103" s="758"/>
      <c r="U103" s="758"/>
    </row>
    <row r="104" spans="5:21" s="196" customFormat="1" ht="15">
      <c r="E104" s="809"/>
      <c r="H104" s="809"/>
      <c r="I104" s="809"/>
      <c r="K104" s="758"/>
      <c r="L104" s="758"/>
      <c r="M104" s="758"/>
      <c r="N104" s="758"/>
      <c r="O104" s="758"/>
      <c r="P104" s="758"/>
      <c r="Q104" s="758"/>
      <c r="R104" s="758"/>
      <c r="S104" s="758"/>
      <c r="T104" s="758"/>
      <c r="U104" s="758"/>
    </row>
    <row r="105" spans="5:21" s="196" customFormat="1" ht="15">
      <c r="E105" s="809"/>
      <c r="H105" s="809"/>
      <c r="I105" s="809"/>
      <c r="K105" s="758"/>
      <c r="L105" s="758"/>
      <c r="M105" s="758"/>
      <c r="N105" s="758"/>
      <c r="O105" s="758"/>
      <c r="P105" s="758"/>
      <c r="Q105" s="758"/>
      <c r="R105" s="758"/>
      <c r="S105" s="758"/>
      <c r="T105" s="758"/>
      <c r="U105" s="758"/>
    </row>
    <row r="106" spans="5:21" s="196" customFormat="1" ht="15">
      <c r="E106" s="809"/>
      <c r="H106" s="809"/>
      <c r="I106" s="809"/>
      <c r="K106" s="758"/>
      <c r="L106" s="758"/>
      <c r="M106" s="758"/>
      <c r="N106" s="758"/>
      <c r="O106" s="758"/>
      <c r="P106" s="758"/>
      <c r="Q106" s="758"/>
      <c r="R106" s="758"/>
      <c r="S106" s="758"/>
      <c r="T106" s="758"/>
      <c r="U106" s="758"/>
    </row>
    <row r="107" spans="5:21" s="196" customFormat="1" ht="15">
      <c r="E107" s="809"/>
      <c r="H107" s="809"/>
      <c r="I107" s="809"/>
      <c r="K107" s="758"/>
      <c r="L107" s="758"/>
      <c r="M107" s="758"/>
      <c r="N107" s="758"/>
      <c r="O107" s="758"/>
      <c r="P107" s="758"/>
      <c r="Q107" s="758"/>
      <c r="R107" s="758"/>
      <c r="S107" s="758"/>
      <c r="T107" s="758"/>
      <c r="U107" s="758"/>
    </row>
    <row r="108" spans="5:21" s="196" customFormat="1" ht="15">
      <c r="E108" s="809"/>
      <c r="H108" s="809"/>
      <c r="I108" s="809"/>
      <c r="K108" s="758"/>
      <c r="L108" s="758"/>
      <c r="M108" s="758"/>
      <c r="N108" s="758"/>
      <c r="O108" s="758"/>
      <c r="P108" s="758"/>
      <c r="Q108" s="758"/>
      <c r="R108" s="758"/>
      <c r="S108" s="758"/>
      <c r="T108" s="758"/>
      <c r="U108" s="758"/>
    </row>
    <row r="109" spans="5:21" s="196" customFormat="1" ht="15">
      <c r="E109" s="809"/>
      <c r="H109" s="809"/>
      <c r="I109" s="809"/>
      <c r="K109" s="758"/>
      <c r="L109" s="758"/>
      <c r="M109" s="758"/>
      <c r="N109" s="758"/>
      <c r="O109" s="758"/>
      <c r="P109" s="758"/>
      <c r="Q109" s="758"/>
      <c r="R109" s="758"/>
      <c r="S109" s="758"/>
      <c r="T109" s="758"/>
      <c r="U109" s="758"/>
    </row>
    <row r="110" spans="5:21" s="196" customFormat="1" ht="15">
      <c r="E110" s="809"/>
      <c r="H110" s="809"/>
      <c r="I110" s="809"/>
      <c r="K110" s="758"/>
      <c r="L110" s="758"/>
      <c r="M110" s="758"/>
      <c r="N110" s="758"/>
      <c r="O110" s="758"/>
      <c r="P110" s="758"/>
      <c r="Q110" s="758"/>
      <c r="R110" s="758"/>
      <c r="S110" s="758"/>
      <c r="T110" s="758"/>
      <c r="U110" s="758"/>
    </row>
    <row r="111" spans="5:21" s="196" customFormat="1" ht="15">
      <c r="E111" s="809"/>
      <c r="H111" s="809"/>
      <c r="I111" s="809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</row>
    <row r="112" spans="5:21" s="196" customFormat="1" ht="15">
      <c r="E112" s="809"/>
      <c r="H112" s="809"/>
      <c r="I112" s="809"/>
      <c r="K112" s="758"/>
      <c r="L112" s="758"/>
      <c r="M112" s="758"/>
      <c r="N112" s="758"/>
      <c r="O112" s="758"/>
      <c r="P112" s="758"/>
      <c r="Q112" s="758"/>
      <c r="R112" s="758"/>
      <c r="S112" s="758"/>
      <c r="T112" s="758"/>
      <c r="U112" s="758"/>
    </row>
    <row r="113" spans="5:21" s="196" customFormat="1" ht="15">
      <c r="E113" s="809"/>
      <c r="H113" s="809"/>
      <c r="I113" s="809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</row>
    <row r="114" spans="5:21" s="196" customFormat="1" ht="15">
      <c r="E114" s="809"/>
      <c r="H114" s="809"/>
      <c r="I114" s="809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</row>
    <row r="115" spans="5:21" s="196" customFormat="1" ht="15">
      <c r="E115" s="809"/>
      <c r="H115" s="809"/>
      <c r="I115" s="809"/>
      <c r="K115" s="758"/>
      <c r="L115" s="758"/>
      <c r="M115" s="758"/>
      <c r="N115" s="758"/>
      <c r="O115" s="758"/>
      <c r="P115" s="758"/>
      <c r="Q115" s="758"/>
      <c r="R115" s="758"/>
      <c r="S115" s="758"/>
      <c r="T115" s="758"/>
      <c r="U115" s="758"/>
    </row>
    <row r="116" spans="5:21" s="196" customFormat="1" ht="15">
      <c r="E116" s="809"/>
      <c r="H116" s="809"/>
      <c r="I116" s="809"/>
      <c r="K116" s="758"/>
      <c r="L116" s="758"/>
      <c r="M116" s="758"/>
      <c r="N116" s="758"/>
      <c r="O116" s="758"/>
      <c r="P116" s="758"/>
      <c r="Q116" s="758"/>
      <c r="R116" s="758"/>
      <c r="S116" s="758"/>
      <c r="T116" s="758"/>
      <c r="U116" s="758"/>
    </row>
    <row r="117" spans="5:21" s="196" customFormat="1" ht="15">
      <c r="E117" s="809"/>
      <c r="H117" s="809"/>
      <c r="I117" s="809"/>
      <c r="K117" s="758"/>
      <c r="L117" s="758"/>
      <c r="M117" s="758"/>
      <c r="N117" s="758"/>
      <c r="O117" s="758"/>
      <c r="P117" s="758"/>
      <c r="Q117" s="758"/>
      <c r="R117" s="758"/>
      <c r="S117" s="758"/>
      <c r="T117" s="758"/>
      <c r="U117" s="758"/>
    </row>
    <row r="118" spans="5:21" s="196" customFormat="1" ht="15">
      <c r="E118" s="809"/>
      <c r="H118" s="809"/>
      <c r="I118" s="809"/>
      <c r="K118" s="758"/>
      <c r="L118" s="758"/>
      <c r="M118" s="758"/>
      <c r="N118" s="758"/>
      <c r="O118" s="758"/>
      <c r="P118" s="758"/>
      <c r="Q118" s="758"/>
      <c r="R118" s="758"/>
      <c r="S118" s="758"/>
      <c r="T118" s="758"/>
      <c r="U118" s="758"/>
    </row>
    <row r="119" spans="5:21" s="196" customFormat="1" ht="15">
      <c r="E119" s="809"/>
      <c r="H119" s="809"/>
      <c r="I119" s="809"/>
      <c r="K119" s="758"/>
      <c r="L119" s="758"/>
      <c r="M119" s="758"/>
      <c r="N119" s="758"/>
      <c r="O119" s="758"/>
      <c r="P119" s="758"/>
      <c r="Q119" s="758"/>
      <c r="R119" s="758"/>
      <c r="S119" s="758"/>
      <c r="T119" s="758"/>
      <c r="U119" s="758"/>
    </row>
    <row r="120" spans="5:21" s="196" customFormat="1" ht="15">
      <c r="E120" s="809"/>
      <c r="H120" s="809"/>
      <c r="I120" s="809"/>
      <c r="K120" s="758"/>
      <c r="L120" s="758"/>
      <c r="M120" s="758"/>
      <c r="N120" s="758"/>
      <c r="O120" s="758"/>
      <c r="P120" s="758"/>
      <c r="Q120" s="758"/>
      <c r="R120" s="758"/>
      <c r="S120" s="758"/>
      <c r="T120" s="758"/>
      <c r="U120" s="758"/>
    </row>
    <row r="121" spans="5:21" s="196" customFormat="1" ht="15">
      <c r="E121" s="809"/>
      <c r="H121" s="809"/>
      <c r="I121" s="809"/>
      <c r="K121" s="758"/>
      <c r="L121" s="758"/>
      <c r="M121" s="758"/>
      <c r="N121" s="758"/>
      <c r="O121" s="758"/>
      <c r="P121" s="758"/>
      <c r="Q121" s="758"/>
      <c r="R121" s="758"/>
      <c r="S121" s="758"/>
      <c r="T121" s="758"/>
      <c r="U121" s="758"/>
    </row>
    <row r="122" spans="5:21" s="196" customFormat="1" ht="15">
      <c r="E122" s="809"/>
      <c r="H122" s="809"/>
      <c r="I122" s="809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</row>
    <row r="123" spans="5:21" s="196" customFormat="1" ht="15">
      <c r="E123" s="809"/>
      <c r="H123" s="809"/>
      <c r="I123" s="809"/>
      <c r="K123" s="758"/>
      <c r="L123" s="758"/>
      <c r="M123" s="758"/>
      <c r="N123" s="758"/>
      <c r="O123" s="758"/>
      <c r="P123" s="758"/>
      <c r="Q123" s="758"/>
      <c r="R123" s="758"/>
      <c r="S123" s="758"/>
      <c r="T123" s="758"/>
      <c r="U123" s="758"/>
    </row>
    <row r="124" spans="5:21" s="196" customFormat="1" ht="15">
      <c r="E124" s="809"/>
      <c r="H124" s="809"/>
      <c r="I124" s="809"/>
      <c r="K124" s="758"/>
      <c r="L124" s="758"/>
      <c r="M124" s="758"/>
      <c r="N124" s="758"/>
      <c r="O124" s="758"/>
      <c r="P124" s="758"/>
      <c r="Q124" s="758"/>
      <c r="R124" s="758"/>
      <c r="S124" s="758"/>
      <c r="T124" s="758"/>
      <c r="U124" s="758"/>
    </row>
    <row r="125" spans="5:21" s="196" customFormat="1" ht="15">
      <c r="E125" s="809"/>
      <c r="H125" s="809"/>
      <c r="I125" s="809"/>
      <c r="K125" s="758"/>
      <c r="L125" s="758"/>
      <c r="M125" s="758"/>
      <c r="N125" s="758"/>
      <c r="O125" s="758"/>
      <c r="P125" s="758"/>
      <c r="Q125" s="758"/>
      <c r="R125" s="758"/>
      <c r="S125" s="758"/>
      <c r="T125" s="758"/>
      <c r="U125" s="758"/>
    </row>
    <row r="126" spans="5:21" s="196" customFormat="1" ht="15">
      <c r="E126" s="809"/>
      <c r="H126" s="809"/>
      <c r="I126" s="809"/>
      <c r="K126" s="758"/>
      <c r="L126" s="758"/>
      <c r="M126" s="758"/>
      <c r="N126" s="758"/>
      <c r="O126" s="758"/>
      <c r="P126" s="758"/>
      <c r="Q126" s="758"/>
      <c r="R126" s="758"/>
      <c r="S126" s="758"/>
      <c r="T126" s="758"/>
      <c r="U126" s="758"/>
    </row>
    <row r="127" spans="5:21" s="196" customFormat="1" ht="15">
      <c r="E127" s="809"/>
      <c r="H127" s="809"/>
      <c r="I127" s="809"/>
      <c r="K127" s="758"/>
      <c r="L127" s="758"/>
      <c r="M127" s="758"/>
      <c r="N127" s="758"/>
      <c r="O127" s="758"/>
      <c r="P127" s="758"/>
      <c r="Q127" s="758"/>
      <c r="R127" s="758"/>
      <c r="S127" s="758"/>
      <c r="T127" s="758"/>
      <c r="U127" s="758"/>
    </row>
    <row r="128" spans="5:21" s="196" customFormat="1" ht="15">
      <c r="E128" s="809"/>
      <c r="H128" s="809"/>
      <c r="I128" s="809"/>
      <c r="K128" s="758"/>
      <c r="L128" s="758"/>
      <c r="M128" s="758"/>
      <c r="N128" s="758"/>
      <c r="O128" s="758"/>
      <c r="P128" s="758"/>
      <c r="Q128" s="758"/>
      <c r="R128" s="758"/>
      <c r="S128" s="758"/>
      <c r="T128" s="758"/>
      <c r="U128" s="758"/>
    </row>
    <row r="129" spans="5:21" s="196" customFormat="1" ht="15">
      <c r="E129" s="809"/>
      <c r="H129" s="809"/>
      <c r="I129" s="809"/>
      <c r="K129" s="758"/>
      <c r="L129" s="758"/>
      <c r="M129" s="758"/>
      <c r="N129" s="758"/>
      <c r="O129" s="758"/>
      <c r="P129" s="758"/>
      <c r="Q129" s="758"/>
      <c r="R129" s="758"/>
      <c r="S129" s="758"/>
      <c r="T129" s="758"/>
      <c r="U129" s="758"/>
    </row>
    <row r="130" spans="5:21" s="196" customFormat="1" ht="15">
      <c r="E130" s="809"/>
      <c r="H130" s="809"/>
      <c r="I130" s="809"/>
      <c r="K130" s="758"/>
      <c r="L130" s="758"/>
      <c r="M130" s="758"/>
      <c r="N130" s="758"/>
      <c r="O130" s="758"/>
      <c r="P130" s="758"/>
      <c r="Q130" s="758"/>
      <c r="R130" s="758"/>
      <c r="S130" s="758"/>
      <c r="T130" s="758"/>
      <c r="U130" s="758"/>
    </row>
    <row r="131" spans="5:21" s="196" customFormat="1" ht="15">
      <c r="E131" s="809"/>
      <c r="H131" s="809"/>
      <c r="I131" s="809"/>
      <c r="K131" s="758"/>
      <c r="L131" s="758"/>
      <c r="M131" s="758"/>
      <c r="N131" s="758"/>
      <c r="O131" s="758"/>
      <c r="P131" s="758"/>
      <c r="Q131" s="758"/>
      <c r="R131" s="758"/>
      <c r="S131" s="758"/>
      <c r="T131" s="758"/>
      <c r="U131" s="758"/>
    </row>
    <row r="132" spans="5:21" s="196" customFormat="1" ht="15">
      <c r="E132" s="809"/>
      <c r="H132" s="809"/>
      <c r="I132" s="809"/>
      <c r="K132" s="758"/>
      <c r="L132" s="758"/>
      <c r="M132" s="758"/>
      <c r="N132" s="758"/>
      <c r="O132" s="758"/>
      <c r="P132" s="758"/>
      <c r="Q132" s="758"/>
      <c r="R132" s="758"/>
      <c r="S132" s="758"/>
      <c r="T132" s="758"/>
      <c r="U132" s="758"/>
    </row>
    <row r="133" spans="5:21" s="196" customFormat="1" ht="15">
      <c r="E133" s="809"/>
      <c r="H133" s="809"/>
      <c r="I133" s="809"/>
      <c r="K133" s="758"/>
      <c r="L133" s="758"/>
      <c r="M133" s="758"/>
      <c r="N133" s="758"/>
      <c r="O133" s="758"/>
      <c r="P133" s="758"/>
      <c r="Q133" s="758"/>
      <c r="R133" s="758"/>
      <c r="S133" s="758"/>
      <c r="T133" s="758"/>
      <c r="U133" s="758"/>
    </row>
    <row r="134" spans="5:21" s="196" customFormat="1" ht="15">
      <c r="E134" s="809"/>
      <c r="H134" s="809"/>
      <c r="I134" s="809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</row>
    <row r="135" spans="5:21" s="196" customFormat="1" ht="15">
      <c r="E135" s="809"/>
      <c r="H135" s="809"/>
      <c r="I135" s="809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</row>
    <row r="136" spans="5:21" s="196" customFormat="1" ht="15">
      <c r="E136" s="809"/>
      <c r="H136" s="809"/>
      <c r="I136" s="809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</row>
    <row r="137" spans="5:21" s="196" customFormat="1" ht="15">
      <c r="E137" s="809"/>
      <c r="H137" s="809"/>
      <c r="I137" s="809"/>
      <c r="K137" s="758"/>
      <c r="L137" s="758"/>
      <c r="M137" s="758"/>
      <c r="N137" s="758"/>
      <c r="O137" s="758"/>
      <c r="P137" s="758"/>
      <c r="Q137" s="758"/>
      <c r="R137" s="758"/>
      <c r="S137" s="758"/>
      <c r="T137" s="758"/>
      <c r="U137" s="758"/>
    </row>
    <row r="138" spans="5:21" s="196" customFormat="1" ht="15">
      <c r="E138" s="809"/>
      <c r="H138" s="809"/>
      <c r="I138" s="809"/>
      <c r="K138" s="758"/>
      <c r="L138" s="758"/>
      <c r="M138" s="758"/>
      <c r="N138" s="758"/>
      <c r="O138" s="758"/>
      <c r="P138" s="758"/>
      <c r="Q138" s="758"/>
      <c r="R138" s="758"/>
      <c r="S138" s="758"/>
      <c r="T138" s="758"/>
      <c r="U138" s="758"/>
    </row>
    <row r="139" spans="5:21" s="196" customFormat="1" ht="15">
      <c r="E139" s="809"/>
      <c r="H139" s="809"/>
      <c r="I139" s="809"/>
      <c r="K139" s="758"/>
      <c r="L139" s="758"/>
      <c r="M139" s="758"/>
      <c r="N139" s="758"/>
      <c r="O139" s="758"/>
      <c r="P139" s="758"/>
      <c r="Q139" s="758"/>
      <c r="R139" s="758"/>
      <c r="S139" s="758"/>
      <c r="T139" s="758"/>
      <c r="U139" s="758"/>
    </row>
    <row r="140" spans="5:21" s="196" customFormat="1" ht="15">
      <c r="E140" s="809"/>
      <c r="H140" s="809"/>
      <c r="I140" s="809"/>
      <c r="K140" s="758"/>
      <c r="L140" s="758"/>
      <c r="M140" s="758"/>
      <c r="N140" s="758"/>
      <c r="O140" s="758"/>
      <c r="P140" s="758"/>
      <c r="Q140" s="758"/>
      <c r="R140" s="758"/>
      <c r="S140" s="758"/>
      <c r="T140" s="758"/>
      <c r="U140" s="758"/>
    </row>
    <row r="141" spans="5:21" s="196" customFormat="1" ht="15">
      <c r="E141" s="809"/>
      <c r="H141" s="809"/>
      <c r="I141" s="809"/>
      <c r="K141" s="758"/>
      <c r="L141" s="758"/>
      <c r="M141" s="758"/>
      <c r="N141" s="758"/>
      <c r="O141" s="758"/>
      <c r="P141" s="758"/>
      <c r="Q141" s="758"/>
      <c r="R141" s="758"/>
      <c r="S141" s="758"/>
      <c r="T141" s="758"/>
      <c r="U141" s="758"/>
    </row>
    <row r="142" spans="5:21" s="196" customFormat="1" ht="15">
      <c r="E142" s="809"/>
      <c r="H142" s="809"/>
      <c r="I142" s="809"/>
      <c r="K142" s="758"/>
      <c r="L142" s="758"/>
      <c r="M142" s="758"/>
      <c r="N142" s="758"/>
      <c r="O142" s="758"/>
      <c r="P142" s="758"/>
      <c r="Q142" s="758"/>
      <c r="R142" s="758"/>
      <c r="S142" s="758"/>
      <c r="T142" s="758"/>
      <c r="U142" s="758"/>
    </row>
    <row r="143" spans="5:21" s="196" customFormat="1" ht="15">
      <c r="E143" s="809"/>
      <c r="H143" s="809"/>
      <c r="I143" s="809"/>
      <c r="K143" s="758"/>
      <c r="L143" s="758"/>
      <c r="M143" s="758"/>
      <c r="N143" s="758"/>
      <c r="O143" s="758"/>
      <c r="P143" s="758"/>
      <c r="Q143" s="758"/>
      <c r="R143" s="758"/>
      <c r="S143" s="758"/>
      <c r="T143" s="758"/>
      <c r="U143" s="758"/>
    </row>
    <row r="144" spans="5:21" s="196" customFormat="1" ht="15">
      <c r="E144" s="809"/>
      <c r="H144" s="809"/>
      <c r="I144" s="809"/>
      <c r="K144" s="758"/>
      <c r="L144" s="758"/>
      <c r="M144" s="758"/>
      <c r="N144" s="758"/>
      <c r="O144" s="758"/>
      <c r="P144" s="758"/>
      <c r="Q144" s="758"/>
      <c r="R144" s="758"/>
      <c r="S144" s="758"/>
      <c r="T144" s="758"/>
      <c r="U144" s="758"/>
    </row>
    <row r="145" spans="5:21" s="196" customFormat="1" ht="15">
      <c r="E145" s="809"/>
      <c r="H145" s="809"/>
      <c r="I145" s="809"/>
      <c r="K145" s="758"/>
      <c r="L145" s="758"/>
      <c r="M145" s="758"/>
      <c r="N145" s="758"/>
      <c r="O145" s="758"/>
      <c r="P145" s="758"/>
      <c r="Q145" s="758"/>
      <c r="R145" s="758"/>
      <c r="S145" s="758"/>
      <c r="T145" s="758"/>
      <c r="U145" s="758"/>
    </row>
    <row r="146" spans="5:21" s="196" customFormat="1" ht="15">
      <c r="E146" s="809"/>
      <c r="H146" s="809"/>
      <c r="I146" s="809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</row>
    <row r="147" spans="5:21" s="196" customFormat="1" ht="15">
      <c r="E147" s="809"/>
      <c r="H147" s="809"/>
      <c r="I147" s="809"/>
      <c r="K147" s="758"/>
      <c r="L147" s="758"/>
      <c r="M147" s="758"/>
      <c r="N147" s="758"/>
      <c r="O147" s="758"/>
      <c r="P147" s="758"/>
      <c r="Q147" s="758"/>
      <c r="R147" s="758"/>
      <c r="S147" s="758"/>
      <c r="T147" s="758"/>
      <c r="U147" s="758"/>
    </row>
    <row r="148" spans="5:21" s="196" customFormat="1" ht="15">
      <c r="E148" s="809"/>
      <c r="H148" s="809"/>
      <c r="I148" s="809"/>
      <c r="K148" s="758"/>
      <c r="L148" s="758"/>
      <c r="M148" s="758"/>
      <c r="N148" s="758"/>
      <c r="O148" s="758"/>
      <c r="P148" s="758"/>
      <c r="Q148" s="758"/>
      <c r="R148" s="758"/>
      <c r="S148" s="758"/>
      <c r="T148" s="758"/>
      <c r="U148" s="758"/>
    </row>
    <row r="149" spans="5:21" s="196" customFormat="1" ht="15">
      <c r="E149" s="809"/>
      <c r="H149" s="809"/>
      <c r="I149" s="809"/>
      <c r="K149" s="758"/>
      <c r="L149" s="758"/>
      <c r="M149" s="758"/>
      <c r="N149" s="758"/>
      <c r="O149" s="758"/>
      <c r="P149" s="758"/>
      <c r="Q149" s="758"/>
      <c r="R149" s="758"/>
      <c r="S149" s="758"/>
      <c r="T149" s="758"/>
      <c r="U149" s="758"/>
    </row>
    <row r="150" spans="5:21" s="196" customFormat="1" ht="15">
      <c r="E150" s="809"/>
      <c r="H150" s="809"/>
      <c r="I150" s="809"/>
      <c r="K150" s="758"/>
      <c r="L150" s="758"/>
      <c r="M150" s="758"/>
      <c r="N150" s="758"/>
      <c r="O150" s="758"/>
      <c r="P150" s="758"/>
      <c r="Q150" s="758"/>
      <c r="R150" s="758"/>
      <c r="S150" s="758"/>
      <c r="T150" s="758"/>
      <c r="U150" s="758"/>
    </row>
    <row r="151" spans="5:21" s="196" customFormat="1" ht="15">
      <c r="E151" s="809"/>
      <c r="H151" s="809"/>
      <c r="I151" s="809"/>
      <c r="K151" s="758"/>
      <c r="L151" s="758"/>
      <c r="M151" s="758"/>
      <c r="N151" s="758"/>
      <c r="O151" s="758"/>
      <c r="P151" s="758"/>
      <c r="Q151" s="758"/>
      <c r="R151" s="758"/>
      <c r="S151" s="758"/>
      <c r="T151" s="758"/>
      <c r="U151" s="758"/>
    </row>
    <row r="152" spans="5:21" s="196" customFormat="1" ht="15">
      <c r="E152" s="809"/>
      <c r="H152" s="809"/>
      <c r="I152" s="809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</row>
    <row r="153" spans="5:21" s="196" customFormat="1" ht="15">
      <c r="E153" s="809"/>
      <c r="H153" s="809"/>
      <c r="I153" s="809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</row>
    <row r="154" spans="5:21" s="196" customFormat="1" ht="15">
      <c r="E154" s="809"/>
      <c r="H154" s="809"/>
      <c r="I154" s="809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</row>
    <row r="155" spans="5:21" s="196" customFormat="1" ht="15">
      <c r="E155" s="809"/>
      <c r="H155" s="809"/>
      <c r="I155" s="809"/>
      <c r="K155" s="758"/>
      <c r="L155" s="758"/>
      <c r="M155" s="758"/>
      <c r="N155" s="758"/>
      <c r="O155" s="758"/>
      <c r="P155" s="758"/>
      <c r="Q155" s="758"/>
      <c r="R155" s="758"/>
      <c r="S155" s="758"/>
      <c r="T155" s="758"/>
      <c r="U155" s="758"/>
    </row>
    <row r="156" spans="5:21" s="196" customFormat="1" ht="15">
      <c r="E156" s="809"/>
      <c r="H156" s="809"/>
      <c r="I156" s="809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</row>
    <row r="157" spans="5:21" s="196" customFormat="1" ht="15">
      <c r="E157" s="809"/>
      <c r="H157" s="809"/>
      <c r="I157" s="809"/>
      <c r="K157" s="758"/>
      <c r="L157" s="758"/>
      <c r="M157" s="758"/>
      <c r="N157" s="758"/>
      <c r="O157" s="758"/>
      <c r="P157" s="758"/>
      <c r="Q157" s="758"/>
      <c r="R157" s="758"/>
      <c r="S157" s="758"/>
      <c r="T157" s="758"/>
      <c r="U157" s="758"/>
    </row>
    <row r="158" spans="5:21" s="196" customFormat="1" ht="15">
      <c r="E158" s="809"/>
      <c r="H158" s="809"/>
      <c r="I158" s="809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58"/>
    </row>
    <row r="159" spans="5:21" s="196" customFormat="1" ht="15">
      <c r="E159" s="809"/>
      <c r="H159" s="809"/>
      <c r="I159" s="809"/>
      <c r="K159" s="758"/>
      <c r="L159" s="758"/>
      <c r="M159" s="758"/>
      <c r="N159" s="758"/>
      <c r="O159" s="758"/>
      <c r="P159" s="758"/>
      <c r="Q159" s="758"/>
      <c r="R159" s="758"/>
      <c r="S159" s="758"/>
      <c r="T159" s="758"/>
      <c r="U159" s="758"/>
    </row>
    <row r="160" spans="5:21" s="196" customFormat="1" ht="15">
      <c r="E160" s="809"/>
      <c r="H160" s="809"/>
      <c r="I160" s="809"/>
      <c r="K160" s="758"/>
      <c r="L160" s="758"/>
      <c r="M160" s="758"/>
      <c r="N160" s="758"/>
      <c r="O160" s="758"/>
      <c r="P160" s="758"/>
      <c r="Q160" s="758"/>
      <c r="R160" s="758"/>
      <c r="S160" s="758"/>
      <c r="T160" s="758"/>
      <c r="U160" s="758"/>
    </row>
    <row r="161" spans="5:21" s="196" customFormat="1" ht="15">
      <c r="E161" s="809"/>
      <c r="H161" s="809"/>
      <c r="I161" s="809"/>
      <c r="K161" s="758"/>
      <c r="L161" s="758"/>
      <c r="M161" s="758"/>
      <c r="N161" s="758"/>
      <c r="O161" s="758"/>
      <c r="P161" s="758"/>
      <c r="Q161" s="758"/>
      <c r="R161" s="758"/>
      <c r="S161" s="758"/>
      <c r="T161" s="758"/>
      <c r="U161" s="758"/>
    </row>
    <row r="162" spans="5:21" s="196" customFormat="1" ht="15">
      <c r="E162" s="809"/>
      <c r="H162" s="809"/>
      <c r="I162" s="809"/>
      <c r="K162" s="758"/>
      <c r="L162" s="758"/>
      <c r="M162" s="758"/>
      <c r="N162" s="758"/>
      <c r="O162" s="758"/>
      <c r="P162" s="758"/>
      <c r="Q162" s="758"/>
      <c r="R162" s="758"/>
      <c r="S162" s="758"/>
      <c r="T162" s="758"/>
      <c r="U162" s="758"/>
    </row>
    <row r="163" spans="5:21" s="196" customFormat="1" ht="15">
      <c r="E163" s="809"/>
      <c r="H163" s="809"/>
      <c r="I163" s="809"/>
      <c r="K163" s="758"/>
      <c r="L163" s="758"/>
      <c r="M163" s="758"/>
      <c r="N163" s="758"/>
      <c r="O163" s="758"/>
      <c r="P163" s="758"/>
      <c r="Q163" s="758"/>
      <c r="R163" s="758"/>
      <c r="S163" s="758"/>
      <c r="T163" s="758"/>
      <c r="U163" s="758"/>
    </row>
    <row r="164" spans="5:21" s="196" customFormat="1" ht="15">
      <c r="E164" s="809"/>
      <c r="H164" s="809"/>
      <c r="I164" s="809"/>
      <c r="K164" s="758"/>
      <c r="L164" s="758"/>
      <c r="M164" s="758"/>
      <c r="N164" s="758"/>
      <c r="O164" s="758"/>
      <c r="P164" s="758"/>
      <c r="Q164" s="758"/>
      <c r="R164" s="758"/>
      <c r="S164" s="758"/>
      <c r="T164" s="758"/>
      <c r="U164" s="758"/>
    </row>
    <row r="165" spans="5:21" s="196" customFormat="1" ht="15">
      <c r="E165" s="809"/>
      <c r="H165" s="809"/>
      <c r="I165" s="809"/>
      <c r="K165" s="758"/>
      <c r="L165" s="758"/>
      <c r="M165" s="758"/>
      <c r="N165" s="758"/>
      <c r="O165" s="758"/>
      <c r="P165" s="758"/>
      <c r="Q165" s="758"/>
      <c r="R165" s="758"/>
      <c r="S165" s="758"/>
      <c r="T165" s="758"/>
      <c r="U165" s="758"/>
    </row>
    <row r="166" spans="5:21" s="196" customFormat="1" ht="15">
      <c r="E166" s="809"/>
      <c r="H166" s="809"/>
      <c r="I166" s="809"/>
      <c r="K166" s="758"/>
      <c r="L166" s="758"/>
      <c r="M166" s="758"/>
      <c r="N166" s="758"/>
      <c r="O166" s="758"/>
      <c r="P166" s="758"/>
      <c r="Q166" s="758"/>
      <c r="R166" s="758"/>
      <c r="S166" s="758"/>
      <c r="T166" s="758"/>
      <c r="U166" s="758"/>
    </row>
    <row r="167" spans="5:21" s="196" customFormat="1" ht="15">
      <c r="E167" s="809"/>
      <c r="H167" s="809"/>
      <c r="I167" s="809"/>
      <c r="K167" s="758"/>
      <c r="L167" s="758"/>
      <c r="M167" s="758"/>
      <c r="N167" s="758"/>
      <c r="O167" s="758"/>
      <c r="P167" s="758"/>
      <c r="Q167" s="758"/>
      <c r="R167" s="758"/>
      <c r="S167" s="758"/>
      <c r="T167" s="758"/>
      <c r="U167" s="758"/>
    </row>
    <row r="168" spans="5:21" s="196" customFormat="1" ht="15">
      <c r="E168" s="809"/>
      <c r="H168" s="809"/>
      <c r="I168" s="809"/>
      <c r="K168" s="758"/>
      <c r="L168" s="758"/>
      <c r="M168" s="758"/>
      <c r="N168" s="758"/>
      <c r="O168" s="758"/>
      <c r="P168" s="758"/>
      <c r="Q168" s="758"/>
      <c r="R168" s="758"/>
      <c r="S168" s="758"/>
      <c r="T168" s="758"/>
      <c r="U168" s="758"/>
    </row>
    <row r="169" spans="5:21" s="196" customFormat="1" ht="15">
      <c r="E169" s="809"/>
      <c r="H169" s="809"/>
      <c r="I169" s="809"/>
      <c r="K169" s="758"/>
      <c r="L169" s="758"/>
      <c r="M169" s="758"/>
      <c r="N169" s="758"/>
      <c r="O169" s="758"/>
      <c r="P169" s="758"/>
      <c r="Q169" s="758"/>
      <c r="R169" s="758"/>
      <c r="S169" s="758"/>
      <c r="T169" s="758"/>
      <c r="U169" s="758"/>
    </row>
    <row r="170" spans="5:21" s="196" customFormat="1" ht="15">
      <c r="E170" s="809"/>
      <c r="H170" s="809"/>
      <c r="I170" s="809"/>
      <c r="K170" s="758"/>
      <c r="L170" s="758"/>
      <c r="M170" s="758"/>
      <c r="N170" s="758"/>
      <c r="O170" s="758"/>
      <c r="P170" s="758"/>
      <c r="Q170" s="758"/>
      <c r="R170" s="758"/>
      <c r="S170" s="758"/>
      <c r="T170" s="758"/>
      <c r="U170" s="758"/>
    </row>
    <row r="171" spans="5:21" s="196" customFormat="1" ht="15">
      <c r="E171" s="809"/>
      <c r="H171" s="809"/>
      <c r="I171" s="809"/>
      <c r="K171" s="758"/>
      <c r="L171" s="758"/>
      <c r="M171" s="758"/>
      <c r="N171" s="758"/>
      <c r="O171" s="758"/>
      <c r="P171" s="758"/>
      <c r="Q171" s="758"/>
      <c r="R171" s="758"/>
      <c r="S171" s="758"/>
      <c r="T171" s="758"/>
      <c r="U171" s="758"/>
    </row>
    <row r="172" spans="5:21" s="196" customFormat="1" ht="15">
      <c r="E172" s="809"/>
      <c r="H172" s="809"/>
      <c r="I172" s="809"/>
      <c r="K172" s="758"/>
      <c r="L172" s="758"/>
      <c r="M172" s="758"/>
      <c r="N172" s="758"/>
      <c r="O172" s="758"/>
      <c r="P172" s="758"/>
      <c r="Q172" s="758"/>
      <c r="R172" s="758"/>
      <c r="S172" s="758"/>
      <c r="T172" s="758"/>
      <c r="U172" s="758"/>
    </row>
    <row r="173" spans="5:21" s="196" customFormat="1" ht="15">
      <c r="E173" s="809"/>
      <c r="H173" s="809"/>
      <c r="I173" s="809"/>
      <c r="K173" s="758"/>
      <c r="L173" s="758"/>
      <c r="M173" s="758"/>
      <c r="N173" s="758"/>
      <c r="O173" s="758"/>
      <c r="P173" s="758"/>
      <c r="Q173" s="758"/>
      <c r="R173" s="758"/>
      <c r="S173" s="758"/>
      <c r="T173" s="758"/>
      <c r="U173" s="758"/>
    </row>
    <row r="174" spans="5:21" s="196" customFormat="1" ht="15">
      <c r="E174" s="809"/>
      <c r="H174" s="809"/>
      <c r="I174" s="809"/>
      <c r="K174" s="758"/>
      <c r="L174" s="758"/>
      <c r="M174" s="758"/>
      <c r="N174" s="758"/>
      <c r="O174" s="758"/>
      <c r="P174" s="758"/>
      <c r="Q174" s="758"/>
      <c r="R174" s="758"/>
      <c r="S174" s="758"/>
      <c r="T174" s="758"/>
      <c r="U174" s="758"/>
    </row>
    <row r="175" spans="5:21" s="196" customFormat="1" ht="15">
      <c r="E175" s="809"/>
      <c r="H175" s="809"/>
      <c r="I175" s="809"/>
      <c r="K175" s="758"/>
      <c r="L175" s="758"/>
      <c r="M175" s="758"/>
      <c r="N175" s="758"/>
      <c r="O175" s="758"/>
      <c r="P175" s="758"/>
      <c r="Q175" s="758"/>
      <c r="R175" s="758"/>
      <c r="S175" s="758"/>
      <c r="T175" s="758"/>
      <c r="U175" s="758"/>
    </row>
    <row r="176" spans="5:21" s="196" customFormat="1" ht="15">
      <c r="E176" s="809"/>
      <c r="H176" s="809"/>
      <c r="I176" s="809"/>
      <c r="K176" s="758"/>
      <c r="L176" s="758"/>
      <c r="M176" s="758"/>
      <c r="N176" s="758"/>
      <c r="O176" s="758"/>
      <c r="P176" s="758"/>
      <c r="Q176" s="758"/>
      <c r="R176" s="758"/>
      <c r="S176" s="758"/>
      <c r="T176" s="758"/>
      <c r="U176" s="758"/>
    </row>
    <row r="177" spans="5:21" s="196" customFormat="1" ht="15">
      <c r="E177" s="809"/>
      <c r="H177" s="809"/>
      <c r="I177" s="809"/>
      <c r="K177" s="758"/>
      <c r="L177" s="758"/>
      <c r="M177" s="758"/>
      <c r="N177" s="758"/>
      <c r="O177" s="758"/>
      <c r="P177" s="758"/>
      <c r="Q177" s="758"/>
      <c r="R177" s="758"/>
      <c r="S177" s="758"/>
      <c r="T177" s="758"/>
      <c r="U177" s="758"/>
    </row>
    <row r="178" spans="5:21" s="196" customFormat="1" ht="15">
      <c r="E178" s="809"/>
      <c r="H178" s="809"/>
      <c r="I178" s="809"/>
      <c r="K178" s="758"/>
      <c r="L178" s="758"/>
      <c r="M178" s="758"/>
      <c r="N178" s="758"/>
      <c r="O178" s="758"/>
      <c r="P178" s="758"/>
      <c r="Q178" s="758"/>
      <c r="R178" s="758"/>
      <c r="S178" s="758"/>
      <c r="T178" s="758"/>
      <c r="U178" s="758"/>
    </row>
    <row r="179" spans="5:21" s="196" customFormat="1" ht="15">
      <c r="E179" s="809"/>
      <c r="H179" s="809"/>
      <c r="I179" s="809"/>
      <c r="K179" s="758"/>
      <c r="L179" s="758"/>
      <c r="M179" s="758"/>
      <c r="N179" s="758"/>
      <c r="O179" s="758"/>
      <c r="P179" s="758"/>
      <c r="Q179" s="758"/>
      <c r="R179" s="758"/>
      <c r="S179" s="758"/>
      <c r="T179" s="758"/>
      <c r="U179" s="758"/>
    </row>
    <row r="180" spans="5:21" s="196" customFormat="1" ht="15">
      <c r="E180" s="809"/>
      <c r="H180" s="809"/>
      <c r="I180" s="809"/>
      <c r="K180" s="758"/>
      <c r="L180" s="758"/>
      <c r="M180" s="758"/>
      <c r="N180" s="758"/>
      <c r="O180" s="758"/>
      <c r="P180" s="758"/>
      <c r="Q180" s="758"/>
      <c r="R180" s="758"/>
      <c r="S180" s="758"/>
      <c r="T180" s="758"/>
      <c r="U180" s="758"/>
    </row>
    <row r="181" spans="5:21" s="196" customFormat="1" ht="15">
      <c r="E181" s="809"/>
      <c r="H181" s="809"/>
      <c r="I181" s="809"/>
      <c r="K181" s="758"/>
      <c r="L181" s="758"/>
      <c r="M181" s="758"/>
      <c r="N181" s="758"/>
      <c r="O181" s="758"/>
      <c r="P181" s="758"/>
      <c r="Q181" s="758"/>
      <c r="R181" s="758"/>
      <c r="S181" s="758"/>
      <c r="T181" s="758"/>
      <c r="U181" s="758"/>
    </row>
    <row r="182" spans="5:21" s="196" customFormat="1" ht="15">
      <c r="E182" s="809"/>
      <c r="H182" s="809"/>
      <c r="I182" s="809"/>
      <c r="K182" s="758"/>
      <c r="L182" s="758"/>
      <c r="M182" s="758"/>
      <c r="N182" s="758"/>
      <c r="O182" s="758"/>
      <c r="P182" s="758"/>
      <c r="Q182" s="758"/>
      <c r="R182" s="758"/>
      <c r="S182" s="758"/>
      <c r="T182" s="758"/>
      <c r="U182" s="758"/>
    </row>
    <row r="183" spans="5:21" s="196" customFormat="1" ht="15">
      <c r="E183" s="809"/>
      <c r="H183" s="809"/>
      <c r="I183" s="809"/>
      <c r="K183" s="758"/>
      <c r="L183" s="758"/>
      <c r="M183" s="758"/>
      <c r="N183" s="758"/>
      <c r="O183" s="758"/>
      <c r="P183" s="758"/>
      <c r="Q183" s="758"/>
      <c r="R183" s="758"/>
      <c r="S183" s="758"/>
      <c r="T183" s="758"/>
      <c r="U183" s="758"/>
    </row>
    <row r="184" spans="5:21" s="196" customFormat="1" ht="15">
      <c r="E184" s="809"/>
      <c r="H184" s="809"/>
      <c r="I184" s="809"/>
      <c r="K184" s="758"/>
      <c r="L184" s="758"/>
      <c r="M184" s="758"/>
      <c r="N184" s="758"/>
      <c r="O184" s="758"/>
      <c r="P184" s="758"/>
      <c r="Q184" s="758"/>
      <c r="R184" s="758"/>
      <c r="S184" s="758"/>
      <c r="T184" s="758"/>
      <c r="U184" s="758"/>
    </row>
    <row r="185" spans="5:21" s="196" customFormat="1" ht="15">
      <c r="E185" s="809"/>
      <c r="H185" s="809"/>
      <c r="I185" s="809"/>
      <c r="K185" s="758"/>
      <c r="L185" s="758"/>
      <c r="M185" s="758"/>
      <c r="N185" s="758"/>
      <c r="O185" s="758"/>
      <c r="P185" s="758"/>
      <c r="Q185" s="758"/>
      <c r="R185" s="758"/>
      <c r="S185" s="758"/>
      <c r="T185" s="758"/>
      <c r="U185" s="758"/>
    </row>
    <row r="186" spans="5:21" s="196" customFormat="1" ht="15">
      <c r="E186" s="809"/>
      <c r="H186" s="809"/>
      <c r="I186" s="809"/>
      <c r="K186" s="758"/>
      <c r="L186" s="758"/>
      <c r="M186" s="758"/>
      <c r="N186" s="758"/>
      <c r="O186" s="758"/>
      <c r="P186" s="758"/>
      <c r="Q186" s="758"/>
      <c r="R186" s="758"/>
      <c r="S186" s="758"/>
      <c r="T186" s="758"/>
      <c r="U186" s="758"/>
    </row>
    <row r="187" spans="5:21" s="196" customFormat="1" ht="15">
      <c r="E187" s="809"/>
      <c r="H187" s="809"/>
      <c r="I187" s="809"/>
      <c r="K187" s="758"/>
      <c r="L187" s="758"/>
      <c r="M187" s="758"/>
      <c r="N187" s="758"/>
      <c r="O187" s="758"/>
      <c r="P187" s="758"/>
      <c r="Q187" s="758"/>
      <c r="R187" s="758"/>
      <c r="S187" s="758"/>
      <c r="T187" s="758"/>
      <c r="U187" s="758"/>
    </row>
    <row r="188" spans="5:21" s="196" customFormat="1" ht="15">
      <c r="E188" s="809"/>
      <c r="H188" s="809"/>
      <c r="I188" s="809"/>
      <c r="K188" s="758"/>
      <c r="L188" s="758"/>
      <c r="M188" s="758"/>
      <c r="N188" s="758"/>
      <c r="O188" s="758"/>
      <c r="P188" s="758"/>
      <c r="Q188" s="758"/>
      <c r="R188" s="758"/>
      <c r="S188" s="758"/>
      <c r="T188" s="758"/>
      <c r="U188" s="758"/>
    </row>
    <row r="189" spans="5:21" s="196" customFormat="1" ht="15">
      <c r="E189" s="809"/>
      <c r="H189" s="809"/>
      <c r="I189" s="809"/>
      <c r="K189" s="758"/>
      <c r="L189" s="758"/>
      <c r="M189" s="758"/>
      <c r="N189" s="758"/>
      <c r="O189" s="758"/>
      <c r="P189" s="758"/>
      <c r="Q189" s="758"/>
      <c r="R189" s="758"/>
      <c r="S189" s="758"/>
      <c r="T189" s="758"/>
      <c r="U189" s="758"/>
    </row>
    <row r="190" spans="5:21" s="196" customFormat="1" ht="15">
      <c r="E190" s="809"/>
      <c r="H190" s="809"/>
      <c r="I190" s="809"/>
      <c r="K190" s="758"/>
      <c r="L190" s="758"/>
      <c r="M190" s="758"/>
      <c r="N190" s="758"/>
      <c r="O190" s="758"/>
      <c r="P190" s="758"/>
      <c r="Q190" s="758"/>
      <c r="R190" s="758"/>
      <c r="S190" s="758"/>
      <c r="T190" s="758"/>
      <c r="U190" s="758"/>
    </row>
    <row r="191" spans="5:21" s="196" customFormat="1" ht="15">
      <c r="E191" s="809"/>
      <c r="H191" s="809"/>
      <c r="I191" s="809"/>
      <c r="K191" s="758"/>
      <c r="L191" s="758"/>
      <c r="M191" s="758"/>
      <c r="N191" s="758"/>
      <c r="O191" s="758"/>
      <c r="P191" s="758"/>
      <c r="Q191" s="758"/>
      <c r="R191" s="758"/>
      <c r="S191" s="758"/>
      <c r="T191" s="758"/>
      <c r="U191" s="758"/>
    </row>
    <row r="192" spans="5:21" s="196" customFormat="1" ht="15">
      <c r="E192" s="809"/>
      <c r="H192" s="809"/>
      <c r="I192" s="809"/>
      <c r="K192" s="758"/>
      <c r="L192" s="758"/>
      <c r="M192" s="758"/>
      <c r="N192" s="758"/>
      <c r="O192" s="758"/>
      <c r="P192" s="758"/>
      <c r="Q192" s="758"/>
      <c r="R192" s="758"/>
      <c r="S192" s="758"/>
      <c r="T192" s="758"/>
      <c r="U192" s="758"/>
    </row>
    <row r="193" spans="5:21" s="196" customFormat="1" ht="15">
      <c r="E193" s="809"/>
      <c r="H193" s="809"/>
      <c r="I193" s="809"/>
      <c r="K193" s="758"/>
      <c r="L193" s="758"/>
      <c r="M193" s="758"/>
      <c r="N193" s="758"/>
      <c r="O193" s="758"/>
      <c r="P193" s="758"/>
      <c r="Q193" s="758"/>
      <c r="R193" s="758"/>
      <c r="S193" s="758"/>
      <c r="T193" s="758"/>
      <c r="U193" s="758"/>
    </row>
    <row r="194" spans="5:21" s="196" customFormat="1" ht="15">
      <c r="E194" s="809"/>
      <c r="H194" s="809"/>
      <c r="I194" s="809"/>
      <c r="K194" s="758"/>
      <c r="L194" s="758"/>
      <c r="M194" s="758"/>
      <c r="N194" s="758"/>
      <c r="O194" s="758"/>
      <c r="P194" s="758"/>
      <c r="Q194" s="758"/>
      <c r="R194" s="758"/>
      <c r="S194" s="758"/>
      <c r="T194" s="758"/>
      <c r="U194" s="758"/>
    </row>
    <row r="195" spans="5:21" s="196" customFormat="1" ht="15">
      <c r="E195" s="809"/>
      <c r="H195" s="809"/>
      <c r="I195" s="809"/>
      <c r="K195" s="758"/>
      <c r="L195" s="758"/>
      <c r="M195" s="758"/>
      <c r="N195" s="758"/>
      <c r="O195" s="758"/>
      <c r="P195" s="758"/>
      <c r="Q195" s="758"/>
      <c r="R195" s="758"/>
      <c r="S195" s="758"/>
      <c r="T195" s="758"/>
      <c r="U195" s="758"/>
    </row>
    <row r="196" spans="5:21" s="196" customFormat="1" ht="15">
      <c r="E196" s="809"/>
      <c r="H196" s="809"/>
      <c r="I196" s="809"/>
      <c r="K196" s="758"/>
      <c r="L196" s="758"/>
      <c r="M196" s="758"/>
      <c r="N196" s="758"/>
      <c r="O196" s="758"/>
      <c r="P196" s="758"/>
      <c r="Q196" s="758"/>
      <c r="R196" s="758"/>
      <c r="S196" s="758"/>
      <c r="T196" s="758"/>
      <c r="U196" s="758"/>
    </row>
    <row r="197" spans="5:21" s="196" customFormat="1" ht="15">
      <c r="E197" s="809"/>
      <c r="H197" s="809"/>
      <c r="I197" s="809"/>
      <c r="K197" s="758"/>
      <c r="L197" s="758"/>
      <c r="M197" s="758"/>
      <c r="N197" s="758"/>
      <c r="O197" s="758"/>
      <c r="P197" s="758"/>
      <c r="Q197" s="758"/>
      <c r="R197" s="758"/>
      <c r="S197" s="758"/>
      <c r="T197" s="758"/>
      <c r="U197" s="758"/>
    </row>
    <row r="198" spans="5:21" s="196" customFormat="1" ht="15">
      <c r="E198" s="809"/>
      <c r="H198" s="809"/>
      <c r="I198" s="809"/>
      <c r="K198" s="758"/>
      <c r="L198" s="758"/>
      <c r="M198" s="758"/>
      <c r="N198" s="758"/>
      <c r="O198" s="758"/>
      <c r="P198" s="758"/>
      <c r="Q198" s="758"/>
      <c r="R198" s="758"/>
      <c r="S198" s="758"/>
      <c r="T198" s="758"/>
      <c r="U198" s="758"/>
    </row>
    <row r="199" spans="5:21" s="196" customFormat="1" ht="15">
      <c r="E199" s="809"/>
      <c r="H199" s="809"/>
      <c r="I199" s="809"/>
      <c r="K199" s="758"/>
      <c r="L199" s="758"/>
      <c r="M199" s="758"/>
      <c r="N199" s="758"/>
      <c r="O199" s="758"/>
      <c r="P199" s="758"/>
      <c r="Q199" s="758"/>
      <c r="R199" s="758"/>
      <c r="S199" s="758"/>
      <c r="T199" s="758"/>
      <c r="U199" s="758"/>
    </row>
    <row r="200" spans="5:21" s="196" customFormat="1" ht="15">
      <c r="E200" s="809"/>
      <c r="H200" s="809"/>
      <c r="I200" s="809"/>
      <c r="K200" s="758"/>
      <c r="L200" s="758"/>
      <c r="M200" s="758"/>
      <c r="N200" s="758"/>
      <c r="O200" s="758"/>
      <c r="P200" s="758"/>
      <c r="Q200" s="758"/>
      <c r="R200" s="758"/>
      <c r="S200" s="758"/>
      <c r="T200" s="758"/>
      <c r="U200" s="758"/>
    </row>
    <row r="201" spans="5:21" s="196" customFormat="1" ht="15">
      <c r="E201" s="809"/>
      <c r="H201" s="809"/>
      <c r="I201" s="809"/>
      <c r="K201" s="758"/>
      <c r="L201" s="758"/>
      <c r="M201" s="758"/>
      <c r="N201" s="758"/>
      <c r="O201" s="758"/>
      <c r="P201" s="758"/>
      <c r="Q201" s="758"/>
      <c r="R201" s="758"/>
      <c r="S201" s="758"/>
      <c r="T201" s="758"/>
      <c r="U201" s="758"/>
    </row>
    <row r="202" spans="5:21" s="196" customFormat="1" ht="15">
      <c r="E202" s="809"/>
      <c r="H202" s="809"/>
      <c r="I202" s="809"/>
      <c r="K202" s="758"/>
      <c r="L202" s="758"/>
      <c r="M202" s="758"/>
      <c r="N202" s="758"/>
      <c r="O202" s="758"/>
      <c r="P202" s="758"/>
      <c r="Q202" s="758"/>
      <c r="R202" s="758"/>
      <c r="S202" s="758"/>
      <c r="T202" s="758"/>
      <c r="U202" s="758"/>
    </row>
    <row r="203" spans="5:21" s="196" customFormat="1" ht="15">
      <c r="E203" s="809"/>
      <c r="H203" s="809"/>
      <c r="I203" s="809"/>
      <c r="K203" s="758"/>
      <c r="L203" s="758"/>
      <c r="M203" s="758"/>
      <c r="N203" s="758"/>
      <c r="O203" s="758"/>
      <c r="P203" s="758"/>
      <c r="Q203" s="758"/>
      <c r="R203" s="758"/>
      <c r="S203" s="758"/>
      <c r="T203" s="758"/>
      <c r="U203" s="758"/>
    </row>
    <row r="204" spans="5:21" s="196" customFormat="1" ht="15">
      <c r="E204" s="809"/>
      <c r="H204" s="809"/>
      <c r="I204" s="809"/>
      <c r="K204" s="758"/>
      <c r="L204" s="758"/>
      <c r="M204" s="758"/>
      <c r="N204" s="758"/>
      <c r="O204" s="758"/>
      <c r="P204" s="758"/>
      <c r="Q204" s="758"/>
      <c r="R204" s="758"/>
      <c r="S204" s="758"/>
      <c r="T204" s="758"/>
      <c r="U204" s="758"/>
    </row>
    <row r="205" spans="5:21" s="196" customFormat="1" ht="15">
      <c r="E205" s="809"/>
      <c r="H205" s="809"/>
      <c r="I205" s="809"/>
      <c r="K205" s="758"/>
      <c r="L205" s="758"/>
      <c r="M205" s="758"/>
      <c r="N205" s="758"/>
      <c r="O205" s="758"/>
      <c r="P205" s="758"/>
      <c r="Q205" s="758"/>
      <c r="R205" s="758"/>
      <c r="S205" s="758"/>
      <c r="T205" s="758"/>
      <c r="U205" s="758"/>
    </row>
    <row r="206" spans="5:21" s="196" customFormat="1" ht="15">
      <c r="E206" s="809"/>
      <c r="H206" s="809"/>
      <c r="I206" s="809"/>
      <c r="K206" s="758"/>
      <c r="L206" s="758"/>
      <c r="M206" s="758"/>
      <c r="N206" s="758"/>
      <c r="O206" s="758"/>
      <c r="P206" s="758"/>
      <c r="Q206" s="758"/>
      <c r="R206" s="758"/>
      <c r="S206" s="758"/>
      <c r="T206" s="758"/>
      <c r="U206" s="758"/>
    </row>
    <row r="207" spans="5:21" s="196" customFormat="1" ht="15">
      <c r="E207" s="809"/>
      <c r="H207" s="809"/>
      <c r="I207" s="809"/>
      <c r="K207" s="758"/>
      <c r="L207" s="758"/>
      <c r="M207" s="758"/>
      <c r="N207" s="758"/>
      <c r="O207" s="758"/>
      <c r="P207" s="758"/>
      <c r="Q207" s="758"/>
      <c r="R207" s="758"/>
      <c r="S207" s="758"/>
      <c r="T207" s="758"/>
      <c r="U207" s="758"/>
    </row>
    <row r="208" spans="5:21" s="196" customFormat="1" ht="15">
      <c r="E208" s="809"/>
      <c r="H208" s="809"/>
      <c r="I208" s="809"/>
      <c r="K208" s="758"/>
      <c r="L208" s="758"/>
      <c r="M208" s="758"/>
      <c r="N208" s="758"/>
      <c r="O208" s="758"/>
      <c r="P208" s="758"/>
      <c r="Q208" s="758"/>
      <c r="R208" s="758"/>
      <c r="S208" s="758"/>
      <c r="T208" s="758"/>
      <c r="U208" s="758"/>
    </row>
    <row r="209" spans="5:21" s="196" customFormat="1" ht="15">
      <c r="E209" s="809"/>
      <c r="H209" s="809"/>
      <c r="I209" s="809"/>
      <c r="K209" s="758"/>
      <c r="L209" s="758"/>
      <c r="M209" s="758"/>
      <c r="N209" s="758"/>
      <c r="O209" s="758"/>
      <c r="P209" s="758"/>
      <c r="Q209" s="758"/>
      <c r="R209" s="758"/>
      <c r="S209" s="758"/>
      <c r="T209" s="758"/>
      <c r="U209" s="758"/>
    </row>
    <row r="210" spans="5:21" s="196" customFormat="1" ht="15">
      <c r="E210" s="809"/>
      <c r="H210" s="809"/>
      <c r="I210" s="809"/>
      <c r="K210" s="758"/>
      <c r="L210" s="758"/>
      <c r="M210" s="758"/>
      <c r="N210" s="758"/>
      <c r="O210" s="758"/>
      <c r="P210" s="758"/>
      <c r="Q210" s="758"/>
      <c r="R210" s="758"/>
      <c r="S210" s="758"/>
      <c r="T210" s="758"/>
      <c r="U210" s="758"/>
    </row>
    <row r="211" spans="5:21" s="196" customFormat="1" ht="15">
      <c r="E211" s="809"/>
      <c r="H211" s="809"/>
      <c r="I211" s="809"/>
      <c r="K211" s="758"/>
      <c r="L211" s="758"/>
      <c r="M211" s="758"/>
      <c r="N211" s="758"/>
      <c r="O211" s="758"/>
      <c r="P211" s="758"/>
      <c r="Q211" s="758"/>
      <c r="R211" s="758"/>
      <c r="S211" s="758"/>
      <c r="T211" s="758"/>
      <c r="U211" s="758"/>
    </row>
    <row r="212" spans="5:21" s="196" customFormat="1" ht="15">
      <c r="E212" s="809"/>
      <c r="H212" s="809"/>
      <c r="I212" s="809"/>
      <c r="K212" s="758"/>
      <c r="L212" s="758"/>
      <c r="M212" s="758"/>
      <c r="N212" s="758"/>
      <c r="O212" s="758"/>
      <c r="P212" s="758"/>
      <c r="Q212" s="758"/>
      <c r="R212" s="758"/>
      <c r="S212" s="758"/>
      <c r="T212" s="758"/>
      <c r="U212" s="758"/>
    </row>
    <row r="213" spans="5:21" s="196" customFormat="1" ht="15">
      <c r="E213" s="809"/>
      <c r="H213" s="809"/>
      <c r="I213" s="809"/>
      <c r="K213" s="758"/>
      <c r="L213" s="758"/>
      <c r="M213" s="758"/>
      <c r="N213" s="758"/>
      <c r="O213" s="758"/>
      <c r="P213" s="758"/>
      <c r="Q213" s="758"/>
      <c r="R213" s="758"/>
      <c r="S213" s="758"/>
      <c r="T213" s="758"/>
      <c r="U213" s="758"/>
    </row>
    <row r="214" spans="5:21" s="196" customFormat="1" ht="15">
      <c r="E214" s="809"/>
      <c r="H214" s="809"/>
      <c r="I214" s="809"/>
      <c r="K214" s="758"/>
      <c r="L214" s="758"/>
      <c r="M214" s="758"/>
      <c r="N214" s="758"/>
      <c r="O214" s="758"/>
      <c r="P214" s="758"/>
      <c r="Q214" s="758"/>
      <c r="R214" s="758"/>
      <c r="S214" s="758"/>
      <c r="T214" s="758"/>
      <c r="U214" s="758"/>
    </row>
    <row r="215" spans="5:21" s="196" customFormat="1" ht="15">
      <c r="E215" s="809"/>
      <c r="H215" s="809"/>
      <c r="I215" s="809"/>
      <c r="K215" s="758"/>
      <c r="L215" s="758"/>
      <c r="M215" s="758"/>
      <c r="N215" s="758"/>
      <c r="O215" s="758"/>
      <c r="P215" s="758"/>
      <c r="Q215" s="758"/>
      <c r="R215" s="758"/>
      <c r="S215" s="758"/>
      <c r="T215" s="758"/>
      <c r="U215" s="758"/>
    </row>
    <row r="216" spans="5:21" s="196" customFormat="1" ht="15">
      <c r="E216" s="809"/>
      <c r="H216" s="809"/>
      <c r="I216" s="809"/>
      <c r="K216" s="758"/>
      <c r="L216" s="758"/>
      <c r="M216" s="758"/>
      <c r="N216" s="758"/>
      <c r="O216" s="758"/>
      <c r="P216" s="758"/>
      <c r="Q216" s="758"/>
      <c r="R216" s="758"/>
      <c r="S216" s="758"/>
      <c r="T216" s="758"/>
      <c r="U216" s="758"/>
    </row>
    <row r="217" spans="5:21" s="196" customFormat="1" ht="15">
      <c r="E217" s="809"/>
      <c r="H217" s="809"/>
      <c r="I217" s="809"/>
      <c r="K217" s="758"/>
      <c r="L217" s="758"/>
      <c r="M217" s="758"/>
      <c r="N217" s="758"/>
      <c r="O217" s="758"/>
      <c r="P217" s="758"/>
      <c r="Q217" s="758"/>
      <c r="R217" s="758"/>
      <c r="S217" s="758"/>
      <c r="T217" s="758"/>
      <c r="U217" s="758"/>
    </row>
    <row r="218" spans="5:21" s="196" customFormat="1" ht="15">
      <c r="E218" s="809"/>
      <c r="H218" s="809"/>
      <c r="I218" s="809"/>
      <c r="K218" s="758"/>
      <c r="L218" s="758"/>
      <c r="M218" s="758"/>
      <c r="N218" s="758"/>
      <c r="O218" s="758"/>
      <c r="P218" s="758"/>
      <c r="Q218" s="758"/>
      <c r="R218" s="758"/>
      <c r="S218" s="758"/>
      <c r="T218" s="758"/>
      <c r="U218" s="758"/>
    </row>
    <row r="219" spans="5:21" s="196" customFormat="1" ht="15">
      <c r="E219" s="809"/>
      <c r="H219" s="809"/>
      <c r="I219" s="809"/>
      <c r="K219" s="758"/>
      <c r="L219" s="758"/>
      <c r="M219" s="758"/>
      <c r="N219" s="758"/>
      <c r="O219" s="758"/>
      <c r="P219" s="758"/>
      <c r="Q219" s="758"/>
      <c r="R219" s="758"/>
      <c r="S219" s="758"/>
      <c r="T219" s="758"/>
      <c r="U219" s="758"/>
    </row>
    <row r="220" spans="5:21" s="196" customFormat="1" ht="15">
      <c r="E220" s="809"/>
      <c r="H220" s="809"/>
      <c r="I220" s="809"/>
      <c r="K220" s="758"/>
      <c r="L220" s="758"/>
      <c r="M220" s="758"/>
      <c r="N220" s="758"/>
      <c r="O220" s="758"/>
      <c r="P220" s="758"/>
      <c r="Q220" s="758"/>
      <c r="R220" s="758"/>
      <c r="S220" s="758"/>
      <c r="T220" s="758"/>
      <c r="U220" s="758"/>
    </row>
    <row r="221" spans="5:21" s="196" customFormat="1" ht="15">
      <c r="E221" s="809"/>
      <c r="H221" s="809"/>
      <c r="I221" s="809"/>
      <c r="K221" s="758"/>
      <c r="L221" s="758"/>
      <c r="M221" s="758"/>
      <c r="N221" s="758"/>
      <c r="O221" s="758"/>
      <c r="P221" s="758"/>
      <c r="Q221" s="758"/>
      <c r="R221" s="758"/>
      <c r="S221" s="758"/>
      <c r="T221" s="758"/>
      <c r="U221" s="758"/>
    </row>
    <row r="222" spans="5:21" s="196" customFormat="1" ht="15">
      <c r="E222" s="809"/>
      <c r="H222" s="809"/>
      <c r="I222" s="809"/>
      <c r="K222" s="758"/>
      <c r="L222" s="758"/>
      <c r="M222" s="758"/>
      <c r="N222" s="758"/>
      <c r="O222" s="758"/>
      <c r="P222" s="758"/>
      <c r="Q222" s="758"/>
      <c r="R222" s="758"/>
      <c r="S222" s="758"/>
      <c r="T222" s="758"/>
      <c r="U222" s="758"/>
    </row>
    <row r="223" spans="5:21" s="196" customFormat="1" ht="15">
      <c r="E223" s="809"/>
      <c r="H223" s="809"/>
      <c r="I223" s="809"/>
      <c r="K223" s="758"/>
      <c r="L223" s="758"/>
      <c r="M223" s="758"/>
      <c r="N223" s="758"/>
      <c r="O223" s="758"/>
      <c r="P223" s="758"/>
      <c r="Q223" s="758"/>
      <c r="R223" s="758"/>
      <c r="S223" s="758"/>
      <c r="T223" s="758"/>
      <c r="U223" s="758"/>
    </row>
    <row r="224" spans="5:21" s="196" customFormat="1" ht="15">
      <c r="E224" s="809"/>
      <c r="H224" s="809"/>
      <c r="I224" s="809"/>
      <c r="K224" s="758"/>
      <c r="L224" s="758"/>
      <c r="M224" s="758"/>
      <c r="N224" s="758"/>
      <c r="O224" s="758"/>
      <c r="P224" s="758"/>
      <c r="Q224" s="758"/>
      <c r="R224" s="758"/>
      <c r="S224" s="758"/>
      <c r="T224" s="758"/>
      <c r="U224" s="758"/>
    </row>
    <row r="225" spans="5:21" s="196" customFormat="1" ht="15">
      <c r="E225" s="809"/>
      <c r="H225" s="809"/>
      <c r="I225" s="809"/>
      <c r="K225" s="758"/>
      <c r="L225" s="758"/>
      <c r="M225" s="758"/>
      <c r="N225" s="758"/>
      <c r="O225" s="758"/>
      <c r="P225" s="758"/>
      <c r="Q225" s="758"/>
      <c r="R225" s="758"/>
      <c r="S225" s="758"/>
      <c r="T225" s="758"/>
      <c r="U225" s="758"/>
    </row>
    <row r="226" spans="5:21" s="196" customFormat="1" ht="15">
      <c r="E226" s="809"/>
      <c r="H226" s="809"/>
      <c r="I226" s="809"/>
      <c r="K226" s="758"/>
      <c r="L226" s="758"/>
      <c r="M226" s="758"/>
      <c r="N226" s="758"/>
      <c r="O226" s="758"/>
      <c r="P226" s="758"/>
      <c r="Q226" s="758"/>
      <c r="R226" s="758"/>
      <c r="S226" s="758"/>
      <c r="T226" s="758"/>
      <c r="U226" s="758"/>
    </row>
    <row r="227" spans="5:21" s="196" customFormat="1" ht="15">
      <c r="E227" s="809"/>
      <c r="H227" s="809"/>
      <c r="I227" s="809"/>
      <c r="K227" s="758"/>
      <c r="L227" s="758"/>
      <c r="M227" s="758"/>
      <c r="N227" s="758"/>
      <c r="O227" s="758"/>
      <c r="P227" s="758"/>
      <c r="Q227" s="758"/>
      <c r="R227" s="758"/>
      <c r="S227" s="758"/>
      <c r="T227" s="758"/>
      <c r="U227" s="758"/>
    </row>
    <row r="228" spans="5:21" s="196" customFormat="1" ht="15">
      <c r="E228" s="809"/>
      <c r="H228" s="809"/>
      <c r="I228" s="809"/>
      <c r="K228" s="758"/>
      <c r="L228" s="758"/>
      <c r="M228" s="758"/>
      <c r="N228" s="758"/>
      <c r="O228" s="758"/>
      <c r="P228" s="758"/>
      <c r="Q228" s="758"/>
      <c r="R228" s="758"/>
      <c r="S228" s="758"/>
      <c r="T228" s="758"/>
      <c r="U228" s="758"/>
    </row>
    <row r="229" spans="5:21" s="196" customFormat="1" ht="15">
      <c r="E229" s="809"/>
      <c r="H229" s="809"/>
      <c r="I229" s="809"/>
      <c r="K229" s="758"/>
      <c r="L229" s="758"/>
      <c r="M229" s="758"/>
      <c r="N229" s="758"/>
      <c r="O229" s="758"/>
      <c r="P229" s="758"/>
      <c r="Q229" s="758"/>
      <c r="R229" s="758"/>
      <c r="S229" s="758"/>
      <c r="T229" s="758"/>
      <c r="U229" s="758"/>
    </row>
    <row r="230" spans="5:21" s="196" customFormat="1" ht="15">
      <c r="E230" s="809"/>
      <c r="H230" s="809"/>
      <c r="I230" s="809"/>
      <c r="K230" s="758"/>
      <c r="L230" s="758"/>
      <c r="M230" s="758"/>
      <c r="N230" s="758"/>
      <c r="O230" s="758"/>
      <c r="P230" s="758"/>
      <c r="Q230" s="758"/>
      <c r="R230" s="758"/>
      <c r="S230" s="758"/>
      <c r="T230" s="758"/>
      <c r="U230" s="758"/>
    </row>
    <row r="231" spans="5:21" s="196" customFormat="1" ht="15">
      <c r="E231" s="809"/>
      <c r="H231" s="809"/>
      <c r="I231" s="809"/>
      <c r="K231" s="758"/>
      <c r="L231" s="758"/>
      <c r="M231" s="758"/>
      <c r="N231" s="758"/>
      <c r="O231" s="758"/>
      <c r="P231" s="758"/>
      <c r="Q231" s="758"/>
      <c r="R231" s="758"/>
      <c r="S231" s="758"/>
      <c r="T231" s="758"/>
      <c r="U231" s="758"/>
    </row>
    <row r="232" spans="5:21" s="196" customFormat="1" ht="15">
      <c r="E232" s="809"/>
      <c r="H232" s="809"/>
      <c r="I232" s="809"/>
      <c r="K232" s="758"/>
      <c r="L232" s="758"/>
      <c r="M232" s="758"/>
      <c r="N232" s="758"/>
      <c r="O232" s="758"/>
      <c r="P232" s="758"/>
      <c r="Q232" s="758"/>
      <c r="R232" s="758"/>
      <c r="S232" s="758"/>
      <c r="T232" s="758"/>
      <c r="U232" s="758"/>
    </row>
    <row r="233" spans="5:21" s="196" customFormat="1" ht="15">
      <c r="E233" s="809"/>
      <c r="H233" s="809"/>
      <c r="I233" s="809"/>
      <c r="K233" s="758"/>
      <c r="L233" s="758"/>
      <c r="M233" s="758"/>
      <c r="N233" s="758"/>
      <c r="O233" s="758"/>
      <c r="P233" s="758"/>
      <c r="Q233" s="758"/>
      <c r="R233" s="758"/>
      <c r="S233" s="758"/>
      <c r="T233" s="758"/>
      <c r="U233" s="758"/>
    </row>
    <row r="234" spans="5:21" s="196" customFormat="1" ht="15">
      <c r="E234" s="809"/>
      <c r="H234" s="809"/>
      <c r="I234" s="809"/>
      <c r="K234" s="758"/>
      <c r="L234" s="758"/>
      <c r="M234" s="758"/>
      <c r="N234" s="758"/>
      <c r="O234" s="758"/>
      <c r="P234" s="758"/>
      <c r="Q234" s="758"/>
      <c r="R234" s="758"/>
      <c r="S234" s="758"/>
      <c r="T234" s="758"/>
      <c r="U234" s="758"/>
    </row>
    <row r="235" spans="5:21" s="196" customFormat="1" ht="15">
      <c r="E235" s="809"/>
      <c r="H235" s="809"/>
      <c r="I235" s="809"/>
      <c r="K235" s="758"/>
      <c r="L235" s="758"/>
      <c r="M235" s="758"/>
      <c r="N235" s="758"/>
      <c r="O235" s="758"/>
      <c r="P235" s="758"/>
      <c r="Q235" s="758"/>
      <c r="R235" s="758"/>
      <c r="S235" s="758"/>
      <c r="T235" s="758"/>
      <c r="U235" s="758"/>
    </row>
    <row r="236" spans="5:21" s="196" customFormat="1" ht="15">
      <c r="E236" s="809"/>
      <c r="H236" s="809"/>
      <c r="I236" s="809"/>
      <c r="K236" s="758"/>
      <c r="L236" s="758"/>
      <c r="M236" s="758"/>
      <c r="N236" s="758"/>
      <c r="O236" s="758"/>
      <c r="P236" s="758"/>
      <c r="Q236" s="758"/>
      <c r="R236" s="758"/>
      <c r="S236" s="758"/>
      <c r="T236" s="758"/>
      <c r="U236" s="758"/>
    </row>
    <row r="237" spans="5:21" s="196" customFormat="1" ht="15">
      <c r="E237" s="809"/>
      <c r="H237" s="809"/>
      <c r="I237" s="809"/>
      <c r="K237" s="758"/>
      <c r="L237" s="758"/>
      <c r="M237" s="758"/>
      <c r="N237" s="758"/>
      <c r="O237" s="758"/>
      <c r="P237" s="758"/>
      <c r="Q237" s="758"/>
      <c r="R237" s="758"/>
      <c r="S237" s="758"/>
      <c r="T237" s="758"/>
      <c r="U237" s="758"/>
    </row>
    <row r="238" spans="5:21" s="196" customFormat="1" ht="15">
      <c r="E238" s="809"/>
      <c r="H238" s="809"/>
      <c r="I238" s="809"/>
      <c r="K238" s="758"/>
      <c r="L238" s="758"/>
      <c r="M238" s="758"/>
      <c r="N238" s="758"/>
      <c r="O238" s="758"/>
      <c r="P238" s="758"/>
      <c r="Q238" s="758"/>
      <c r="R238" s="758"/>
      <c r="S238" s="758"/>
      <c r="T238" s="758"/>
      <c r="U238" s="758"/>
    </row>
    <row r="239" spans="5:21" s="196" customFormat="1" ht="15">
      <c r="E239" s="809"/>
      <c r="H239" s="809"/>
      <c r="I239" s="809"/>
      <c r="K239" s="758"/>
      <c r="L239" s="758"/>
      <c r="M239" s="758"/>
      <c r="N239" s="758"/>
      <c r="O239" s="758"/>
      <c r="P239" s="758"/>
      <c r="Q239" s="758"/>
      <c r="R239" s="758"/>
      <c r="S239" s="758"/>
      <c r="T239" s="758"/>
      <c r="U239" s="758"/>
    </row>
    <row r="240" spans="5:21" s="196" customFormat="1" ht="15">
      <c r="E240" s="809"/>
      <c r="H240" s="809"/>
      <c r="I240" s="809"/>
      <c r="K240" s="758"/>
      <c r="L240" s="758"/>
      <c r="M240" s="758"/>
      <c r="N240" s="758"/>
      <c r="O240" s="758"/>
      <c r="P240" s="758"/>
      <c r="Q240" s="758"/>
      <c r="R240" s="758"/>
      <c r="S240" s="758"/>
      <c r="T240" s="758"/>
      <c r="U240" s="758"/>
    </row>
    <row r="241" spans="5:21" s="196" customFormat="1" ht="15">
      <c r="E241" s="809"/>
      <c r="H241" s="809"/>
      <c r="I241" s="809"/>
      <c r="K241" s="758"/>
      <c r="L241" s="758"/>
      <c r="M241" s="758"/>
      <c r="N241" s="758"/>
      <c r="O241" s="758"/>
      <c r="P241" s="758"/>
      <c r="Q241" s="758"/>
      <c r="R241" s="758"/>
      <c r="S241" s="758"/>
      <c r="T241" s="758"/>
      <c r="U241" s="758"/>
    </row>
    <row r="242" spans="5:21" s="196" customFormat="1" ht="15">
      <c r="E242" s="809"/>
      <c r="H242" s="809"/>
      <c r="I242" s="809"/>
      <c r="K242" s="758"/>
      <c r="L242" s="758"/>
      <c r="M242" s="758"/>
      <c r="N242" s="758"/>
      <c r="O242" s="758"/>
      <c r="P242" s="758"/>
      <c r="Q242" s="758"/>
      <c r="R242" s="758"/>
      <c r="S242" s="758"/>
      <c r="T242" s="758"/>
      <c r="U242" s="758"/>
    </row>
    <row r="243" spans="5:21" s="196" customFormat="1" ht="15">
      <c r="E243" s="809"/>
      <c r="H243" s="809"/>
      <c r="I243" s="809"/>
      <c r="K243" s="758"/>
      <c r="L243" s="758"/>
      <c r="M243" s="758"/>
      <c r="N243" s="758"/>
      <c r="O243" s="758"/>
      <c r="P243" s="758"/>
      <c r="Q243" s="758"/>
      <c r="R243" s="758"/>
      <c r="S243" s="758"/>
      <c r="T243" s="758"/>
      <c r="U243" s="758"/>
    </row>
    <row r="244" spans="5:21" s="196" customFormat="1" ht="15">
      <c r="E244" s="809"/>
      <c r="H244" s="809"/>
      <c r="I244" s="809"/>
      <c r="K244" s="758"/>
      <c r="L244" s="758"/>
      <c r="M244" s="758"/>
      <c r="N244" s="758"/>
      <c r="O244" s="758"/>
      <c r="P244" s="758"/>
      <c r="Q244" s="758"/>
      <c r="R244" s="758"/>
      <c r="S244" s="758"/>
      <c r="T244" s="758"/>
      <c r="U244" s="758"/>
    </row>
    <row r="245" spans="5:21" s="196" customFormat="1" ht="15">
      <c r="E245" s="809"/>
      <c r="H245" s="809"/>
      <c r="I245" s="809"/>
      <c r="K245" s="758"/>
      <c r="L245" s="758"/>
      <c r="M245" s="758"/>
      <c r="N245" s="758"/>
      <c r="O245" s="758"/>
      <c r="P245" s="758"/>
      <c r="Q245" s="758"/>
      <c r="R245" s="758"/>
      <c r="S245" s="758"/>
      <c r="T245" s="758"/>
      <c r="U245" s="758"/>
    </row>
    <row r="246" spans="5:21" s="196" customFormat="1" ht="15">
      <c r="E246" s="809"/>
      <c r="H246" s="809"/>
      <c r="I246" s="809"/>
      <c r="K246" s="758"/>
      <c r="L246" s="758"/>
      <c r="M246" s="758"/>
      <c r="N246" s="758"/>
      <c r="O246" s="758"/>
      <c r="P246" s="758"/>
      <c r="Q246" s="758"/>
      <c r="R246" s="758"/>
      <c r="S246" s="758"/>
      <c r="T246" s="758"/>
      <c r="U246" s="758"/>
    </row>
    <row r="247" spans="5:21" s="196" customFormat="1" ht="15">
      <c r="E247" s="809"/>
      <c r="H247" s="809"/>
      <c r="I247" s="809"/>
      <c r="K247" s="758"/>
      <c r="L247" s="758"/>
      <c r="M247" s="758"/>
      <c r="N247" s="758"/>
      <c r="O247" s="758"/>
      <c r="P247" s="758"/>
      <c r="Q247" s="758"/>
      <c r="R247" s="758"/>
      <c r="S247" s="758"/>
      <c r="T247" s="758"/>
      <c r="U247" s="758"/>
    </row>
    <row r="248" spans="5:21" s="196" customFormat="1" ht="15">
      <c r="E248" s="809"/>
      <c r="H248" s="809"/>
      <c r="I248" s="809"/>
      <c r="K248" s="758"/>
      <c r="L248" s="758"/>
      <c r="M248" s="758"/>
      <c r="N248" s="758"/>
      <c r="O248" s="758"/>
      <c r="P248" s="758"/>
      <c r="Q248" s="758"/>
      <c r="R248" s="758"/>
      <c r="S248" s="758"/>
      <c r="T248" s="758"/>
      <c r="U248" s="758"/>
    </row>
    <row r="249" spans="5:21" s="196" customFormat="1" ht="15">
      <c r="E249" s="809"/>
      <c r="H249" s="809"/>
      <c r="I249" s="809"/>
      <c r="K249" s="758"/>
      <c r="L249" s="758"/>
      <c r="M249" s="758"/>
      <c r="N249" s="758"/>
      <c r="O249" s="758"/>
      <c r="P249" s="758"/>
      <c r="Q249" s="758"/>
      <c r="R249" s="758"/>
      <c r="S249" s="758"/>
      <c r="T249" s="758"/>
      <c r="U249" s="758"/>
    </row>
    <row r="250" spans="5:21" s="196" customFormat="1" ht="15">
      <c r="E250" s="809"/>
      <c r="H250" s="809"/>
      <c r="I250" s="809"/>
      <c r="K250" s="758"/>
      <c r="L250" s="758"/>
      <c r="M250" s="758"/>
      <c r="N250" s="758"/>
      <c r="O250" s="758"/>
      <c r="P250" s="758"/>
      <c r="Q250" s="758"/>
      <c r="R250" s="758"/>
      <c r="S250" s="758"/>
      <c r="T250" s="758"/>
      <c r="U250" s="758"/>
    </row>
    <row r="251" spans="5:21" s="196" customFormat="1" ht="15">
      <c r="E251" s="809"/>
      <c r="H251" s="809"/>
      <c r="I251" s="809"/>
      <c r="K251" s="758"/>
      <c r="L251" s="758"/>
      <c r="M251" s="758"/>
      <c r="N251" s="758"/>
      <c r="O251" s="758"/>
      <c r="P251" s="758"/>
      <c r="Q251" s="758"/>
      <c r="R251" s="758"/>
      <c r="S251" s="758"/>
      <c r="T251" s="758"/>
      <c r="U251" s="758"/>
    </row>
    <row r="252" spans="5:21" s="196" customFormat="1" ht="15">
      <c r="E252" s="809"/>
      <c r="H252" s="809"/>
      <c r="I252" s="809"/>
      <c r="K252" s="758"/>
      <c r="L252" s="758"/>
      <c r="M252" s="758"/>
      <c r="N252" s="758"/>
      <c r="O252" s="758"/>
      <c r="P252" s="758"/>
      <c r="Q252" s="758"/>
      <c r="R252" s="758"/>
      <c r="S252" s="758"/>
      <c r="T252" s="758"/>
      <c r="U252" s="758"/>
    </row>
    <row r="253" spans="5:21" s="196" customFormat="1" ht="15">
      <c r="E253" s="809"/>
      <c r="H253" s="809"/>
      <c r="I253" s="809"/>
      <c r="K253" s="758"/>
      <c r="L253" s="758"/>
      <c r="M253" s="758"/>
      <c r="N253" s="758"/>
      <c r="O253" s="758"/>
      <c r="P253" s="758"/>
      <c r="Q253" s="758"/>
      <c r="R253" s="758"/>
      <c r="S253" s="758"/>
      <c r="T253" s="758"/>
      <c r="U253" s="758"/>
    </row>
    <row r="254" spans="5:21" s="196" customFormat="1" ht="15">
      <c r="E254" s="809"/>
      <c r="H254" s="809"/>
      <c r="I254" s="809"/>
      <c r="K254" s="758"/>
      <c r="L254" s="758"/>
      <c r="M254" s="758"/>
      <c r="N254" s="758"/>
      <c r="O254" s="758"/>
      <c r="P254" s="758"/>
      <c r="Q254" s="758"/>
      <c r="R254" s="758"/>
      <c r="S254" s="758"/>
      <c r="T254" s="758"/>
      <c r="U254" s="758"/>
    </row>
    <row r="255" spans="5:21" s="196" customFormat="1" ht="15">
      <c r="E255" s="809"/>
      <c r="H255" s="809"/>
      <c r="I255" s="809"/>
      <c r="K255" s="758"/>
      <c r="L255" s="758"/>
      <c r="M255" s="758"/>
      <c r="N255" s="758"/>
      <c r="O255" s="758"/>
      <c r="P255" s="758"/>
      <c r="Q255" s="758"/>
      <c r="R255" s="758"/>
      <c r="S255" s="758"/>
      <c r="T255" s="758"/>
      <c r="U255" s="758"/>
    </row>
    <row r="256" spans="5:21" s="196" customFormat="1" ht="15">
      <c r="E256" s="809"/>
      <c r="H256" s="809"/>
      <c r="I256" s="809"/>
      <c r="K256" s="758"/>
      <c r="L256" s="758"/>
      <c r="M256" s="758"/>
      <c r="N256" s="758"/>
      <c r="O256" s="758"/>
      <c r="P256" s="758"/>
      <c r="Q256" s="758"/>
      <c r="R256" s="758"/>
      <c r="S256" s="758"/>
      <c r="T256" s="758"/>
      <c r="U256" s="758"/>
    </row>
    <row r="257" spans="5:21" s="196" customFormat="1" ht="15">
      <c r="E257" s="809"/>
      <c r="H257" s="809"/>
      <c r="I257" s="809"/>
      <c r="K257" s="758"/>
      <c r="L257" s="758"/>
      <c r="M257" s="758"/>
      <c r="N257" s="758"/>
      <c r="O257" s="758"/>
      <c r="P257" s="758"/>
      <c r="Q257" s="758"/>
      <c r="R257" s="758"/>
      <c r="S257" s="758"/>
      <c r="T257" s="758"/>
      <c r="U257" s="758"/>
    </row>
    <row r="258" spans="5:21" s="196" customFormat="1" ht="15">
      <c r="E258" s="809"/>
      <c r="H258" s="809"/>
      <c r="I258" s="809"/>
      <c r="K258" s="758"/>
      <c r="L258" s="758"/>
      <c r="M258" s="758"/>
      <c r="N258" s="758"/>
      <c r="O258" s="758"/>
      <c r="P258" s="758"/>
      <c r="Q258" s="758"/>
      <c r="R258" s="758"/>
      <c r="S258" s="758"/>
      <c r="T258" s="758"/>
      <c r="U258" s="758"/>
    </row>
    <row r="259" spans="5:21" s="196" customFormat="1" ht="15">
      <c r="E259" s="809"/>
      <c r="H259" s="809"/>
      <c r="I259" s="809"/>
      <c r="K259" s="758"/>
      <c r="L259" s="758"/>
      <c r="M259" s="758"/>
      <c r="N259" s="758"/>
      <c r="O259" s="758"/>
      <c r="P259" s="758"/>
      <c r="Q259" s="758"/>
      <c r="R259" s="758"/>
      <c r="S259" s="758"/>
      <c r="T259" s="758"/>
      <c r="U259" s="758"/>
    </row>
    <row r="260" spans="5:21" s="196" customFormat="1" ht="15">
      <c r="E260" s="809"/>
      <c r="H260" s="809"/>
      <c r="I260" s="809"/>
      <c r="K260" s="758"/>
      <c r="L260" s="758"/>
      <c r="M260" s="758"/>
      <c r="N260" s="758"/>
      <c r="O260" s="758"/>
      <c r="P260" s="758"/>
      <c r="Q260" s="758"/>
      <c r="R260" s="758"/>
      <c r="S260" s="758"/>
      <c r="T260" s="758"/>
      <c r="U260" s="758"/>
    </row>
    <row r="261" spans="5:21" s="196" customFormat="1" ht="15">
      <c r="E261" s="809"/>
      <c r="H261" s="809"/>
      <c r="I261" s="809"/>
      <c r="K261" s="758"/>
      <c r="L261" s="758"/>
      <c r="M261" s="758"/>
      <c r="N261" s="758"/>
      <c r="O261" s="758"/>
      <c r="P261" s="758"/>
      <c r="Q261" s="758"/>
      <c r="R261" s="758"/>
      <c r="S261" s="758"/>
      <c r="T261" s="758"/>
      <c r="U261" s="758"/>
    </row>
    <row r="262" spans="5:21" s="196" customFormat="1" ht="15">
      <c r="E262" s="809"/>
      <c r="H262" s="809"/>
      <c r="I262" s="809"/>
      <c r="K262" s="758"/>
      <c r="L262" s="758"/>
      <c r="M262" s="758"/>
      <c r="N262" s="758"/>
      <c r="O262" s="758"/>
      <c r="P262" s="758"/>
      <c r="Q262" s="758"/>
      <c r="R262" s="758"/>
      <c r="S262" s="758"/>
      <c r="T262" s="758"/>
      <c r="U262" s="758"/>
    </row>
    <row r="263" spans="5:21" s="196" customFormat="1" ht="15">
      <c r="E263" s="809"/>
      <c r="H263" s="809"/>
      <c r="I263" s="809"/>
      <c r="K263" s="758"/>
      <c r="L263" s="758"/>
      <c r="M263" s="758"/>
      <c r="N263" s="758"/>
      <c r="O263" s="758"/>
      <c r="P263" s="758"/>
      <c r="Q263" s="758"/>
      <c r="R263" s="758"/>
      <c r="S263" s="758"/>
      <c r="T263" s="758"/>
      <c r="U263" s="758"/>
    </row>
    <row r="264" spans="5:21" s="196" customFormat="1" ht="15">
      <c r="E264" s="809"/>
      <c r="H264" s="809"/>
      <c r="I264" s="809"/>
      <c r="K264" s="758"/>
      <c r="L264" s="758"/>
      <c r="M264" s="758"/>
      <c r="N264" s="758"/>
      <c r="O264" s="758"/>
      <c r="P264" s="758"/>
      <c r="Q264" s="758"/>
      <c r="R264" s="758"/>
      <c r="S264" s="758"/>
      <c r="T264" s="758"/>
      <c r="U264" s="758"/>
    </row>
    <row r="265" spans="5:21" s="196" customFormat="1" ht="15">
      <c r="E265" s="809"/>
      <c r="H265" s="809"/>
      <c r="I265" s="809"/>
      <c r="K265" s="758"/>
      <c r="L265" s="758"/>
      <c r="M265" s="758"/>
      <c r="N265" s="758"/>
      <c r="O265" s="758"/>
      <c r="P265" s="758"/>
      <c r="Q265" s="758"/>
      <c r="R265" s="758"/>
      <c r="S265" s="758"/>
      <c r="T265" s="758"/>
      <c r="U265" s="758"/>
    </row>
    <row r="266" spans="5:21" s="196" customFormat="1" ht="15">
      <c r="E266" s="809"/>
      <c r="H266" s="809"/>
      <c r="I266" s="809"/>
      <c r="K266" s="758"/>
      <c r="L266" s="758"/>
      <c r="M266" s="758"/>
      <c r="N266" s="758"/>
      <c r="O266" s="758"/>
      <c r="P266" s="758"/>
      <c r="Q266" s="758"/>
      <c r="R266" s="758"/>
      <c r="S266" s="758"/>
      <c r="T266" s="758"/>
      <c r="U266" s="758"/>
    </row>
    <row r="267" spans="5:21" s="196" customFormat="1" ht="15">
      <c r="E267" s="809"/>
      <c r="H267" s="809"/>
      <c r="I267" s="809"/>
      <c r="K267" s="758"/>
      <c r="L267" s="758"/>
      <c r="M267" s="758"/>
      <c r="N267" s="758"/>
      <c r="O267" s="758"/>
      <c r="P267" s="758"/>
      <c r="Q267" s="758"/>
      <c r="R267" s="758"/>
      <c r="S267" s="758"/>
      <c r="T267" s="758"/>
      <c r="U267" s="758"/>
    </row>
    <row r="268" spans="5:21" s="196" customFormat="1" ht="15">
      <c r="E268" s="809"/>
      <c r="H268" s="809"/>
      <c r="I268" s="809"/>
      <c r="K268" s="758"/>
      <c r="L268" s="758"/>
      <c r="M268" s="758"/>
      <c r="N268" s="758"/>
      <c r="O268" s="758"/>
      <c r="P268" s="758"/>
      <c r="Q268" s="758"/>
      <c r="R268" s="758"/>
      <c r="S268" s="758"/>
      <c r="T268" s="758"/>
      <c r="U268" s="758"/>
    </row>
    <row r="269" spans="5:21" s="196" customFormat="1" ht="15">
      <c r="E269" s="809"/>
      <c r="H269" s="809"/>
      <c r="I269" s="809"/>
      <c r="K269" s="758"/>
      <c r="L269" s="758"/>
      <c r="M269" s="758"/>
      <c r="N269" s="758"/>
      <c r="O269" s="758"/>
      <c r="P269" s="758"/>
      <c r="Q269" s="758"/>
      <c r="R269" s="758"/>
      <c r="S269" s="758"/>
      <c r="T269" s="758"/>
      <c r="U269" s="758"/>
    </row>
    <row r="270" spans="5:21" s="196" customFormat="1" ht="15">
      <c r="E270" s="809"/>
      <c r="H270" s="809"/>
      <c r="I270" s="809"/>
      <c r="K270" s="758"/>
      <c r="L270" s="758"/>
      <c r="M270" s="758"/>
      <c r="N270" s="758"/>
      <c r="O270" s="758"/>
      <c r="P270" s="758"/>
      <c r="Q270" s="758"/>
      <c r="R270" s="758"/>
      <c r="S270" s="758"/>
      <c r="T270" s="758"/>
      <c r="U270" s="758"/>
    </row>
    <row r="271" spans="5:21" s="196" customFormat="1" ht="15">
      <c r="E271" s="809"/>
      <c r="H271" s="809"/>
      <c r="I271" s="809"/>
      <c r="K271" s="758"/>
      <c r="L271" s="758"/>
      <c r="M271" s="758"/>
      <c r="N271" s="758"/>
      <c r="O271" s="758"/>
      <c r="P271" s="758"/>
      <c r="Q271" s="758"/>
      <c r="R271" s="758"/>
      <c r="S271" s="758"/>
      <c r="T271" s="758"/>
      <c r="U271" s="758"/>
    </row>
    <row r="272" spans="5:21" s="196" customFormat="1" ht="15">
      <c r="E272" s="809"/>
      <c r="H272" s="809"/>
      <c r="I272" s="809"/>
      <c r="K272" s="758"/>
      <c r="L272" s="758"/>
      <c r="M272" s="758"/>
      <c r="N272" s="758"/>
      <c r="O272" s="758"/>
      <c r="P272" s="758"/>
      <c r="Q272" s="758"/>
      <c r="R272" s="758"/>
      <c r="S272" s="758"/>
      <c r="T272" s="758"/>
      <c r="U272" s="758"/>
    </row>
    <row r="273" spans="5:21" s="196" customFormat="1" ht="15">
      <c r="E273" s="809"/>
      <c r="H273" s="809"/>
      <c r="I273" s="809"/>
      <c r="K273" s="758"/>
      <c r="L273" s="758"/>
      <c r="M273" s="758"/>
      <c r="N273" s="758"/>
      <c r="O273" s="758"/>
      <c r="P273" s="758"/>
      <c r="Q273" s="758"/>
      <c r="R273" s="758"/>
      <c r="S273" s="758"/>
      <c r="T273" s="758"/>
      <c r="U273" s="758"/>
    </row>
    <row r="274" spans="5:21" s="196" customFormat="1" ht="15">
      <c r="E274" s="809"/>
      <c r="H274" s="809"/>
      <c r="I274" s="809"/>
      <c r="K274" s="758"/>
      <c r="L274" s="758"/>
      <c r="M274" s="758"/>
      <c r="N274" s="758"/>
      <c r="O274" s="758"/>
      <c r="P274" s="758"/>
      <c r="Q274" s="758"/>
      <c r="R274" s="758"/>
      <c r="S274" s="758"/>
      <c r="T274" s="758"/>
      <c r="U274" s="758"/>
    </row>
    <row r="275" spans="5:21" s="196" customFormat="1" ht="15">
      <c r="E275" s="809"/>
      <c r="H275" s="809"/>
      <c r="I275" s="809"/>
      <c r="K275" s="758"/>
      <c r="L275" s="758"/>
      <c r="M275" s="758"/>
      <c r="N275" s="758"/>
      <c r="O275" s="758"/>
      <c r="P275" s="758"/>
      <c r="Q275" s="758"/>
      <c r="R275" s="758"/>
      <c r="S275" s="758"/>
      <c r="T275" s="758"/>
      <c r="U275" s="758"/>
    </row>
    <row r="276" spans="5:21" s="196" customFormat="1" ht="15">
      <c r="E276" s="809"/>
      <c r="H276" s="809"/>
      <c r="I276" s="809"/>
      <c r="K276" s="758"/>
      <c r="L276" s="758"/>
      <c r="M276" s="758"/>
      <c r="N276" s="758"/>
      <c r="O276" s="758"/>
      <c r="P276" s="758"/>
      <c r="Q276" s="758"/>
      <c r="R276" s="758"/>
      <c r="S276" s="758"/>
      <c r="T276" s="758"/>
      <c r="U276" s="758"/>
    </row>
    <row r="277" spans="5:21" s="196" customFormat="1" ht="15">
      <c r="E277" s="809"/>
      <c r="H277" s="809"/>
      <c r="I277" s="809"/>
      <c r="K277" s="758"/>
      <c r="L277" s="758"/>
      <c r="M277" s="758"/>
      <c r="N277" s="758"/>
      <c r="O277" s="758"/>
      <c r="P277" s="758"/>
      <c r="Q277" s="758"/>
      <c r="R277" s="758"/>
      <c r="S277" s="758"/>
      <c r="T277" s="758"/>
      <c r="U277" s="758"/>
    </row>
    <row r="278" spans="5:21" s="196" customFormat="1" ht="15">
      <c r="E278" s="809"/>
      <c r="H278" s="809"/>
      <c r="I278" s="809"/>
      <c r="K278" s="758"/>
      <c r="L278" s="758"/>
      <c r="M278" s="758"/>
      <c r="N278" s="758"/>
      <c r="O278" s="758"/>
      <c r="P278" s="758"/>
      <c r="Q278" s="758"/>
      <c r="R278" s="758"/>
      <c r="S278" s="758"/>
      <c r="T278" s="758"/>
      <c r="U278" s="758"/>
    </row>
    <row r="279" spans="5:21" s="196" customFormat="1" ht="15">
      <c r="E279" s="809"/>
      <c r="H279" s="809"/>
      <c r="I279" s="809"/>
      <c r="K279" s="758"/>
      <c r="L279" s="758"/>
      <c r="M279" s="758"/>
      <c r="N279" s="758"/>
      <c r="O279" s="758"/>
      <c r="P279" s="758"/>
      <c r="Q279" s="758"/>
      <c r="R279" s="758"/>
      <c r="S279" s="758"/>
      <c r="T279" s="758"/>
      <c r="U279" s="758"/>
    </row>
    <row r="280" spans="5:21" s="196" customFormat="1" ht="15">
      <c r="E280" s="809"/>
      <c r="H280" s="809"/>
      <c r="I280" s="809"/>
      <c r="K280" s="758"/>
      <c r="L280" s="758"/>
      <c r="M280" s="758"/>
      <c r="N280" s="758"/>
      <c r="O280" s="758"/>
      <c r="P280" s="758"/>
      <c r="Q280" s="758"/>
      <c r="R280" s="758"/>
      <c r="S280" s="758"/>
      <c r="T280" s="758"/>
      <c r="U280" s="758"/>
    </row>
    <row r="281" spans="5:21" s="196" customFormat="1" ht="15">
      <c r="E281" s="809"/>
      <c r="H281" s="809"/>
      <c r="I281" s="809"/>
      <c r="K281" s="758"/>
      <c r="L281" s="758"/>
      <c r="M281" s="758"/>
      <c r="N281" s="758"/>
      <c r="O281" s="758"/>
      <c r="P281" s="758"/>
      <c r="Q281" s="758"/>
      <c r="R281" s="758"/>
      <c r="S281" s="758"/>
      <c r="T281" s="758"/>
      <c r="U281" s="758"/>
    </row>
    <row r="282" spans="5:21" s="196" customFormat="1" ht="15">
      <c r="E282" s="809"/>
      <c r="H282" s="809"/>
      <c r="I282" s="809"/>
      <c r="K282" s="758"/>
      <c r="L282" s="758"/>
      <c r="M282" s="758"/>
      <c r="N282" s="758"/>
      <c r="O282" s="758"/>
      <c r="P282" s="758"/>
      <c r="Q282" s="758"/>
      <c r="R282" s="758"/>
      <c r="S282" s="758"/>
      <c r="T282" s="758"/>
      <c r="U282" s="758"/>
    </row>
    <row r="283" spans="5:21" s="196" customFormat="1" ht="15">
      <c r="E283" s="809"/>
      <c r="H283" s="809"/>
      <c r="I283" s="809"/>
      <c r="K283" s="758"/>
      <c r="L283" s="758"/>
      <c r="M283" s="758"/>
      <c r="N283" s="758"/>
      <c r="O283" s="758"/>
      <c r="P283" s="758"/>
      <c r="Q283" s="758"/>
      <c r="R283" s="758"/>
      <c r="S283" s="758"/>
      <c r="T283" s="758"/>
      <c r="U283" s="758"/>
    </row>
    <row r="284" spans="5:21" s="196" customFormat="1" ht="15">
      <c r="E284" s="809"/>
      <c r="H284" s="809"/>
      <c r="I284" s="809"/>
      <c r="K284" s="758"/>
      <c r="L284" s="758"/>
      <c r="M284" s="758"/>
      <c r="N284" s="758"/>
      <c r="O284" s="758"/>
      <c r="P284" s="758"/>
      <c r="Q284" s="758"/>
      <c r="R284" s="758"/>
      <c r="S284" s="758"/>
      <c r="T284" s="758"/>
      <c r="U284" s="758"/>
    </row>
    <row r="285" spans="5:21" s="196" customFormat="1" ht="15">
      <c r="E285" s="809"/>
      <c r="H285" s="809"/>
      <c r="I285" s="809"/>
      <c r="K285" s="758"/>
      <c r="L285" s="758"/>
      <c r="M285" s="758"/>
      <c r="N285" s="758"/>
      <c r="O285" s="758"/>
      <c r="P285" s="758"/>
      <c r="Q285" s="758"/>
      <c r="R285" s="758"/>
      <c r="S285" s="758"/>
      <c r="T285" s="758"/>
      <c r="U285" s="758"/>
    </row>
    <row r="286" spans="5:21" s="196" customFormat="1" ht="15">
      <c r="E286" s="809"/>
      <c r="H286" s="809"/>
      <c r="I286" s="809"/>
      <c r="K286" s="758"/>
      <c r="L286" s="758"/>
      <c r="M286" s="758"/>
      <c r="N286" s="758"/>
      <c r="O286" s="758"/>
      <c r="P286" s="758"/>
      <c r="Q286" s="758"/>
      <c r="R286" s="758"/>
      <c r="S286" s="758"/>
      <c r="T286" s="758"/>
      <c r="U286" s="758"/>
    </row>
    <row r="287" spans="5:21" s="196" customFormat="1" ht="15">
      <c r="E287" s="809"/>
      <c r="H287" s="809"/>
      <c r="I287" s="809"/>
      <c r="K287" s="758"/>
      <c r="L287" s="758"/>
      <c r="M287" s="758"/>
      <c r="N287" s="758"/>
      <c r="O287" s="758"/>
      <c r="P287" s="758"/>
      <c r="Q287" s="758"/>
      <c r="R287" s="758"/>
      <c r="S287" s="758"/>
      <c r="T287" s="758"/>
      <c r="U287" s="758"/>
    </row>
    <row r="288" spans="5:21" s="196" customFormat="1" ht="15">
      <c r="E288" s="809"/>
      <c r="H288" s="809"/>
      <c r="I288" s="809"/>
      <c r="K288" s="758"/>
      <c r="L288" s="758"/>
      <c r="M288" s="758"/>
      <c r="N288" s="758"/>
      <c r="O288" s="758"/>
      <c r="P288" s="758"/>
      <c r="Q288" s="758"/>
      <c r="R288" s="758"/>
      <c r="S288" s="758"/>
      <c r="T288" s="758"/>
      <c r="U288" s="758"/>
    </row>
    <row r="289" spans="5:21" s="196" customFormat="1" ht="15">
      <c r="E289" s="809"/>
      <c r="H289" s="809"/>
      <c r="I289" s="809"/>
      <c r="K289" s="758"/>
      <c r="L289" s="758"/>
      <c r="M289" s="758"/>
      <c r="N289" s="758"/>
      <c r="O289" s="758"/>
      <c r="P289" s="758"/>
      <c r="Q289" s="758"/>
      <c r="R289" s="758"/>
      <c r="S289" s="758"/>
      <c r="T289" s="758"/>
      <c r="U289" s="758"/>
    </row>
    <row r="290" spans="5:21" s="198" customFormat="1" ht="15">
      <c r="E290" s="809"/>
      <c r="F290" s="196"/>
      <c r="G290" s="196"/>
      <c r="H290" s="809"/>
      <c r="I290" s="809"/>
      <c r="J290" s="196"/>
      <c r="K290" s="758"/>
      <c r="L290" s="758"/>
      <c r="M290" s="758"/>
      <c r="N290" s="758"/>
      <c r="O290" s="758"/>
      <c r="P290" s="758"/>
      <c r="Q290" s="758"/>
      <c r="R290" s="758"/>
      <c r="S290" s="758"/>
      <c r="T290" s="758"/>
      <c r="U290" s="758"/>
    </row>
    <row r="291" spans="5:21" s="198" customFormat="1" ht="15">
      <c r="E291" s="809"/>
      <c r="F291" s="196"/>
      <c r="G291" s="196"/>
      <c r="H291" s="809"/>
      <c r="I291" s="809"/>
      <c r="J291" s="196"/>
      <c r="K291" s="758"/>
      <c r="L291" s="758"/>
      <c r="M291" s="758"/>
      <c r="N291" s="758"/>
      <c r="O291" s="758"/>
      <c r="P291" s="758"/>
      <c r="Q291" s="758"/>
      <c r="R291" s="758"/>
      <c r="S291" s="758"/>
      <c r="T291" s="758"/>
      <c r="U291" s="758"/>
    </row>
    <row r="292" spans="5:21" s="198" customFormat="1" ht="15">
      <c r="E292" s="809"/>
      <c r="F292" s="196"/>
      <c r="G292" s="196"/>
      <c r="H292" s="809"/>
      <c r="I292" s="809"/>
      <c r="J292" s="196"/>
      <c r="K292" s="758"/>
      <c r="L292" s="758"/>
      <c r="M292" s="758"/>
      <c r="N292" s="758"/>
      <c r="O292" s="758"/>
      <c r="P292" s="758"/>
      <c r="Q292" s="758"/>
      <c r="R292" s="758"/>
      <c r="S292" s="758"/>
      <c r="T292" s="758"/>
      <c r="U292" s="758"/>
    </row>
    <row r="293" spans="5:21" s="198" customFormat="1" ht="15">
      <c r="E293" s="809"/>
      <c r="F293" s="196"/>
      <c r="G293" s="196"/>
      <c r="H293" s="809"/>
      <c r="I293" s="809"/>
      <c r="J293" s="196"/>
      <c r="K293" s="758"/>
      <c r="L293" s="758"/>
      <c r="M293" s="758"/>
      <c r="N293" s="758"/>
      <c r="O293" s="758"/>
      <c r="P293" s="758"/>
      <c r="Q293" s="758"/>
      <c r="R293" s="758"/>
      <c r="S293" s="758"/>
      <c r="T293" s="758"/>
      <c r="U293" s="758"/>
    </row>
    <row r="294" spans="5:21" s="198" customFormat="1" ht="15">
      <c r="E294" s="809"/>
      <c r="F294" s="196"/>
      <c r="G294" s="196"/>
      <c r="H294" s="809"/>
      <c r="I294" s="809"/>
      <c r="J294" s="196"/>
      <c r="K294" s="758"/>
      <c r="L294" s="758"/>
      <c r="M294" s="758"/>
      <c r="N294" s="758"/>
      <c r="O294" s="758"/>
      <c r="P294" s="758"/>
      <c r="Q294" s="758"/>
      <c r="R294" s="758"/>
      <c r="S294" s="758"/>
      <c r="T294" s="758"/>
      <c r="U294" s="758"/>
    </row>
    <row r="295" spans="5:21" s="198" customFormat="1" ht="15">
      <c r="E295" s="809"/>
      <c r="F295" s="196"/>
      <c r="G295" s="196"/>
      <c r="H295" s="809"/>
      <c r="I295" s="809"/>
      <c r="J295" s="196"/>
      <c r="K295" s="758"/>
      <c r="L295" s="758"/>
      <c r="M295" s="758"/>
      <c r="N295" s="758"/>
      <c r="O295" s="758"/>
      <c r="P295" s="758"/>
      <c r="Q295" s="758"/>
      <c r="R295" s="758"/>
      <c r="S295" s="758"/>
      <c r="T295" s="758"/>
      <c r="U295" s="758"/>
    </row>
    <row r="296" spans="5:21" s="198" customFormat="1" ht="15">
      <c r="E296" s="809"/>
      <c r="F296" s="196"/>
      <c r="G296" s="196"/>
      <c r="H296" s="809"/>
      <c r="I296" s="809"/>
      <c r="J296" s="196"/>
      <c r="K296" s="758"/>
      <c r="L296" s="758"/>
      <c r="M296" s="758"/>
      <c r="N296" s="758"/>
      <c r="O296" s="758"/>
      <c r="P296" s="758"/>
      <c r="Q296" s="758"/>
      <c r="R296" s="758"/>
      <c r="S296" s="758"/>
      <c r="T296" s="758"/>
      <c r="U296" s="758"/>
    </row>
    <row r="297" spans="5:21" s="198" customFormat="1" ht="15">
      <c r="E297" s="809"/>
      <c r="F297" s="196"/>
      <c r="G297" s="196"/>
      <c r="H297" s="809"/>
      <c r="I297" s="809"/>
      <c r="J297" s="196"/>
      <c r="K297" s="758"/>
      <c r="L297" s="758"/>
      <c r="M297" s="758"/>
      <c r="N297" s="758"/>
      <c r="O297" s="758"/>
      <c r="P297" s="758"/>
      <c r="Q297" s="758"/>
      <c r="R297" s="758"/>
      <c r="S297" s="758"/>
      <c r="T297" s="758"/>
      <c r="U297" s="758"/>
    </row>
    <row r="298" spans="5:21" s="198" customFormat="1" ht="15">
      <c r="E298" s="809"/>
      <c r="F298" s="196"/>
      <c r="G298" s="196"/>
      <c r="H298" s="809"/>
      <c r="I298" s="809"/>
      <c r="J298" s="196"/>
      <c r="K298" s="758"/>
      <c r="L298" s="758"/>
      <c r="M298" s="758"/>
      <c r="N298" s="758"/>
      <c r="O298" s="758"/>
      <c r="P298" s="758"/>
      <c r="Q298" s="758"/>
      <c r="R298" s="758"/>
      <c r="S298" s="758"/>
      <c r="T298" s="758"/>
      <c r="U298" s="758"/>
    </row>
    <row r="299" spans="5:21" s="198" customFormat="1" ht="15">
      <c r="E299" s="809"/>
      <c r="F299" s="196"/>
      <c r="G299" s="196"/>
      <c r="H299" s="809"/>
      <c r="I299" s="809"/>
      <c r="J299" s="196"/>
      <c r="K299" s="758"/>
      <c r="L299" s="758"/>
      <c r="M299" s="758"/>
      <c r="N299" s="758"/>
      <c r="O299" s="758"/>
      <c r="P299" s="758"/>
      <c r="Q299" s="758"/>
      <c r="R299" s="758"/>
      <c r="S299" s="758"/>
      <c r="T299" s="758"/>
      <c r="U299" s="758"/>
    </row>
    <row r="300" spans="5:21" s="198" customFormat="1" ht="15">
      <c r="E300" s="809"/>
      <c r="F300" s="196"/>
      <c r="G300" s="196"/>
      <c r="H300" s="809"/>
      <c r="I300" s="809"/>
      <c r="J300" s="196"/>
      <c r="K300" s="758"/>
      <c r="L300" s="758"/>
      <c r="M300" s="758"/>
      <c r="N300" s="758"/>
      <c r="O300" s="758"/>
      <c r="P300" s="758"/>
      <c r="Q300" s="758"/>
      <c r="R300" s="758"/>
      <c r="S300" s="758"/>
      <c r="T300" s="758"/>
      <c r="U300" s="758"/>
    </row>
    <row r="301" spans="5:21" s="198" customFormat="1" ht="15">
      <c r="E301" s="809"/>
      <c r="F301" s="196"/>
      <c r="G301" s="196"/>
      <c r="H301" s="809"/>
      <c r="I301" s="809"/>
      <c r="J301" s="196"/>
      <c r="K301" s="758"/>
      <c r="L301" s="758"/>
      <c r="M301" s="758"/>
      <c r="N301" s="758"/>
      <c r="O301" s="758"/>
      <c r="P301" s="758"/>
      <c r="Q301" s="758"/>
      <c r="R301" s="758"/>
      <c r="S301" s="758"/>
      <c r="T301" s="758"/>
      <c r="U301" s="758"/>
    </row>
    <row r="302" spans="5:21" s="198" customFormat="1" ht="15">
      <c r="E302" s="809"/>
      <c r="F302" s="196"/>
      <c r="G302" s="196"/>
      <c r="H302" s="809"/>
      <c r="I302" s="809"/>
      <c r="J302" s="196"/>
      <c r="K302" s="758"/>
      <c r="L302" s="758"/>
      <c r="M302" s="758"/>
      <c r="N302" s="758"/>
      <c r="O302" s="758"/>
      <c r="P302" s="758"/>
      <c r="Q302" s="758"/>
      <c r="R302" s="758"/>
      <c r="S302" s="758"/>
      <c r="T302" s="758"/>
      <c r="U302" s="758"/>
    </row>
    <row r="303" spans="5:21" s="198" customFormat="1" ht="15">
      <c r="E303" s="809"/>
      <c r="F303" s="196"/>
      <c r="G303" s="196"/>
      <c r="H303" s="809"/>
      <c r="I303" s="809"/>
      <c r="J303" s="196"/>
      <c r="K303" s="758"/>
      <c r="L303" s="758"/>
      <c r="M303" s="758"/>
      <c r="N303" s="758"/>
      <c r="O303" s="758"/>
      <c r="P303" s="758"/>
      <c r="Q303" s="758"/>
      <c r="R303" s="758"/>
      <c r="S303" s="758"/>
      <c r="T303" s="758"/>
      <c r="U303" s="758"/>
    </row>
    <row r="304" spans="5:21" s="198" customFormat="1" ht="15">
      <c r="E304" s="809"/>
      <c r="F304" s="196"/>
      <c r="G304" s="196"/>
      <c r="H304" s="809"/>
      <c r="I304" s="809"/>
      <c r="J304" s="196"/>
      <c r="K304" s="758"/>
      <c r="L304" s="758"/>
      <c r="M304" s="758"/>
      <c r="N304" s="758"/>
      <c r="O304" s="758"/>
      <c r="P304" s="758"/>
      <c r="Q304" s="758"/>
      <c r="R304" s="758"/>
      <c r="S304" s="758"/>
      <c r="T304" s="758"/>
      <c r="U304" s="758"/>
    </row>
    <row r="305" spans="11:21" s="198" customFormat="1" ht="15">
      <c r="K305" s="758"/>
      <c r="L305" s="758"/>
      <c r="M305" s="758"/>
      <c r="N305" s="758"/>
      <c r="O305" s="758"/>
      <c r="P305" s="758"/>
      <c r="Q305" s="758"/>
      <c r="R305" s="758"/>
      <c r="S305" s="758"/>
      <c r="T305" s="758"/>
      <c r="U305" s="758"/>
    </row>
    <row r="306" spans="11:21" s="198" customFormat="1" ht="15">
      <c r="K306" s="758"/>
      <c r="L306" s="758"/>
      <c r="M306" s="758"/>
      <c r="N306" s="758"/>
      <c r="O306" s="758"/>
      <c r="P306" s="758"/>
      <c r="Q306" s="758"/>
      <c r="R306" s="758"/>
      <c r="S306" s="758"/>
      <c r="T306" s="758"/>
      <c r="U306" s="758"/>
    </row>
    <row r="307" spans="11:21" s="198" customFormat="1" ht="15">
      <c r="K307" s="758"/>
      <c r="L307" s="758"/>
      <c r="M307" s="758"/>
      <c r="N307" s="758"/>
      <c r="O307" s="758"/>
      <c r="P307" s="758"/>
      <c r="Q307" s="758"/>
      <c r="R307" s="758"/>
      <c r="S307" s="758"/>
      <c r="T307" s="758"/>
      <c r="U307" s="758"/>
    </row>
    <row r="308" spans="11:21" s="198" customFormat="1" ht="15">
      <c r="K308" s="758"/>
      <c r="L308" s="758"/>
      <c r="M308" s="758"/>
      <c r="N308" s="758"/>
      <c r="O308" s="758"/>
      <c r="P308" s="758"/>
      <c r="Q308" s="758"/>
      <c r="R308" s="758"/>
      <c r="S308" s="758"/>
      <c r="T308" s="758"/>
      <c r="U308" s="758"/>
    </row>
    <row r="309" spans="11:21" s="198" customFormat="1" ht="15">
      <c r="K309" s="758"/>
      <c r="L309" s="758"/>
      <c r="M309" s="758"/>
      <c r="N309" s="758"/>
      <c r="O309" s="758"/>
      <c r="P309" s="758"/>
      <c r="Q309" s="758"/>
      <c r="R309" s="758"/>
      <c r="S309" s="758"/>
      <c r="T309" s="758"/>
      <c r="U309" s="758"/>
    </row>
    <row r="310" spans="11:21" s="198" customFormat="1" ht="15">
      <c r="K310" s="758"/>
      <c r="L310" s="758"/>
      <c r="M310" s="758"/>
      <c r="N310" s="758"/>
      <c r="O310" s="758"/>
      <c r="P310" s="758"/>
      <c r="Q310" s="758"/>
      <c r="R310" s="758"/>
      <c r="S310" s="758"/>
      <c r="T310" s="758"/>
      <c r="U310" s="758"/>
    </row>
    <row r="311" spans="11:21" s="198" customFormat="1" ht="15">
      <c r="K311" s="758"/>
      <c r="L311" s="758"/>
      <c r="M311" s="758"/>
      <c r="N311" s="758"/>
      <c r="O311" s="758"/>
      <c r="P311" s="758"/>
      <c r="Q311" s="758"/>
      <c r="R311" s="758"/>
      <c r="S311" s="758"/>
      <c r="T311" s="758"/>
      <c r="U311" s="758"/>
    </row>
    <row r="312" spans="11:21" s="198" customFormat="1" ht="15">
      <c r="K312" s="758"/>
      <c r="L312" s="758"/>
      <c r="M312" s="758"/>
      <c r="N312" s="758"/>
      <c r="O312" s="758"/>
      <c r="P312" s="758"/>
      <c r="Q312" s="758"/>
      <c r="R312" s="758"/>
      <c r="S312" s="758"/>
      <c r="T312" s="758"/>
      <c r="U312" s="758"/>
    </row>
    <row r="313" spans="11:21" s="198" customFormat="1" ht="15">
      <c r="K313" s="758"/>
      <c r="L313" s="758"/>
      <c r="M313" s="758"/>
      <c r="N313" s="758"/>
      <c r="O313" s="758"/>
      <c r="P313" s="758"/>
      <c r="Q313" s="758"/>
      <c r="R313" s="758"/>
      <c r="S313" s="758"/>
      <c r="T313" s="758"/>
      <c r="U313" s="758"/>
    </row>
    <row r="314" spans="11:21" s="198" customFormat="1" ht="15">
      <c r="K314" s="758"/>
      <c r="L314" s="758"/>
      <c r="M314" s="758"/>
      <c r="N314" s="758"/>
      <c r="O314" s="758"/>
      <c r="P314" s="758"/>
      <c r="Q314" s="758"/>
      <c r="R314" s="758"/>
      <c r="S314" s="758"/>
      <c r="T314" s="758"/>
      <c r="U314" s="758"/>
    </row>
    <row r="315" spans="11:21" s="198" customFormat="1" ht="15">
      <c r="K315" s="758"/>
      <c r="L315" s="758"/>
      <c r="M315" s="758"/>
      <c r="N315" s="758"/>
      <c r="O315" s="758"/>
      <c r="P315" s="758"/>
      <c r="Q315" s="758"/>
      <c r="R315" s="758"/>
      <c r="S315" s="758"/>
      <c r="T315" s="758"/>
      <c r="U315" s="758"/>
    </row>
    <row r="316" spans="11:21" s="198" customFormat="1" ht="15">
      <c r="K316" s="758"/>
      <c r="L316" s="758"/>
      <c r="M316" s="758"/>
      <c r="N316" s="758"/>
      <c r="O316" s="758"/>
      <c r="P316" s="758"/>
      <c r="Q316" s="758"/>
      <c r="R316" s="758"/>
      <c r="S316" s="758"/>
      <c r="T316" s="758"/>
      <c r="U316" s="758"/>
    </row>
    <row r="317" spans="11:21" s="198" customFormat="1" ht="15">
      <c r="K317" s="758"/>
      <c r="L317" s="758"/>
      <c r="M317" s="758"/>
      <c r="N317" s="758"/>
      <c r="O317" s="758"/>
      <c r="P317" s="758"/>
      <c r="Q317" s="758"/>
      <c r="R317" s="758"/>
      <c r="S317" s="758"/>
      <c r="T317" s="758"/>
      <c r="U317" s="758"/>
    </row>
    <row r="318" spans="11:21" s="198" customFormat="1" ht="15">
      <c r="K318" s="758"/>
      <c r="L318" s="758"/>
      <c r="M318" s="758"/>
      <c r="N318" s="758"/>
      <c r="O318" s="758"/>
      <c r="P318" s="758"/>
      <c r="Q318" s="758"/>
      <c r="R318" s="758"/>
      <c r="S318" s="758"/>
      <c r="T318" s="758"/>
      <c r="U318" s="758"/>
    </row>
    <row r="319" spans="11:21" s="198" customFormat="1" ht="15">
      <c r="K319" s="758"/>
      <c r="L319" s="758"/>
      <c r="M319" s="758"/>
      <c r="N319" s="758"/>
      <c r="O319" s="758"/>
      <c r="P319" s="758"/>
      <c r="Q319" s="758"/>
      <c r="R319" s="758"/>
      <c r="S319" s="758"/>
      <c r="T319" s="758"/>
      <c r="U319" s="758"/>
    </row>
    <row r="320" spans="11:21" s="198" customFormat="1" ht="15">
      <c r="K320" s="758"/>
      <c r="L320" s="758"/>
      <c r="M320" s="758"/>
      <c r="N320" s="758"/>
      <c r="O320" s="758"/>
      <c r="P320" s="758"/>
      <c r="Q320" s="758"/>
      <c r="R320" s="758"/>
      <c r="S320" s="758"/>
      <c r="T320" s="758"/>
      <c r="U320" s="758"/>
    </row>
    <row r="321" spans="11:21" s="198" customFormat="1" ht="15">
      <c r="K321" s="758"/>
      <c r="L321" s="758"/>
      <c r="M321" s="758"/>
      <c r="N321" s="758"/>
      <c r="O321" s="758"/>
      <c r="P321" s="758"/>
      <c r="Q321" s="758"/>
      <c r="R321" s="758"/>
      <c r="S321" s="758"/>
      <c r="T321" s="758"/>
      <c r="U321" s="758"/>
    </row>
    <row r="322" spans="11:21" s="198" customFormat="1" ht="15">
      <c r="K322" s="758"/>
      <c r="L322" s="758"/>
      <c r="M322" s="758"/>
      <c r="N322" s="758"/>
      <c r="O322" s="758"/>
      <c r="P322" s="758"/>
      <c r="Q322" s="758"/>
      <c r="R322" s="758"/>
      <c r="S322" s="758"/>
      <c r="T322" s="758"/>
      <c r="U322" s="758"/>
    </row>
    <row r="323" spans="11:21" s="198" customFormat="1" ht="15">
      <c r="K323" s="758"/>
      <c r="L323" s="758"/>
      <c r="M323" s="758"/>
      <c r="N323" s="758"/>
      <c r="O323" s="758"/>
      <c r="P323" s="758"/>
      <c r="Q323" s="758"/>
      <c r="R323" s="758"/>
      <c r="S323" s="758"/>
      <c r="T323" s="758"/>
      <c r="U323" s="758"/>
    </row>
    <row r="324" spans="11:21" s="198" customFormat="1" ht="15">
      <c r="K324" s="758"/>
      <c r="L324" s="758"/>
      <c r="M324" s="758"/>
      <c r="N324" s="758"/>
      <c r="O324" s="758"/>
      <c r="P324" s="758"/>
      <c r="Q324" s="758"/>
      <c r="R324" s="758"/>
      <c r="S324" s="758"/>
      <c r="T324" s="758"/>
      <c r="U324" s="758"/>
    </row>
    <row r="325" spans="11:21" s="198" customFormat="1" ht="15">
      <c r="K325" s="758"/>
      <c r="L325" s="758"/>
      <c r="M325" s="758"/>
      <c r="N325" s="758"/>
      <c r="O325" s="758"/>
      <c r="P325" s="758"/>
      <c r="Q325" s="758"/>
      <c r="R325" s="758"/>
      <c r="S325" s="758"/>
      <c r="T325" s="758"/>
      <c r="U325" s="758"/>
    </row>
    <row r="326" spans="11:21" s="198" customFormat="1" ht="15">
      <c r="K326" s="758"/>
      <c r="L326" s="758"/>
      <c r="M326" s="758"/>
      <c r="N326" s="758"/>
      <c r="O326" s="758"/>
      <c r="P326" s="758"/>
      <c r="Q326" s="758"/>
      <c r="R326" s="758"/>
      <c r="S326" s="758"/>
      <c r="T326" s="758"/>
      <c r="U326" s="758"/>
    </row>
    <row r="327" spans="11:21" s="198" customFormat="1" ht="15">
      <c r="K327" s="758"/>
      <c r="L327" s="758"/>
      <c r="M327" s="758"/>
      <c r="N327" s="758"/>
      <c r="O327" s="758"/>
      <c r="P327" s="758"/>
      <c r="Q327" s="758"/>
      <c r="R327" s="758"/>
      <c r="S327" s="758"/>
      <c r="T327" s="758"/>
      <c r="U327" s="758"/>
    </row>
    <row r="328" spans="11:21" s="198" customFormat="1" ht="15">
      <c r="K328" s="758"/>
      <c r="L328" s="758"/>
      <c r="M328" s="758"/>
      <c r="N328" s="758"/>
      <c r="O328" s="758"/>
      <c r="P328" s="758"/>
      <c r="Q328" s="758"/>
      <c r="R328" s="758"/>
      <c r="S328" s="758"/>
      <c r="T328" s="758"/>
      <c r="U328" s="758"/>
    </row>
    <row r="329" spans="11:21" s="198" customFormat="1" ht="15">
      <c r="K329" s="758"/>
      <c r="L329" s="758"/>
      <c r="M329" s="758"/>
      <c r="N329" s="758"/>
      <c r="O329" s="758"/>
      <c r="P329" s="758"/>
      <c r="Q329" s="758"/>
      <c r="R329" s="758"/>
      <c r="S329" s="758"/>
      <c r="T329" s="758"/>
      <c r="U329" s="758"/>
    </row>
    <row r="330" spans="11:21" s="198" customFormat="1" ht="15">
      <c r="K330" s="758"/>
      <c r="L330" s="758"/>
      <c r="M330" s="758"/>
      <c r="N330" s="758"/>
      <c r="O330" s="758"/>
      <c r="P330" s="758"/>
      <c r="Q330" s="758"/>
      <c r="R330" s="758"/>
      <c r="S330" s="758"/>
      <c r="T330" s="758"/>
      <c r="U330" s="758"/>
    </row>
    <row r="331" spans="11:21" s="198" customFormat="1" ht="15">
      <c r="K331" s="758"/>
      <c r="L331" s="758"/>
      <c r="M331" s="758"/>
      <c r="N331" s="758"/>
      <c r="O331" s="758"/>
      <c r="P331" s="758"/>
      <c r="Q331" s="758"/>
      <c r="R331" s="758"/>
      <c r="S331" s="758"/>
      <c r="T331" s="758"/>
      <c r="U331" s="758"/>
    </row>
    <row r="332" spans="11:21" s="198" customFormat="1" ht="15">
      <c r="K332" s="758"/>
      <c r="L332" s="758"/>
      <c r="M332" s="758"/>
      <c r="N332" s="758"/>
      <c r="O332" s="758"/>
      <c r="P332" s="758"/>
      <c r="Q332" s="758"/>
      <c r="R332" s="758"/>
      <c r="S332" s="758"/>
      <c r="T332" s="758"/>
      <c r="U332" s="758"/>
    </row>
    <row r="333" spans="11:21" s="198" customFormat="1" ht="15">
      <c r="K333" s="758"/>
      <c r="L333" s="758"/>
      <c r="M333" s="758"/>
      <c r="N333" s="758"/>
      <c r="O333" s="758"/>
      <c r="P333" s="758"/>
      <c r="Q333" s="758"/>
      <c r="R333" s="758"/>
      <c r="S333" s="758"/>
      <c r="T333" s="758"/>
      <c r="U333" s="758"/>
    </row>
    <row r="334" spans="11:21" s="198" customFormat="1" ht="15">
      <c r="K334" s="758"/>
      <c r="L334" s="758"/>
      <c r="M334" s="758"/>
      <c r="N334" s="758"/>
      <c r="O334" s="758"/>
      <c r="P334" s="758"/>
      <c r="Q334" s="758"/>
      <c r="R334" s="758"/>
      <c r="S334" s="758"/>
      <c r="T334" s="758"/>
      <c r="U334" s="758"/>
    </row>
    <row r="335" spans="11:21" s="198" customFormat="1" ht="15">
      <c r="K335" s="758"/>
      <c r="L335" s="758"/>
      <c r="M335" s="758"/>
      <c r="N335" s="758"/>
      <c r="O335" s="758"/>
      <c r="P335" s="758"/>
      <c r="Q335" s="758"/>
      <c r="R335" s="758"/>
      <c r="S335" s="758"/>
      <c r="T335" s="758"/>
      <c r="U335" s="758"/>
    </row>
    <row r="336" spans="11:21" s="198" customFormat="1" ht="15">
      <c r="K336" s="758"/>
      <c r="L336" s="758"/>
      <c r="M336" s="758"/>
      <c r="N336" s="758"/>
      <c r="O336" s="758"/>
      <c r="P336" s="758"/>
      <c r="Q336" s="758"/>
      <c r="R336" s="758"/>
      <c r="S336" s="758"/>
      <c r="T336" s="758"/>
      <c r="U336" s="758"/>
    </row>
    <row r="337" spans="11:21" s="198" customFormat="1" ht="15">
      <c r="K337" s="758"/>
      <c r="L337" s="758"/>
      <c r="M337" s="758"/>
      <c r="N337" s="758"/>
      <c r="O337" s="758"/>
      <c r="P337" s="758"/>
      <c r="Q337" s="758"/>
      <c r="R337" s="758"/>
      <c r="S337" s="758"/>
      <c r="T337" s="758"/>
      <c r="U337" s="758"/>
    </row>
    <row r="338" spans="11:21" s="198" customFormat="1" ht="15">
      <c r="K338" s="758"/>
      <c r="L338" s="758"/>
      <c r="M338" s="758"/>
      <c r="N338" s="758"/>
      <c r="O338" s="758"/>
      <c r="P338" s="758"/>
      <c r="Q338" s="758"/>
      <c r="R338" s="758"/>
      <c r="S338" s="758"/>
      <c r="T338" s="758"/>
      <c r="U338" s="758"/>
    </row>
    <row r="339" spans="11:21" s="198" customFormat="1" ht="15">
      <c r="K339" s="758"/>
      <c r="L339" s="758"/>
      <c r="M339" s="758"/>
      <c r="N339" s="758"/>
      <c r="O339" s="758"/>
      <c r="P339" s="758"/>
      <c r="Q339" s="758"/>
      <c r="R339" s="758"/>
      <c r="S339" s="758"/>
      <c r="T339" s="758"/>
      <c r="U339" s="758"/>
    </row>
    <row r="340" spans="11:21" s="198" customFormat="1" ht="15">
      <c r="K340" s="758"/>
      <c r="L340" s="758"/>
      <c r="M340" s="758"/>
      <c r="N340" s="758"/>
      <c r="O340" s="758"/>
      <c r="P340" s="758"/>
      <c r="Q340" s="758"/>
      <c r="R340" s="758"/>
      <c r="S340" s="758"/>
      <c r="T340" s="758"/>
      <c r="U340" s="758"/>
    </row>
    <row r="341" spans="11:21" s="198" customFormat="1" ht="15">
      <c r="K341" s="758"/>
      <c r="L341" s="758"/>
      <c r="M341" s="758"/>
      <c r="N341" s="758"/>
      <c r="O341" s="758"/>
      <c r="P341" s="758"/>
      <c r="Q341" s="758"/>
      <c r="R341" s="758"/>
      <c r="S341" s="758"/>
      <c r="T341" s="758"/>
      <c r="U341" s="758"/>
    </row>
    <row r="342" spans="11:21" s="198" customFormat="1" ht="15">
      <c r="K342" s="758"/>
      <c r="L342" s="758"/>
      <c r="M342" s="758"/>
      <c r="N342" s="758"/>
      <c r="O342" s="758"/>
      <c r="P342" s="758"/>
      <c r="Q342" s="758"/>
      <c r="R342" s="758"/>
      <c r="S342" s="758"/>
      <c r="T342" s="758"/>
      <c r="U342" s="758"/>
    </row>
    <row r="343" spans="11:21" s="198" customFormat="1" ht="15">
      <c r="K343" s="758"/>
      <c r="L343" s="758"/>
      <c r="M343" s="758"/>
      <c r="N343" s="758"/>
      <c r="O343" s="758"/>
      <c r="P343" s="758"/>
      <c r="Q343" s="758"/>
      <c r="R343" s="758"/>
      <c r="S343" s="758"/>
      <c r="T343" s="758"/>
      <c r="U343" s="758"/>
    </row>
    <row r="344" spans="11:21" s="198" customFormat="1" ht="15">
      <c r="K344" s="758"/>
      <c r="L344" s="758"/>
      <c r="M344" s="758"/>
      <c r="N344" s="758"/>
      <c r="O344" s="758"/>
      <c r="P344" s="758"/>
      <c r="Q344" s="758"/>
      <c r="R344" s="758"/>
      <c r="S344" s="758"/>
      <c r="T344" s="758"/>
      <c r="U344" s="758"/>
    </row>
    <row r="345" spans="11:21" s="198" customFormat="1" ht="15">
      <c r="K345" s="758"/>
      <c r="L345" s="758"/>
      <c r="M345" s="758"/>
      <c r="N345" s="758"/>
      <c r="O345" s="758"/>
      <c r="P345" s="758"/>
      <c r="Q345" s="758"/>
      <c r="R345" s="758"/>
      <c r="S345" s="758"/>
      <c r="T345" s="758"/>
      <c r="U345" s="758"/>
    </row>
    <row r="346" spans="11:21" s="198" customFormat="1" ht="15">
      <c r="K346" s="758"/>
      <c r="L346" s="758"/>
      <c r="M346" s="758"/>
      <c r="N346" s="758"/>
      <c r="O346" s="758"/>
      <c r="P346" s="758"/>
      <c r="Q346" s="758"/>
      <c r="R346" s="758"/>
      <c r="S346" s="758"/>
      <c r="T346" s="758"/>
      <c r="U346" s="758"/>
    </row>
    <row r="347" spans="11:21" s="198" customFormat="1" ht="15">
      <c r="K347" s="758"/>
      <c r="L347" s="758"/>
      <c r="M347" s="758"/>
      <c r="N347" s="758"/>
      <c r="O347" s="758"/>
      <c r="P347" s="758"/>
      <c r="Q347" s="758"/>
      <c r="R347" s="758"/>
      <c r="S347" s="758"/>
      <c r="T347" s="758"/>
      <c r="U347" s="758"/>
    </row>
    <row r="348" spans="11:21" s="198" customFormat="1" ht="15">
      <c r="K348" s="758"/>
      <c r="L348" s="758"/>
      <c r="M348" s="758"/>
      <c r="N348" s="758"/>
      <c r="O348" s="758"/>
      <c r="P348" s="758"/>
      <c r="Q348" s="758"/>
      <c r="R348" s="758"/>
      <c r="S348" s="758"/>
      <c r="T348" s="758"/>
      <c r="U348" s="758"/>
    </row>
    <row r="349" spans="11:21" s="198" customFormat="1" ht="15">
      <c r="K349" s="758"/>
      <c r="L349" s="758"/>
      <c r="M349" s="758"/>
      <c r="N349" s="758"/>
      <c r="O349" s="758"/>
      <c r="P349" s="758"/>
      <c r="Q349" s="758"/>
      <c r="R349" s="758"/>
      <c r="S349" s="758"/>
      <c r="T349" s="758"/>
      <c r="U349" s="758"/>
    </row>
    <row r="350" spans="11:21" s="198" customFormat="1" ht="15">
      <c r="K350" s="758"/>
      <c r="L350" s="758"/>
      <c r="M350" s="758"/>
      <c r="N350" s="758"/>
      <c r="O350" s="758"/>
      <c r="P350" s="758"/>
      <c r="Q350" s="758"/>
      <c r="R350" s="758"/>
      <c r="S350" s="758"/>
      <c r="T350" s="758"/>
      <c r="U350" s="758"/>
    </row>
    <row r="351" spans="11:21" s="198" customFormat="1" ht="15">
      <c r="K351" s="758"/>
      <c r="L351" s="758"/>
      <c r="M351" s="758"/>
      <c r="N351" s="758"/>
      <c r="O351" s="758"/>
      <c r="P351" s="758"/>
      <c r="Q351" s="758"/>
      <c r="R351" s="758"/>
      <c r="S351" s="758"/>
      <c r="T351" s="758"/>
      <c r="U351" s="758"/>
    </row>
    <row r="352" spans="11:21" s="198" customFormat="1" ht="15">
      <c r="K352" s="758"/>
      <c r="L352" s="758"/>
      <c r="M352" s="758"/>
      <c r="N352" s="758"/>
      <c r="O352" s="758"/>
      <c r="P352" s="758"/>
      <c r="Q352" s="758"/>
      <c r="R352" s="758"/>
      <c r="S352" s="758"/>
      <c r="T352" s="758"/>
      <c r="U352" s="758"/>
    </row>
    <row r="353" spans="11:21" s="198" customFormat="1" ht="15">
      <c r="K353" s="758"/>
      <c r="L353" s="758"/>
      <c r="M353" s="758"/>
      <c r="N353" s="758"/>
      <c r="O353" s="758"/>
      <c r="P353" s="758"/>
      <c r="Q353" s="758"/>
      <c r="R353" s="758"/>
      <c r="S353" s="758"/>
      <c r="T353" s="758"/>
      <c r="U353" s="758"/>
    </row>
    <row r="354" spans="11:21" s="198" customFormat="1" ht="15">
      <c r="K354" s="758"/>
      <c r="L354" s="758"/>
      <c r="M354" s="758"/>
      <c r="N354" s="758"/>
      <c r="O354" s="758"/>
      <c r="P354" s="758"/>
      <c r="Q354" s="758"/>
      <c r="R354" s="758"/>
      <c r="S354" s="758"/>
      <c r="T354" s="758"/>
      <c r="U354" s="758"/>
    </row>
    <row r="355" spans="11:21" s="198" customFormat="1" ht="15">
      <c r="K355" s="758"/>
      <c r="L355" s="758"/>
      <c r="M355" s="758"/>
      <c r="N355" s="758"/>
      <c r="O355" s="758"/>
      <c r="P355" s="758"/>
      <c r="Q355" s="758"/>
      <c r="R355" s="758"/>
      <c r="S355" s="758"/>
      <c r="T355" s="758"/>
      <c r="U355" s="758"/>
    </row>
    <row r="356" spans="11:21" s="198" customFormat="1" ht="15">
      <c r="K356" s="758"/>
      <c r="L356" s="758"/>
      <c r="M356" s="758"/>
      <c r="N356" s="758"/>
      <c r="O356" s="758"/>
      <c r="P356" s="758"/>
      <c r="Q356" s="758"/>
      <c r="R356" s="758"/>
      <c r="S356" s="758"/>
      <c r="T356" s="758"/>
      <c r="U356" s="758"/>
    </row>
    <row r="357" spans="11:21" s="198" customFormat="1" ht="15">
      <c r="K357" s="758"/>
      <c r="L357" s="758"/>
      <c r="M357" s="758"/>
      <c r="N357" s="758"/>
      <c r="O357" s="758"/>
      <c r="P357" s="758"/>
      <c r="Q357" s="758"/>
      <c r="R357" s="758"/>
      <c r="S357" s="758"/>
      <c r="T357" s="758"/>
      <c r="U357" s="758"/>
    </row>
    <row r="358" spans="11:21" s="198" customFormat="1" ht="15">
      <c r="K358" s="758"/>
      <c r="L358" s="758"/>
      <c r="M358" s="758"/>
      <c r="N358" s="758"/>
      <c r="O358" s="758"/>
      <c r="P358" s="758"/>
      <c r="Q358" s="758"/>
      <c r="R358" s="758"/>
      <c r="S358" s="758"/>
      <c r="T358" s="758"/>
      <c r="U358" s="758"/>
    </row>
    <row r="359" spans="11:21" s="198" customFormat="1" ht="15">
      <c r="K359" s="758"/>
      <c r="L359" s="758"/>
      <c r="M359" s="758"/>
      <c r="N359" s="758"/>
      <c r="O359" s="758"/>
      <c r="P359" s="758"/>
      <c r="Q359" s="758"/>
      <c r="R359" s="758"/>
      <c r="S359" s="758"/>
      <c r="T359" s="758"/>
      <c r="U359" s="758"/>
    </row>
    <row r="360" spans="11:21" s="198" customFormat="1" ht="15">
      <c r="K360" s="758"/>
      <c r="L360" s="758"/>
      <c r="M360" s="758"/>
      <c r="N360" s="758"/>
      <c r="O360" s="758"/>
      <c r="P360" s="758"/>
      <c r="Q360" s="758"/>
      <c r="R360" s="758"/>
      <c r="S360" s="758"/>
      <c r="T360" s="758"/>
      <c r="U360" s="758"/>
    </row>
    <row r="361" spans="11:21" s="198" customFormat="1" ht="15">
      <c r="K361" s="758"/>
      <c r="L361" s="758"/>
      <c r="M361" s="758"/>
      <c r="N361" s="758"/>
      <c r="O361" s="758"/>
      <c r="P361" s="758"/>
      <c r="Q361" s="758"/>
      <c r="R361" s="758"/>
      <c r="S361" s="758"/>
      <c r="T361" s="758"/>
      <c r="U361" s="758"/>
    </row>
    <row r="362" spans="11:21" s="198" customFormat="1" ht="15">
      <c r="K362" s="758"/>
      <c r="L362" s="758"/>
      <c r="M362" s="758"/>
      <c r="N362" s="758"/>
      <c r="O362" s="758"/>
      <c r="P362" s="758"/>
      <c r="Q362" s="758"/>
      <c r="R362" s="758"/>
      <c r="S362" s="758"/>
      <c r="T362" s="758"/>
      <c r="U362" s="758"/>
    </row>
    <row r="363" spans="11:21" s="198" customFormat="1" ht="15">
      <c r="K363" s="758"/>
      <c r="L363" s="758"/>
      <c r="M363" s="758"/>
      <c r="N363" s="758"/>
      <c r="O363" s="758"/>
      <c r="P363" s="758"/>
      <c r="Q363" s="758"/>
      <c r="R363" s="758"/>
      <c r="S363" s="758"/>
      <c r="T363" s="758"/>
      <c r="U363" s="758"/>
    </row>
    <row r="364" spans="11:21" s="198" customFormat="1" ht="15">
      <c r="K364" s="758"/>
      <c r="L364" s="758"/>
      <c r="M364" s="758"/>
      <c r="N364" s="758"/>
      <c r="O364" s="758"/>
      <c r="P364" s="758"/>
      <c r="Q364" s="758"/>
      <c r="R364" s="758"/>
      <c r="S364" s="758"/>
      <c r="T364" s="758"/>
      <c r="U364" s="758"/>
    </row>
    <row r="365" spans="11:21" s="198" customFormat="1" ht="15">
      <c r="K365" s="758"/>
      <c r="L365" s="758"/>
      <c r="M365" s="758"/>
      <c r="N365" s="758"/>
      <c r="O365" s="758"/>
      <c r="P365" s="758"/>
      <c r="Q365" s="758"/>
      <c r="R365" s="758"/>
      <c r="S365" s="758"/>
      <c r="T365" s="758"/>
      <c r="U365" s="758"/>
    </row>
    <row r="366" spans="11:21" s="198" customFormat="1" ht="15">
      <c r="K366" s="758"/>
      <c r="L366" s="758"/>
      <c r="M366" s="758"/>
      <c r="N366" s="758"/>
      <c r="O366" s="758"/>
      <c r="P366" s="758"/>
      <c r="Q366" s="758"/>
      <c r="R366" s="758"/>
      <c r="S366" s="758"/>
      <c r="T366" s="758"/>
      <c r="U366" s="758"/>
    </row>
    <row r="367" spans="11:21" s="198" customFormat="1" ht="15">
      <c r="K367" s="758"/>
      <c r="L367" s="758"/>
      <c r="M367" s="758"/>
      <c r="N367" s="758"/>
      <c r="O367" s="758"/>
      <c r="P367" s="758"/>
      <c r="Q367" s="758"/>
      <c r="R367" s="758"/>
      <c r="S367" s="758"/>
      <c r="T367" s="758"/>
      <c r="U367" s="758"/>
    </row>
    <row r="368" spans="11:21" s="198" customFormat="1" ht="15">
      <c r="K368" s="758"/>
      <c r="L368" s="758"/>
      <c r="M368" s="758"/>
      <c r="N368" s="758"/>
      <c r="O368" s="758"/>
      <c r="P368" s="758"/>
      <c r="Q368" s="758"/>
      <c r="R368" s="758"/>
      <c r="S368" s="758"/>
      <c r="T368" s="758"/>
      <c r="U368" s="758"/>
    </row>
    <row r="369" spans="11:21" s="198" customFormat="1" ht="15">
      <c r="K369" s="758"/>
      <c r="L369" s="758"/>
      <c r="M369" s="758"/>
      <c r="N369" s="758"/>
      <c r="O369" s="758"/>
      <c r="P369" s="758"/>
      <c r="Q369" s="758"/>
      <c r="R369" s="758"/>
      <c r="S369" s="758"/>
      <c r="T369" s="758"/>
      <c r="U369" s="758"/>
    </row>
    <row r="370" spans="11:21" s="198" customFormat="1" ht="15">
      <c r="K370" s="758"/>
      <c r="L370" s="758"/>
      <c r="M370" s="758"/>
      <c r="N370" s="758"/>
      <c r="O370" s="758"/>
      <c r="P370" s="758"/>
      <c r="Q370" s="758"/>
      <c r="R370" s="758"/>
      <c r="S370" s="758"/>
      <c r="T370" s="758"/>
      <c r="U370" s="758"/>
    </row>
    <row r="371" spans="11:21" s="198" customFormat="1" ht="15">
      <c r="K371" s="758"/>
      <c r="L371" s="758"/>
      <c r="M371" s="758"/>
      <c r="N371" s="758"/>
      <c r="O371" s="758"/>
      <c r="P371" s="758"/>
      <c r="Q371" s="758"/>
      <c r="R371" s="758"/>
      <c r="S371" s="758"/>
      <c r="T371" s="758"/>
      <c r="U371" s="758"/>
    </row>
    <row r="372" spans="11:21" s="198" customFormat="1" ht="15">
      <c r="K372" s="758"/>
      <c r="L372" s="758"/>
      <c r="M372" s="758"/>
      <c r="N372" s="758"/>
      <c r="O372" s="758"/>
      <c r="P372" s="758"/>
      <c r="Q372" s="758"/>
      <c r="R372" s="758"/>
      <c r="S372" s="758"/>
      <c r="T372" s="758"/>
      <c r="U372" s="758"/>
    </row>
    <row r="373" spans="11:21" s="198" customFormat="1" ht="15">
      <c r="K373" s="758"/>
      <c r="L373" s="758"/>
      <c r="M373" s="758"/>
      <c r="N373" s="758"/>
      <c r="O373" s="758"/>
      <c r="P373" s="758"/>
      <c r="Q373" s="758"/>
      <c r="R373" s="758"/>
      <c r="S373" s="758"/>
      <c r="T373" s="758"/>
      <c r="U373" s="758"/>
    </row>
    <row r="374" spans="11:21" s="198" customFormat="1" ht="15">
      <c r="K374" s="758"/>
      <c r="L374" s="758"/>
      <c r="M374" s="758"/>
      <c r="N374" s="758"/>
      <c r="O374" s="758"/>
      <c r="P374" s="758"/>
      <c r="Q374" s="758"/>
      <c r="R374" s="758"/>
      <c r="S374" s="758"/>
      <c r="T374" s="758"/>
      <c r="U374" s="758"/>
    </row>
    <row r="375" spans="11:21" s="198" customFormat="1" ht="15">
      <c r="K375" s="758"/>
      <c r="L375" s="758"/>
      <c r="M375" s="758"/>
      <c r="N375" s="758"/>
      <c r="O375" s="758"/>
      <c r="P375" s="758"/>
      <c r="Q375" s="758"/>
      <c r="R375" s="758"/>
      <c r="S375" s="758"/>
      <c r="T375" s="758"/>
      <c r="U375" s="758"/>
    </row>
    <row r="376" spans="11:21" s="198" customFormat="1" ht="15">
      <c r="K376" s="758"/>
      <c r="L376" s="758"/>
      <c r="M376" s="758"/>
      <c r="N376" s="758"/>
      <c r="O376" s="758"/>
      <c r="P376" s="758"/>
      <c r="Q376" s="758"/>
      <c r="R376" s="758"/>
      <c r="S376" s="758"/>
      <c r="T376" s="758"/>
      <c r="U376" s="758"/>
    </row>
    <row r="377" spans="11:21" s="198" customFormat="1" ht="15">
      <c r="K377" s="758"/>
      <c r="L377" s="758"/>
      <c r="M377" s="758"/>
      <c r="N377" s="758"/>
      <c r="O377" s="758"/>
      <c r="P377" s="758"/>
      <c r="Q377" s="758"/>
      <c r="R377" s="758"/>
      <c r="S377" s="758"/>
      <c r="T377" s="758"/>
      <c r="U377" s="758"/>
    </row>
    <row r="378" spans="11:21" s="198" customFormat="1" ht="15">
      <c r="K378" s="758"/>
      <c r="L378" s="758"/>
      <c r="M378" s="758"/>
      <c r="N378" s="758"/>
      <c r="O378" s="758"/>
      <c r="P378" s="758"/>
      <c r="Q378" s="758"/>
      <c r="R378" s="758"/>
      <c r="S378" s="758"/>
      <c r="T378" s="758"/>
      <c r="U378" s="758"/>
    </row>
    <row r="379" spans="11:21" s="198" customFormat="1" ht="15">
      <c r="K379" s="758"/>
      <c r="L379" s="758"/>
      <c r="M379" s="758"/>
      <c r="N379" s="758"/>
      <c r="O379" s="758"/>
      <c r="P379" s="758"/>
      <c r="Q379" s="758"/>
      <c r="R379" s="758"/>
      <c r="S379" s="758"/>
      <c r="T379" s="758"/>
      <c r="U379" s="758"/>
    </row>
    <row r="380" spans="11:21" s="198" customFormat="1" ht="15">
      <c r="K380" s="758"/>
      <c r="L380" s="758"/>
      <c r="M380" s="758"/>
      <c r="N380" s="758"/>
      <c r="O380" s="758"/>
      <c r="P380" s="758"/>
      <c r="Q380" s="758"/>
      <c r="R380" s="758"/>
      <c r="S380" s="758"/>
      <c r="T380" s="758"/>
      <c r="U380" s="758"/>
    </row>
    <row r="381" spans="11:21" s="198" customFormat="1" ht="15">
      <c r="K381" s="758"/>
      <c r="L381" s="758"/>
      <c r="M381" s="758"/>
      <c r="N381" s="758"/>
      <c r="O381" s="758"/>
      <c r="P381" s="758"/>
      <c r="Q381" s="758"/>
      <c r="R381" s="758"/>
      <c r="S381" s="758"/>
      <c r="T381" s="758"/>
      <c r="U381" s="758"/>
    </row>
    <row r="382" spans="11:21" s="198" customFormat="1" ht="15">
      <c r="K382" s="758"/>
      <c r="L382" s="758"/>
      <c r="M382" s="758"/>
      <c r="N382" s="758"/>
      <c r="O382" s="758"/>
      <c r="P382" s="758"/>
      <c r="Q382" s="758"/>
      <c r="R382" s="758"/>
      <c r="S382" s="758"/>
      <c r="T382" s="758"/>
      <c r="U382" s="758"/>
    </row>
    <row r="383" spans="11:21" s="198" customFormat="1" ht="15">
      <c r="K383" s="758"/>
      <c r="L383" s="758"/>
      <c r="M383" s="758"/>
      <c r="N383" s="758"/>
      <c r="O383" s="758"/>
      <c r="P383" s="758"/>
      <c r="Q383" s="758"/>
      <c r="R383" s="758"/>
      <c r="S383" s="758"/>
      <c r="T383" s="758"/>
      <c r="U383" s="758"/>
    </row>
    <row r="384" spans="11:21" s="198" customFormat="1" ht="15">
      <c r="K384" s="758"/>
      <c r="L384" s="758"/>
      <c r="M384" s="758"/>
      <c r="N384" s="758"/>
      <c r="O384" s="758"/>
      <c r="P384" s="758"/>
      <c r="Q384" s="758"/>
      <c r="R384" s="758"/>
      <c r="S384" s="758"/>
      <c r="T384" s="758"/>
      <c r="U384" s="758"/>
    </row>
    <row r="385" spans="11:21" s="198" customFormat="1" ht="15">
      <c r="K385" s="758"/>
      <c r="L385" s="758"/>
      <c r="M385" s="758"/>
      <c r="N385" s="758"/>
      <c r="O385" s="758"/>
      <c r="P385" s="758"/>
      <c r="Q385" s="758"/>
      <c r="R385" s="758"/>
      <c r="S385" s="758"/>
      <c r="T385" s="758"/>
      <c r="U385" s="758"/>
    </row>
    <row r="386" spans="11:21" s="198" customFormat="1" ht="15">
      <c r="K386" s="758"/>
      <c r="L386" s="758"/>
      <c r="M386" s="758"/>
      <c r="N386" s="758"/>
      <c r="O386" s="758"/>
      <c r="P386" s="758"/>
      <c r="Q386" s="758"/>
      <c r="R386" s="758"/>
      <c r="S386" s="758"/>
      <c r="T386" s="758"/>
      <c r="U386" s="758"/>
    </row>
    <row r="387" spans="11:21" s="198" customFormat="1" ht="15">
      <c r="K387" s="758"/>
      <c r="L387" s="758"/>
      <c r="M387" s="758"/>
      <c r="N387" s="758"/>
      <c r="O387" s="758"/>
      <c r="P387" s="758"/>
      <c r="Q387" s="758"/>
      <c r="R387" s="758"/>
      <c r="S387" s="758"/>
      <c r="T387" s="758"/>
      <c r="U387" s="758"/>
    </row>
    <row r="388" spans="11:21" s="198" customFormat="1" ht="15">
      <c r="K388" s="758"/>
      <c r="L388" s="758"/>
      <c r="M388" s="758"/>
      <c r="N388" s="758"/>
      <c r="O388" s="758"/>
      <c r="P388" s="758"/>
      <c r="Q388" s="758"/>
      <c r="R388" s="758"/>
      <c r="S388" s="758"/>
      <c r="T388" s="758"/>
      <c r="U388" s="758"/>
    </row>
    <row r="389" spans="11:21" s="198" customFormat="1" ht="15">
      <c r="K389" s="758"/>
      <c r="L389" s="758"/>
      <c r="M389" s="758"/>
      <c r="N389" s="758"/>
      <c r="O389" s="758"/>
      <c r="P389" s="758"/>
      <c r="Q389" s="758"/>
      <c r="R389" s="758"/>
      <c r="S389" s="758"/>
      <c r="T389" s="758"/>
      <c r="U389" s="758"/>
    </row>
    <row r="390" spans="11:21" s="198" customFormat="1" ht="15">
      <c r="K390" s="758"/>
      <c r="L390" s="758"/>
      <c r="M390" s="758"/>
      <c r="N390" s="758"/>
      <c r="O390" s="758"/>
      <c r="P390" s="758"/>
      <c r="Q390" s="758"/>
      <c r="R390" s="758"/>
      <c r="S390" s="758"/>
      <c r="T390" s="758"/>
      <c r="U390" s="758"/>
    </row>
    <row r="391" spans="11:21" s="198" customFormat="1" ht="15">
      <c r="K391" s="758"/>
      <c r="L391" s="758"/>
      <c r="M391" s="758"/>
      <c r="N391" s="758"/>
      <c r="O391" s="758"/>
      <c r="P391" s="758"/>
      <c r="Q391" s="758"/>
      <c r="R391" s="758"/>
      <c r="S391" s="758"/>
      <c r="T391" s="758"/>
      <c r="U391" s="758"/>
    </row>
    <row r="392" spans="11:21" s="198" customFormat="1" ht="15">
      <c r="K392" s="758"/>
      <c r="L392" s="758"/>
      <c r="M392" s="758"/>
      <c r="N392" s="758"/>
      <c r="O392" s="758"/>
      <c r="P392" s="758"/>
      <c r="Q392" s="758"/>
      <c r="R392" s="758"/>
      <c r="S392" s="758"/>
      <c r="T392" s="758"/>
      <c r="U392" s="758"/>
    </row>
    <row r="393" spans="11:21" s="198" customFormat="1" ht="15">
      <c r="K393" s="758"/>
      <c r="L393" s="758"/>
      <c r="M393" s="758"/>
      <c r="N393" s="758"/>
      <c r="O393" s="758"/>
      <c r="P393" s="758"/>
      <c r="Q393" s="758"/>
      <c r="R393" s="758"/>
      <c r="S393" s="758"/>
      <c r="T393" s="758"/>
      <c r="U393" s="758"/>
    </row>
    <row r="394" spans="11:21" s="198" customFormat="1" ht="15">
      <c r="K394" s="758"/>
      <c r="L394" s="758"/>
      <c r="M394" s="758"/>
      <c r="N394" s="758"/>
      <c r="O394" s="758"/>
      <c r="P394" s="758"/>
      <c r="Q394" s="758"/>
      <c r="R394" s="758"/>
      <c r="S394" s="758"/>
      <c r="T394" s="758"/>
      <c r="U394" s="758"/>
    </row>
    <row r="395" spans="11:21" s="198" customFormat="1" ht="15">
      <c r="K395" s="758"/>
      <c r="L395" s="758"/>
      <c r="M395" s="758"/>
      <c r="N395" s="758"/>
      <c r="O395" s="758"/>
      <c r="P395" s="758"/>
      <c r="Q395" s="758"/>
      <c r="R395" s="758"/>
      <c r="S395" s="758"/>
      <c r="T395" s="758"/>
      <c r="U395" s="758"/>
    </row>
    <row r="396" spans="11:21" s="198" customFormat="1" ht="15">
      <c r="K396" s="758"/>
      <c r="L396" s="758"/>
      <c r="M396" s="758"/>
      <c r="N396" s="758"/>
      <c r="O396" s="758"/>
      <c r="P396" s="758"/>
      <c r="Q396" s="758"/>
      <c r="R396" s="758"/>
      <c r="S396" s="758"/>
      <c r="T396" s="758"/>
      <c r="U396" s="758"/>
    </row>
    <row r="397" spans="11:21" s="198" customFormat="1" ht="15">
      <c r="K397" s="758"/>
      <c r="L397" s="758"/>
      <c r="M397" s="758"/>
      <c r="N397" s="758"/>
      <c r="O397" s="758"/>
      <c r="P397" s="758"/>
      <c r="Q397" s="758"/>
      <c r="R397" s="758"/>
      <c r="S397" s="758"/>
      <c r="T397" s="758"/>
      <c r="U397" s="758"/>
    </row>
    <row r="398" spans="11:21" s="198" customFormat="1" ht="15">
      <c r="K398" s="758"/>
      <c r="L398" s="758"/>
      <c r="M398" s="758"/>
      <c r="N398" s="758"/>
      <c r="O398" s="758"/>
      <c r="P398" s="758"/>
      <c r="Q398" s="758"/>
      <c r="R398" s="758"/>
      <c r="S398" s="758"/>
      <c r="T398" s="758"/>
      <c r="U398" s="758"/>
    </row>
    <row r="399" spans="11:21" s="198" customFormat="1" ht="15">
      <c r="K399" s="758"/>
      <c r="L399" s="758"/>
      <c r="M399" s="758"/>
      <c r="N399" s="758"/>
      <c r="O399" s="758"/>
      <c r="P399" s="758"/>
      <c r="Q399" s="758"/>
      <c r="R399" s="758"/>
      <c r="S399" s="758"/>
      <c r="T399" s="758"/>
      <c r="U399" s="758"/>
    </row>
    <row r="400" spans="11:21" s="198" customFormat="1" ht="15">
      <c r="K400" s="758"/>
      <c r="L400" s="758"/>
      <c r="M400" s="758"/>
      <c r="N400" s="758"/>
      <c r="O400" s="758"/>
      <c r="P400" s="758"/>
      <c r="Q400" s="758"/>
      <c r="R400" s="758"/>
      <c r="S400" s="758"/>
      <c r="T400" s="758"/>
      <c r="U400" s="758"/>
    </row>
    <row r="401" spans="11:21" s="198" customFormat="1" ht="15">
      <c r="K401" s="758"/>
      <c r="L401" s="758"/>
      <c r="M401" s="758"/>
      <c r="N401" s="758"/>
      <c r="O401" s="758"/>
      <c r="P401" s="758"/>
      <c r="Q401" s="758"/>
      <c r="R401" s="758"/>
      <c r="S401" s="758"/>
      <c r="T401" s="758"/>
      <c r="U401" s="758"/>
    </row>
    <row r="402" spans="11:21" s="198" customFormat="1" ht="15">
      <c r="K402" s="758"/>
      <c r="L402" s="758"/>
      <c r="M402" s="758"/>
      <c r="N402" s="758"/>
      <c r="O402" s="758"/>
      <c r="P402" s="758"/>
      <c r="Q402" s="758"/>
      <c r="R402" s="758"/>
      <c r="S402" s="758"/>
      <c r="T402" s="758"/>
      <c r="U402" s="758"/>
    </row>
    <row r="403" spans="11:21" s="198" customFormat="1" ht="15">
      <c r="K403" s="758"/>
      <c r="L403" s="758"/>
      <c r="M403" s="758"/>
      <c r="N403" s="758"/>
      <c r="O403" s="758"/>
      <c r="P403" s="758"/>
      <c r="Q403" s="758"/>
      <c r="R403" s="758"/>
      <c r="S403" s="758"/>
      <c r="T403" s="758"/>
      <c r="U403" s="758"/>
    </row>
    <row r="404" spans="11:21" s="198" customFormat="1" ht="15">
      <c r="K404" s="758"/>
      <c r="L404" s="758"/>
      <c r="M404" s="758"/>
      <c r="N404" s="758"/>
      <c r="O404" s="758"/>
      <c r="P404" s="758"/>
      <c r="Q404" s="758"/>
      <c r="R404" s="758"/>
      <c r="S404" s="758"/>
      <c r="T404" s="758"/>
      <c r="U404" s="758"/>
    </row>
    <row r="405" spans="11:21" s="198" customFormat="1" ht="15">
      <c r="K405" s="758"/>
      <c r="L405" s="758"/>
      <c r="M405" s="758"/>
      <c r="N405" s="758"/>
      <c r="O405" s="758"/>
      <c r="P405" s="758"/>
      <c r="Q405" s="758"/>
      <c r="R405" s="758"/>
      <c r="S405" s="758"/>
      <c r="T405" s="758"/>
      <c r="U405" s="758"/>
    </row>
    <row r="406" spans="11:21" s="198" customFormat="1" ht="15">
      <c r="K406" s="758"/>
      <c r="L406" s="758"/>
      <c r="M406" s="758"/>
      <c r="N406" s="758"/>
      <c r="O406" s="758"/>
      <c r="P406" s="758"/>
      <c r="Q406" s="758"/>
      <c r="R406" s="758"/>
      <c r="S406" s="758"/>
      <c r="T406" s="758"/>
      <c r="U406" s="758"/>
    </row>
    <row r="407" spans="11:21" s="198" customFormat="1" ht="15">
      <c r="K407" s="758"/>
      <c r="L407" s="758"/>
      <c r="M407" s="758"/>
      <c r="N407" s="758"/>
      <c r="O407" s="758"/>
      <c r="P407" s="758"/>
      <c r="Q407" s="758"/>
      <c r="R407" s="758"/>
      <c r="S407" s="758"/>
      <c r="T407" s="758"/>
      <c r="U407" s="758"/>
    </row>
    <row r="408" spans="11:21" s="198" customFormat="1" ht="15">
      <c r="K408" s="758"/>
      <c r="L408" s="758"/>
      <c r="M408" s="758"/>
      <c r="N408" s="758"/>
      <c r="O408" s="758"/>
      <c r="P408" s="758"/>
      <c r="Q408" s="758"/>
      <c r="R408" s="758"/>
      <c r="S408" s="758"/>
      <c r="T408" s="758"/>
      <c r="U408" s="758"/>
    </row>
    <row r="409" spans="11:21" s="198" customFormat="1" ht="15">
      <c r="K409" s="758"/>
      <c r="L409" s="758"/>
      <c r="M409" s="758"/>
      <c r="N409" s="758"/>
      <c r="O409" s="758"/>
      <c r="P409" s="758"/>
      <c r="Q409" s="758"/>
      <c r="R409" s="758"/>
      <c r="S409" s="758"/>
      <c r="T409" s="758"/>
      <c r="U409" s="758"/>
    </row>
    <row r="410" spans="11:21" s="198" customFormat="1" ht="15">
      <c r="K410" s="758"/>
      <c r="L410" s="758"/>
      <c r="M410" s="758"/>
      <c r="N410" s="758"/>
      <c r="O410" s="758"/>
      <c r="P410" s="758"/>
      <c r="Q410" s="758"/>
      <c r="R410" s="758"/>
      <c r="S410" s="758"/>
      <c r="T410" s="758"/>
      <c r="U410" s="758"/>
    </row>
    <row r="411" spans="11:21" s="198" customFormat="1" ht="15">
      <c r="K411" s="758"/>
      <c r="L411" s="758"/>
      <c r="M411" s="758"/>
      <c r="N411" s="758"/>
      <c r="O411" s="758"/>
      <c r="P411" s="758"/>
      <c r="Q411" s="758"/>
      <c r="R411" s="758"/>
      <c r="S411" s="758"/>
      <c r="T411" s="758"/>
      <c r="U411" s="758"/>
    </row>
    <row r="412" spans="11:21" s="198" customFormat="1" ht="15">
      <c r="K412" s="758"/>
      <c r="L412" s="758"/>
      <c r="M412" s="758"/>
      <c r="N412" s="758"/>
      <c r="O412" s="758"/>
      <c r="P412" s="758"/>
      <c r="Q412" s="758"/>
      <c r="R412" s="758"/>
      <c r="S412" s="758"/>
      <c r="T412" s="758"/>
      <c r="U412" s="758"/>
    </row>
    <row r="413" spans="11:21" s="198" customFormat="1" ht="15">
      <c r="K413" s="758"/>
      <c r="L413" s="758"/>
      <c r="M413" s="758"/>
      <c r="N413" s="758"/>
      <c r="O413" s="758"/>
      <c r="P413" s="758"/>
      <c r="Q413" s="758"/>
      <c r="R413" s="758"/>
      <c r="S413" s="758"/>
      <c r="T413" s="758"/>
      <c r="U413" s="758"/>
    </row>
    <row r="414" spans="11:21" s="198" customFormat="1" ht="15">
      <c r="K414" s="758"/>
      <c r="L414" s="758"/>
      <c r="M414" s="758"/>
      <c r="N414" s="758"/>
      <c r="O414" s="758"/>
      <c r="P414" s="758"/>
      <c r="Q414" s="758"/>
      <c r="R414" s="758"/>
      <c r="S414" s="758"/>
      <c r="T414" s="758"/>
      <c r="U414" s="758"/>
    </row>
    <row r="415" spans="11:21" s="198" customFormat="1" ht="15">
      <c r="K415" s="758"/>
      <c r="L415" s="758"/>
      <c r="M415" s="758"/>
      <c r="N415" s="758"/>
      <c r="O415" s="758"/>
      <c r="P415" s="758"/>
      <c r="Q415" s="758"/>
      <c r="R415" s="758"/>
      <c r="S415" s="758"/>
      <c r="T415" s="758"/>
      <c r="U415" s="758"/>
    </row>
    <row r="416" spans="11:21" s="198" customFormat="1" ht="15">
      <c r="K416" s="758"/>
      <c r="L416" s="758"/>
      <c r="M416" s="758"/>
      <c r="N416" s="758"/>
      <c r="O416" s="758"/>
      <c r="P416" s="758"/>
      <c r="Q416" s="758"/>
      <c r="R416" s="758"/>
      <c r="S416" s="758"/>
      <c r="T416" s="758"/>
      <c r="U416" s="758"/>
    </row>
    <row r="417" spans="11:21" s="198" customFormat="1" ht="15">
      <c r="K417" s="758"/>
      <c r="L417" s="758"/>
      <c r="M417" s="758"/>
      <c r="N417" s="758"/>
      <c r="O417" s="758"/>
      <c r="P417" s="758"/>
      <c r="Q417" s="758"/>
      <c r="R417" s="758"/>
      <c r="S417" s="758"/>
      <c r="T417" s="758"/>
      <c r="U417" s="758"/>
    </row>
    <row r="418" spans="11:21" s="198" customFormat="1" ht="15">
      <c r="K418" s="758"/>
      <c r="L418" s="758"/>
      <c r="M418" s="758"/>
      <c r="N418" s="758"/>
      <c r="O418" s="758"/>
      <c r="P418" s="758"/>
      <c r="Q418" s="758"/>
      <c r="R418" s="758"/>
      <c r="S418" s="758"/>
      <c r="T418" s="758"/>
      <c r="U418" s="758"/>
    </row>
    <row r="419" spans="11:21" s="198" customFormat="1" ht="15">
      <c r="K419" s="758"/>
      <c r="L419" s="758"/>
      <c r="M419" s="758"/>
      <c r="N419" s="758"/>
      <c r="O419" s="758"/>
      <c r="P419" s="758"/>
      <c r="Q419" s="758"/>
      <c r="R419" s="758"/>
      <c r="S419" s="758"/>
      <c r="T419" s="758"/>
      <c r="U419" s="758"/>
    </row>
    <row r="420" spans="11:21" s="198" customFormat="1" ht="15">
      <c r="K420" s="758"/>
      <c r="L420" s="758"/>
      <c r="M420" s="758"/>
      <c r="N420" s="758"/>
      <c r="O420" s="758"/>
      <c r="P420" s="758"/>
      <c r="Q420" s="758"/>
      <c r="R420" s="758"/>
      <c r="S420" s="758"/>
      <c r="T420" s="758"/>
      <c r="U420" s="758"/>
    </row>
    <row r="421" spans="11:21" s="198" customFormat="1" ht="15">
      <c r="K421" s="758"/>
      <c r="L421" s="758"/>
      <c r="M421" s="758"/>
      <c r="N421" s="758"/>
      <c r="O421" s="758"/>
      <c r="P421" s="758"/>
      <c r="Q421" s="758"/>
      <c r="R421" s="758"/>
      <c r="S421" s="758"/>
      <c r="T421" s="758"/>
      <c r="U421" s="758"/>
    </row>
    <row r="422" spans="11:21" s="198" customFormat="1" ht="15">
      <c r="K422" s="758"/>
      <c r="L422" s="758"/>
      <c r="M422" s="758"/>
      <c r="N422" s="758"/>
      <c r="O422" s="758"/>
      <c r="P422" s="758"/>
      <c r="Q422" s="758"/>
      <c r="R422" s="758"/>
      <c r="S422" s="758"/>
      <c r="T422" s="758"/>
      <c r="U422" s="758"/>
    </row>
    <row r="423" spans="11:21" s="198" customFormat="1" ht="15">
      <c r="K423" s="758"/>
      <c r="L423" s="758"/>
      <c r="M423" s="758"/>
      <c r="N423" s="758"/>
      <c r="O423" s="758"/>
      <c r="P423" s="758"/>
      <c r="Q423" s="758"/>
      <c r="R423" s="758"/>
      <c r="S423" s="758"/>
      <c r="T423" s="758"/>
      <c r="U423" s="758"/>
    </row>
    <row r="424" spans="11:21" s="198" customFormat="1" ht="15">
      <c r="K424" s="758"/>
      <c r="L424" s="758"/>
      <c r="M424" s="758"/>
      <c r="N424" s="758"/>
      <c r="O424" s="758"/>
      <c r="P424" s="758"/>
      <c r="Q424" s="758"/>
      <c r="R424" s="758"/>
      <c r="S424" s="758"/>
      <c r="T424" s="758"/>
      <c r="U424" s="758"/>
    </row>
    <row r="425" spans="11:21" s="198" customFormat="1" ht="15">
      <c r="K425" s="758"/>
      <c r="L425" s="758"/>
      <c r="M425" s="758"/>
      <c r="N425" s="758"/>
      <c r="O425" s="758"/>
      <c r="P425" s="758"/>
      <c r="Q425" s="758"/>
      <c r="R425" s="758"/>
      <c r="S425" s="758"/>
      <c r="T425" s="758"/>
      <c r="U425" s="758"/>
    </row>
    <row r="426" spans="11:21" s="198" customFormat="1" ht="15">
      <c r="K426" s="758"/>
      <c r="L426" s="758"/>
      <c r="M426" s="758"/>
      <c r="N426" s="758"/>
      <c r="O426" s="758"/>
      <c r="P426" s="758"/>
      <c r="Q426" s="758"/>
      <c r="R426" s="758"/>
      <c r="S426" s="758"/>
      <c r="T426" s="758"/>
      <c r="U426" s="758"/>
    </row>
    <row r="427" spans="11:21" s="198" customFormat="1" ht="15">
      <c r="K427" s="758"/>
      <c r="L427" s="758"/>
      <c r="M427" s="758"/>
      <c r="N427" s="758"/>
      <c r="O427" s="758"/>
      <c r="P427" s="758"/>
      <c r="Q427" s="758"/>
      <c r="R427" s="758"/>
      <c r="S427" s="758"/>
      <c r="T427" s="758"/>
      <c r="U427" s="758"/>
    </row>
    <row r="428" spans="11:21" s="198" customFormat="1" ht="15">
      <c r="K428" s="758"/>
      <c r="L428" s="758"/>
      <c r="M428" s="758"/>
      <c r="N428" s="758"/>
      <c r="O428" s="758"/>
      <c r="P428" s="758"/>
      <c r="Q428" s="758"/>
      <c r="R428" s="758"/>
      <c r="S428" s="758"/>
      <c r="T428" s="758"/>
      <c r="U428" s="758"/>
    </row>
    <row r="429" spans="11:21" s="198" customFormat="1" ht="15">
      <c r="K429" s="758"/>
      <c r="L429" s="758"/>
      <c r="M429" s="758"/>
      <c r="N429" s="758"/>
      <c r="O429" s="758"/>
      <c r="P429" s="758"/>
      <c r="Q429" s="758"/>
      <c r="R429" s="758"/>
      <c r="S429" s="758"/>
      <c r="T429" s="758"/>
      <c r="U429" s="758"/>
    </row>
    <row r="430" spans="11:21" s="198" customFormat="1" ht="15">
      <c r="K430" s="758"/>
      <c r="L430" s="758"/>
      <c r="M430" s="758"/>
      <c r="N430" s="758"/>
      <c r="O430" s="758"/>
      <c r="P430" s="758"/>
      <c r="Q430" s="758"/>
      <c r="R430" s="758"/>
      <c r="S430" s="758"/>
      <c r="T430" s="758"/>
      <c r="U430" s="758"/>
    </row>
    <row r="431" spans="11:21" s="198" customFormat="1" ht="15">
      <c r="K431" s="758"/>
      <c r="L431" s="758"/>
      <c r="M431" s="758"/>
      <c r="N431" s="758"/>
      <c r="O431" s="758"/>
      <c r="P431" s="758"/>
      <c r="Q431" s="758"/>
      <c r="R431" s="758"/>
      <c r="S431" s="758"/>
      <c r="T431" s="758"/>
      <c r="U431" s="758"/>
    </row>
    <row r="432" spans="11:21" s="198" customFormat="1" ht="15">
      <c r="K432" s="758"/>
      <c r="L432" s="758"/>
      <c r="M432" s="758"/>
      <c r="N432" s="758"/>
      <c r="O432" s="758"/>
      <c r="P432" s="758"/>
      <c r="Q432" s="758"/>
      <c r="R432" s="758"/>
      <c r="S432" s="758"/>
      <c r="T432" s="758"/>
      <c r="U432" s="758"/>
    </row>
    <row r="433" spans="11:21" s="198" customFormat="1" ht="15">
      <c r="K433" s="758"/>
      <c r="L433" s="758"/>
      <c r="M433" s="758"/>
      <c r="N433" s="758"/>
      <c r="O433" s="758"/>
      <c r="P433" s="758"/>
      <c r="Q433" s="758"/>
      <c r="R433" s="758"/>
      <c r="S433" s="758"/>
      <c r="T433" s="758"/>
      <c r="U433" s="758"/>
    </row>
    <row r="434" spans="11:21" s="198" customFormat="1" ht="15">
      <c r="K434" s="758"/>
      <c r="L434" s="758"/>
      <c r="M434" s="758"/>
      <c r="N434" s="758"/>
      <c r="O434" s="758"/>
      <c r="P434" s="758"/>
      <c r="Q434" s="758"/>
      <c r="R434" s="758"/>
      <c r="S434" s="758"/>
      <c r="T434" s="758"/>
      <c r="U434" s="758"/>
    </row>
    <row r="435" spans="11:21" s="198" customFormat="1" ht="15">
      <c r="K435" s="758"/>
      <c r="L435" s="758"/>
      <c r="M435" s="758"/>
      <c r="N435" s="758"/>
      <c r="O435" s="758"/>
      <c r="P435" s="758"/>
      <c r="Q435" s="758"/>
      <c r="R435" s="758"/>
      <c r="S435" s="758"/>
      <c r="T435" s="758"/>
      <c r="U435" s="758"/>
    </row>
    <row r="436" spans="11:21" s="198" customFormat="1" ht="15">
      <c r="K436" s="758"/>
      <c r="L436" s="758"/>
      <c r="M436" s="758"/>
      <c r="N436" s="758"/>
      <c r="O436" s="758"/>
      <c r="P436" s="758"/>
      <c r="Q436" s="758"/>
      <c r="R436" s="758"/>
      <c r="S436" s="758"/>
      <c r="T436" s="758"/>
      <c r="U436" s="758"/>
    </row>
    <row r="437" spans="11:21" s="198" customFormat="1" ht="15">
      <c r="K437" s="758"/>
      <c r="L437" s="758"/>
      <c r="M437" s="758"/>
      <c r="N437" s="758"/>
      <c r="O437" s="758"/>
      <c r="P437" s="758"/>
      <c r="Q437" s="758"/>
      <c r="R437" s="758"/>
      <c r="S437" s="758"/>
      <c r="T437" s="758"/>
      <c r="U437" s="758"/>
    </row>
    <row r="438" spans="11:21" s="198" customFormat="1" ht="15">
      <c r="K438" s="758"/>
      <c r="L438" s="758"/>
      <c r="M438" s="758"/>
      <c r="N438" s="758"/>
      <c r="O438" s="758"/>
      <c r="P438" s="758"/>
      <c r="Q438" s="758"/>
      <c r="R438" s="758"/>
      <c r="S438" s="758"/>
      <c r="T438" s="758"/>
      <c r="U438" s="758"/>
    </row>
    <row r="439" spans="11:21" s="198" customFormat="1" ht="15">
      <c r="K439" s="758"/>
      <c r="L439" s="758"/>
      <c r="M439" s="758"/>
      <c r="N439" s="758"/>
      <c r="O439" s="758"/>
      <c r="P439" s="758"/>
      <c r="Q439" s="758"/>
      <c r="R439" s="758"/>
      <c r="S439" s="758"/>
      <c r="T439" s="758"/>
      <c r="U439" s="758"/>
    </row>
    <row r="440" spans="11:21" s="198" customFormat="1" ht="15">
      <c r="K440" s="758"/>
      <c r="L440" s="758"/>
      <c r="M440" s="758"/>
      <c r="N440" s="758"/>
      <c r="O440" s="758"/>
      <c r="P440" s="758"/>
      <c r="Q440" s="758"/>
      <c r="R440" s="758"/>
      <c r="S440" s="758"/>
      <c r="T440" s="758"/>
      <c r="U440" s="758"/>
    </row>
    <row r="441" spans="11:21" s="198" customFormat="1" ht="15">
      <c r="K441" s="758"/>
      <c r="L441" s="758"/>
      <c r="M441" s="758"/>
      <c r="N441" s="758"/>
      <c r="O441" s="758"/>
      <c r="P441" s="758"/>
      <c r="Q441" s="758"/>
      <c r="R441" s="758"/>
      <c r="S441" s="758"/>
      <c r="T441" s="758"/>
      <c r="U441" s="758"/>
    </row>
    <row r="442" spans="11:21" s="198" customFormat="1" ht="15">
      <c r="K442" s="758"/>
      <c r="L442" s="758"/>
      <c r="M442" s="758"/>
      <c r="N442" s="758"/>
      <c r="O442" s="758"/>
      <c r="P442" s="758"/>
      <c r="Q442" s="758"/>
      <c r="R442" s="758"/>
      <c r="S442" s="758"/>
      <c r="T442" s="758"/>
      <c r="U442" s="758"/>
    </row>
    <row r="443" spans="11:21" s="198" customFormat="1" ht="15">
      <c r="K443" s="758"/>
      <c r="L443" s="758"/>
      <c r="M443" s="758"/>
      <c r="N443" s="758"/>
      <c r="O443" s="758"/>
      <c r="P443" s="758"/>
      <c r="Q443" s="758"/>
      <c r="R443" s="758"/>
      <c r="S443" s="758"/>
      <c r="T443" s="758"/>
      <c r="U443" s="758"/>
    </row>
    <row r="444" spans="11:21" s="198" customFormat="1" ht="15">
      <c r="K444" s="758"/>
      <c r="L444" s="758"/>
      <c r="M444" s="758"/>
      <c r="N444" s="758"/>
      <c r="O444" s="758"/>
      <c r="P444" s="758"/>
      <c r="Q444" s="758"/>
      <c r="R444" s="758"/>
      <c r="S444" s="758"/>
      <c r="T444" s="758"/>
      <c r="U444" s="758"/>
    </row>
    <row r="445" spans="11:21" s="198" customFormat="1" ht="15">
      <c r="K445" s="758"/>
      <c r="L445" s="758"/>
      <c r="M445" s="758"/>
      <c r="N445" s="758"/>
      <c r="O445" s="758"/>
      <c r="P445" s="758"/>
      <c r="Q445" s="758"/>
      <c r="R445" s="758"/>
      <c r="S445" s="758"/>
      <c r="T445" s="758"/>
      <c r="U445" s="758"/>
    </row>
    <row r="446" spans="11:21" s="198" customFormat="1" ht="15">
      <c r="K446" s="758"/>
      <c r="L446" s="758"/>
      <c r="M446" s="758"/>
      <c r="N446" s="758"/>
      <c r="O446" s="758"/>
      <c r="P446" s="758"/>
      <c r="Q446" s="758"/>
      <c r="R446" s="758"/>
      <c r="S446" s="758"/>
      <c r="T446" s="758"/>
      <c r="U446" s="758"/>
    </row>
    <row r="447" spans="11:21" s="198" customFormat="1" ht="15">
      <c r="K447" s="758"/>
      <c r="L447" s="758"/>
      <c r="M447" s="758"/>
      <c r="N447" s="758"/>
      <c r="O447" s="758"/>
      <c r="P447" s="758"/>
      <c r="Q447" s="758"/>
      <c r="R447" s="758"/>
      <c r="S447" s="758"/>
      <c r="T447" s="758"/>
      <c r="U447" s="758"/>
    </row>
    <row r="448" spans="11:21" s="198" customFormat="1" ht="15">
      <c r="K448" s="758"/>
      <c r="L448" s="758"/>
      <c r="M448" s="758"/>
      <c r="N448" s="758"/>
      <c r="O448" s="758"/>
      <c r="P448" s="758"/>
      <c r="Q448" s="758"/>
      <c r="R448" s="758"/>
      <c r="S448" s="758"/>
      <c r="T448" s="758"/>
      <c r="U448" s="758"/>
    </row>
    <row r="449" spans="11:21" s="198" customFormat="1" ht="15">
      <c r="K449" s="758"/>
      <c r="L449" s="758"/>
      <c r="M449" s="758"/>
      <c r="N449" s="758"/>
      <c r="O449" s="758"/>
      <c r="P449" s="758"/>
      <c r="Q449" s="758"/>
      <c r="R449" s="758"/>
      <c r="S449" s="758"/>
      <c r="T449" s="758"/>
      <c r="U449" s="758"/>
    </row>
    <row r="450" spans="11:21" s="198" customFormat="1" ht="15">
      <c r="K450" s="758"/>
      <c r="L450" s="758"/>
      <c r="M450" s="758"/>
      <c r="N450" s="758"/>
      <c r="O450" s="758"/>
      <c r="P450" s="758"/>
      <c r="Q450" s="758"/>
      <c r="R450" s="758"/>
      <c r="S450" s="758"/>
      <c r="T450" s="758"/>
      <c r="U450" s="758"/>
    </row>
    <row r="451" spans="11:21" s="198" customFormat="1" ht="15">
      <c r="K451" s="758"/>
      <c r="L451" s="758"/>
      <c r="M451" s="758"/>
      <c r="N451" s="758"/>
      <c r="O451" s="758"/>
      <c r="P451" s="758"/>
      <c r="Q451" s="758"/>
      <c r="R451" s="758"/>
      <c r="S451" s="758"/>
      <c r="T451" s="758"/>
      <c r="U451" s="758"/>
    </row>
    <row r="452" spans="11:21" s="198" customFormat="1" ht="15">
      <c r="K452" s="758"/>
      <c r="L452" s="758"/>
      <c r="M452" s="758"/>
      <c r="N452" s="758"/>
      <c r="O452" s="758"/>
      <c r="P452" s="758"/>
      <c r="Q452" s="758"/>
      <c r="R452" s="758"/>
      <c r="S452" s="758"/>
      <c r="T452" s="758"/>
      <c r="U452" s="758"/>
    </row>
    <row r="453" spans="11:21" s="198" customFormat="1" ht="15">
      <c r="K453" s="758"/>
      <c r="L453" s="758"/>
      <c r="M453" s="758"/>
      <c r="N453" s="758"/>
      <c r="O453" s="758"/>
      <c r="P453" s="758"/>
      <c r="Q453" s="758"/>
      <c r="R453" s="758"/>
      <c r="S453" s="758"/>
      <c r="T453" s="758"/>
      <c r="U453" s="758"/>
    </row>
    <row r="454" spans="11:21" s="198" customFormat="1" ht="15">
      <c r="K454" s="758"/>
      <c r="L454" s="758"/>
      <c r="M454" s="758"/>
      <c r="N454" s="758"/>
      <c r="O454" s="758"/>
      <c r="P454" s="758"/>
      <c r="Q454" s="758"/>
      <c r="R454" s="758"/>
      <c r="S454" s="758"/>
      <c r="T454" s="758"/>
      <c r="U454" s="758"/>
    </row>
    <row r="455" spans="11:21" s="198" customFormat="1" ht="15">
      <c r="K455" s="758"/>
      <c r="L455" s="758"/>
      <c r="M455" s="758"/>
      <c r="N455" s="758"/>
      <c r="O455" s="758"/>
      <c r="P455" s="758"/>
      <c r="Q455" s="758"/>
      <c r="R455" s="758"/>
      <c r="S455" s="758"/>
      <c r="T455" s="758"/>
      <c r="U455" s="758"/>
    </row>
    <row r="456" spans="11:21" s="198" customFormat="1" ht="15">
      <c r="K456" s="758"/>
      <c r="L456" s="758"/>
      <c r="M456" s="758"/>
      <c r="N456" s="758"/>
      <c r="O456" s="758"/>
      <c r="P456" s="758"/>
      <c r="Q456" s="758"/>
      <c r="R456" s="758"/>
      <c r="S456" s="758"/>
      <c r="T456" s="758"/>
      <c r="U456" s="758"/>
    </row>
    <row r="457" spans="11:21" s="198" customFormat="1" ht="15">
      <c r="K457" s="758"/>
      <c r="L457" s="758"/>
      <c r="M457" s="758"/>
      <c r="N457" s="758"/>
      <c r="O457" s="758"/>
      <c r="P457" s="758"/>
      <c r="Q457" s="758"/>
      <c r="R457" s="758"/>
      <c r="S457" s="758"/>
      <c r="T457" s="758"/>
      <c r="U457" s="758"/>
    </row>
    <row r="458" spans="11:21" s="198" customFormat="1" ht="15">
      <c r="K458" s="758"/>
      <c r="L458" s="758"/>
      <c r="M458" s="758"/>
      <c r="N458" s="758"/>
      <c r="O458" s="758"/>
      <c r="P458" s="758"/>
      <c r="Q458" s="758"/>
      <c r="R458" s="758"/>
      <c r="S458" s="758"/>
      <c r="T458" s="758"/>
      <c r="U458" s="758"/>
    </row>
    <row r="459" spans="11:21" s="198" customFormat="1" ht="15">
      <c r="K459" s="758"/>
      <c r="L459" s="758"/>
      <c r="M459" s="758"/>
      <c r="N459" s="758"/>
      <c r="O459" s="758"/>
      <c r="P459" s="758"/>
      <c r="Q459" s="758"/>
      <c r="R459" s="758"/>
      <c r="S459" s="758"/>
      <c r="T459" s="758"/>
      <c r="U459" s="758"/>
    </row>
    <row r="460" spans="11:21" s="198" customFormat="1" ht="15">
      <c r="K460" s="758"/>
      <c r="L460" s="758"/>
      <c r="M460" s="758"/>
      <c r="N460" s="758"/>
      <c r="O460" s="758"/>
      <c r="P460" s="758"/>
      <c r="Q460" s="758"/>
      <c r="R460" s="758"/>
      <c r="S460" s="758"/>
      <c r="T460" s="758"/>
      <c r="U460" s="758"/>
    </row>
    <row r="461" spans="11:21" s="198" customFormat="1" ht="15">
      <c r="K461" s="758"/>
      <c r="L461" s="758"/>
      <c r="M461" s="758"/>
      <c r="N461" s="758"/>
      <c r="O461" s="758"/>
      <c r="P461" s="758"/>
      <c r="Q461" s="758"/>
      <c r="R461" s="758"/>
      <c r="S461" s="758"/>
      <c r="T461" s="758"/>
      <c r="U461" s="758"/>
    </row>
    <row r="462" spans="11:21" s="198" customFormat="1" ht="15">
      <c r="K462" s="758"/>
      <c r="L462" s="758"/>
      <c r="M462" s="758"/>
      <c r="N462" s="758"/>
      <c r="O462" s="758"/>
      <c r="P462" s="758"/>
      <c r="Q462" s="758"/>
      <c r="R462" s="758"/>
      <c r="S462" s="758"/>
      <c r="T462" s="758"/>
      <c r="U462" s="758"/>
    </row>
    <row r="463" spans="11:21" s="198" customFormat="1" ht="15">
      <c r="K463" s="758"/>
      <c r="L463" s="758"/>
      <c r="M463" s="758"/>
      <c r="N463" s="758"/>
      <c r="O463" s="758"/>
      <c r="P463" s="758"/>
      <c r="Q463" s="758"/>
      <c r="R463" s="758"/>
      <c r="S463" s="758"/>
      <c r="T463" s="758"/>
      <c r="U463" s="758"/>
    </row>
    <row r="464" spans="11:21" s="198" customFormat="1" ht="15">
      <c r="K464" s="758"/>
      <c r="L464" s="758"/>
      <c r="M464" s="758"/>
      <c r="N464" s="758"/>
      <c r="O464" s="758"/>
      <c r="P464" s="758"/>
      <c r="Q464" s="758"/>
      <c r="R464" s="758"/>
      <c r="S464" s="758"/>
      <c r="T464" s="758"/>
      <c r="U464" s="758"/>
    </row>
    <row r="465" spans="11:21" s="198" customFormat="1" ht="15">
      <c r="K465" s="758"/>
      <c r="L465" s="758"/>
      <c r="M465" s="758"/>
      <c r="N465" s="758"/>
      <c r="O465" s="758"/>
      <c r="P465" s="758"/>
      <c r="Q465" s="758"/>
      <c r="R465" s="758"/>
      <c r="S465" s="758"/>
      <c r="T465" s="758"/>
      <c r="U465" s="758"/>
    </row>
    <row r="466" spans="11:21" s="198" customFormat="1" ht="15">
      <c r="K466" s="758"/>
      <c r="L466" s="758"/>
      <c r="M466" s="758"/>
      <c r="N466" s="758"/>
      <c r="O466" s="758"/>
      <c r="P466" s="758"/>
      <c r="Q466" s="758"/>
      <c r="R466" s="758"/>
      <c r="S466" s="758"/>
      <c r="T466" s="758"/>
      <c r="U466" s="758"/>
    </row>
    <row r="467" spans="11:21" s="198" customFormat="1" ht="15">
      <c r="K467" s="758"/>
      <c r="L467" s="758"/>
      <c r="M467" s="758"/>
      <c r="N467" s="758"/>
      <c r="O467" s="758"/>
      <c r="P467" s="758"/>
      <c r="Q467" s="758"/>
      <c r="R467" s="758"/>
      <c r="S467" s="758"/>
      <c r="T467" s="758"/>
      <c r="U467" s="758"/>
    </row>
    <row r="468" spans="11:21" s="198" customFormat="1" ht="15">
      <c r="K468" s="758"/>
      <c r="L468" s="758"/>
      <c r="M468" s="758"/>
      <c r="N468" s="758"/>
      <c r="O468" s="758"/>
      <c r="P468" s="758"/>
      <c r="Q468" s="758"/>
      <c r="R468" s="758"/>
      <c r="S468" s="758"/>
      <c r="T468" s="758"/>
      <c r="U468" s="758"/>
    </row>
    <row r="469" spans="11:21" s="198" customFormat="1" ht="15">
      <c r="K469" s="758"/>
      <c r="L469" s="758"/>
      <c r="M469" s="758"/>
      <c r="N469" s="758"/>
      <c r="O469" s="758"/>
      <c r="P469" s="758"/>
      <c r="Q469" s="758"/>
      <c r="R469" s="758"/>
      <c r="S469" s="758"/>
      <c r="T469" s="758"/>
      <c r="U469" s="758"/>
    </row>
    <row r="470" spans="11:21" s="198" customFormat="1" ht="15">
      <c r="K470" s="758"/>
      <c r="L470" s="758"/>
      <c r="M470" s="758"/>
      <c r="N470" s="758"/>
      <c r="O470" s="758"/>
      <c r="P470" s="758"/>
      <c r="Q470" s="758"/>
      <c r="R470" s="758"/>
      <c r="S470" s="758"/>
      <c r="T470" s="758"/>
      <c r="U470" s="758"/>
    </row>
    <row r="471" spans="11:21" s="198" customFormat="1" ht="15">
      <c r="K471" s="758"/>
      <c r="L471" s="758"/>
      <c r="M471" s="758"/>
      <c r="N471" s="758"/>
      <c r="O471" s="758"/>
      <c r="P471" s="758"/>
      <c r="Q471" s="758"/>
      <c r="R471" s="758"/>
      <c r="S471" s="758"/>
      <c r="T471" s="758"/>
      <c r="U471" s="758"/>
    </row>
    <row r="472" spans="11:21" s="198" customFormat="1" ht="15">
      <c r="K472" s="758"/>
      <c r="L472" s="758"/>
      <c r="M472" s="758"/>
      <c r="N472" s="758"/>
      <c r="O472" s="758"/>
      <c r="P472" s="758"/>
      <c r="Q472" s="758"/>
      <c r="R472" s="758"/>
      <c r="S472" s="758"/>
      <c r="T472" s="758"/>
      <c r="U472" s="758"/>
    </row>
    <row r="473" spans="11:21" s="198" customFormat="1" ht="15">
      <c r="K473" s="758"/>
      <c r="L473" s="758"/>
      <c r="M473" s="758"/>
      <c r="N473" s="758"/>
      <c r="O473" s="758"/>
      <c r="P473" s="758"/>
      <c r="Q473" s="758"/>
      <c r="R473" s="758"/>
      <c r="S473" s="758"/>
      <c r="T473" s="758"/>
      <c r="U473" s="758"/>
    </row>
    <row r="474" spans="11:21" s="198" customFormat="1" ht="15">
      <c r="K474" s="758"/>
      <c r="L474" s="758"/>
      <c r="M474" s="758"/>
      <c r="N474" s="758"/>
      <c r="O474" s="758"/>
      <c r="P474" s="758"/>
      <c r="Q474" s="758"/>
      <c r="R474" s="758"/>
      <c r="S474" s="758"/>
      <c r="T474" s="758"/>
      <c r="U474" s="758"/>
    </row>
    <row r="475" spans="11:21" s="198" customFormat="1" ht="15">
      <c r="K475" s="758"/>
      <c r="L475" s="758"/>
      <c r="M475" s="758"/>
      <c r="N475" s="758"/>
      <c r="O475" s="758"/>
      <c r="P475" s="758"/>
      <c r="Q475" s="758"/>
      <c r="R475" s="758"/>
      <c r="S475" s="758"/>
      <c r="T475" s="758"/>
      <c r="U475" s="758"/>
    </row>
    <row r="476" spans="11:21" s="198" customFormat="1" ht="15">
      <c r="K476" s="758"/>
      <c r="L476" s="758"/>
      <c r="M476" s="758"/>
      <c r="N476" s="758"/>
      <c r="O476" s="758"/>
      <c r="P476" s="758"/>
      <c r="Q476" s="758"/>
      <c r="R476" s="758"/>
      <c r="S476" s="758"/>
      <c r="T476" s="758"/>
      <c r="U476" s="758"/>
    </row>
    <row r="477" spans="11:21" s="198" customFormat="1" ht="15">
      <c r="K477" s="758"/>
      <c r="L477" s="758"/>
      <c r="M477" s="758"/>
      <c r="N477" s="758"/>
      <c r="O477" s="758"/>
      <c r="P477" s="758"/>
      <c r="Q477" s="758"/>
      <c r="R477" s="758"/>
      <c r="S477" s="758"/>
      <c r="T477" s="758"/>
      <c r="U477" s="758"/>
    </row>
    <row r="478" spans="11:21" s="198" customFormat="1" ht="15">
      <c r="K478" s="758"/>
      <c r="L478" s="758"/>
      <c r="M478" s="758"/>
      <c r="N478" s="758"/>
      <c r="O478" s="758"/>
      <c r="P478" s="758"/>
      <c r="Q478" s="758"/>
      <c r="R478" s="758"/>
      <c r="S478" s="758"/>
      <c r="T478" s="758"/>
      <c r="U478" s="758"/>
    </row>
    <row r="479" spans="11:21" s="198" customFormat="1" ht="15">
      <c r="K479" s="758"/>
      <c r="L479" s="758"/>
      <c r="M479" s="758"/>
      <c r="N479" s="758"/>
      <c r="O479" s="758"/>
      <c r="P479" s="758"/>
      <c r="Q479" s="758"/>
      <c r="R479" s="758"/>
      <c r="S479" s="758"/>
      <c r="T479" s="758"/>
      <c r="U479" s="758"/>
    </row>
    <row r="480" spans="11:21" s="198" customFormat="1" ht="15">
      <c r="K480" s="758"/>
      <c r="L480" s="758"/>
      <c r="M480" s="758"/>
      <c r="N480" s="758"/>
      <c r="O480" s="758"/>
      <c r="P480" s="758"/>
      <c r="Q480" s="758"/>
      <c r="R480" s="758"/>
      <c r="S480" s="758"/>
      <c r="T480" s="758"/>
      <c r="U480" s="758"/>
    </row>
    <row r="481" spans="11:21" s="198" customFormat="1" ht="15">
      <c r="K481" s="758"/>
      <c r="L481" s="758"/>
      <c r="M481" s="758"/>
      <c r="N481" s="758"/>
      <c r="O481" s="758"/>
      <c r="P481" s="758"/>
      <c r="Q481" s="758"/>
      <c r="R481" s="758"/>
      <c r="S481" s="758"/>
      <c r="T481" s="758"/>
      <c r="U481" s="758"/>
    </row>
    <row r="482" spans="11:21" s="198" customFormat="1" ht="15">
      <c r="K482" s="758"/>
      <c r="L482" s="758"/>
      <c r="M482" s="758"/>
      <c r="N482" s="758"/>
      <c r="O482" s="758"/>
      <c r="P482" s="758"/>
      <c r="Q482" s="758"/>
      <c r="R482" s="758"/>
      <c r="S482" s="758"/>
      <c r="T482" s="758"/>
      <c r="U482" s="758"/>
    </row>
    <row r="483" spans="11:21" s="198" customFormat="1" ht="15">
      <c r="K483" s="758"/>
      <c r="L483" s="758"/>
      <c r="M483" s="758"/>
      <c r="N483" s="758"/>
      <c r="O483" s="758"/>
      <c r="P483" s="758"/>
      <c r="Q483" s="758"/>
      <c r="R483" s="758"/>
      <c r="S483" s="758"/>
      <c r="T483" s="758"/>
      <c r="U483" s="758"/>
    </row>
    <row r="484" spans="11:21" s="198" customFormat="1" ht="15">
      <c r="K484" s="758"/>
      <c r="L484" s="758"/>
      <c r="M484" s="758"/>
      <c r="N484" s="758"/>
      <c r="O484" s="758"/>
      <c r="P484" s="758"/>
      <c r="Q484" s="758"/>
      <c r="R484" s="758"/>
      <c r="S484" s="758"/>
      <c r="T484" s="758"/>
      <c r="U484" s="758"/>
    </row>
    <row r="485" spans="11:21" s="198" customFormat="1" ht="15">
      <c r="K485" s="758"/>
      <c r="L485" s="758"/>
      <c r="M485" s="758"/>
      <c r="N485" s="758"/>
      <c r="O485" s="758"/>
      <c r="P485" s="758"/>
      <c r="Q485" s="758"/>
      <c r="R485" s="758"/>
      <c r="S485" s="758"/>
      <c r="T485" s="758"/>
      <c r="U485" s="758"/>
    </row>
    <row r="486" spans="11:21" s="198" customFormat="1" ht="15">
      <c r="K486" s="758"/>
      <c r="L486" s="758"/>
      <c r="M486" s="758"/>
      <c r="N486" s="758"/>
      <c r="O486" s="758"/>
      <c r="P486" s="758"/>
      <c r="Q486" s="758"/>
      <c r="R486" s="758"/>
      <c r="S486" s="758"/>
      <c r="T486" s="758"/>
      <c r="U486" s="758"/>
    </row>
    <row r="487" spans="11:21" s="198" customFormat="1" ht="15">
      <c r="K487" s="758"/>
      <c r="L487" s="758"/>
      <c r="M487" s="758"/>
      <c r="N487" s="758"/>
      <c r="O487" s="758"/>
      <c r="P487" s="758"/>
      <c r="Q487" s="758"/>
      <c r="R487" s="758"/>
      <c r="S487" s="758"/>
      <c r="T487" s="758"/>
      <c r="U487" s="758"/>
    </row>
    <row r="488" spans="11:21" s="198" customFormat="1" ht="15">
      <c r="K488" s="758"/>
      <c r="L488" s="758"/>
      <c r="M488" s="758"/>
      <c r="N488" s="758"/>
      <c r="O488" s="758"/>
      <c r="P488" s="758"/>
      <c r="Q488" s="758"/>
      <c r="R488" s="758"/>
      <c r="S488" s="758"/>
      <c r="T488" s="758"/>
      <c r="U488" s="758"/>
    </row>
    <row r="489" spans="11:21" s="198" customFormat="1" ht="15">
      <c r="K489" s="758"/>
      <c r="L489" s="758"/>
      <c r="M489" s="758"/>
      <c r="N489" s="758"/>
      <c r="O489" s="758"/>
      <c r="P489" s="758"/>
      <c r="Q489" s="758"/>
      <c r="R489" s="758"/>
      <c r="S489" s="758"/>
      <c r="T489" s="758"/>
      <c r="U489" s="758"/>
    </row>
    <row r="490" spans="11:21" s="198" customFormat="1" ht="15">
      <c r="K490" s="758"/>
      <c r="L490" s="758"/>
      <c r="M490" s="758"/>
      <c r="N490" s="758"/>
      <c r="O490" s="758"/>
      <c r="P490" s="758"/>
      <c r="Q490" s="758"/>
      <c r="R490" s="758"/>
      <c r="S490" s="758"/>
      <c r="T490" s="758"/>
      <c r="U490" s="758"/>
    </row>
    <row r="491" spans="11:21" s="198" customFormat="1" ht="15">
      <c r="K491" s="758"/>
      <c r="L491" s="758"/>
      <c r="M491" s="758"/>
      <c r="N491" s="758"/>
      <c r="O491" s="758"/>
      <c r="P491" s="758"/>
      <c r="Q491" s="758"/>
      <c r="R491" s="758"/>
      <c r="S491" s="758"/>
      <c r="T491" s="758"/>
      <c r="U491" s="758"/>
    </row>
    <row r="492" spans="11:21" s="198" customFormat="1" ht="15">
      <c r="K492" s="758"/>
      <c r="L492" s="758"/>
      <c r="M492" s="758"/>
      <c r="N492" s="758"/>
      <c r="O492" s="758"/>
      <c r="P492" s="758"/>
      <c r="Q492" s="758"/>
      <c r="R492" s="758"/>
      <c r="S492" s="758"/>
      <c r="T492" s="758"/>
      <c r="U492" s="758"/>
    </row>
    <row r="493" spans="11:21" s="198" customFormat="1" ht="15">
      <c r="K493" s="758"/>
      <c r="L493" s="758"/>
      <c r="M493" s="758"/>
      <c r="N493" s="758"/>
      <c r="O493" s="758"/>
      <c r="P493" s="758"/>
      <c r="Q493" s="758"/>
      <c r="R493" s="758"/>
      <c r="S493" s="758"/>
      <c r="T493" s="758"/>
      <c r="U493" s="758"/>
    </row>
    <row r="494" spans="11:21" s="198" customFormat="1" ht="15">
      <c r="K494" s="758"/>
      <c r="L494" s="758"/>
      <c r="M494" s="758"/>
      <c r="N494" s="758"/>
      <c r="O494" s="758"/>
      <c r="P494" s="758"/>
      <c r="Q494" s="758"/>
      <c r="R494" s="758"/>
      <c r="S494" s="758"/>
      <c r="T494" s="758"/>
      <c r="U494" s="758"/>
    </row>
    <row r="495" spans="11:21" s="198" customFormat="1" ht="15">
      <c r="K495" s="758"/>
      <c r="L495" s="758"/>
      <c r="M495" s="758"/>
      <c r="N495" s="758"/>
      <c r="O495" s="758"/>
      <c r="P495" s="758"/>
      <c r="Q495" s="758"/>
      <c r="R495" s="758"/>
      <c r="S495" s="758"/>
      <c r="T495" s="758"/>
      <c r="U495" s="758"/>
    </row>
    <row r="496" spans="11:21" s="198" customFormat="1" ht="15">
      <c r="K496" s="758"/>
      <c r="L496" s="758"/>
      <c r="M496" s="758"/>
      <c r="N496" s="758"/>
      <c r="O496" s="758"/>
      <c r="P496" s="758"/>
      <c r="Q496" s="758"/>
      <c r="R496" s="758"/>
      <c r="S496" s="758"/>
      <c r="T496" s="758"/>
      <c r="U496" s="758"/>
    </row>
    <row r="497" spans="11:21" s="198" customFormat="1" ht="15">
      <c r="K497" s="758"/>
      <c r="L497" s="758"/>
      <c r="M497" s="758"/>
      <c r="N497" s="758"/>
      <c r="O497" s="758"/>
      <c r="P497" s="758"/>
      <c r="Q497" s="758"/>
      <c r="R497" s="758"/>
      <c r="S497" s="758"/>
      <c r="T497" s="758"/>
      <c r="U497" s="758"/>
    </row>
    <row r="498" spans="11:21" s="198" customFormat="1" ht="15">
      <c r="K498" s="758"/>
      <c r="L498" s="758"/>
      <c r="M498" s="758"/>
      <c r="N498" s="758"/>
      <c r="O498" s="758"/>
      <c r="P498" s="758"/>
      <c r="Q498" s="758"/>
      <c r="R498" s="758"/>
      <c r="S498" s="758"/>
      <c r="T498" s="758"/>
      <c r="U498" s="758"/>
    </row>
    <row r="499" spans="11:21" s="198" customFormat="1" ht="15">
      <c r="K499" s="758"/>
      <c r="L499" s="758"/>
      <c r="M499" s="758"/>
      <c r="N499" s="758"/>
      <c r="O499" s="758"/>
      <c r="P499" s="758"/>
      <c r="Q499" s="758"/>
      <c r="R499" s="758"/>
      <c r="S499" s="758"/>
      <c r="T499" s="758"/>
      <c r="U499" s="758"/>
    </row>
    <row r="500" spans="11:21" s="198" customFormat="1" ht="15">
      <c r="K500" s="758"/>
      <c r="L500" s="758"/>
      <c r="M500" s="758"/>
      <c r="N500" s="758"/>
      <c r="O500" s="758"/>
      <c r="P500" s="758"/>
      <c r="Q500" s="758"/>
      <c r="R500" s="758"/>
      <c r="S500" s="758"/>
      <c r="T500" s="758"/>
      <c r="U500" s="758"/>
    </row>
    <row r="501" spans="11:21" s="198" customFormat="1" ht="15">
      <c r="K501" s="758"/>
      <c r="L501" s="758"/>
      <c r="M501" s="758"/>
      <c r="N501" s="758"/>
      <c r="O501" s="758"/>
      <c r="P501" s="758"/>
      <c r="Q501" s="758"/>
      <c r="R501" s="758"/>
      <c r="S501" s="758"/>
      <c r="T501" s="758"/>
      <c r="U501" s="758"/>
    </row>
    <row r="502" spans="11:21" s="198" customFormat="1" ht="15">
      <c r="K502" s="758"/>
      <c r="L502" s="758"/>
      <c r="M502" s="758"/>
      <c r="N502" s="758"/>
      <c r="O502" s="758"/>
      <c r="P502" s="758"/>
      <c r="Q502" s="758"/>
      <c r="R502" s="758"/>
      <c r="S502" s="758"/>
      <c r="T502" s="758"/>
      <c r="U502" s="758"/>
    </row>
    <row r="503" spans="11:21" s="198" customFormat="1" ht="15">
      <c r="K503" s="758"/>
      <c r="L503" s="758"/>
      <c r="M503" s="758"/>
      <c r="N503" s="758"/>
      <c r="O503" s="758"/>
      <c r="P503" s="758"/>
      <c r="Q503" s="758"/>
      <c r="R503" s="758"/>
      <c r="S503" s="758"/>
      <c r="T503" s="758"/>
      <c r="U503" s="758"/>
    </row>
    <row r="504" spans="11:21" s="198" customFormat="1" ht="15">
      <c r="K504" s="758"/>
      <c r="L504" s="758"/>
      <c r="M504" s="758"/>
      <c r="N504" s="758"/>
      <c r="O504" s="758"/>
      <c r="P504" s="758"/>
      <c r="Q504" s="758"/>
      <c r="R504" s="758"/>
      <c r="S504" s="758"/>
      <c r="T504" s="758"/>
      <c r="U504" s="758"/>
    </row>
    <row r="505" spans="11:21" s="198" customFormat="1" ht="15">
      <c r="K505" s="758"/>
      <c r="L505" s="758"/>
      <c r="M505" s="758"/>
      <c r="N505" s="758"/>
      <c r="O505" s="758"/>
      <c r="P505" s="758"/>
      <c r="Q505" s="758"/>
      <c r="R505" s="758"/>
      <c r="S505" s="758"/>
      <c r="T505" s="758"/>
      <c r="U505" s="758"/>
    </row>
    <row r="506" spans="11:21" s="198" customFormat="1" ht="15">
      <c r="K506" s="758"/>
      <c r="L506" s="758"/>
      <c r="M506" s="758"/>
      <c r="N506" s="758"/>
      <c r="O506" s="758"/>
      <c r="P506" s="758"/>
      <c r="Q506" s="758"/>
      <c r="R506" s="758"/>
      <c r="S506" s="758"/>
      <c r="T506" s="758"/>
      <c r="U506" s="758"/>
    </row>
    <row r="507" spans="11:21" s="198" customFormat="1" ht="15">
      <c r="K507" s="758"/>
      <c r="L507" s="758"/>
      <c r="M507" s="758"/>
      <c r="N507" s="758"/>
      <c r="O507" s="758"/>
      <c r="P507" s="758"/>
      <c r="Q507" s="758"/>
      <c r="R507" s="758"/>
      <c r="S507" s="758"/>
      <c r="T507" s="758"/>
      <c r="U507" s="758"/>
    </row>
    <row r="508" spans="11:21" s="198" customFormat="1" ht="15">
      <c r="K508" s="758"/>
      <c r="L508" s="758"/>
      <c r="M508" s="758"/>
      <c r="N508" s="758"/>
      <c r="O508" s="758"/>
      <c r="P508" s="758"/>
      <c r="Q508" s="758"/>
      <c r="R508" s="758"/>
      <c r="S508" s="758"/>
      <c r="T508" s="758"/>
      <c r="U508" s="758"/>
    </row>
    <row r="509" spans="11:21" s="198" customFormat="1" ht="15">
      <c r="K509" s="758"/>
      <c r="L509" s="758"/>
      <c r="M509" s="758"/>
      <c r="N509" s="758"/>
      <c r="O509" s="758"/>
      <c r="P509" s="758"/>
      <c r="Q509" s="758"/>
      <c r="R509" s="758"/>
      <c r="S509" s="758"/>
      <c r="T509" s="758"/>
      <c r="U509" s="758"/>
    </row>
    <row r="510" spans="11:21" s="198" customFormat="1" ht="15">
      <c r="K510" s="758"/>
      <c r="L510" s="758"/>
      <c r="M510" s="758"/>
      <c r="N510" s="758"/>
      <c r="O510" s="758"/>
      <c r="P510" s="758"/>
      <c r="Q510" s="758"/>
      <c r="R510" s="758"/>
      <c r="S510" s="758"/>
      <c r="T510" s="758"/>
      <c r="U510" s="758"/>
    </row>
    <row r="511" spans="11:21" s="198" customFormat="1" ht="15">
      <c r="K511" s="758"/>
      <c r="L511" s="758"/>
      <c r="M511" s="758"/>
      <c r="N511" s="758"/>
      <c r="O511" s="758"/>
      <c r="P511" s="758"/>
      <c r="Q511" s="758"/>
      <c r="R511" s="758"/>
      <c r="S511" s="758"/>
      <c r="T511" s="758"/>
      <c r="U511" s="758"/>
    </row>
    <row r="512" spans="11:21" s="198" customFormat="1" ht="15">
      <c r="K512" s="758"/>
      <c r="L512" s="758"/>
      <c r="M512" s="758"/>
      <c r="N512" s="758"/>
      <c r="O512" s="758"/>
      <c r="P512" s="758"/>
      <c r="Q512" s="758"/>
      <c r="R512" s="758"/>
      <c r="S512" s="758"/>
      <c r="T512" s="758"/>
      <c r="U512" s="758"/>
    </row>
    <row r="513" spans="11:21" s="198" customFormat="1" ht="15">
      <c r="K513" s="758"/>
      <c r="L513" s="758"/>
      <c r="M513" s="758"/>
      <c r="N513" s="758"/>
      <c r="O513" s="758"/>
      <c r="P513" s="758"/>
      <c r="Q513" s="758"/>
      <c r="R513" s="758"/>
      <c r="S513" s="758"/>
      <c r="T513" s="758"/>
      <c r="U513" s="758"/>
    </row>
    <row r="514" spans="11:21" s="198" customFormat="1" ht="15">
      <c r="K514" s="758"/>
      <c r="L514" s="758"/>
      <c r="M514" s="758"/>
      <c r="N514" s="758"/>
      <c r="O514" s="758"/>
      <c r="P514" s="758"/>
      <c r="Q514" s="758"/>
      <c r="R514" s="758"/>
      <c r="S514" s="758"/>
      <c r="T514" s="758"/>
      <c r="U514" s="758"/>
    </row>
    <row r="515" spans="11:21" s="198" customFormat="1" ht="15">
      <c r="K515" s="758"/>
      <c r="L515" s="758"/>
      <c r="M515" s="758"/>
      <c r="N515" s="758"/>
      <c r="O515" s="758"/>
      <c r="P515" s="758"/>
      <c r="Q515" s="758"/>
      <c r="R515" s="758"/>
      <c r="S515" s="758"/>
      <c r="T515" s="758"/>
      <c r="U515" s="758"/>
    </row>
    <row r="516" spans="11:21" s="198" customFormat="1" ht="15">
      <c r="K516" s="758"/>
      <c r="L516" s="758"/>
      <c r="M516" s="758"/>
      <c r="N516" s="758"/>
      <c r="O516" s="758"/>
      <c r="P516" s="758"/>
      <c r="Q516" s="758"/>
      <c r="R516" s="758"/>
      <c r="S516" s="758"/>
      <c r="T516" s="758"/>
      <c r="U516" s="758"/>
    </row>
    <row r="517" spans="11:21" s="198" customFormat="1" ht="15">
      <c r="K517" s="758"/>
      <c r="L517" s="758"/>
      <c r="M517" s="758"/>
      <c r="N517" s="758"/>
      <c r="O517" s="758"/>
      <c r="P517" s="758"/>
      <c r="Q517" s="758"/>
      <c r="R517" s="758"/>
      <c r="S517" s="758"/>
      <c r="T517" s="758"/>
      <c r="U517" s="758"/>
    </row>
    <row r="518" spans="11:21" s="198" customFormat="1" ht="15">
      <c r="K518" s="758"/>
      <c r="L518" s="758"/>
      <c r="M518" s="758"/>
      <c r="N518" s="758"/>
      <c r="O518" s="758"/>
      <c r="P518" s="758"/>
      <c r="Q518" s="758"/>
      <c r="R518" s="758"/>
      <c r="S518" s="758"/>
      <c r="T518" s="758"/>
      <c r="U518" s="758"/>
    </row>
    <row r="519" spans="11:21" s="198" customFormat="1" ht="15">
      <c r="K519" s="758"/>
      <c r="L519" s="758"/>
      <c r="M519" s="758"/>
      <c r="N519" s="758"/>
      <c r="O519" s="758"/>
      <c r="P519" s="758"/>
      <c r="Q519" s="758"/>
      <c r="R519" s="758"/>
      <c r="S519" s="758"/>
      <c r="T519" s="758"/>
      <c r="U519" s="758"/>
    </row>
    <row r="520" spans="11:21" s="198" customFormat="1" ht="15">
      <c r="K520" s="758"/>
      <c r="L520" s="758"/>
      <c r="M520" s="758"/>
      <c r="N520" s="758"/>
      <c r="O520" s="758"/>
      <c r="P520" s="758"/>
      <c r="Q520" s="758"/>
      <c r="R520" s="758"/>
      <c r="S520" s="758"/>
      <c r="T520" s="758"/>
      <c r="U520" s="758"/>
    </row>
    <row r="521" spans="11:21" s="198" customFormat="1" ht="15">
      <c r="K521" s="758"/>
      <c r="L521" s="758"/>
      <c r="M521" s="758"/>
      <c r="N521" s="758"/>
      <c r="O521" s="758"/>
      <c r="P521" s="758"/>
      <c r="Q521" s="758"/>
      <c r="R521" s="758"/>
      <c r="S521" s="758"/>
      <c r="T521" s="758"/>
      <c r="U521" s="758"/>
    </row>
    <row r="522" spans="11:21" s="198" customFormat="1" ht="15">
      <c r="K522" s="758"/>
      <c r="L522" s="758"/>
      <c r="M522" s="758"/>
      <c r="N522" s="758"/>
      <c r="O522" s="758"/>
      <c r="P522" s="758"/>
      <c r="Q522" s="758"/>
      <c r="R522" s="758"/>
      <c r="S522" s="758"/>
      <c r="T522" s="758"/>
      <c r="U522" s="758"/>
    </row>
    <row r="523" spans="11:21" s="198" customFormat="1" ht="15">
      <c r="K523" s="758"/>
      <c r="L523" s="758"/>
      <c r="M523" s="758"/>
      <c r="N523" s="758"/>
      <c r="O523" s="758"/>
      <c r="P523" s="758"/>
      <c r="Q523" s="758"/>
      <c r="R523" s="758"/>
      <c r="S523" s="758"/>
      <c r="T523" s="758"/>
      <c r="U523" s="758"/>
    </row>
    <row r="524" spans="11:21" s="198" customFormat="1" ht="15">
      <c r="K524" s="758"/>
      <c r="L524" s="758"/>
      <c r="M524" s="758"/>
      <c r="N524" s="758"/>
      <c r="O524" s="758"/>
      <c r="P524" s="758"/>
      <c r="Q524" s="758"/>
      <c r="R524" s="758"/>
      <c r="S524" s="758"/>
      <c r="T524" s="758"/>
      <c r="U524" s="758"/>
    </row>
    <row r="525" spans="11:21" s="198" customFormat="1" ht="15">
      <c r="K525" s="758"/>
      <c r="L525" s="758"/>
      <c r="M525" s="758"/>
      <c r="N525" s="758"/>
      <c r="O525" s="758"/>
      <c r="P525" s="758"/>
      <c r="Q525" s="758"/>
      <c r="R525" s="758"/>
      <c r="S525" s="758"/>
      <c r="T525" s="758"/>
      <c r="U525" s="758"/>
    </row>
    <row r="526" spans="11:21" s="198" customFormat="1" ht="15">
      <c r="K526" s="758"/>
      <c r="L526" s="758"/>
      <c r="M526" s="758"/>
      <c r="N526" s="758"/>
      <c r="O526" s="758"/>
      <c r="P526" s="758"/>
      <c r="Q526" s="758"/>
      <c r="R526" s="758"/>
      <c r="S526" s="758"/>
      <c r="T526" s="758"/>
      <c r="U526" s="758"/>
    </row>
    <row r="527" spans="11:21" s="198" customFormat="1" ht="15">
      <c r="K527" s="758"/>
      <c r="L527" s="758"/>
      <c r="M527" s="758"/>
      <c r="N527" s="758"/>
      <c r="O527" s="758"/>
      <c r="P527" s="758"/>
      <c r="Q527" s="758"/>
      <c r="R527" s="758"/>
      <c r="S527" s="758"/>
      <c r="T527" s="758"/>
      <c r="U527" s="758"/>
    </row>
    <row r="528" spans="11:21" s="198" customFormat="1" ht="15">
      <c r="K528" s="758"/>
      <c r="L528" s="758"/>
      <c r="M528" s="758"/>
      <c r="N528" s="758"/>
      <c r="O528" s="758"/>
      <c r="P528" s="758"/>
      <c r="Q528" s="758"/>
      <c r="R528" s="758"/>
      <c r="S528" s="758"/>
      <c r="T528" s="758"/>
      <c r="U528" s="758"/>
    </row>
    <row r="529" spans="11:21" s="198" customFormat="1" ht="15">
      <c r="K529" s="758"/>
      <c r="L529" s="758"/>
      <c r="M529" s="758"/>
      <c r="N529" s="758"/>
      <c r="O529" s="758"/>
      <c r="P529" s="758"/>
      <c r="Q529" s="758"/>
      <c r="R529" s="758"/>
      <c r="S529" s="758"/>
      <c r="T529" s="758"/>
      <c r="U529" s="758"/>
    </row>
    <row r="530" spans="11:21" s="198" customFormat="1" ht="15">
      <c r="K530" s="758"/>
      <c r="L530" s="758"/>
      <c r="M530" s="758"/>
      <c r="N530" s="758"/>
      <c r="O530" s="758"/>
      <c r="P530" s="758"/>
      <c r="Q530" s="758"/>
      <c r="R530" s="758"/>
      <c r="S530" s="758"/>
      <c r="T530" s="758"/>
      <c r="U530" s="758"/>
    </row>
    <row r="531" spans="11:21" s="198" customFormat="1" ht="15">
      <c r="K531" s="758"/>
      <c r="L531" s="758"/>
      <c r="M531" s="758"/>
      <c r="N531" s="758"/>
      <c r="O531" s="758"/>
      <c r="P531" s="758"/>
      <c r="Q531" s="758"/>
      <c r="R531" s="758"/>
      <c r="S531" s="758"/>
      <c r="T531" s="758"/>
      <c r="U531" s="758"/>
    </row>
    <row r="532" spans="11:21" s="198" customFormat="1" ht="15">
      <c r="K532" s="758"/>
      <c r="L532" s="758"/>
      <c r="M532" s="758"/>
      <c r="N532" s="758"/>
      <c r="O532" s="758"/>
      <c r="P532" s="758"/>
      <c r="Q532" s="758"/>
      <c r="R532" s="758"/>
      <c r="S532" s="758"/>
      <c r="T532" s="758"/>
      <c r="U532" s="758"/>
    </row>
    <row r="533" spans="11:21" s="198" customFormat="1" ht="15">
      <c r="K533" s="758"/>
      <c r="L533" s="758"/>
      <c r="M533" s="758"/>
      <c r="N533" s="758"/>
      <c r="O533" s="758"/>
      <c r="P533" s="758"/>
      <c r="Q533" s="758"/>
      <c r="R533" s="758"/>
      <c r="S533" s="758"/>
      <c r="T533" s="758"/>
      <c r="U533" s="758"/>
    </row>
    <row r="534" spans="11:21" s="198" customFormat="1" ht="15">
      <c r="K534" s="758"/>
      <c r="L534" s="758"/>
      <c r="M534" s="758"/>
      <c r="N534" s="758"/>
      <c r="O534" s="758"/>
      <c r="P534" s="758"/>
      <c r="Q534" s="758"/>
      <c r="R534" s="758"/>
      <c r="S534" s="758"/>
      <c r="T534" s="758"/>
      <c r="U534" s="758"/>
    </row>
    <row r="535" spans="11:21" s="198" customFormat="1" ht="15">
      <c r="K535" s="758"/>
      <c r="L535" s="758"/>
      <c r="M535" s="758"/>
      <c r="N535" s="758"/>
      <c r="O535" s="758"/>
      <c r="P535" s="758"/>
      <c r="Q535" s="758"/>
      <c r="R535" s="758"/>
      <c r="S535" s="758"/>
      <c r="T535" s="758"/>
      <c r="U535" s="758"/>
    </row>
    <row r="536" spans="11:21" s="198" customFormat="1" ht="15">
      <c r="K536" s="758"/>
      <c r="L536" s="758"/>
      <c r="M536" s="758"/>
      <c r="N536" s="758"/>
      <c r="O536" s="758"/>
      <c r="P536" s="758"/>
      <c r="Q536" s="758"/>
      <c r="R536" s="758"/>
      <c r="S536" s="758"/>
      <c r="T536" s="758"/>
      <c r="U536" s="758"/>
    </row>
    <row r="537" spans="11:21" s="198" customFormat="1" ht="15">
      <c r="K537" s="758"/>
      <c r="L537" s="758"/>
      <c r="M537" s="758"/>
      <c r="N537" s="758"/>
      <c r="O537" s="758"/>
      <c r="P537" s="758"/>
      <c r="Q537" s="758"/>
      <c r="R537" s="758"/>
      <c r="S537" s="758"/>
      <c r="T537" s="758"/>
      <c r="U537" s="758"/>
    </row>
    <row r="538" spans="11:21" s="198" customFormat="1" ht="15">
      <c r="K538" s="758"/>
      <c r="L538" s="758"/>
      <c r="M538" s="758"/>
      <c r="N538" s="758"/>
      <c r="O538" s="758"/>
      <c r="P538" s="758"/>
      <c r="Q538" s="758"/>
      <c r="R538" s="758"/>
      <c r="S538" s="758"/>
      <c r="T538" s="758"/>
      <c r="U538" s="758"/>
    </row>
    <row r="539" spans="11:21" s="198" customFormat="1" ht="15">
      <c r="K539" s="758"/>
      <c r="L539" s="758"/>
      <c r="M539" s="758"/>
      <c r="N539" s="758"/>
      <c r="O539" s="758"/>
      <c r="P539" s="758"/>
      <c r="Q539" s="758"/>
      <c r="R539" s="758"/>
      <c r="S539" s="758"/>
      <c r="T539" s="758"/>
      <c r="U539" s="758"/>
    </row>
    <row r="540" spans="11:21" s="198" customFormat="1" ht="15">
      <c r="K540" s="758"/>
      <c r="L540" s="758"/>
      <c r="M540" s="758"/>
      <c r="N540" s="758"/>
      <c r="O540" s="758"/>
      <c r="P540" s="758"/>
      <c r="Q540" s="758"/>
      <c r="R540" s="758"/>
      <c r="S540" s="758"/>
      <c r="T540" s="758"/>
      <c r="U540" s="758"/>
    </row>
    <row r="541" spans="11:21" s="198" customFormat="1" ht="15">
      <c r="K541" s="758"/>
      <c r="L541" s="758"/>
      <c r="M541" s="758"/>
      <c r="N541" s="758"/>
      <c r="O541" s="758"/>
      <c r="P541" s="758"/>
      <c r="Q541" s="758"/>
      <c r="R541" s="758"/>
      <c r="S541" s="758"/>
      <c r="T541" s="758"/>
      <c r="U541" s="758"/>
    </row>
    <row r="542" spans="11:21" s="198" customFormat="1" ht="15">
      <c r="K542" s="758"/>
      <c r="L542" s="758"/>
      <c r="M542" s="758"/>
      <c r="N542" s="758"/>
      <c r="O542" s="758"/>
      <c r="P542" s="758"/>
      <c r="Q542" s="758"/>
      <c r="R542" s="758"/>
      <c r="S542" s="758"/>
      <c r="T542" s="758"/>
      <c r="U542" s="758"/>
    </row>
    <row r="543" spans="11:21" s="198" customFormat="1" ht="15">
      <c r="K543" s="758"/>
      <c r="L543" s="758"/>
      <c r="M543" s="758"/>
      <c r="N543" s="758"/>
      <c r="O543" s="758"/>
      <c r="P543" s="758"/>
      <c r="Q543" s="758"/>
      <c r="R543" s="758"/>
      <c r="S543" s="758"/>
      <c r="T543" s="758"/>
      <c r="U543" s="758"/>
    </row>
    <row r="544" spans="11:21" s="198" customFormat="1" ht="15">
      <c r="K544" s="758"/>
      <c r="L544" s="758"/>
      <c r="M544" s="758"/>
      <c r="N544" s="758"/>
      <c r="O544" s="758"/>
      <c r="P544" s="758"/>
      <c r="Q544" s="758"/>
      <c r="R544" s="758"/>
      <c r="S544" s="758"/>
      <c r="T544" s="758"/>
      <c r="U544" s="758"/>
    </row>
    <row r="545" spans="11:21" s="198" customFormat="1" ht="15">
      <c r="K545" s="758"/>
      <c r="L545" s="758"/>
      <c r="M545" s="758"/>
      <c r="N545" s="758"/>
      <c r="O545" s="758"/>
      <c r="P545" s="758"/>
      <c r="Q545" s="758"/>
      <c r="R545" s="758"/>
      <c r="S545" s="758"/>
      <c r="T545" s="758"/>
      <c r="U545" s="758"/>
    </row>
    <row r="546" spans="11:21" s="198" customFormat="1" ht="15">
      <c r="K546" s="758"/>
      <c r="L546" s="758"/>
      <c r="M546" s="758"/>
      <c r="N546" s="758"/>
      <c r="O546" s="758"/>
      <c r="P546" s="758"/>
      <c r="Q546" s="758"/>
      <c r="R546" s="758"/>
      <c r="S546" s="758"/>
      <c r="T546" s="758"/>
      <c r="U546" s="758"/>
    </row>
    <row r="547" spans="11:21" s="198" customFormat="1" ht="15">
      <c r="K547" s="758"/>
      <c r="L547" s="758"/>
      <c r="M547" s="758"/>
      <c r="N547" s="758"/>
      <c r="O547" s="758"/>
      <c r="P547" s="758"/>
      <c r="Q547" s="758"/>
      <c r="R547" s="758"/>
      <c r="S547" s="758"/>
      <c r="T547" s="758"/>
      <c r="U547" s="758"/>
    </row>
    <row r="548" spans="11:21" s="198" customFormat="1" ht="15">
      <c r="K548" s="758"/>
      <c r="L548" s="758"/>
      <c r="M548" s="758"/>
      <c r="N548" s="758"/>
      <c r="O548" s="758"/>
      <c r="P548" s="758"/>
      <c r="Q548" s="758"/>
      <c r="R548" s="758"/>
      <c r="S548" s="758"/>
      <c r="T548" s="758"/>
      <c r="U548" s="758"/>
    </row>
    <row r="549" spans="11:21" s="198" customFormat="1" ht="15">
      <c r="K549" s="758"/>
      <c r="L549" s="758"/>
      <c r="M549" s="758"/>
      <c r="N549" s="758"/>
      <c r="O549" s="758"/>
      <c r="P549" s="758"/>
      <c r="Q549" s="758"/>
      <c r="R549" s="758"/>
      <c r="S549" s="758"/>
      <c r="T549" s="758"/>
      <c r="U549" s="758"/>
    </row>
    <row r="550" spans="11:21" s="198" customFormat="1" ht="15">
      <c r="K550" s="758"/>
      <c r="L550" s="758"/>
      <c r="M550" s="758"/>
      <c r="N550" s="758"/>
      <c r="O550" s="758"/>
      <c r="P550" s="758"/>
      <c r="Q550" s="758"/>
      <c r="R550" s="758"/>
      <c r="S550" s="758"/>
      <c r="T550" s="758"/>
      <c r="U550" s="758"/>
    </row>
    <row r="551" spans="11:21" s="198" customFormat="1" ht="15">
      <c r="K551" s="758"/>
      <c r="L551" s="758"/>
      <c r="M551" s="758"/>
      <c r="N551" s="758"/>
      <c r="O551" s="758"/>
      <c r="P551" s="758"/>
      <c r="Q551" s="758"/>
      <c r="R551" s="758"/>
      <c r="S551" s="758"/>
      <c r="T551" s="758"/>
      <c r="U551" s="758"/>
    </row>
    <row r="552" spans="11:21" s="198" customFormat="1" ht="15">
      <c r="K552" s="758"/>
      <c r="L552" s="758"/>
      <c r="M552" s="758"/>
      <c r="N552" s="758"/>
      <c r="O552" s="758"/>
      <c r="P552" s="758"/>
      <c r="Q552" s="758"/>
      <c r="R552" s="758"/>
      <c r="S552" s="758"/>
      <c r="T552" s="758"/>
      <c r="U552" s="758"/>
    </row>
    <row r="553" spans="11:21" s="198" customFormat="1" ht="15">
      <c r="K553" s="758"/>
      <c r="L553" s="758"/>
      <c r="M553" s="758"/>
      <c r="N553" s="758"/>
      <c r="O553" s="758"/>
      <c r="P553" s="758"/>
      <c r="Q553" s="758"/>
      <c r="R553" s="758"/>
      <c r="S553" s="758"/>
      <c r="T553" s="758"/>
      <c r="U553" s="758"/>
    </row>
    <row r="554" spans="11:21" s="198" customFormat="1" ht="15">
      <c r="K554" s="758"/>
      <c r="L554" s="758"/>
      <c r="M554" s="758"/>
      <c r="N554" s="758"/>
      <c r="O554" s="758"/>
      <c r="P554" s="758"/>
      <c r="Q554" s="758"/>
      <c r="R554" s="758"/>
      <c r="S554" s="758"/>
      <c r="T554" s="758"/>
      <c r="U554" s="758"/>
    </row>
    <row r="555" spans="11:21" s="198" customFormat="1" ht="15">
      <c r="K555" s="758"/>
      <c r="L555" s="758"/>
      <c r="M555" s="758"/>
      <c r="N555" s="758"/>
      <c r="O555" s="758"/>
      <c r="P555" s="758"/>
      <c r="Q555" s="758"/>
      <c r="R555" s="758"/>
      <c r="S555" s="758"/>
      <c r="T555" s="758"/>
      <c r="U555" s="758"/>
    </row>
    <row r="556" spans="11:21" s="198" customFormat="1" ht="15">
      <c r="K556" s="758"/>
      <c r="L556" s="758"/>
      <c r="M556" s="758"/>
      <c r="N556" s="758"/>
      <c r="O556" s="758"/>
      <c r="P556" s="758"/>
      <c r="Q556" s="758"/>
      <c r="R556" s="758"/>
      <c r="S556" s="758"/>
      <c r="T556" s="758"/>
      <c r="U556" s="758"/>
    </row>
    <row r="557" spans="11:21" s="198" customFormat="1" ht="15">
      <c r="K557" s="758"/>
      <c r="L557" s="758"/>
      <c r="M557" s="758"/>
      <c r="N557" s="758"/>
      <c r="O557" s="758"/>
      <c r="P557" s="758"/>
      <c r="Q557" s="758"/>
      <c r="R557" s="758"/>
      <c r="S557" s="758"/>
      <c r="T557" s="758"/>
      <c r="U557" s="758"/>
    </row>
    <row r="558" spans="11:21" s="198" customFormat="1" ht="15">
      <c r="K558" s="758"/>
      <c r="L558" s="758"/>
      <c r="M558" s="758"/>
      <c r="N558" s="758"/>
      <c r="O558" s="758"/>
      <c r="P558" s="758"/>
      <c r="Q558" s="758"/>
      <c r="R558" s="758"/>
      <c r="S558" s="758"/>
      <c r="T558" s="758"/>
      <c r="U558" s="758"/>
    </row>
    <row r="559" spans="11:21" s="198" customFormat="1" ht="15">
      <c r="K559" s="758"/>
      <c r="L559" s="758"/>
      <c r="M559" s="758"/>
      <c r="N559" s="758"/>
      <c r="O559" s="758"/>
      <c r="P559" s="758"/>
      <c r="Q559" s="758"/>
      <c r="R559" s="758"/>
      <c r="S559" s="758"/>
      <c r="T559" s="758"/>
      <c r="U559" s="758"/>
    </row>
    <row r="560" spans="11:21" s="198" customFormat="1" ht="15">
      <c r="K560" s="758"/>
      <c r="L560" s="758"/>
      <c r="M560" s="758"/>
      <c r="N560" s="758"/>
      <c r="O560" s="758"/>
      <c r="P560" s="758"/>
      <c r="Q560" s="758"/>
      <c r="R560" s="758"/>
      <c r="S560" s="758"/>
      <c r="T560" s="758"/>
      <c r="U560" s="758"/>
    </row>
    <row r="561" spans="11:21" s="198" customFormat="1" ht="15">
      <c r="K561" s="758"/>
      <c r="L561" s="758"/>
      <c r="M561" s="758"/>
      <c r="N561" s="758"/>
      <c r="O561" s="758"/>
      <c r="P561" s="758"/>
      <c r="Q561" s="758"/>
      <c r="R561" s="758"/>
      <c r="S561" s="758"/>
      <c r="T561" s="758"/>
      <c r="U561" s="758"/>
    </row>
    <row r="562" spans="11:21" s="198" customFormat="1" ht="15">
      <c r="K562" s="758"/>
      <c r="L562" s="758"/>
      <c r="M562" s="758"/>
      <c r="N562" s="758"/>
      <c r="O562" s="758"/>
      <c r="P562" s="758"/>
      <c r="Q562" s="758"/>
      <c r="R562" s="758"/>
      <c r="S562" s="758"/>
      <c r="T562" s="758"/>
      <c r="U562" s="758"/>
    </row>
    <row r="563" spans="11:21" s="198" customFormat="1" ht="15">
      <c r="K563" s="758"/>
      <c r="L563" s="758"/>
      <c r="M563" s="758"/>
      <c r="N563" s="758"/>
      <c r="O563" s="758"/>
      <c r="P563" s="758"/>
      <c r="Q563" s="758"/>
      <c r="R563" s="758"/>
      <c r="S563" s="758"/>
      <c r="T563" s="758"/>
      <c r="U563" s="758"/>
    </row>
    <row r="564" spans="11:21" s="198" customFormat="1" ht="15">
      <c r="K564" s="758"/>
      <c r="L564" s="758"/>
      <c r="M564" s="758"/>
      <c r="N564" s="758"/>
      <c r="O564" s="758"/>
      <c r="P564" s="758"/>
      <c r="Q564" s="758"/>
      <c r="R564" s="758"/>
      <c r="S564" s="758"/>
      <c r="T564" s="758"/>
      <c r="U564" s="758"/>
    </row>
    <row r="565" spans="11:21" s="198" customFormat="1" ht="15">
      <c r="K565" s="758"/>
      <c r="L565" s="758"/>
      <c r="M565" s="758"/>
      <c r="N565" s="758"/>
      <c r="O565" s="758"/>
      <c r="P565" s="758"/>
      <c r="Q565" s="758"/>
      <c r="R565" s="758"/>
      <c r="S565" s="758"/>
      <c r="T565" s="758"/>
      <c r="U565" s="758"/>
    </row>
    <row r="566" spans="11:21" s="198" customFormat="1" ht="15">
      <c r="K566" s="758"/>
      <c r="L566" s="758"/>
      <c r="M566" s="758"/>
      <c r="N566" s="758"/>
      <c r="O566" s="758"/>
      <c r="P566" s="758"/>
      <c r="Q566" s="758"/>
      <c r="R566" s="758"/>
      <c r="S566" s="758"/>
      <c r="T566" s="758"/>
      <c r="U566" s="758"/>
    </row>
    <row r="567" spans="11:21" s="198" customFormat="1" ht="15">
      <c r="K567" s="758"/>
      <c r="L567" s="758"/>
      <c r="M567" s="758"/>
      <c r="N567" s="758"/>
      <c r="O567" s="758"/>
      <c r="P567" s="758"/>
      <c r="Q567" s="758"/>
      <c r="R567" s="758"/>
      <c r="S567" s="758"/>
      <c r="T567" s="758"/>
      <c r="U567" s="758"/>
    </row>
    <row r="568" spans="11:21" s="198" customFormat="1" ht="15">
      <c r="K568" s="758"/>
      <c r="L568" s="758"/>
      <c r="M568" s="758"/>
      <c r="N568" s="758"/>
      <c r="O568" s="758"/>
      <c r="P568" s="758"/>
      <c r="Q568" s="758"/>
      <c r="R568" s="758"/>
      <c r="S568" s="758"/>
      <c r="T568" s="758"/>
      <c r="U568" s="758"/>
    </row>
    <row r="569" spans="11:21" s="198" customFormat="1" ht="15">
      <c r="K569" s="758"/>
      <c r="L569" s="758"/>
      <c r="M569" s="758"/>
      <c r="N569" s="758"/>
      <c r="O569" s="758"/>
      <c r="P569" s="758"/>
      <c r="Q569" s="758"/>
      <c r="R569" s="758"/>
      <c r="S569" s="758"/>
      <c r="T569" s="758"/>
      <c r="U569" s="758"/>
    </row>
    <row r="570" spans="11:21" s="198" customFormat="1" ht="15">
      <c r="K570" s="758"/>
      <c r="L570" s="758"/>
      <c r="M570" s="758"/>
      <c r="N570" s="758"/>
      <c r="O570" s="758"/>
      <c r="P570" s="758"/>
      <c r="Q570" s="758"/>
      <c r="R570" s="758"/>
      <c r="S570" s="758"/>
      <c r="T570" s="758"/>
      <c r="U570" s="758"/>
    </row>
    <row r="571" spans="11:21" s="198" customFormat="1" ht="15">
      <c r="K571" s="758"/>
      <c r="L571" s="758"/>
      <c r="M571" s="758"/>
      <c r="N571" s="758"/>
      <c r="O571" s="758"/>
      <c r="P571" s="758"/>
      <c r="Q571" s="758"/>
      <c r="R571" s="758"/>
      <c r="S571" s="758"/>
      <c r="T571" s="758"/>
      <c r="U571" s="758"/>
    </row>
    <row r="572" spans="11:21" s="198" customFormat="1" ht="15">
      <c r="K572" s="758"/>
      <c r="L572" s="758"/>
      <c r="M572" s="758"/>
      <c r="N572" s="758"/>
      <c r="O572" s="758"/>
      <c r="P572" s="758"/>
      <c r="Q572" s="758"/>
      <c r="R572" s="758"/>
      <c r="S572" s="758"/>
      <c r="T572" s="758"/>
      <c r="U572" s="758"/>
    </row>
    <row r="573" spans="11:21" s="198" customFormat="1" ht="15">
      <c r="K573" s="758"/>
      <c r="L573" s="758"/>
      <c r="M573" s="758"/>
      <c r="N573" s="758"/>
      <c r="O573" s="758"/>
      <c r="P573" s="758"/>
      <c r="Q573" s="758"/>
      <c r="R573" s="758"/>
      <c r="S573" s="758"/>
      <c r="T573" s="758"/>
      <c r="U573" s="758"/>
    </row>
    <row r="574" spans="11:21" s="198" customFormat="1" ht="15">
      <c r="K574" s="758"/>
      <c r="L574" s="758"/>
      <c r="M574" s="758"/>
      <c r="N574" s="758"/>
      <c r="O574" s="758"/>
      <c r="P574" s="758"/>
      <c r="Q574" s="758"/>
      <c r="R574" s="758"/>
      <c r="S574" s="758"/>
      <c r="T574" s="758"/>
      <c r="U574" s="758"/>
    </row>
    <row r="575" spans="11:21" s="198" customFormat="1" ht="15">
      <c r="K575" s="758"/>
      <c r="L575" s="758"/>
      <c r="M575" s="758"/>
      <c r="N575" s="758"/>
      <c r="O575" s="758"/>
      <c r="P575" s="758"/>
      <c r="Q575" s="758"/>
      <c r="R575" s="758"/>
      <c r="S575" s="758"/>
      <c r="T575" s="758"/>
      <c r="U575" s="758"/>
    </row>
    <row r="576" spans="11:21" s="198" customFormat="1" ht="15">
      <c r="K576" s="758"/>
      <c r="L576" s="758"/>
      <c r="M576" s="758"/>
      <c r="N576" s="758"/>
      <c r="O576" s="758"/>
      <c r="P576" s="758"/>
      <c r="Q576" s="758"/>
      <c r="R576" s="758"/>
      <c r="S576" s="758"/>
      <c r="T576" s="758"/>
      <c r="U576" s="758"/>
    </row>
    <row r="577" spans="11:21" s="198" customFormat="1" ht="15">
      <c r="K577" s="758"/>
      <c r="L577" s="758"/>
      <c r="M577" s="758"/>
      <c r="N577" s="758"/>
      <c r="O577" s="758"/>
      <c r="P577" s="758"/>
      <c r="Q577" s="758"/>
      <c r="R577" s="758"/>
      <c r="S577" s="758"/>
      <c r="T577" s="758"/>
      <c r="U577" s="758"/>
    </row>
    <row r="578" spans="11:21" s="198" customFormat="1" ht="15">
      <c r="K578" s="758"/>
      <c r="L578" s="758"/>
      <c r="M578" s="758"/>
      <c r="N578" s="758"/>
      <c r="O578" s="758"/>
      <c r="P578" s="758"/>
      <c r="Q578" s="758"/>
      <c r="R578" s="758"/>
      <c r="S578" s="758"/>
      <c r="T578" s="758"/>
      <c r="U578" s="758"/>
    </row>
    <row r="579" spans="11:21" s="198" customFormat="1" ht="15">
      <c r="K579" s="758"/>
      <c r="L579" s="758"/>
      <c r="M579" s="758"/>
      <c r="N579" s="758"/>
      <c r="O579" s="758"/>
      <c r="P579" s="758"/>
      <c r="Q579" s="758"/>
      <c r="R579" s="758"/>
      <c r="S579" s="758"/>
      <c r="T579" s="758"/>
      <c r="U579" s="758"/>
    </row>
    <row r="580" spans="11:21" s="198" customFormat="1" ht="15">
      <c r="K580" s="758"/>
      <c r="L580" s="758"/>
      <c r="M580" s="758"/>
      <c r="N580" s="758"/>
      <c r="O580" s="758"/>
      <c r="P580" s="758"/>
      <c r="Q580" s="758"/>
      <c r="R580" s="758"/>
      <c r="S580" s="758"/>
      <c r="T580" s="758"/>
      <c r="U580" s="758"/>
    </row>
    <row r="581" spans="11:21" s="198" customFormat="1" ht="15">
      <c r="K581" s="758"/>
      <c r="L581" s="758"/>
      <c r="M581" s="758"/>
      <c r="N581" s="758"/>
      <c r="O581" s="758"/>
      <c r="P581" s="758"/>
      <c r="Q581" s="758"/>
      <c r="R581" s="758"/>
      <c r="S581" s="758"/>
      <c r="T581" s="758"/>
      <c r="U581" s="758"/>
    </row>
    <row r="582" spans="11:21" s="198" customFormat="1" ht="15">
      <c r="K582" s="758"/>
      <c r="L582" s="758"/>
      <c r="M582" s="758"/>
      <c r="N582" s="758"/>
      <c r="O582" s="758"/>
      <c r="P582" s="758"/>
      <c r="Q582" s="758"/>
      <c r="R582" s="758"/>
      <c r="S582" s="758"/>
      <c r="T582" s="758"/>
      <c r="U582" s="758"/>
    </row>
    <row r="583" spans="11:21" s="198" customFormat="1" ht="15">
      <c r="K583" s="758"/>
      <c r="L583" s="758"/>
      <c r="M583" s="758"/>
      <c r="N583" s="758"/>
      <c r="O583" s="758"/>
      <c r="P583" s="758"/>
      <c r="Q583" s="758"/>
      <c r="R583" s="758"/>
      <c r="S583" s="758"/>
      <c r="T583" s="758"/>
      <c r="U583" s="758"/>
    </row>
    <row r="584" spans="11:21" s="198" customFormat="1" ht="15">
      <c r="K584" s="758"/>
      <c r="L584" s="758"/>
      <c r="M584" s="758"/>
      <c r="N584" s="758"/>
      <c r="O584" s="758"/>
      <c r="P584" s="758"/>
      <c r="Q584" s="758"/>
      <c r="R584" s="758"/>
      <c r="S584" s="758"/>
      <c r="T584" s="758"/>
      <c r="U584" s="758"/>
    </row>
  </sheetData>
  <mergeCells count="6">
    <mergeCell ref="A91:E91"/>
    <mergeCell ref="C5:E5"/>
    <mergeCell ref="F5:I5"/>
    <mergeCell ref="C35:E35"/>
    <mergeCell ref="F35:I35"/>
    <mergeCell ref="A36:B36"/>
  </mergeCells>
  <printOptions horizontalCentered="1" verticalCentered="1"/>
  <pageMargins left="0" right="0" top="0" bottom="0" header="0.31496062992125984" footer="0.31496062992125984"/>
  <pageSetup paperSize="9" scale="6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99FF"/>
  </sheetPr>
  <dimension ref="A1:R258"/>
  <sheetViews>
    <sheetView view="pageBreakPreview" zoomScaleNormal="60" zoomScaleSheetLayoutView="100" workbookViewId="0">
      <selection activeCell="E86" sqref="E86"/>
    </sheetView>
  </sheetViews>
  <sheetFormatPr baseColWidth="10" defaultColWidth="11.5703125" defaultRowHeight="15"/>
  <cols>
    <col min="1" max="1" width="90.140625" style="195" bestFit="1" customWidth="1"/>
    <col min="2" max="2" width="12.140625" style="195" bestFit="1" customWidth="1"/>
    <col min="3" max="3" width="12.7109375" style="195" bestFit="1" customWidth="1"/>
    <col min="4" max="4" width="10.85546875" style="195" bestFit="1" customWidth="1"/>
    <col min="5" max="6" width="13.140625" style="195" bestFit="1" customWidth="1"/>
    <col min="7" max="7" width="9.7109375" style="195" bestFit="1" customWidth="1"/>
    <col min="8" max="8" width="7.42578125" style="195" bestFit="1" customWidth="1"/>
    <col min="9" max="9" width="7.140625" style="758" bestFit="1" customWidth="1"/>
    <col min="10" max="16384" width="11.5703125" style="758"/>
  </cols>
  <sheetData>
    <row r="1" spans="1:8">
      <c r="A1" s="334" t="s">
        <v>309</v>
      </c>
      <c r="B1" s="331"/>
      <c r="C1" s="331"/>
      <c r="D1" s="331"/>
      <c r="E1" s="331"/>
      <c r="F1" s="331"/>
      <c r="G1" s="331"/>
      <c r="H1" s="331"/>
    </row>
    <row r="2" spans="1:8" ht="15.75">
      <c r="A2" s="335" t="s">
        <v>285</v>
      </c>
      <c r="B2" s="331"/>
      <c r="C2" s="331"/>
      <c r="D2" s="331"/>
      <c r="E2" s="331"/>
      <c r="F2" s="331"/>
      <c r="G2" s="331"/>
      <c r="H2" s="331"/>
    </row>
    <row r="3" spans="1:8">
      <c r="A3" s="201"/>
      <c r="B3" s="331"/>
      <c r="C3" s="331"/>
      <c r="D3" s="331"/>
      <c r="E3" s="331"/>
      <c r="F3" s="331"/>
      <c r="G3" s="331"/>
      <c r="H3" s="331"/>
    </row>
    <row r="4" spans="1:8" ht="15.75" thickBot="1">
      <c r="A4" s="1" t="s">
        <v>305</v>
      </c>
      <c r="B4" s="486"/>
      <c r="C4" s="331"/>
      <c r="D4" s="331"/>
      <c r="E4" s="331"/>
      <c r="F4" s="331"/>
      <c r="G4" s="331"/>
      <c r="H4" s="331"/>
    </row>
    <row r="5" spans="1:8" ht="15.75" thickBot="1">
      <c r="A5" s="332"/>
      <c r="B5" s="815" t="s">
        <v>685</v>
      </c>
      <c r="C5" s="816"/>
      <c r="D5" s="817"/>
      <c r="E5" s="818" t="s">
        <v>686</v>
      </c>
      <c r="F5" s="819"/>
      <c r="G5" s="819"/>
      <c r="H5" s="820"/>
    </row>
    <row r="6" spans="1:8">
      <c r="A6" s="142" t="s">
        <v>306</v>
      </c>
      <c r="B6" s="505">
        <v>2017</v>
      </c>
      <c r="C6" s="506">
        <v>2018</v>
      </c>
      <c r="D6" s="507" t="s">
        <v>212</v>
      </c>
      <c r="E6" s="506">
        <v>2017</v>
      </c>
      <c r="F6" s="506">
        <v>2018</v>
      </c>
      <c r="G6" s="446" t="s">
        <v>212</v>
      </c>
      <c r="H6" s="447" t="s">
        <v>213</v>
      </c>
    </row>
    <row r="7" spans="1:8">
      <c r="A7" s="508" t="s">
        <v>429</v>
      </c>
      <c r="B7" s="509">
        <f>+SUM(B8:B18)</f>
        <v>19838855.949999999</v>
      </c>
      <c r="C7" s="509">
        <f>+SUM(C8:C18)</f>
        <v>139269492</v>
      </c>
      <c r="D7" s="701">
        <f t="shared" ref="D7:D70" si="0">C7/B7-1</f>
        <v>6.0200364552775536</v>
      </c>
      <c r="E7" s="509">
        <f>+SUM(E8:E18)</f>
        <v>191010512.03</v>
      </c>
      <c r="F7" s="509">
        <f>+SUM(F8:F18)</f>
        <v>949564152.08000028</v>
      </c>
      <c r="G7" s="408">
        <f t="shared" ref="G7:G70" si="1">F7/E7-1</f>
        <v>3.9712664606169019</v>
      </c>
      <c r="H7" s="455">
        <f>F7/F7</f>
        <v>1</v>
      </c>
    </row>
    <row r="8" spans="1:8">
      <c r="A8" s="510" t="s">
        <v>569</v>
      </c>
      <c r="B8" s="511">
        <v>853544</v>
      </c>
      <c r="C8" s="512">
        <v>54938197</v>
      </c>
      <c r="D8" s="702" t="s">
        <v>64</v>
      </c>
      <c r="E8" s="511">
        <v>19398992</v>
      </c>
      <c r="F8" s="512">
        <v>308302253.54999995</v>
      </c>
      <c r="G8" s="192" t="s">
        <v>64</v>
      </c>
      <c r="H8" s="702">
        <f>+F8/$F$7</f>
        <v>0.32467764592278503</v>
      </c>
    </row>
    <row r="9" spans="1:8">
      <c r="A9" s="510" t="s">
        <v>575</v>
      </c>
      <c r="B9" s="511">
        <v>216000</v>
      </c>
      <c r="C9" s="512">
        <v>23138444</v>
      </c>
      <c r="D9" s="702" t="s">
        <v>64</v>
      </c>
      <c r="E9" s="511">
        <v>784000</v>
      </c>
      <c r="F9" s="512">
        <v>192566056.72999999</v>
      </c>
      <c r="G9" s="702" t="s">
        <v>64</v>
      </c>
      <c r="H9" s="702">
        <f t="shared" ref="H9:H18" si="2">+F9/$F$7</f>
        <v>0.20279415172549226</v>
      </c>
    </row>
    <row r="10" spans="1:8">
      <c r="A10" s="510" t="s">
        <v>524</v>
      </c>
      <c r="B10" s="511">
        <v>-122085.2</v>
      </c>
      <c r="C10" s="512">
        <v>6673018</v>
      </c>
      <c r="D10" s="702" t="s">
        <v>64</v>
      </c>
      <c r="E10" s="511">
        <v>6116020.3499999996</v>
      </c>
      <c r="F10" s="512">
        <v>112267005.47999999</v>
      </c>
      <c r="G10" s="702" t="s">
        <v>64</v>
      </c>
      <c r="H10" s="702">
        <f t="shared" si="2"/>
        <v>0.11823003768000453</v>
      </c>
    </row>
    <row r="11" spans="1:8">
      <c r="A11" s="513" t="s">
        <v>568</v>
      </c>
      <c r="B11" s="511">
        <v>58114</v>
      </c>
      <c r="C11" s="512">
        <v>12535306</v>
      </c>
      <c r="D11" s="702" t="s">
        <v>64</v>
      </c>
      <c r="E11" s="511">
        <v>71252</v>
      </c>
      <c r="F11" s="512">
        <v>72207816.200000003</v>
      </c>
      <c r="G11" s="702" t="s">
        <v>64</v>
      </c>
      <c r="H11" s="702">
        <f t="shared" si="2"/>
        <v>7.6043115193249772E-2</v>
      </c>
    </row>
    <row r="12" spans="1:8">
      <c r="A12" s="513" t="s">
        <v>160</v>
      </c>
      <c r="B12" s="511"/>
      <c r="C12" s="512">
        <v>8780963</v>
      </c>
      <c r="D12" s="702" t="s">
        <v>64</v>
      </c>
      <c r="E12" s="511"/>
      <c r="F12" s="512">
        <v>54891976</v>
      </c>
      <c r="G12" s="702" t="s">
        <v>64</v>
      </c>
      <c r="H12" s="702">
        <f t="shared" si="2"/>
        <v>5.7807548736712823E-2</v>
      </c>
    </row>
    <row r="13" spans="1:8">
      <c r="A13" s="513" t="s">
        <v>22</v>
      </c>
      <c r="B13" s="511">
        <v>7867913</v>
      </c>
      <c r="C13" s="512">
        <v>5314703</v>
      </c>
      <c r="D13" s="702">
        <f t="shared" si="0"/>
        <v>-0.32450918051584965</v>
      </c>
      <c r="E13" s="511">
        <v>48234511</v>
      </c>
      <c r="F13" s="512">
        <v>36739629</v>
      </c>
      <c r="G13" s="702">
        <f t="shared" si="1"/>
        <v>-0.23831239835726747</v>
      </c>
      <c r="H13" s="702">
        <f t="shared" si="2"/>
        <v>3.8691044643505777E-2</v>
      </c>
    </row>
    <row r="14" spans="1:8">
      <c r="A14" s="513" t="s">
        <v>570</v>
      </c>
      <c r="B14" s="511">
        <v>1796361</v>
      </c>
      <c r="C14" s="512">
        <v>8057253</v>
      </c>
      <c r="D14" s="702">
        <f t="shared" si="0"/>
        <v>3.4853194875640252</v>
      </c>
      <c r="E14" s="511">
        <v>62036894</v>
      </c>
      <c r="F14" s="512">
        <v>30258839.299999997</v>
      </c>
      <c r="G14" s="702">
        <f t="shared" si="1"/>
        <v>-0.51224445085854886</v>
      </c>
      <c r="H14" s="702">
        <f t="shared" si="2"/>
        <v>3.1866029518615092E-2</v>
      </c>
    </row>
    <row r="15" spans="1:8">
      <c r="A15" s="513" t="s">
        <v>293</v>
      </c>
      <c r="B15" s="511"/>
      <c r="C15" s="512">
        <v>1668573</v>
      </c>
      <c r="D15" s="702" t="s">
        <v>64</v>
      </c>
      <c r="E15" s="511"/>
      <c r="F15" s="512">
        <v>26188580</v>
      </c>
      <c r="G15" s="702" t="s">
        <v>64</v>
      </c>
      <c r="H15" s="702">
        <f t="shared" si="2"/>
        <v>2.7579579476156999E-2</v>
      </c>
    </row>
    <row r="16" spans="1:8">
      <c r="A16" s="513" t="s">
        <v>161</v>
      </c>
      <c r="B16" s="511"/>
      <c r="C16" s="512">
        <v>2558332</v>
      </c>
      <c r="D16" s="702" t="s">
        <v>64</v>
      </c>
      <c r="E16" s="511">
        <v>5286066</v>
      </c>
      <c r="F16" s="512">
        <v>13766390.399999999</v>
      </c>
      <c r="G16" s="702">
        <f t="shared" si="1"/>
        <v>1.6042789477089388</v>
      </c>
      <c r="H16" s="702">
        <f t="shared" si="2"/>
        <v>1.4497588572446643E-2</v>
      </c>
    </row>
    <row r="17" spans="1:8">
      <c r="A17" s="513" t="s">
        <v>530</v>
      </c>
      <c r="B17" s="511">
        <v>1596440.08</v>
      </c>
      <c r="C17" s="512">
        <v>1371060</v>
      </c>
      <c r="D17" s="702">
        <f t="shared" si="0"/>
        <v>-0.1411766610119185</v>
      </c>
      <c r="E17" s="511">
        <v>4500927.16</v>
      </c>
      <c r="F17" s="512">
        <v>11952023</v>
      </c>
      <c r="G17" s="702">
        <f t="shared" si="1"/>
        <v>1.6554579923484032</v>
      </c>
      <c r="H17" s="702">
        <f t="shared" si="2"/>
        <v>1.2586851529535256E-2</v>
      </c>
    </row>
    <row r="18" spans="1:8">
      <c r="A18" s="513" t="s">
        <v>26</v>
      </c>
      <c r="B18" s="511">
        <v>7572569.0699999984</v>
      </c>
      <c r="C18" s="512">
        <v>14233643</v>
      </c>
      <c r="D18" s="702">
        <f t="shared" si="0"/>
        <v>0.87963198069581994</v>
      </c>
      <c r="E18" s="511">
        <v>44581849.520000011</v>
      </c>
      <c r="F18" s="512">
        <v>90423582.420000315</v>
      </c>
      <c r="G18" s="702">
        <f t="shared" si="1"/>
        <v>1.0282600070110393</v>
      </c>
      <c r="H18" s="702">
        <f t="shared" si="2"/>
        <v>9.5226407001495747E-2</v>
      </c>
    </row>
    <row r="19" spans="1:8">
      <c r="A19" s="508" t="s">
        <v>301</v>
      </c>
      <c r="B19" s="509">
        <f>+SUM(B20:B30)</f>
        <v>39151970.079999998</v>
      </c>
      <c r="C19" s="509">
        <f>+SUM(C20:C30)</f>
        <v>51962461</v>
      </c>
      <c r="D19" s="701">
        <f t="shared" si="0"/>
        <v>0.32719913950240742</v>
      </c>
      <c r="E19" s="509">
        <f>+SUM(E20:E30)</f>
        <v>322926583.49000001</v>
      </c>
      <c r="F19" s="509">
        <f>+SUM(F20:F30)</f>
        <v>405638232.12000024</v>
      </c>
      <c r="G19" s="701">
        <f t="shared" si="1"/>
        <v>0.25613143314527265</v>
      </c>
      <c r="H19" s="455">
        <f>F19/F19</f>
        <v>1</v>
      </c>
    </row>
    <row r="20" spans="1:8">
      <c r="A20" s="510" t="s">
        <v>22</v>
      </c>
      <c r="B20" s="511">
        <v>9453771</v>
      </c>
      <c r="C20" s="512">
        <v>4310092</v>
      </c>
      <c r="D20" s="702">
        <f t="shared" si="0"/>
        <v>-0.54408753924756592</v>
      </c>
      <c r="E20" s="511">
        <v>96223813</v>
      </c>
      <c r="F20" s="512">
        <v>112812067</v>
      </c>
      <c r="G20" s="702">
        <f t="shared" si="1"/>
        <v>0.17239239937415496</v>
      </c>
      <c r="H20" s="702">
        <f t="shared" ref="H20:H30" si="3">+F20/$F$19</f>
        <v>0.27811004502807007</v>
      </c>
    </row>
    <row r="21" spans="1:8">
      <c r="A21" s="510" t="s">
        <v>569</v>
      </c>
      <c r="B21" s="511">
        <v>3641752</v>
      </c>
      <c r="C21" s="512">
        <v>9163111</v>
      </c>
      <c r="D21" s="702">
        <f t="shared" si="0"/>
        <v>1.5161271278219934</v>
      </c>
      <c r="E21" s="511">
        <v>61350092</v>
      </c>
      <c r="F21" s="512">
        <v>67839658.140000015</v>
      </c>
      <c r="G21" s="702">
        <f t="shared" si="1"/>
        <v>0.10577924055924837</v>
      </c>
      <c r="H21" s="702">
        <f t="shared" si="3"/>
        <v>0.16724177547428754</v>
      </c>
    </row>
    <row r="22" spans="1:8">
      <c r="A22" s="510" t="s">
        <v>568</v>
      </c>
      <c r="B22" s="511">
        <v>4589095</v>
      </c>
      <c r="C22" s="512">
        <v>3666217</v>
      </c>
      <c r="D22" s="702">
        <f t="shared" si="0"/>
        <v>-0.20110239600618418</v>
      </c>
      <c r="E22" s="511">
        <v>11589278</v>
      </c>
      <c r="F22" s="512">
        <v>33203273.960000001</v>
      </c>
      <c r="G22" s="702">
        <f t="shared" si="1"/>
        <v>1.8649993519872421</v>
      </c>
      <c r="H22" s="702">
        <f t="shared" si="3"/>
        <v>8.1854399637008218E-2</v>
      </c>
    </row>
    <row r="23" spans="1:8">
      <c r="A23" s="513" t="s">
        <v>160</v>
      </c>
      <c r="B23" s="511"/>
      <c r="C23" s="512">
        <v>15075024</v>
      </c>
      <c r="D23" s="702" t="s">
        <v>64</v>
      </c>
      <c r="E23" s="511"/>
      <c r="F23" s="512">
        <v>29913451</v>
      </c>
      <c r="G23" s="702" t="s">
        <v>64</v>
      </c>
      <c r="H23" s="702">
        <f t="shared" si="3"/>
        <v>7.3744160760346386E-2</v>
      </c>
    </row>
    <row r="24" spans="1:8">
      <c r="A24" s="513" t="s">
        <v>570</v>
      </c>
      <c r="B24" s="511">
        <v>3539475</v>
      </c>
      <c r="C24" s="512">
        <v>3808186</v>
      </c>
      <c r="D24" s="702">
        <f t="shared" si="0"/>
        <v>7.5918321219955009E-2</v>
      </c>
      <c r="E24" s="511">
        <v>44192957</v>
      </c>
      <c r="F24" s="512">
        <v>25895628.469999999</v>
      </c>
      <c r="G24" s="702">
        <f t="shared" si="1"/>
        <v>-0.41403268240231128</v>
      </c>
      <c r="H24" s="702">
        <f t="shared" si="3"/>
        <v>6.3839220318708215E-2</v>
      </c>
    </row>
    <row r="25" spans="1:8">
      <c r="A25" s="513" t="s">
        <v>524</v>
      </c>
      <c r="B25" s="511">
        <v>127440.35</v>
      </c>
      <c r="C25" s="512">
        <v>371001</v>
      </c>
      <c r="D25" s="702">
        <f t="shared" si="0"/>
        <v>1.9111737373602629</v>
      </c>
      <c r="E25" s="511">
        <v>4610024.08</v>
      </c>
      <c r="F25" s="512">
        <v>15693312.58</v>
      </c>
      <c r="G25" s="702">
        <f t="shared" si="1"/>
        <v>2.404171498384017</v>
      </c>
      <c r="H25" s="702">
        <f t="shared" si="3"/>
        <v>3.8687952311549957E-2</v>
      </c>
    </row>
    <row r="26" spans="1:8">
      <c r="A26" s="513" t="s">
        <v>33</v>
      </c>
      <c r="B26" s="511">
        <v>1829425.3</v>
      </c>
      <c r="C26" s="512">
        <v>2480004</v>
      </c>
      <c r="D26" s="702">
        <f t="shared" si="0"/>
        <v>0.35561916630321</v>
      </c>
      <c r="E26" s="511">
        <v>5298421.1399999997</v>
      </c>
      <c r="F26" s="512">
        <v>10556087.300000001</v>
      </c>
      <c r="G26" s="702">
        <f t="shared" si="1"/>
        <v>0.99230808972651841</v>
      </c>
      <c r="H26" s="702">
        <f t="shared" si="3"/>
        <v>2.6023403279395976E-2</v>
      </c>
    </row>
    <row r="27" spans="1:8">
      <c r="A27" s="513" t="s">
        <v>161</v>
      </c>
      <c r="B27" s="511">
        <v>29776</v>
      </c>
      <c r="C27" s="512">
        <v>119795</v>
      </c>
      <c r="D27" s="702">
        <f t="shared" si="0"/>
        <v>3.0232066093498116</v>
      </c>
      <c r="E27" s="511">
        <v>3290141</v>
      </c>
      <c r="F27" s="512">
        <v>9803399.370000001</v>
      </c>
      <c r="G27" s="702">
        <f t="shared" si="1"/>
        <v>1.9796289490328838</v>
      </c>
      <c r="H27" s="702">
        <f t="shared" si="3"/>
        <v>2.4167838713733115E-2</v>
      </c>
    </row>
    <row r="28" spans="1:8">
      <c r="A28" s="513" t="s">
        <v>444</v>
      </c>
      <c r="B28" s="511">
        <v>1138736</v>
      </c>
      <c r="C28" s="512">
        <v>135726</v>
      </c>
      <c r="D28" s="702">
        <f t="shared" si="0"/>
        <v>-0.88080995068215984</v>
      </c>
      <c r="E28" s="511">
        <v>1525908</v>
      </c>
      <c r="F28" s="512">
        <v>8657420</v>
      </c>
      <c r="G28" s="702">
        <f t="shared" si="1"/>
        <v>4.6736185929951217</v>
      </c>
      <c r="H28" s="702">
        <f t="shared" si="3"/>
        <v>2.1342712087944582E-2</v>
      </c>
    </row>
    <row r="29" spans="1:8">
      <c r="A29" s="513" t="s">
        <v>530</v>
      </c>
      <c r="B29" s="511">
        <v>2519235.16</v>
      </c>
      <c r="C29" s="512">
        <v>1670688</v>
      </c>
      <c r="D29" s="702">
        <f t="shared" si="0"/>
        <v>-0.33682729324879701</v>
      </c>
      <c r="E29" s="511">
        <v>17511411.099999998</v>
      </c>
      <c r="F29" s="512">
        <v>7714376.7999999998</v>
      </c>
      <c r="G29" s="702">
        <f t="shared" si="1"/>
        <v>-0.55946572460970889</v>
      </c>
      <c r="H29" s="702">
        <f t="shared" si="3"/>
        <v>1.901787402948214E-2</v>
      </c>
    </row>
    <row r="30" spans="1:8">
      <c r="A30" s="513" t="s">
        <v>26</v>
      </c>
      <c r="B30" s="511">
        <v>12283264.269999996</v>
      </c>
      <c r="C30" s="512">
        <v>11162617</v>
      </c>
      <c r="D30" s="702">
        <f t="shared" si="0"/>
        <v>-9.1233669272833828E-2</v>
      </c>
      <c r="E30" s="511">
        <v>77334538.170000017</v>
      </c>
      <c r="F30" s="512">
        <v>83549557.500000179</v>
      </c>
      <c r="G30" s="702">
        <f t="shared" si="1"/>
        <v>8.0365377191986997E-2</v>
      </c>
      <c r="H30" s="702">
        <f t="shared" si="3"/>
        <v>0.2059706183594737</v>
      </c>
    </row>
    <row r="31" spans="1:8">
      <c r="A31" s="508" t="s">
        <v>302</v>
      </c>
      <c r="B31" s="509">
        <f>+SUM(B32:B42)</f>
        <v>44239220.619999982</v>
      </c>
      <c r="C31" s="509">
        <f>+SUM(C32:C42)</f>
        <v>33992519</v>
      </c>
      <c r="D31" s="701">
        <f t="shared" si="0"/>
        <v>-0.23162030154228308</v>
      </c>
      <c r="E31" s="509">
        <f>+SUM(E32:E42)</f>
        <v>327394190.38999999</v>
      </c>
      <c r="F31" s="509">
        <f>+SUM(F32:F42)</f>
        <v>296525608.41000003</v>
      </c>
      <c r="G31" s="701">
        <f t="shared" si="1"/>
        <v>-9.4285674230286554E-2</v>
      </c>
      <c r="H31" s="455">
        <f>F31/F31</f>
        <v>1</v>
      </c>
    </row>
    <row r="32" spans="1:8">
      <c r="A32" s="510" t="s">
        <v>571</v>
      </c>
      <c r="B32" s="511">
        <v>3645187</v>
      </c>
      <c r="C32" s="512">
        <v>3652651</v>
      </c>
      <c r="D32" s="702">
        <f t="shared" si="0"/>
        <v>2.0476315755542096E-3</v>
      </c>
      <c r="E32" s="511">
        <v>32387983</v>
      </c>
      <c r="F32" s="512">
        <v>34793484.060000002</v>
      </c>
      <c r="G32" s="702">
        <f t="shared" si="1"/>
        <v>7.427140677454358E-2</v>
      </c>
      <c r="H32" s="702">
        <f>+F32/$F$31</f>
        <v>0.11733719811440955</v>
      </c>
    </row>
    <row r="33" spans="1:8">
      <c r="A33" s="510" t="s">
        <v>29</v>
      </c>
      <c r="B33" s="511">
        <v>2336332</v>
      </c>
      <c r="C33" s="512">
        <v>1642242</v>
      </c>
      <c r="D33" s="702">
        <f t="shared" si="0"/>
        <v>-0.29708534574709411</v>
      </c>
      <c r="E33" s="511">
        <v>18119653</v>
      </c>
      <c r="F33" s="512">
        <v>20154427</v>
      </c>
      <c r="G33" s="702">
        <f t="shared" si="1"/>
        <v>0.11229652135170576</v>
      </c>
      <c r="H33" s="702">
        <f t="shared" ref="H33:H42" si="4">+F33/$F$31</f>
        <v>6.7968588305307095E-2</v>
      </c>
    </row>
    <row r="34" spans="1:8">
      <c r="A34" s="510" t="s">
        <v>125</v>
      </c>
      <c r="B34" s="511">
        <v>6064578.25</v>
      </c>
      <c r="C34" s="512">
        <v>2674769</v>
      </c>
      <c r="D34" s="702">
        <f t="shared" si="0"/>
        <v>-0.55895218270124558</v>
      </c>
      <c r="E34" s="511">
        <v>47376803.57</v>
      </c>
      <c r="F34" s="512">
        <v>19010618.449999999</v>
      </c>
      <c r="G34" s="702">
        <f t="shared" si="1"/>
        <v>-0.598735731043748</v>
      </c>
      <c r="H34" s="702">
        <f t="shared" si="4"/>
        <v>6.4111219776048473E-2</v>
      </c>
    </row>
    <row r="35" spans="1:8">
      <c r="A35" s="513" t="s">
        <v>580</v>
      </c>
      <c r="B35" s="511">
        <v>2842024</v>
      </c>
      <c r="C35" s="512">
        <v>2092712</v>
      </c>
      <c r="D35" s="702">
        <f t="shared" si="0"/>
        <v>-0.26365435337632614</v>
      </c>
      <c r="E35" s="511">
        <v>16653920</v>
      </c>
      <c r="F35" s="512">
        <v>17866819.039999999</v>
      </c>
      <c r="G35" s="702">
        <f t="shared" si="1"/>
        <v>7.2829642510592096E-2</v>
      </c>
      <c r="H35" s="702">
        <f t="shared" si="4"/>
        <v>6.0253882070434556E-2</v>
      </c>
    </row>
    <row r="36" spans="1:8">
      <c r="A36" s="513" t="s">
        <v>570</v>
      </c>
      <c r="B36" s="511">
        <v>773493</v>
      </c>
      <c r="C36" s="512">
        <v>1592643</v>
      </c>
      <c r="D36" s="702">
        <f t="shared" si="0"/>
        <v>1.0590270370901869</v>
      </c>
      <c r="E36" s="511">
        <v>3402204</v>
      </c>
      <c r="F36" s="512">
        <v>15090063.6</v>
      </c>
      <c r="G36" s="702">
        <f t="shared" si="1"/>
        <v>3.4353788308990287</v>
      </c>
      <c r="H36" s="702">
        <f t="shared" si="4"/>
        <v>5.0889579759786786E-2</v>
      </c>
    </row>
    <row r="37" spans="1:8">
      <c r="A37" s="513" t="s">
        <v>430</v>
      </c>
      <c r="B37" s="511">
        <v>1178327</v>
      </c>
      <c r="C37" s="512">
        <v>3486666</v>
      </c>
      <c r="D37" s="702">
        <f t="shared" si="0"/>
        <v>1.9589969507615459</v>
      </c>
      <c r="E37" s="511">
        <v>9045793</v>
      </c>
      <c r="F37" s="512">
        <v>11666386</v>
      </c>
      <c r="G37" s="702">
        <f t="shared" si="1"/>
        <v>0.28970295915460365</v>
      </c>
      <c r="H37" s="702">
        <f t="shared" si="4"/>
        <v>3.9343603618440678E-2</v>
      </c>
    </row>
    <row r="38" spans="1:8">
      <c r="A38" s="513" t="s">
        <v>579</v>
      </c>
      <c r="B38" s="511">
        <v>3500000</v>
      </c>
      <c r="C38" s="512"/>
      <c r="D38" s="702" t="s">
        <v>54</v>
      </c>
      <c r="E38" s="511">
        <v>16800000</v>
      </c>
      <c r="F38" s="512">
        <v>10500000</v>
      </c>
      <c r="G38" s="702">
        <f t="shared" si="1"/>
        <v>-0.375</v>
      </c>
      <c r="H38" s="702">
        <f t="shared" si="4"/>
        <v>3.5410095122313551E-2</v>
      </c>
    </row>
    <row r="39" spans="1:8">
      <c r="A39" s="513" t="s">
        <v>568</v>
      </c>
      <c r="B39" s="511">
        <v>1006006</v>
      </c>
      <c r="C39" s="512">
        <v>1520686</v>
      </c>
      <c r="D39" s="702">
        <f t="shared" si="0"/>
        <v>0.51160728663646138</v>
      </c>
      <c r="E39" s="511">
        <v>8411427</v>
      </c>
      <c r="F39" s="512">
        <v>9855746.1600000001</v>
      </c>
      <c r="G39" s="702">
        <f t="shared" si="1"/>
        <v>0.17170917134512376</v>
      </c>
      <c r="H39" s="702">
        <f t="shared" si="4"/>
        <v>3.3237419907331096E-2</v>
      </c>
    </row>
    <row r="40" spans="1:8">
      <c r="A40" s="513" t="s">
        <v>572</v>
      </c>
      <c r="B40" s="511">
        <v>1980653</v>
      </c>
      <c r="C40" s="512">
        <v>1466615</v>
      </c>
      <c r="D40" s="702">
        <f t="shared" si="0"/>
        <v>-0.25952955919083254</v>
      </c>
      <c r="E40" s="511">
        <v>8059370.3799999999</v>
      </c>
      <c r="F40" s="512">
        <v>9475547.8499999996</v>
      </c>
      <c r="G40" s="702">
        <f t="shared" si="1"/>
        <v>0.17571812725152358</v>
      </c>
      <c r="H40" s="702">
        <f t="shared" si="4"/>
        <v>3.1955242924241296E-2</v>
      </c>
    </row>
    <row r="41" spans="1:8">
      <c r="A41" s="513" t="s">
        <v>31</v>
      </c>
      <c r="B41" s="511">
        <v>679989</v>
      </c>
      <c r="C41" s="512">
        <v>1081646</v>
      </c>
      <c r="D41" s="702">
        <f t="shared" si="0"/>
        <v>0.5906816139672848</v>
      </c>
      <c r="E41" s="511">
        <v>5823093.8700000001</v>
      </c>
      <c r="F41" s="512">
        <v>9420486.9399999995</v>
      </c>
      <c r="G41" s="702">
        <f t="shared" si="1"/>
        <v>0.61778036732902586</v>
      </c>
      <c r="H41" s="702">
        <f t="shared" si="4"/>
        <v>3.1769556061324998E-2</v>
      </c>
    </row>
    <row r="42" spans="1:8">
      <c r="A42" s="513" t="s">
        <v>26</v>
      </c>
      <c r="B42" s="511">
        <v>20232631.369999982</v>
      </c>
      <c r="C42" s="512">
        <v>14781889</v>
      </c>
      <c r="D42" s="702">
        <f t="shared" si="0"/>
        <v>-0.26940353285347218</v>
      </c>
      <c r="E42" s="511">
        <v>161313942.56999999</v>
      </c>
      <c r="F42" s="512">
        <v>138692029.31000003</v>
      </c>
      <c r="G42" s="702">
        <f t="shared" si="1"/>
        <v>-0.14023532559923324</v>
      </c>
      <c r="H42" s="702">
        <f t="shared" si="4"/>
        <v>0.46772361434036192</v>
      </c>
    </row>
    <row r="43" spans="1:8">
      <c r="A43" s="508" t="s">
        <v>304</v>
      </c>
      <c r="B43" s="509">
        <f>+SUM(B44:B54)</f>
        <v>150830346.56999996</v>
      </c>
      <c r="C43" s="509">
        <f>+SUM(C44:C54)</f>
        <v>82011500</v>
      </c>
      <c r="D43" s="701">
        <f t="shared" si="0"/>
        <v>-0.45626658119532548</v>
      </c>
      <c r="E43" s="509">
        <f>+SUM(E44:E54)</f>
        <v>923923588.41000009</v>
      </c>
      <c r="F43" s="509">
        <f>+SUM(F44:F54)</f>
        <v>736900380.23000026</v>
      </c>
      <c r="G43" s="703">
        <f t="shared" si="1"/>
        <v>-0.20242280912196653</v>
      </c>
      <c r="H43" s="357">
        <f>F43/F43</f>
        <v>1</v>
      </c>
    </row>
    <row r="44" spans="1:8">
      <c r="A44" s="510" t="s">
        <v>294</v>
      </c>
      <c r="B44" s="511">
        <v>4468809</v>
      </c>
      <c r="C44" s="512">
        <v>18207996</v>
      </c>
      <c r="D44" s="702">
        <f t="shared" si="0"/>
        <v>3.07446279310662</v>
      </c>
      <c r="E44" s="511">
        <v>33013462</v>
      </c>
      <c r="F44" s="512">
        <v>119871029</v>
      </c>
      <c r="G44" s="702">
        <f t="shared" si="1"/>
        <v>2.6309742068250825</v>
      </c>
      <c r="H44" s="702">
        <f>+F44/$F$43</f>
        <v>0.16266924568906591</v>
      </c>
    </row>
    <row r="45" spans="1:8">
      <c r="A45" s="510" t="s">
        <v>575</v>
      </c>
      <c r="B45" s="511">
        <v>39772000</v>
      </c>
      <c r="C45" s="512">
        <v>3319020</v>
      </c>
      <c r="D45" s="702">
        <f t="shared" si="0"/>
        <v>-0.91654882832143214</v>
      </c>
      <c r="E45" s="511">
        <v>106229700</v>
      </c>
      <c r="F45" s="512">
        <v>83235497.980000004</v>
      </c>
      <c r="G45" s="702">
        <f t="shared" si="1"/>
        <v>-0.21645737510319618</v>
      </c>
      <c r="H45" s="702">
        <f t="shared" ref="H45:H54" si="5">+F45/$F$43</f>
        <v>0.11295352833719623</v>
      </c>
    </row>
    <row r="46" spans="1:8">
      <c r="A46" s="510" t="s">
        <v>295</v>
      </c>
      <c r="B46" s="511"/>
      <c r="C46" s="512">
        <v>7925867</v>
      </c>
      <c r="D46" s="702" t="s">
        <v>64</v>
      </c>
      <c r="E46" s="511"/>
      <c r="F46" s="512">
        <v>65932830.350000009</v>
      </c>
      <c r="G46" s="702" t="s">
        <v>64</v>
      </c>
      <c r="H46" s="702">
        <f t="shared" si="5"/>
        <v>8.9473193553545396E-2</v>
      </c>
    </row>
    <row r="47" spans="1:8">
      <c r="A47" s="513" t="s">
        <v>569</v>
      </c>
      <c r="B47" s="511">
        <v>39072431</v>
      </c>
      <c r="C47" s="512">
        <v>4838123</v>
      </c>
      <c r="D47" s="702">
        <f t="shared" si="0"/>
        <v>-0.87617553154038452</v>
      </c>
      <c r="E47" s="511">
        <v>321400088</v>
      </c>
      <c r="F47" s="512">
        <v>47244440.210000001</v>
      </c>
      <c r="G47" s="702">
        <f t="shared" si="1"/>
        <v>-0.85300427108159349</v>
      </c>
      <c r="H47" s="702">
        <f t="shared" si="5"/>
        <v>6.4112384085422969E-2</v>
      </c>
    </row>
    <row r="48" spans="1:8">
      <c r="A48" s="513" t="s">
        <v>22</v>
      </c>
      <c r="B48" s="511">
        <v>3635845</v>
      </c>
      <c r="C48" s="512">
        <v>4905654</v>
      </c>
      <c r="D48" s="702">
        <f t="shared" si="0"/>
        <v>0.34924728639422198</v>
      </c>
      <c r="E48" s="511">
        <v>38281750</v>
      </c>
      <c r="F48" s="512">
        <v>44035139</v>
      </c>
      <c r="G48" s="702">
        <f t="shared" si="1"/>
        <v>0.15029064763235755</v>
      </c>
      <c r="H48" s="702">
        <f t="shared" si="5"/>
        <v>5.9757248308456315E-2</v>
      </c>
    </row>
    <row r="49" spans="1:8">
      <c r="A49" s="513" t="s">
        <v>293</v>
      </c>
      <c r="B49" s="511">
        <v>6724440</v>
      </c>
      <c r="C49" s="512">
        <v>5931338</v>
      </c>
      <c r="D49" s="702">
        <f t="shared" si="0"/>
        <v>-0.11794320419246807</v>
      </c>
      <c r="E49" s="511">
        <v>47556145</v>
      </c>
      <c r="F49" s="512">
        <v>42708714.119999997</v>
      </c>
      <c r="G49" s="702">
        <f t="shared" si="1"/>
        <v>-0.10193069434034241</v>
      </c>
      <c r="H49" s="702">
        <f t="shared" si="5"/>
        <v>5.7957242614897035E-2</v>
      </c>
    </row>
    <row r="50" spans="1:8">
      <c r="A50" s="513" t="s">
        <v>570</v>
      </c>
      <c r="B50" s="511">
        <v>5731806</v>
      </c>
      <c r="C50" s="512">
        <v>2323061</v>
      </c>
      <c r="D50" s="702">
        <f t="shared" si="0"/>
        <v>-0.59470697368333814</v>
      </c>
      <c r="E50" s="511">
        <v>26994898</v>
      </c>
      <c r="F50" s="512">
        <v>36768830.209999993</v>
      </c>
      <c r="G50" s="702">
        <f t="shared" si="1"/>
        <v>0.36206590630570235</v>
      </c>
      <c r="H50" s="702">
        <f t="shared" si="5"/>
        <v>4.9896609089173982E-2</v>
      </c>
    </row>
    <row r="51" spans="1:8">
      <c r="A51" s="513" t="s">
        <v>576</v>
      </c>
      <c r="B51" s="511">
        <v>275100.23</v>
      </c>
      <c r="C51" s="512">
        <v>2136565</v>
      </c>
      <c r="D51" s="702">
        <f t="shared" si="0"/>
        <v>6.7664965965313808</v>
      </c>
      <c r="E51" s="511">
        <v>6498248.0399999991</v>
      </c>
      <c r="F51" s="512">
        <v>32611709.550000004</v>
      </c>
      <c r="G51" s="702">
        <f t="shared" si="1"/>
        <v>4.0185387429440151</v>
      </c>
      <c r="H51" s="702">
        <f t="shared" si="5"/>
        <v>4.4255248640014656E-2</v>
      </c>
    </row>
    <row r="52" spans="1:8">
      <c r="A52" s="513" t="s">
        <v>161</v>
      </c>
      <c r="B52" s="511">
        <v>5326796</v>
      </c>
      <c r="C52" s="512">
        <v>1641557</v>
      </c>
      <c r="D52" s="702">
        <f t="shared" si="0"/>
        <v>-0.69183032351905349</v>
      </c>
      <c r="E52" s="511">
        <v>15620882</v>
      </c>
      <c r="F52" s="512">
        <v>29633347.960000001</v>
      </c>
      <c r="G52" s="702">
        <f t="shared" si="1"/>
        <v>0.89703423660712645</v>
      </c>
      <c r="H52" s="702">
        <f t="shared" si="5"/>
        <v>4.0213506133286135E-2</v>
      </c>
    </row>
    <row r="53" spans="1:8">
      <c r="A53" s="513" t="s">
        <v>30</v>
      </c>
      <c r="B53" s="511">
        <v>1532669</v>
      </c>
      <c r="C53" s="512">
        <v>1740541</v>
      </c>
      <c r="D53" s="702">
        <f t="shared" si="0"/>
        <v>0.13562745772244367</v>
      </c>
      <c r="E53" s="511">
        <v>11369998</v>
      </c>
      <c r="F53" s="512">
        <v>29208620.59</v>
      </c>
      <c r="G53" s="702">
        <f t="shared" si="1"/>
        <v>1.5689204685875935</v>
      </c>
      <c r="H53" s="702">
        <f t="shared" si="5"/>
        <v>3.9637136000504503E-2</v>
      </c>
    </row>
    <row r="54" spans="1:8">
      <c r="A54" s="513" t="s">
        <v>26</v>
      </c>
      <c r="B54" s="511">
        <v>44290450.339999959</v>
      </c>
      <c r="C54" s="512">
        <v>29041778</v>
      </c>
      <c r="D54" s="702">
        <f t="shared" si="0"/>
        <v>-0.34428804003892577</v>
      </c>
      <c r="E54" s="511">
        <v>316958417.37000012</v>
      </c>
      <c r="F54" s="512">
        <v>205650221.26000029</v>
      </c>
      <c r="G54" s="702">
        <f t="shared" si="1"/>
        <v>-0.35117602186934405</v>
      </c>
      <c r="H54" s="702">
        <f t="shared" si="5"/>
        <v>0.27907465754843691</v>
      </c>
    </row>
    <row r="55" spans="1:8">
      <c r="A55" s="508" t="s">
        <v>458</v>
      </c>
      <c r="B55" s="509">
        <f>+SUM(B56:B66)</f>
        <v>41798084.989999995</v>
      </c>
      <c r="C55" s="509">
        <f>+SUM(C56:C66)</f>
        <v>89001400</v>
      </c>
      <c r="D55" s="701">
        <f t="shared" si="0"/>
        <v>1.1293176474781843</v>
      </c>
      <c r="E55" s="509">
        <f>+SUM(E56:E66)</f>
        <v>333950518.46999997</v>
      </c>
      <c r="F55" s="509">
        <f>+SUM(F56:F66)</f>
        <v>496565961.71000004</v>
      </c>
      <c r="G55" s="701">
        <f t="shared" si="1"/>
        <v>0.4869447245808316</v>
      </c>
      <c r="H55" s="455">
        <f>F55/F55</f>
        <v>1</v>
      </c>
    </row>
    <row r="56" spans="1:8">
      <c r="A56" s="510" t="s">
        <v>575</v>
      </c>
      <c r="B56" s="511">
        <v>11933000</v>
      </c>
      <c r="C56" s="512">
        <v>12488721</v>
      </c>
      <c r="D56" s="702">
        <f t="shared" si="0"/>
        <v>4.6570099723455938E-2</v>
      </c>
      <c r="E56" s="511">
        <v>32397000</v>
      </c>
      <c r="F56" s="512">
        <v>108678887.94</v>
      </c>
      <c r="G56" s="702">
        <f t="shared" si="1"/>
        <v>2.3545972756736733</v>
      </c>
      <c r="H56" s="702">
        <f t="shared" ref="H56:H66" si="6">+F56/$F$55</f>
        <v>0.21886092950420483</v>
      </c>
    </row>
    <row r="57" spans="1:8">
      <c r="A57" s="510" t="s">
        <v>24</v>
      </c>
      <c r="B57" s="511">
        <v>2348776</v>
      </c>
      <c r="C57" s="512">
        <v>14738483</v>
      </c>
      <c r="D57" s="702">
        <f t="shared" si="0"/>
        <v>5.2749632148829857</v>
      </c>
      <c r="E57" s="511">
        <v>15127760</v>
      </c>
      <c r="F57" s="512">
        <v>59371716.82</v>
      </c>
      <c r="G57" s="702">
        <f t="shared" si="1"/>
        <v>2.9246865907444328</v>
      </c>
      <c r="H57" s="702">
        <f t="shared" si="6"/>
        <v>0.11956461255528773</v>
      </c>
    </row>
    <row r="58" spans="1:8">
      <c r="A58" s="513" t="s">
        <v>538</v>
      </c>
      <c r="B58" s="511">
        <v>4132963</v>
      </c>
      <c r="C58" s="512">
        <v>6438607</v>
      </c>
      <c r="D58" s="702">
        <f t="shared" si="0"/>
        <v>0.5578670798649783</v>
      </c>
      <c r="E58" s="511">
        <v>35672555</v>
      </c>
      <c r="F58" s="512">
        <v>49499950</v>
      </c>
      <c r="G58" s="702">
        <f t="shared" si="1"/>
        <v>0.38761997844000806</v>
      </c>
      <c r="H58" s="702">
        <f t="shared" si="6"/>
        <v>9.9684541061854967E-2</v>
      </c>
    </row>
    <row r="59" spans="1:8">
      <c r="A59" s="510" t="s">
        <v>295</v>
      </c>
      <c r="B59" s="511"/>
      <c r="C59" s="512">
        <v>27539175</v>
      </c>
      <c r="D59" s="702" t="s">
        <v>64</v>
      </c>
      <c r="E59" s="511"/>
      <c r="F59" s="512">
        <v>41783541.780000001</v>
      </c>
      <c r="G59" s="702" t="s">
        <v>64</v>
      </c>
      <c r="H59" s="702">
        <f t="shared" si="6"/>
        <v>8.4144997849051217E-2</v>
      </c>
    </row>
    <row r="60" spans="1:8">
      <c r="A60" s="513" t="s">
        <v>31</v>
      </c>
      <c r="B60" s="511">
        <v>4255326</v>
      </c>
      <c r="C60" s="512">
        <v>3241035</v>
      </c>
      <c r="D60" s="702">
        <f t="shared" si="0"/>
        <v>-0.23835800124361795</v>
      </c>
      <c r="E60" s="511">
        <v>35497011.490000002</v>
      </c>
      <c r="F60" s="512">
        <v>34162614.769999996</v>
      </c>
      <c r="G60" s="702">
        <f t="shared" si="1"/>
        <v>-3.7591804605182744E-2</v>
      </c>
      <c r="H60" s="702">
        <f t="shared" si="6"/>
        <v>6.8797737670854162E-2</v>
      </c>
    </row>
    <row r="61" spans="1:8">
      <c r="A61" s="513" t="s">
        <v>572</v>
      </c>
      <c r="B61" s="511">
        <v>1992547</v>
      </c>
      <c r="C61" s="512">
        <v>2430848</v>
      </c>
      <c r="D61" s="702">
        <f t="shared" si="0"/>
        <v>0.21997021902118252</v>
      </c>
      <c r="E61" s="511">
        <v>10939720.18</v>
      </c>
      <c r="F61" s="512">
        <v>24087302.07</v>
      </c>
      <c r="G61" s="702">
        <f t="shared" si="1"/>
        <v>1.2018206749050506</v>
      </c>
      <c r="H61" s="702">
        <f t="shared" si="6"/>
        <v>4.8507759144528817E-2</v>
      </c>
    </row>
    <row r="62" spans="1:8">
      <c r="A62" s="513" t="s">
        <v>29</v>
      </c>
      <c r="B62" s="511">
        <v>1018989</v>
      </c>
      <c r="C62" s="512">
        <v>1980628</v>
      </c>
      <c r="D62" s="702">
        <f t="shared" si="0"/>
        <v>0.94371872512853416</v>
      </c>
      <c r="E62" s="511">
        <v>11515528</v>
      </c>
      <c r="F62" s="512">
        <v>14414510</v>
      </c>
      <c r="G62" s="702">
        <f t="shared" si="1"/>
        <v>0.25174546924813179</v>
      </c>
      <c r="H62" s="702">
        <f t="shared" si="6"/>
        <v>2.902838920001978E-2</v>
      </c>
    </row>
    <row r="63" spans="1:8">
      <c r="A63" s="513" t="s">
        <v>296</v>
      </c>
      <c r="B63" s="511">
        <v>570076</v>
      </c>
      <c r="C63" s="512">
        <v>2521933</v>
      </c>
      <c r="D63" s="702">
        <f t="shared" si="0"/>
        <v>3.423854012447463</v>
      </c>
      <c r="E63" s="511">
        <v>5373091</v>
      </c>
      <c r="F63" s="512">
        <v>13929596.439999999</v>
      </c>
      <c r="G63" s="702">
        <f t="shared" si="1"/>
        <v>1.5924735761966433</v>
      </c>
      <c r="H63" s="702">
        <f t="shared" si="6"/>
        <v>2.8051855169515298E-2</v>
      </c>
    </row>
    <row r="64" spans="1:8">
      <c r="A64" s="513" t="s">
        <v>571</v>
      </c>
      <c r="B64" s="511">
        <v>956064</v>
      </c>
      <c r="C64" s="512">
        <v>1300963</v>
      </c>
      <c r="D64" s="702">
        <f t="shared" si="0"/>
        <v>0.36074886200087031</v>
      </c>
      <c r="E64" s="511">
        <v>8768619</v>
      </c>
      <c r="F64" s="512">
        <v>13271721</v>
      </c>
      <c r="G64" s="702">
        <f t="shared" si="1"/>
        <v>0.51354745827136528</v>
      </c>
      <c r="H64" s="702">
        <f t="shared" si="6"/>
        <v>2.6727005117903813E-2</v>
      </c>
    </row>
    <row r="65" spans="1:18">
      <c r="A65" s="513" t="s">
        <v>573</v>
      </c>
      <c r="B65" s="511">
        <v>949234.22</v>
      </c>
      <c r="C65" s="512">
        <v>1792656</v>
      </c>
      <c r="D65" s="702">
        <f t="shared" si="0"/>
        <v>0.8885286288983556</v>
      </c>
      <c r="E65" s="511">
        <v>7253163.5999999996</v>
      </c>
      <c r="F65" s="512">
        <v>11430374.23</v>
      </c>
      <c r="G65" s="702">
        <f t="shared" si="1"/>
        <v>0.57591567767753116</v>
      </c>
      <c r="H65" s="702">
        <f t="shared" si="6"/>
        <v>2.3018843640908806E-2</v>
      </c>
    </row>
    <row r="66" spans="1:18" ht="15.75" thickBot="1">
      <c r="A66" s="513" t="s">
        <v>26</v>
      </c>
      <c r="B66" s="511">
        <v>13641109.769999996</v>
      </c>
      <c r="C66" s="512">
        <v>14528351</v>
      </c>
      <c r="D66" s="704">
        <f t="shared" si="0"/>
        <v>6.5041719109339313E-2</v>
      </c>
      <c r="E66" s="511">
        <v>171406070.19999996</v>
      </c>
      <c r="F66" s="512">
        <v>125935746.66000003</v>
      </c>
      <c r="G66" s="704">
        <f t="shared" si="1"/>
        <v>-0.26527837367103901</v>
      </c>
      <c r="H66" s="705">
        <f t="shared" si="6"/>
        <v>0.25361332908587053</v>
      </c>
    </row>
    <row r="67" spans="1:18">
      <c r="A67" s="508" t="s">
        <v>26</v>
      </c>
      <c r="B67" s="509">
        <f>+SUM(B68:B78)</f>
        <v>38385683.469999991</v>
      </c>
      <c r="C67" s="509">
        <f>+SUM(C68:C78)</f>
        <v>92306238</v>
      </c>
      <c r="D67" s="701">
        <f t="shared" si="0"/>
        <v>1.404704818455067</v>
      </c>
      <c r="E67" s="509">
        <f>+SUM(E68:E78)</f>
        <v>431705989.38999993</v>
      </c>
      <c r="F67" s="509">
        <f>+SUM(F68:F78)</f>
        <v>353925392.50999999</v>
      </c>
      <c r="G67" s="703">
        <f t="shared" si="1"/>
        <v>-0.18017029828542297</v>
      </c>
      <c r="H67" s="357">
        <f>F67/F67</f>
        <v>1</v>
      </c>
    </row>
    <row r="68" spans="1:18">
      <c r="A68" s="510" t="s">
        <v>294</v>
      </c>
      <c r="B68" s="511">
        <v>7241422</v>
      </c>
      <c r="C68" s="512">
        <v>63680030</v>
      </c>
      <c r="D68" s="702">
        <f t="shared" si="0"/>
        <v>7.7938570628807433</v>
      </c>
      <c r="E68" s="511">
        <v>56905408</v>
      </c>
      <c r="F68" s="512">
        <v>182513991</v>
      </c>
      <c r="G68" s="702">
        <f t="shared" si="1"/>
        <v>2.2073224217986454</v>
      </c>
      <c r="H68" s="702">
        <f t="shared" ref="H68:H78" si="7">+F68/$F$67</f>
        <v>0.51568492926046028</v>
      </c>
      <c r="I68" s="706"/>
    </row>
    <row r="69" spans="1:18">
      <c r="A69" s="510" t="s">
        <v>22</v>
      </c>
      <c r="B69" s="511">
        <v>4781737</v>
      </c>
      <c r="C69" s="512">
        <v>1129744</v>
      </c>
      <c r="D69" s="702">
        <f t="shared" si="0"/>
        <v>-0.76373773798098887</v>
      </c>
      <c r="E69" s="511">
        <v>64636835</v>
      </c>
      <c r="F69" s="512">
        <v>19188603</v>
      </c>
      <c r="G69" s="702">
        <f t="shared" si="1"/>
        <v>-0.70313207631530839</v>
      </c>
      <c r="H69" s="702">
        <f t="shared" si="7"/>
        <v>5.42165196566331E-2</v>
      </c>
      <c r="I69" s="706"/>
    </row>
    <row r="70" spans="1:18">
      <c r="A70" s="510" t="s">
        <v>160</v>
      </c>
      <c r="B70" s="511">
        <v>25473851</v>
      </c>
      <c r="C70" s="512">
        <v>2009510</v>
      </c>
      <c r="D70" s="702">
        <f t="shared" si="0"/>
        <v>-0.92111479336202451</v>
      </c>
      <c r="E70" s="511">
        <v>114405653</v>
      </c>
      <c r="F70" s="512">
        <v>17474172</v>
      </c>
      <c r="G70" s="702">
        <f t="shared" si="1"/>
        <v>-0.8472612887406884</v>
      </c>
      <c r="H70" s="702">
        <f t="shared" si="7"/>
        <v>4.9372473322908797E-2</v>
      </c>
      <c r="I70" s="706"/>
    </row>
    <row r="71" spans="1:18">
      <c r="A71" s="513" t="s">
        <v>295</v>
      </c>
      <c r="B71" s="511">
        <v>1036013.33</v>
      </c>
      <c r="C71" s="512"/>
      <c r="D71" s="702" t="s">
        <v>54</v>
      </c>
      <c r="E71" s="511">
        <v>8226481.8200000003</v>
      </c>
      <c r="F71" s="512">
        <v>16946152.899999999</v>
      </c>
      <c r="G71" s="702">
        <f t="shared" ref="G71:G79" si="8">F71/E71-1</f>
        <v>1.0599514191839541</v>
      </c>
      <c r="H71" s="702">
        <f t="shared" si="7"/>
        <v>4.7880579519371989E-2</v>
      </c>
    </row>
    <row r="72" spans="1:18">
      <c r="A72" s="513" t="s">
        <v>568</v>
      </c>
      <c r="B72" s="511">
        <v>1054603</v>
      </c>
      <c r="C72" s="512">
        <v>7659055</v>
      </c>
      <c r="D72" s="702">
        <f t="shared" ref="D72:D79" si="9">C72/B72-1</f>
        <v>6.2625006756096848</v>
      </c>
      <c r="E72" s="511">
        <v>6165651.25</v>
      </c>
      <c r="F72" s="512">
        <v>15354651.58</v>
      </c>
      <c r="G72" s="702">
        <f t="shared" si="8"/>
        <v>1.4903535664622614</v>
      </c>
      <c r="H72" s="702">
        <f t="shared" si="7"/>
        <v>4.3383865370909103E-2</v>
      </c>
    </row>
    <row r="73" spans="1:18">
      <c r="A73" s="513" t="s">
        <v>24</v>
      </c>
      <c r="B73" s="511">
        <v>585807</v>
      </c>
      <c r="C73" s="512">
        <v>4375267</v>
      </c>
      <c r="D73" s="702">
        <f t="shared" si="9"/>
        <v>6.4687857946388485</v>
      </c>
      <c r="E73" s="511">
        <v>5714016</v>
      </c>
      <c r="F73" s="512">
        <v>11733217</v>
      </c>
      <c r="G73" s="702">
        <f t="shared" si="8"/>
        <v>1.0534098959470888</v>
      </c>
      <c r="H73" s="702">
        <f t="shared" si="7"/>
        <v>3.3151667691287461E-2</v>
      </c>
    </row>
    <row r="74" spans="1:18">
      <c r="A74" s="513" t="s">
        <v>464</v>
      </c>
      <c r="B74" s="511"/>
      <c r="C74" s="512">
        <v>1830907</v>
      </c>
      <c r="D74" s="702" t="s">
        <v>64</v>
      </c>
      <c r="E74" s="511">
        <v>3720.48</v>
      </c>
      <c r="F74" s="512">
        <v>9204826.3900000006</v>
      </c>
      <c r="G74" s="702" t="s">
        <v>64</v>
      </c>
      <c r="H74" s="702">
        <f t="shared" si="7"/>
        <v>2.6007815728395139E-2</v>
      </c>
    </row>
    <row r="75" spans="1:18">
      <c r="A75" s="513" t="s">
        <v>573</v>
      </c>
      <c r="B75" s="511">
        <v>2777349.53</v>
      </c>
      <c r="C75" s="512">
        <v>1961107</v>
      </c>
      <c r="D75" s="702">
        <f t="shared" si="9"/>
        <v>-0.29389261999010974</v>
      </c>
      <c r="E75" s="511">
        <v>10085511.369999999</v>
      </c>
      <c r="F75" s="512">
        <v>7282047.6500000004</v>
      </c>
      <c r="G75" s="702">
        <f t="shared" si="8"/>
        <v>-0.2779694174297479</v>
      </c>
      <c r="H75" s="702">
        <f t="shared" si="7"/>
        <v>2.0575092389829727E-2</v>
      </c>
    </row>
    <row r="76" spans="1:18">
      <c r="A76" s="513" t="s">
        <v>626</v>
      </c>
      <c r="B76" s="511"/>
      <c r="C76" s="512"/>
      <c r="D76" s="702" t="s">
        <v>54</v>
      </c>
      <c r="E76" s="511"/>
      <c r="F76" s="512">
        <v>7158770</v>
      </c>
      <c r="G76" s="702" t="s">
        <v>64</v>
      </c>
      <c r="H76" s="702">
        <f t="shared" si="7"/>
        <v>2.0226777031257321E-2</v>
      </c>
    </row>
    <row r="77" spans="1:18">
      <c r="A77" s="513" t="s">
        <v>577</v>
      </c>
      <c r="B77" s="511">
        <v>1699</v>
      </c>
      <c r="C77" s="512">
        <v>16526</v>
      </c>
      <c r="D77" s="702">
        <f t="shared" si="9"/>
        <v>8.7268981753972934</v>
      </c>
      <c r="E77" s="511">
        <v>28699</v>
      </c>
      <c r="F77" s="512">
        <v>5975059</v>
      </c>
      <c r="G77" s="702" t="s">
        <v>64</v>
      </c>
      <c r="H77" s="702">
        <f t="shared" si="7"/>
        <v>1.6882255770419689E-2</v>
      </c>
    </row>
    <row r="78" spans="1:18">
      <c r="A78" s="513" t="s">
        <v>26</v>
      </c>
      <c r="B78" s="511">
        <v>-4566798.390000008</v>
      </c>
      <c r="C78" s="512">
        <v>9644092</v>
      </c>
      <c r="D78" s="702">
        <f t="shared" si="9"/>
        <v>-3.1117840500946623</v>
      </c>
      <c r="E78" s="511">
        <v>165534013.46999994</v>
      </c>
      <c r="F78" s="512">
        <v>61093901.99000001</v>
      </c>
      <c r="G78" s="702">
        <f t="shared" si="8"/>
        <v>-0.63092840734468036</v>
      </c>
      <c r="H78" s="702">
        <f t="shared" si="7"/>
        <v>0.1726180242585274</v>
      </c>
    </row>
    <row r="79" spans="1:18" s="195" customFormat="1" ht="16.5" customHeight="1">
      <c r="A79" s="508" t="s">
        <v>55</v>
      </c>
      <c r="B79" s="509">
        <f>+B67+B55+B43+B31+B19+B7</f>
        <v>334244161.67999989</v>
      </c>
      <c r="C79" s="509">
        <f>+C67+C55+C43+C31+C19+C7</f>
        <v>488543610</v>
      </c>
      <c r="D79" s="408">
        <f t="shared" si="9"/>
        <v>0.46163692895771202</v>
      </c>
      <c r="E79" s="509">
        <f>+E67+E55+E43+E31+E19+E7</f>
        <v>2530911382.1799998</v>
      </c>
      <c r="F79" s="509">
        <f>+F67+F55+F43+F31+F19+F7</f>
        <v>3239119727.0600009</v>
      </c>
      <c r="G79" s="456">
        <f t="shared" si="8"/>
        <v>0.27982344615716492</v>
      </c>
      <c r="H79" s="409">
        <f>F79/F79</f>
        <v>1</v>
      </c>
      <c r="I79" s="758"/>
      <c r="J79" s="758"/>
      <c r="K79" s="758"/>
      <c r="L79" s="758"/>
      <c r="M79" s="758"/>
      <c r="N79" s="758"/>
      <c r="O79" s="758"/>
      <c r="P79" s="758"/>
      <c r="Q79" s="758"/>
      <c r="R79" s="758"/>
    </row>
    <row r="80" spans="1:18" s="195" customFormat="1">
      <c r="B80" s="331"/>
      <c r="C80" s="331"/>
      <c r="D80" s="331"/>
      <c r="E80" s="331"/>
      <c r="F80" s="331"/>
      <c r="G80" s="331"/>
      <c r="H80" s="331"/>
      <c r="I80" s="758"/>
      <c r="J80" s="758"/>
      <c r="K80" s="758"/>
      <c r="L80" s="758"/>
      <c r="M80" s="758"/>
      <c r="N80" s="758"/>
      <c r="O80" s="758"/>
      <c r="P80" s="758"/>
      <c r="Q80" s="758"/>
      <c r="R80" s="758"/>
    </row>
    <row r="81" spans="1:18" s="195" customFormat="1" ht="45.75" customHeight="1">
      <c r="A81" s="875" t="s">
        <v>684</v>
      </c>
      <c r="B81" s="875"/>
      <c r="C81" s="875"/>
      <c r="D81" s="875"/>
      <c r="E81" s="875"/>
      <c r="F81" s="333"/>
      <c r="G81" s="333"/>
      <c r="H81" s="333"/>
      <c r="I81" s="758"/>
      <c r="J81" s="758"/>
      <c r="K81" s="758"/>
      <c r="L81" s="758"/>
      <c r="M81" s="758"/>
      <c r="N81" s="758"/>
      <c r="O81" s="758"/>
      <c r="P81" s="758"/>
      <c r="Q81" s="758"/>
      <c r="R81" s="758"/>
    </row>
    <row r="82" spans="1:18" s="195" customFormat="1">
      <c r="B82" s="514"/>
      <c r="C82" s="514"/>
      <c r="D82" s="514"/>
      <c r="E82" s="514"/>
      <c r="F82" s="514"/>
      <c r="G82" s="514"/>
      <c r="H82" s="514"/>
      <c r="I82" s="758"/>
      <c r="J82" s="758"/>
      <c r="K82" s="758"/>
      <c r="L82" s="758"/>
      <c r="M82" s="758"/>
      <c r="N82" s="758"/>
      <c r="O82" s="758"/>
      <c r="P82" s="758"/>
      <c r="Q82" s="758"/>
      <c r="R82" s="758"/>
    </row>
    <row r="83" spans="1:18" s="195" customFormat="1">
      <c r="I83" s="758"/>
      <c r="J83" s="758"/>
      <c r="K83" s="758"/>
      <c r="L83" s="758"/>
      <c r="M83" s="758"/>
      <c r="N83" s="758"/>
      <c r="O83" s="758"/>
      <c r="P83" s="758"/>
      <c r="Q83" s="758"/>
      <c r="R83" s="758"/>
    </row>
    <row r="84" spans="1:18" s="195" customFormat="1">
      <c r="I84" s="758"/>
      <c r="J84" s="758"/>
      <c r="K84" s="758"/>
      <c r="L84" s="758"/>
      <c r="M84" s="758"/>
      <c r="N84" s="758"/>
      <c r="O84" s="758"/>
      <c r="P84" s="758"/>
      <c r="Q84" s="758"/>
      <c r="R84" s="758"/>
    </row>
    <row r="85" spans="1:18" s="195" customFormat="1">
      <c r="I85" s="758"/>
      <c r="J85" s="758"/>
      <c r="K85" s="758"/>
      <c r="L85" s="758"/>
      <c r="M85" s="758"/>
      <c r="N85" s="758"/>
      <c r="O85" s="758"/>
      <c r="P85" s="758"/>
      <c r="Q85" s="758"/>
      <c r="R85" s="758"/>
    </row>
    <row r="86" spans="1:18" s="195" customFormat="1">
      <c r="I86" s="758"/>
      <c r="J86" s="758"/>
      <c r="K86" s="758"/>
      <c r="L86" s="758"/>
      <c r="M86" s="758"/>
      <c r="N86" s="758"/>
      <c r="O86" s="758"/>
      <c r="P86" s="758"/>
      <c r="Q86" s="758"/>
      <c r="R86" s="758"/>
    </row>
    <row r="87" spans="1:18" s="195" customFormat="1">
      <c r="I87" s="758"/>
      <c r="J87" s="758"/>
      <c r="K87" s="758"/>
      <c r="L87" s="758"/>
      <c r="M87" s="758"/>
      <c r="N87" s="758"/>
      <c r="O87" s="758"/>
      <c r="P87" s="758"/>
      <c r="Q87" s="758"/>
      <c r="R87" s="758"/>
    </row>
    <row r="88" spans="1:18" s="195" customFormat="1">
      <c r="I88" s="758"/>
      <c r="J88" s="758"/>
      <c r="K88" s="758"/>
      <c r="L88" s="758"/>
      <c r="M88" s="758"/>
      <c r="N88" s="758"/>
      <c r="O88" s="758"/>
      <c r="P88" s="758"/>
      <c r="Q88" s="758"/>
      <c r="R88" s="758"/>
    </row>
    <row r="89" spans="1:18" s="195" customFormat="1">
      <c r="I89" s="758"/>
      <c r="J89" s="758"/>
      <c r="K89" s="758"/>
      <c r="L89" s="758"/>
      <c r="M89" s="758"/>
      <c r="N89" s="758"/>
      <c r="O89" s="758"/>
      <c r="P89" s="758"/>
      <c r="Q89" s="758"/>
      <c r="R89" s="758"/>
    </row>
    <row r="90" spans="1:18" s="195" customFormat="1">
      <c r="I90" s="758"/>
      <c r="J90" s="758"/>
      <c r="K90" s="758"/>
      <c r="L90" s="758"/>
      <c r="M90" s="758"/>
      <c r="N90" s="758"/>
      <c r="O90" s="758"/>
      <c r="P90" s="758"/>
      <c r="Q90" s="758"/>
      <c r="R90" s="758"/>
    </row>
    <row r="91" spans="1:18" s="195" customFormat="1">
      <c r="I91" s="758"/>
      <c r="J91" s="758"/>
      <c r="K91" s="758"/>
      <c r="L91" s="758"/>
      <c r="M91" s="758"/>
      <c r="N91" s="758"/>
      <c r="O91" s="758"/>
      <c r="P91" s="758"/>
      <c r="Q91" s="758"/>
      <c r="R91" s="758"/>
    </row>
    <row r="92" spans="1:18" s="195" customFormat="1">
      <c r="I92" s="758"/>
      <c r="J92" s="758"/>
      <c r="K92" s="758"/>
      <c r="L92" s="758"/>
      <c r="M92" s="758"/>
      <c r="N92" s="758"/>
      <c r="O92" s="758"/>
      <c r="P92" s="758"/>
      <c r="Q92" s="758"/>
      <c r="R92" s="758"/>
    </row>
    <row r="93" spans="1:18" s="195" customFormat="1">
      <c r="I93" s="758"/>
      <c r="J93" s="758"/>
      <c r="K93" s="758"/>
      <c r="L93" s="758"/>
      <c r="M93" s="758"/>
      <c r="N93" s="758"/>
      <c r="O93" s="758"/>
      <c r="P93" s="758"/>
      <c r="Q93" s="758"/>
      <c r="R93" s="758"/>
    </row>
    <row r="94" spans="1:18" s="195" customFormat="1">
      <c r="I94" s="758"/>
      <c r="J94" s="758"/>
      <c r="K94" s="758"/>
      <c r="L94" s="758"/>
      <c r="M94" s="758"/>
      <c r="N94" s="758"/>
      <c r="O94" s="758"/>
      <c r="P94" s="758"/>
      <c r="Q94" s="758"/>
      <c r="R94" s="758"/>
    </row>
    <row r="95" spans="1:18" s="195" customFormat="1">
      <c r="I95" s="758"/>
      <c r="J95" s="758"/>
      <c r="K95" s="758"/>
      <c r="L95" s="758"/>
      <c r="M95" s="758"/>
      <c r="N95" s="758"/>
      <c r="O95" s="758"/>
      <c r="P95" s="758"/>
      <c r="Q95" s="758"/>
      <c r="R95" s="758"/>
    </row>
    <row r="96" spans="1:18" s="195" customFormat="1">
      <c r="I96" s="758"/>
      <c r="J96" s="758"/>
      <c r="K96" s="758"/>
      <c r="L96" s="758"/>
      <c r="M96" s="758"/>
      <c r="N96" s="758"/>
      <c r="O96" s="758"/>
      <c r="P96" s="758"/>
      <c r="Q96" s="758"/>
      <c r="R96" s="758"/>
    </row>
    <row r="97" spans="9:18" s="195" customFormat="1">
      <c r="I97" s="758"/>
      <c r="J97" s="758"/>
      <c r="K97" s="758"/>
      <c r="L97" s="758"/>
      <c r="M97" s="758"/>
      <c r="N97" s="758"/>
      <c r="O97" s="758"/>
      <c r="P97" s="758"/>
      <c r="Q97" s="758"/>
      <c r="R97" s="758"/>
    </row>
    <row r="98" spans="9:18" s="195" customFormat="1">
      <c r="I98" s="758"/>
      <c r="J98" s="758"/>
      <c r="K98" s="758"/>
      <c r="L98" s="758"/>
      <c r="M98" s="758"/>
      <c r="N98" s="758"/>
      <c r="O98" s="758"/>
      <c r="P98" s="758"/>
      <c r="Q98" s="758"/>
      <c r="R98" s="758"/>
    </row>
    <row r="99" spans="9:18" s="195" customFormat="1">
      <c r="I99" s="758"/>
      <c r="J99" s="758"/>
      <c r="K99" s="758"/>
      <c r="L99" s="758"/>
      <c r="M99" s="758"/>
      <c r="N99" s="758"/>
      <c r="O99" s="758"/>
      <c r="P99" s="758"/>
      <c r="Q99" s="758"/>
      <c r="R99" s="758"/>
    </row>
    <row r="100" spans="9:18" s="195" customFormat="1">
      <c r="I100" s="758"/>
      <c r="J100" s="758"/>
      <c r="K100" s="758"/>
      <c r="L100" s="758"/>
      <c r="M100" s="758"/>
      <c r="N100" s="758"/>
      <c r="O100" s="758"/>
      <c r="P100" s="758"/>
      <c r="Q100" s="758"/>
      <c r="R100" s="758"/>
    </row>
    <row r="101" spans="9:18" s="195" customFormat="1">
      <c r="I101" s="758"/>
      <c r="J101" s="758"/>
      <c r="K101" s="758"/>
      <c r="L101" s="758"/>
      <c r="M101" s="758"/>
      <c r="N101" s="758"/>
      <c r="O101" s="758"/>
      <c r="P101" s="758"/>
      <c r="Q101" s="758"/>
      <c r="R101" s="758"/>
    </row>
    <row r="102" spans="9:18" s="195" customFormat="1">
      <c r="I102" s="758"/>
      <c r="J102" s="758"/>
      <c r="K102" s="758"/>
      <c r="L102" s="758"/>
      <c r="M102" s="758"/>
      <c r="N102" s="758"/>
      <c r="O102" s="758"/>
      <c r="P102" s="758"/>
      <c r="Q102" s="758"/>
      <c r="R102" s="758"/>
    </row>
    <row r="103" spans="9:18" s="195" customFormat="1">
      <c r="I103" s="758"/>
      <c r="J103" s="758"/>
      <c r="K103" s="758"/>
      <c r="L103" s="758"/>
      <c r="M103" s="758"/>
      <c r="N103" s="758"/>
      <c r="O103" s="758"/>
      <c r="P103" s="758"/>
      <c r="Q103" s="758"/>
      <c r="R103" s="758"/>
    </row>
    <row r="104" spans="9:18" s="195" customFormat="1">
      <c r="I104" s="758"/>
      <c r="J104" s="758"/>
      <c r="K104" s="758"/>
      <c r="L104" s="758"/>
      <c r="M104" s="758"/>
      <c r="N104" s="758"/>
      <c r="O104" s="758"/>
      <c r="P104" s="758"/>
      <c r="Q104" s="758"/>
      <c r="R104" s="758"/>
    </row>
    <row r="105" spans="9:18" s="195" customFormat="1">
      <c r="I105" s="758"/>
      <c r="J105" s="758"/>
      <c r="K105" s="758"/>
      <c r="L105" s="758"/>
      <c r="M105" s="758"/>
      <c r="N105" s="758"/>
      <c r="O105" s="758"/>
      <c r="P105" s="758"/>
      <c r="Q105" s="758"/>
      <c r="R105" s="758"/>
    </row>
    <row r="106" spans="9:18" s="195" customFormat="1">
      <c r="I106" s="758"/>
      <c r="J106" s="758"/>
      <c r="K106" s="758"/>
      <c r="L106" s="758"/>
      <c r="M106" s="758"/>
      <c r="N106" s="758"/>
      <c r="O106" s="758"/>
      <c r="P106" s="758"/>
      <c r="Q106" s="758"/>
      <c r="R106" s="758"/>
    </row>
    <row r="107" spans="9:18" s="195" customFormat="1">
      <c r="I107" s="758"/>
      <c r="J107" s="758"/>
      <c r="K107" s="758"/>
      <c r="L107" s="758"/>
      <c r="M107" s="758"/>
      <c r="N107" s="758"/>
      <c r="O107" s="758"/>
      <c r="P107" s="758"/>
      <c r="Q107" s="758"/>
      <c r="R107" s="758"/>
    </row>
    <row r="108" spans="9:18" s="195" customFormat="1">
      <c r="I108" s="758"/>
      <c r="J108" s="758"/>
      <c r="K108" s="758"/>
      <c r="L108" s="758"/>
      <c r="M108" s="758"/>
      <c r="N108" s="758"/>
      <c r="O108" s="758"/>
      <c r="P108" s="758"/>
      <c r="Q108" s="758"/>
      <c r="R108" s="758"/>
    </row>
    <row r="109" spans="9:18" s="195" customFormat="1">
      <c r="I109" s="758"/>
      <c r="J109" s="758"/>
      <c r="K109" s="758"/>
      <c r="L109" s="758"/>
      <c r="M109" s="758"/>
      <c r="N109" s="758"/>
      <c r="O109" s="758"/>
      <c r="P109" s="758"/>
      <c r="Q109" s="758"/>
      <c r="R109" s="758"/>
    </row>
    <row r="110" spans="9:18" s="195" customFormat="1">
      <c r="I110" s="758"/>
      <c r="J110" s="758"/>
      <c r="K110" s="758"/>
      <c r="L110" s="758"/>
      <c r="M110" s="758"/>
      <c r="N110" s="758"/>
      <c r="O110" s="758"/>
      <c r="P110" s="758"/>
      <c r="Q110" s="758"/>
      <c r="R110" s="758"/>
    </row>
    <row r="111" spans="9:18" s="195" customFormat="1"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</row>
    <row r="112" spans="9:18" s="195" customFormat="1">
      <c r="I112" s="758"/>
      <c r="J112" s="758"/>
      <c r="K112" s="758"/>
      <c r="L112" s="758"/>
      <c r="M112" s="758"/>
      <c r="N112" s="758"/>
      <c r="O112" s="758"/>
      <c r="P112" s="758"/>
      <c r="Q112" s="758"/>
      <c r="R112" s="758"/>
    </row>
    <row r="113" spans="9:18" s="195" customFormat="1"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</row>
    <row r="114" spans="9:18" s="195" customFormat="1"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</row>
    <row r="115" spans="9:18" s="195" customFormat="1">
      <c r="I115" s="758"/>
      <c r="J115" s="758"/>
      <c r="K115" s="758"/>
      <c r="L115" s="758"/>
      <c r="M115" s="758"/>
      <c r="N115" s="758"/>
      <c r="O115" s="758"/>
      <c r="P115" s="758"/>
      <c r="Q115" s="758"/>
      <c r="R115" s="758"/>
    </row>
    <row r="116" spans="9:18" s="195" customFormat="1">
      <c r="I116" s="758"/>
      <c r="J116" s="758"/>
      <c r="K116" s="758"/>
      <c r="L116" s="758"/>
      <c r="M116" s="758"/>
      <c r="N116" s="758"/>
      <c r="O116" s="758"/>
      <c r="P116" s="758"/>
      <c r="Q116" s="758"/>
      <c r="R116" s="758"/>
    </row>
    <row r="117" spans="9:18" s="195" customFormat="1">
      <c r="I117" s="758"/>
      <c r="J117" s="758"/>
      <c r="K117" s="758"/>
      <c r="L117" s="758"/>
      <c r="M117" s="758"/>
      <c r="N117" s="758"/>
      <c r="O117" s="758"/>
      <c r="P117" s="758"/>
      <c r="Q117" s="758"/>
      <c r="R117" s="758"/>
    </row>
    <row r="118" spans="9:18" s="195" customFormat="1">
      <c r="I118" s="758"/>
      <c r="J118" s="758"/>
      <c r="K118" s="758"/>
      <c r="L118" s="758"/>
      <c r="M118" s="758"/>
      <c r="N118" s="758"/>
      <c r="O118" s="758"/>
      <c r="P118" s="758"/>
      <c r="Q118" s="758"/>
      <c r="R118" s="758"/>
    </row>
    <row r="119" spans="9:18" s="195" customFormat="1"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</row>
    <row r="120" spans="9:18" s="195" customFormat="1">
      <c r="I120" s="758"/>
      <c r="J120" s="758"/>
      <c r="K120" s="758"/>
      <c r="L120" s="758"/>
      <c r="M120" s="758"/>
      <c r="N120" s="758"/>
      <c r="O120" s="758"/>
      <c r="P120" s="758"/>
      <c r="Q120" s="758"/>
      <c r="R120" s="758"/>
    </row>
    <row r="121" spans="9:18" s="195" customFormat="1">
      <c r="I121" s="758"/>
      <c r="J121" s="758"/>
      <c r="K121" s="758"/>
      <c r="L121" s="758"/>
      <c r="M121" s="758"/>
      <c r="N121" s="758"/>
      <c r="O121" s="758"/>
      <c r="P121" s="758"/>
      <c r="Q121" s="758"/>
      <c r="R121" s="758"/>
    </row>
    <row r="122" spans="9:18" s="195" customFormat="1"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</row>
    <row r="123" spans="9:18" s="195" customFormat="1">
      <c r="I123" s="758"/>
      <c r="J123" s="758"/>
      <c r="K123" s="758"/>
      <c r="L123" s="758"/>
      <c r="M123" s="758"/>
      <c r="N123" s="758"/>
      <c r="O123" s="758"/>
      <c r="P123" s="758"/>
      <c r="Q123" s="758"/>
      <c r="R123" s="758"/>
    </row>
    <row r="124" spans="9:18" s="195" customFormat="1">
      <c r="I124" s="758"/>
      <c r="J124" s="758"/>
      <c r="K124" s="758"/>
      <c r="L124" s="758"/>
      <c r="M124" s="758"/>
      <c r="N124" s="758"/>
      <c r="O124" s="758"/>
      <c r="P124" s="758"/>
      <c r="Q124" s="758"/>
      <c r="R124" s="758"/>
    </row>
    <row r="125" spans="9:18" s="195" customFormat="1">
      <c r="I125" s="758"/>
      <c r="J125" s="758"/>
      <c r="K125" s="758"/>
      <c r="L125" s="758"/>
      <c r="M125" s="758"/>
      <c r="N125" s="758"/>
      <c r="O125" s="758"/>
      <c r="P125" s="758"/>
      <c r="Q125" s="758"/>
      <c r="R125" s="758"/>
    </row>
    <row r="126" spans="9:18" s="195" customFormat="1">
      <c r="I126" s="758"/>
      <c r="J126" s="758"/>
      <c r="K126" s="758"/>
      <c r="L126" s="758"/>
      <c r="M126" s="758"/>
      <c r="N126" s="758"/>
      <c r="O126" s="758"/>
      <c r="P126" s="758"/>
      <c r="Q126" s="758"/>
      <c r="R126" s="758"/>
    </row>
    <row r="127" spans="9:18" s="195" customFormat="1">
      <c r="I127" s="758"/>
      <c r="J127" s="758"/>
      <c r="K127" s="758"/>
      <c r="L127" s="758"/>
      <c r="M127" s="758"/>
      <c r="N127" s="758"/>
      <c r="O127" s="758"/>
      <c r="P127" s="758"/>
      <c r="Q127" s="758"/>
      <c r="R127" s="758"/>
    </row>
    <row r="128" spans="9:18" s="195" customFormat="1">
      <c r="I128" s="758"/>
      <c r="J128" s="758"/>
      <c r="K128" s="758"/>
      <c r="L128" s="758"/>
      <c r="M128" s="758"/>
      <c r="N128" s="758"/>
      <c r="O128" s="758"/>
      <c r="P128" s="758"/>
      <c r="Q128" s="758"/>
      <c r="R128" s="758"/>
    </row>
    <row r="129" spans="9:18" s="195" customFormat="1">
      <c r="I129" s="758"/>
      <c r="J129" s="758"/>
      <c r="K129" s="758"/>
      <c r="L129" s="758"/>
      <c r="M129" s="758"/>
      <c r="N129" s="758"/>
      <c r="O129" s="758"/>
      <c r="P129" s="758"/>
      <c r="Q129" s="758"/>
      <c r="R129" s="758"/>
    </row>
    <row r="130" spans="9:18" s="195" customFormat="1">
      <c r="I130" s="758"/>
      <c r="J130" s="758"/>
      <c r="K130" s="758"/>
      <c r="L130" s="758"/>
      <c r="M130" s="758"/>
      <c r="N130" s="758"/>
      <c r="O130" s="758"/>
      <c r="P130" s="758"/>
      <c r="Q130" s="758"/>
      <c r="R130" s="758"/>
    </row>
    <row r="131" spans="9:18" s="195" customFormat="1">
      <c r="I131" s="758"/>
      <c r="J131" s="758"/>
      <c r="K131" s="758"/>
      <c r="L131" s="758"/>
      <c r="M131" s="758"/>
      <c r="N131" s="758"/>
      <c r="O131" s="758"/>
      <c r="P131" s="758"/>
      <c r="Q131" s="758"/>
      <c r="R131" s="758"/>
    </row>
    <row r="132" spans="9:18" s="195" customFormat="1">
      <c r="I132" s="758"/>
      <c r="J132" s="758"/>
      <c r="K132" s="758"/>
      <c r="L132" s="758"/>
      <c r="M132" s="758"/>
      <c r="N132" s="758"/>
      <c r="O132" s="758"/>
      <c r="P132" s="758"/>
      <c r="Q132" s="758"/>
      <c r="R132" s="758"/>
    </row>
    <row r="133" spans="9:18" s="195" customFormat="1">
      <c r="I133" s="758"/>
      <c r="J133" s="758"/>
      <c r="K133" s="758"/>
      <c r="L133" s="758"/>
      <c r="M133" s="758"/>
      <c r="N133" s="758"/>
      <c r="O133" s="758"/>
      <c r="P133" s="758"/>
      <c r="Q133" s="758"/>
      <c r="R133" s="758"/>
    </row>
    <row r="134" spans="9:18" s="195" customFormat="1"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</row>
    <row r="135" spans="9:18" s="195" customFormat="1"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</row>
    <row r="136" spans="9:18" s="195" customFormat="1"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</row>
    <row r="137" spans="9:18" s="195" customFormat="1">
      <c r="I137" s="758"/>
      <c r="J137" s="758"/>
      <c r="K137" s="758"/>
      <c r="L137" s="758"/>
      <c r="M137" s="758"/>
      <c r="N137" s="758"/>
      <c r="O137" s="758"/>
      <c r="P137" s="758"/>
      <c r="Q137" s="758"/>
      <c r="R137" s="758"/>
    </row>
    <row r="138" spans="9:18" s="195" customFormat="1">
      <c r="I138" s="758"/>
      <c r="J138" s="758"/>
      <c r="K138" s="758"/>
      <c r="L138" s="758"/>
      <c r="M138" s="758"/>
      <c r="N138" s="758"/>
      <c r="O138" s="758"/>
      <c r="P138" s="758"/>
      <c r="Q138" s="758"/>
      <c r="R138" s="758"/>
    </row>
    <row r="139" spans="9:18" s="195" customFormat="1">
      <c r="I139" s="758"/>
      <c r="J139" s="758"/>
      <c r="K139" s="758"/>
      <c r="L139" s="758"/>
      <c r="M139" s="758"/>
      <c r="N139" s="758"/>
      <c r="O139" s="758"/>
      <c r="P139" s="758"/>
      <c r="Q139" s="758"/>
      <c r="R139" s="758"/>
    </row>
    <row r="140" spans="9:18" s="195" customFormat="1">
      <c r="I140" s="758"/>
      <c r="J140" s="758"/>
      <c r="K140" s="758"/>
      <c r="L140" s="758"/>
      <c r="M140" s="758"/>
      <c r="N140" s="758"/>
      <c r="O140" s="758"/>
      <c r="P140" s="758"/>
      <c r="Q140" s="758"/>
      <c r="R140" s="758"/>
    </row>
    <row r="141" spans="9:18" s="195" customFormat="1">
      <c r="I141" s="758"/>
      <c r="J141" s="758"/>
      <c r="K141" s="758"/>
      <c r="L141" s="758"/>
      <c r="M141" s="758"/>
      <c r="N141" s="758"/>
      <c r="O141" s="758"/>
      <c r="P141" s="758"/>
      <c r="Q141" s="758"/>
      <c r="R141" s="758"/>
    </row>
    <row r="142" spans="9:18" s="195" customFormat="1">
      <c r="I142" s="758"/>
      <c r="J142" s="758"/>
      <c r="K142" s="758"/>
      <c r="L142" s="758"/>
      <c r="M142" s="758"/>
      <c r="N142" s="758"/>
      <c r="O142" s="758"/>
      <c r="P142" s="758"/>
      <c r="Q142" s="758"/>
      <c r="R142" s="758"/>
    </row>
    <row r="143" spans="9:18" s="195" customFormat="1">
      <c r="I143" s="758"/>
      <c r="J143" s="758"/>
      <c r="K143" s="758"/>
      <c r="L143" s="758"/>
      <c r="M143" s="758"/>
      <c r="N143" s="758"/>
      <c r="O143" s="758"/>
      <c r="P143" s="758"/>
      <c r="Q143" s="758"/>
      <c r="R143" s="758"/>
    </row>
    <row r="144" spans="9:18" s="195" customFormat="1">
      <c r="I144" s="758"/>
      <c r="J144" s="758"/>
      <c r="K144" s="758"/>
      <c r="L144" s="758"/>
      <c r="M144" s="758"/>
      <c r="N144" s="758"/>
      <c r="O144" s="758"/>
      <c r="P144" s="758"/>
      <c r="Q144" s="758"/>
      <c r="R144" s="758"/>
    </row>
    <row r="145" spans="9:18" s="195" customFormat="1">
      <c r="I145" s="758"/>
      <c r="J145" s="758"/>
      <c r="K145" s="758"/>
      <c r="L145" s="758"/>
      <c r="M145" s="758"/>
      <c r="N145" s="758"/>
      <c r="O145" s="758"/>
      <c r="P145" s="758"/>
      <c r="Q145" s="758"/>
      <c r="R145" s="758"/>
    </row>
    <row r="146" spans="9:18" s="195" customFormat="1"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</row>
    <row r="147" spans="9:18" s="195" customFormat="1">
      <c r="I147" s="758"/>
      <c r="J147" s="758"/>
      <c r="K147" s="758"/>
      <c r="L147" s="758"/>
      <c r="M147" s="758"/>
      <c r="N147" s="758"/>
      <c r="O147" s="758"/>
      <c r="P147" s="758"/>
      <c r="Q147" s="758"/>
      <c r="R147" s="758"/>
    </row>
    <row r="148" spans="9:18" s="195" customFormat="1">
      <c r="I148" s="758"/>
      <c r="J148" s="758"/>
      <c r="K148" s="758"/>
      <c r="L148" s="758"/>
      <c r="M148" s="758"/>
      <c r="N148" s="758"/>
      <c r="O148" s="758"/>
      <c r="P148" s="758"/>
      <c r="Q148" s="758"/>
      <c r="R148" s="758"/>
    </row>
    <row r="149" spans="9:18" s="195" customFormat="1">
      <c r="I149" s="758"/>
      <c r="J149" s="758"/>
      <c r="K149" s="758"/>
      <c r="L149" s="758"/>
      <c r="M149" s="758"/>
      <c r="N149" s="758"/>
      <c r="O149" s="758"/>
      <c r="P149" s="758"/>
      <c r="Q149" s="758"/>
      <c r="R149" s="758"/>
    </row>
    <row r="150" spans="9:18" s="195" customFormat="1">
      <c r="I150" s="758"/>
      <c r="J150" s="758"/>
      <c r="K150" s="758"/>
      <c r="L150" s="758"/>
      <c r="M150" s="758"/>
      <c r="N150" s="758"/>
      <c r="O150" s="758"/>
      <c r="P150" s="758"/>
      <c r="Q150" s="758"/>
      <c r="R150" s="758"/>
    </row>
    <row r="151" spans="9:18" s="195" customFormat="1">
      <c r="I151" s="758"/>
      <c r="J151" s="758"/>
      <c r="K151" s="758"/>
      <c r="L151" s="758"/>
      <c r="M151" s="758"/>
      <c r="N151" s="758"/>
      <c r="O151" s="758"/>
      <c r="P151" s="758"/>
      <c r="Q151" s="758"/>
      <c r="R151" s="758"/>
    </row>
    <row r="152" spans="9:18" s="195" customFormat="1"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</row>
    <row r="153" spans="9:18" s="195" customFormat="1"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</row>
    <row r="154" spans="9:18" s="195" customFormat="1"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</row>
    <row r="155" spans="9:18" s="195" customFormat="1">
      <c r="I155" s="758"/>
      <c r="J155" s="758"/>
      <c r="K155" s="758"/>
      <c r="L155" s="758"/>
      <c r="M155" s="758"/>
      <c r="N155" s="758"/>
      <c r="O155" s="758"/>
      <c r="P155" s="758"/>
      <c r="Q155" s="758"/>
      <c r="R155" s="758"/>
    </row>
    <row r="156" spans="9:18" s="195" customFormat="1"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</row>
    <row r="157" spans="9:18" s="195" customFormat="1">
      <c r="I157" s="758"/>
      <c r="J157" s="758"/>
      <c r="K157" s="758"/>
      <c r="L157" s="758"/>
      <c r="M157" s="758"/>
      <c r="N157" s="758"/>
      <c r="O157" s="758"/>
      <c r="P157" s="758"/>
      <c r="Q157" s="758"/>
      <c r="R157" s="758"/>
    </row>
    <row r="158" spans="9:18" s="195" customFormat="1"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</row>
    <row r="159" spans="9:18" s="195" customFormat="1">
      <c r="I159" s="758"/>
      <c r="J159" s="758"/>
      <c r="K159" s="758"/>
      <c r="L159" s="758"/>
      <c r="M159" s="758"/>
      <c r="N159" s="758"/>
      <c r="O159" s="758"/>
      <c r="P159" s="758"/>
      <c r="Q159" s="758"/>
      <c r="R159" s="758"/>
    </row>
    <row r="160" spans="9:18" s="195" customFormat="1">
      <c r="I160" s="758"/>
      <c r="J160" s="758"/>
      <c r="K160" s="758"/>
      <c r="L160" s="758"/>
      <c r="M160" s="758"/>
      <c r="N160" s="758"/>
      <c r="O160" s="758"/>
      <c r="P160" s="758"/>
      <c r="Q160" s="758"/>
      <c r="R160" s="758"/>
    </row>
    <row r="161" spans="9:18" s="195" customFormat="1">
      <c r="I161" s="758"/>
      <c r="J161" s="758"/>
      <c r="K161" s="758"/>
      <c r="L161" s="758"/>
      <c r="M161" s="758"/>
      <c r="N161" s="758"/>
      <c r="O161" s="758"/>
      <c r="P161" s="758"/>
      <c r="Q161" s="758"/>
      <c r="R161" s="758"/>
    </row>
    <row r="162" spans="9:18" s="195" customFormat="1">
      <c r="I162" s="758"/>
      <c r="J162" s="758"/>
      <c r="K162" s="758"/>
      <c r="L162" s="758"/>
      <c r="M162" s="758"/>
      <c r="N162" s="758"/>
      <c r="O162" s="758"/>
      <c r="P162" s="758"/>
      <c r="Q162" s="758"/>
      <c r="R162" s="758"/>
    </row>
    <row r="163" spans="9:18" s="195" customFormat="1">
      <c r="I163" s="758"/>
      <c r="J163" s="758"/>
      <c r="K163" s="758"/>
      <c r="L163" s="758"/>
      <c r="M163" s="758"/>
      <c r="N163" s="758"/>
      <c r="O163" s="758"/>
      <c r="P163" s="758"/>
      <c r="Q163" s="758"/>
      <c r="R163" s="758"/>
    </row>
    <row r="164" spans="9:18" s="195" customFormat="1">
      <c r="I164" s="758"/>
      <c r="J164" s="758"/>
      <c r="K164" s="758"/>
      <c r="L164" s="758"/>
      <c r="M164" s="758"/>
      <c r="N164" s="758"/>
      <c r="O164" s="758"/>
      <c r="P164" s="758"/>
      <c r="Q164" s="758"/>
      <c r="R164" s="758"/>
    </row>
    <row r="165" spans="9:18" s="195" customFormat="1">
      <c r="I165" s="758"/>
      <c r="J165" s="758"/>
      <c r="K165" s="758"/>
      <c r="L165" s="758"/>
      <c r="M165" s="758"/>
      <c r="N165" s="758"/>
      <c r="O165" s="758"/>
      <c r="P165" s="758"/>
      <c r="Q165" s="758"/>
      <c r="R165" s="758"/>
    </row>
    <row r="166" spans="9:18" s="195" customFormat="1">
      <c r="I166" s="758"/>
      <c r="J166" s="758"/>
      <c r="K166" s="758"/>
      <c r="L166" s="758"/>
      <c r="M166" s="758"/>
      <c r="N166" s="758"/>
      <c r="O166" s="758"/>
      <c r="P166" s="758"/>
      <c r="Q166" s="758"/>
      <c r="R166" s="758"/>
    </row>
    <row r="167" spans="9:18" s="195" customFormat="1">
      <c r="I167" s="758"/>
      <c r="J167" s="758"/>
      <c r="K167" s="758"/>
      <c r="L167" s="758"/>
      <c r="M167" s="758"/>
      <c r="N167" s="758"/>
      <c r="O167" s="758"/>
      <c r="P167" s="758"/>
      <c r="Q167" s="758"/>
      <c r="R167" s="758"/>
    </row>
    <row r="168" spans="9:18" s="195" customFormat="1">
      <c r="I168" s="758"/>
      <c r="J168" s="758"/>
      <c r="K168" s="758"/>
      <c r="L168" s="758"/>
      <c r="M168" s="758"/>
      <c r="N168" s="758"/>
      <c r="O168" s="758"/>
      <c r="P168" s="758"/>
      <c r="Q168" s="758"/>
      <c r="R168" s="758"/>
    </row>
    <row r="169" spans="9:18" s="195" customFormat="1">
      <c r="I169" s="758"/>
      <c r="J169" s="758"/>
      <c r="K169" s="758"/>
      <c r="L169" s="758"/>
      <c r="M169" s="758"/>
      <c r="N169" s="758"/>
      <c r="O169" s="758"/>
      <c r="P169" s="758"/>
      <c r="Q169" s="758"/>
      <c r="R169" s="758"/>
    </row>
    <row r="170" spans="9:18" s="195" customFormat="1">
      <c r="I170" s="758"/>
      <c r="J170" s="758"/>
      <c r="K170" s="758"/>
      <c r="L170" s="758"/>
      <c r="M170" s="758"/>
      <c r="N170" s="758"/>
      <c r="O170" s="758"/>
      <c r="P170" s="758"/>
      <c r="Q170" s="758"/>
      <c r="R170" s="758"/>
    </row>
    <row r="171" spans="9:18" s="195" customFormat="1">
      <c r="I171" s="758"/>
      <c r="J171" s="758"/>
      <c r="K171" s="758"/>
      <c r="L171" s="758"/>
      <c r="M171" s="758"/>
      <c r="N171" s="758"/>
      <c r="O171" s="758"/>
      <c r="P171" s="758"/>
      <c r="Q171" s="758"/>
      <c r="R171" s="758"/>
    </row>
    <row r="172" spans="9:18" s="195" customFormat="1">
      <c r="I172" s="758"/>
      <c r="J172" s="758"/>
      <c r="K172" s="758"/>
      <c r="L172" s="758"/>
      <c r="M172" s="758"/>
      <c r="N172" s="758"/>
      <c r="O172" s="758"/>
      <c r="P172" s="758"/>
      <c r="Q172" s="758"/>
      <c r="R172" s="758"/>
    </row>
    <row r="173" spans="9:18" s="195" customFormat="1">
      <c r="I173" s="758"/>
      <c r="J173" s="758"/>
      <c r="K173" s="758"/>
      <c r="L173" s="758"/>
      <c r="M173" s="758"/>
      <c r="N173" s="758"/>
      <c r="O173" s="758"/>
      <c r="P173" s="758"/>
      <c r="Q173" s="758"/>
      <c r="R173" s="758"/>
    </row>
    <row r="174" spans="9:18" s="195" customFormat="1">
      <c r="I174" s="758"/>
      <c r="J174" s="758"/>
      <c r="K174" s="758"/>
      <c r="L174" s="758"/>
      <c r="M174" s="758"/>
      <c r="N174" s="758"/>
      <c r="O174" s="758"/>
      <c r="P174" s="758"/>
      <c r="Q174" s="758"/>
      <c r="R174" s="758"/>
    </row>
    <row r="175" spans="9:18" s="195" customFormat="1">
      <c r="I175" s="758"/>
      <c r="J175" s="758"/>
      <c r="K175" s="758"/>
      <c r="L175" s="758"/>
      <c r="M175" s="758"/>
      <c r="N175" s="758"/>
      <c r="O175" s="758"/>
      <c r="P175" s="758"/>
      <c r="Q175" s="758"/>
      <c r="R175" s="758"/>
    </row>
    <row r="176" spans="9:18" s="195" customFormat="1">
      <c r="I176" s="758"/>
      <c r="J176" s="758"/>
      <c r="K176" s="758"/>
      <c r="L176" s="758"/>
      <c r="M176" s="758"/>
      <c r="N176" s="758"/>
      <c r="O176" s="758"/>
      <c r="P176" s="758"/>
      <c r="Q176" s="758"/>
      <c r="R176" s="758"/>
    </row>
    <row r="177" spans="9:18" s="195" customFormat="1">
      <c r="I177" s="758"/>
      <c r="J177" s="758"/>
      <c r="K177" s="758"/>
      <c r="L177" s="758"/>
      <c r="M177" s="758"/>
      <c r="N177" s="758"/>
      <c r="O177" s="758"/>
      <c r="P177" s="758"/>
      <c r="Q177" s="758"/>
      <c r="R177" s="758"/>
    </row>
    <row r="178" spans="9:18" s="195" customFormat="1">
      <c r="I178" s="758"/>
      <c r="J178" s="758"/>
      <c r="K178" s="758"/>
      <c r="L178" s="758"/>
      <c r="M178" s="758"/>
      <c r="N178" s="758"/>
      <c r="O178" s="758"/>
      <c r="P178" s="758"/>
      <c r="Q178" s="758"/>
      <c r="R178" s="758"/>
    </row>
    <row r="179" spans="9:18" s="195" customFormat="1">
      <c r="I179" s="758"/>
      <c r="J179" s="758"/>
      <c r="K179" s="758"/>
      <c r="L179" s="758"/>
      <c r="M179" s="758"/>
      <c r="N179" s="758"/>
      <c r="O179" s="758"/>
      <c r="P179" s="758"/>
      <c r="Q179" s="758"/>
      <c r="R179" s="758"/>
    </row>
    <row r="180" spans="9:18" s="195" customFormat="1">
      <c r="I180" s="758"/>
      <c r="J180" s="758"/>
      <c r="K180" s="758"/>
      <c r="L180" s="758"/>
      <c r="M180" s="758"/>
      <c r="N180" s="758"/>
      <c r="O180" s="758"/>
      <c r="P180" s="758"/>
      <c r="Q180" s="758"/>
      <c r="R180" s="758"/>
    </row>
    <row r="181" spans="9:18" s="195" customFormat="1">
      <c r="I181" s="758"/>
      <c r="J181" s="758"/>
      <c r="K181" s="758"/>
      <c r="L181" s="758"/>
      <c r="M181" s="758"/>
      <c r="N181" s="758"/>
      <c r="O181" s="758"/>
      <c r="P181" s="758"/>
      <c r="Q181" s="758"/>
      <c r="R181" s="758"/>
    </row>
    <row r="182" spans="9:18" s="195" customFormat="1">
      <c r="I182" s="758"/>
      <c r="J182" s="758"/>
      <c r="K182" s="758"/>
      <c r="L182" s="758"/>
      <c r="M182" s="758"/>
      <c r="N182" s="758"/>
      <c r="O182" s="758"/>
      <c r="P182" s="758"/>
      <c r="Q182" s="758"/>
      <c r="R182" s="758"/>
    </row>
    <row r="183" spans="9:18" s="195" customFormat="1">
      <c r="I183" s="758"/>
      <c r="J183" s="758"/>
      <c r="K183" s="758"/>
      <c r="L183" s="758"/>
      <c r="M183" s="758"/>
      <c r="N183" s="758"/>
      <c r="O183" s="758"/>
      <c r="P183" s="758"/>
      <c r="Q183" s="758"/>
      <c r="R183" s="758"/>
    </row>
    <row r="184" spans="9:18" s="195" customFormat="1">
      <c r="I184" s="758"/>
      <c r="J184" s="758"/>
      <c r="K184" s="758"/>
      <c r="L184" s="758"/>
      <c r="M184" s="758"/>
      <c r="N184" s="758"/>
      <c r="O184" s="758"/>
      <c r="P184" s="758"/>
      <c r="Q184" s="758"/>
      <c r="R184" s="758"/>
    </row>
    <row r="185" spans="9:18" s="195" customFormat="1">
      <c r="I185" s="758"/>
      <c r="J185" s="758"/>
      <c r="K185" s="758"/>
      <c r="L185" s="758"/>
      <c r="M185" s="758"/>
      <c r="N185" s="758"/>
      <c r="O185" s="758"/>
      <c r="P185" s="758"/>
      <c r="Q185" s="758"/>
      <c r="R185" s="758"/>
    </row>
    <row r="186" spans="9:18" s="195" customFormat="1">
      <c r="I186" s="758"/>
      <c r="J186" s="758"/>
      <c r="K186" s="758"/>
      <c r="L186" s="758"/>
      <c r="M186" s="758"/>
      <c r="N186" s="758"/>
      <c r="O186" s="758"/>
      <c r="P186" s="758"/>
      <c r="Q186" s="758"/>
      <c r="R186" s="758"/>
    </row>
    <row r="187" spans="9:18" s="195" customFormat="1">
      <c r="I187" s="758"/>
      <c r="J187" s="758"/>
      <c r="K187" s="758"/>
      <c r="L187" s="758"/>
      <c r="M187" s="758"/>
      <c r="N187" s="758"/>
      <c r="O187" s="758"/>
      <c r="P187" s="758"/>
      <c r="Q187" s="758"/>
      <c r="R187" s="758"/>
    </row>
    <row r="188" spans="9:18" s="195" customFormat="1">
      <c r="I188" s="758"/>
      <c r="J188" s="758"/>
      <c r="K188" s="758"/>
      <c r="L188" s="758"/>
      <c r="M188" s="758"/>
      <c r="N188" s="758"/>
      <c r="O188" s="758"/>
      <c r="P188" s="758"/>
      <c r="Q188" s="758"/>
      <c r="R188" s="758"/>
    </row>
    <row r="189" spans="9:18" s="195" customFormat="1">
      <c r="I189" s="758"/>
      <c r="J189" s="758"/>
      <c r="K189" s="758"/>
      <c r="L189" s="758"/>
      <c r="M189" s="758"/>
      <c r="N189" s="758"/>
      <c r="O189" s="758"/>
      <c r="P189" s="758"/>
      <c r="Q189" s="758"/>
      <c r="R189" s="758"/>
    </row>
    <row r="190" spans="9:18" s="195" customFormat="1">
      <c r="I190" s="758"/>
      <c r="J190" s="758"/>
      <c r="K190" s="758"/>
      <c r="L190" s="758"/>
      <c r="M190" s="758"/>
      <c r="N190" s="758"/>
      <c r="O190" s="758"/>
      <c r="P190" s="758"/>
      <c r="Q190" s="758"/>
      <c r="R190" s="758"/>
    </row>
    <row r="191" spans="9:18" s="195" customFormat="1">
      <c r="I191" s="758"/>
      <c r="J191" s="758"/>
      <c r="K191" s="758"/>
      <c r="L191" s="758"/>
      <c r="M191" s="758"/>
      <c r="N191" s="758"/>
      <c r="O191" s="758"/>
      <c r="P191" s="758"/>
      <c r="Q191" s="758"/>
      <c r="R191" s="758"/>
    </row>
    <row r="192" spans="9:18" s="195" customFormat="1">
      <c r="I192" s="758"/>
      <c r="J192" s="758"/>
      <c r="K192" s="758"/>
      <c r="L192" s="758"/>
      <c r="M192" s="758"/>
      <c r="N192" s="758"/>
      <c r="O192" s="758"/>
      <c r="P192" s="758"/>
      <c r="Q192" s="758"/>
      <c r="R192" s="758"/>
    </row>
    <row r="193" spans="9:18" s="195" customFormat="1">
      <c r="I193" s="758"/>
      <c r="J193" s="758"/>
      <c r="K193" s="758"/>
      <c r="L193" s="758"/>
      <c r="M193" s="758"/>
      <c r="N193" s="758"/>
      <c r="O193" s="758"/>
      <c r="P193" s="758"/>
      <c r="Q193" s="758"/>
      <c r="R193" s="758"/>
    </row>
    <row r="194" spans="9:18" s="195" customFormat="1">
      <c r="I194" s="758"/>
      <c r="J194" s="758"/>
      <c r="K194" s="758"/>
      <c r="L194" s="758"/>
      <c r="M194" s="758"/>
      <c r="N194" s="758"/>
      <c r="O194" s="758"/>
      <c r="P194" s="758"/>
      <c r="Q194" s="758"/>
      <c r="R194" s="758"/>
    </row>
    <row r="195" spans="9:18" s="195" customFormat="1">
      <c r="I195" s="758"/>
      <c r="J195" s="758"/>
      <c r="K195" s="758"/>
      <c r="L195" s="758"/>
      <c r="M195" s="758"/>
      <c r="N195" s="758"/>
      <c r="O195" s="758"/>
      <c r="P195" s="758"/>
      <c r="Q195" s="758"/>
      <c r="R195" s="758"/>
    </row>
    <row r="196" spans="9:18" s="195" customFormat="1">
      <c r="I196" s="758"/>
      <c r="J196" s="758"/>
      <c r="K196" s="758"/>
      <c r="L196" s="758"/>
      <c r="M196" s="758"/>
      <c r="N196" s="758"/>
      <c r="O196" s="758"/>
      <c r="P196" s="758"/>
      <c r="Q196" s="758"/>
      <c r="R196" s="758"/>
    </row>
    <row r="197" spans="9:18" s="195" customFormat="1">
      <c r="I197" s="758"/>
      <c r="J197" s="758"/>
      <c r="K197" s="758"/>
      <c r="L197" s="758"/>
      <c r="M197" s="758"/>
      <c r="N197" s="758"/>
      <c r="O197" s="758"/>
      <c r="P197" s="758"/>
      <c r="Q197" s="758"/>
      <c r="R197" s="758"/>
    </row>
    <row r="198" spans="9:18" s="195" customFormat="1">
      <c r="I198" s="758"/>
      <c r="J198" s="758"/>
      <c r="K198" s="758"/>
      <c r="L198" s="758"/>
      <c r="M198" s="758"/>
      <c r="N198" s="758"/>
      <c r="O198" s="758"/>
      <c r="P198" s="758"/>
      <c r="Q198" s="758"/>
      <c r="R198" s="758"/>
    </row>
    <row r="199" spans="9:18" s="195" customFormat="1">
      <c r="I199" s="758"/>
      <c r="J199" s="758"/>
      <c r="K199" s="758"/>
      <c r="L199" s="758"/>
      <c r="M199" s="758"/>
      <c r="N199" s="758"/>
      <c r="O199" s="758"/>
      <c r="P199" s="758"/>
      <c r="Q199" s="758"/>
      <c r="R199" s="758"/>
    </row>
    <row r="200" spans="9:18" s="195" customFormat="1">
      <c r="I200" s="758"/>
      <c r="J200" s="758"/>
      <c r="K200" s="758"/>
      <c r="L200" s="758"/>
      <c r="M200" s="758"/>
      <c r="N200" s="758"/>
      <c r="O200" s="758"/>
      <c r="P200" s="758"/>
      <c r="Q200" s="758"/>
      <c r="R200" s="758"/>
    </row>
    <row r="201" spans="9:18" s="195" customFormat="1">
      <c r="I201" s="758"/>
      <c r="J201" s="758"/>
      <c r="K201" s="758"/>
      <c r="L201" s="758"/>
      <c r="M201" s="758"/>
      <c r="N201" s="758"/>
      <c r="O201" s="758"/>
      <c r="P201" s="758"/>
      <c r="Q201" s="758"/>
      <c r="R201" s="758"/>
    </row>
    <row r="202" spans="9:18" s="195" customFormat="1">
      <c r="I202" s="758"/>
      <c r="J202" s="758"/>
      <c r="K202" s="758"/>
      <c r="L202" s="758"/>
      <c r="M202" s="758"/>
      <c r="N202" s="758"/>
      <c r="O202" s="758"/>
      <c r="P202" s="758"/>
      <c r="Q202" s="758"/>
      <c r="R202" s="758"/>
    </row>
    <row r="203" spans="9:18" s="195" customFormat="1">
      <c r="I203" s="758"/>
      <c r="J203" s="758"/>
      <c r="K203" s="758"/>
      <c r="L203" s="758"/>
      <c r="M203" s="758"/>
      <c r="N203" s="758"/>
      <c r="O203" s="758"/>
      <c r="P203" s="758"/>
      <c r="Q203" s="758"/>
      <c r="R203" s="758"/>
    </row>
    <row r="204" spans="9:18" s="195" customFormat="1">
      <c r="I204" s="758"/>
      <c r="J204" s="758"/>
      <c r="K204" s="758"/>
      <c r="L204" s="758"/>
      <c r="M204" s="758"/>
      <c r="N204" s="758"/>
      <c r="O204" s="758"/>
      <c r="P204" s="758"/>
      <c r="Q204" s="758"/>
      <c r="R204" s="758"/>
    </row>
    <row r="205" spans="9:18" s="195" customFormat="1">
      <c r="I205" s="758"/>
      <c r="J205" s="758"/>
      <c r="K205" s="758"/>
      <c r="L205" s="758"/>
      <c r="M205" s="758"/>
      <c r="N205" s="758"/>
      <c r="O205" s="758"/>
      <c r="P205" s="758"/>
      <c r="Q205" s="758"/>
      <c r="R205" s="758"/>
    </row>
    <row r="206" spans="9:18" s="195" customFormat="1">
      <c r="I206" s="758"/>
      <c r="J206" s="758"/>
      <c r="K206" s="758"/>
      <c r="L206" s="758"/>
      <c r="M206" s="758"/>
      <c r="N206" s="758"/>
      <c r="O206" s="758"/>
      <c r="P206" s="758"/>
      <c r="Q206" s="758"/>
      <c r="R206" s="758"/>
    </row>
    <row r="207" spans="9:18" s="195" customFormat="1">
      <c r="I207" s="758"/>
      <c r="J207" s="758"/>
      <c r="K207" s="758"/>
      <c r="L207" s="758"/>
      <c r="M207" s="758"/>
      <c r="N207" s="758"/>
      <c r="O207" s="758"/>
      <c r="P207" s="758"/>
      <c r="Q207" s="758"/>
      <c r="R207" s="758"/>
    </row>
    <row r="208" spans="9:18" s="195" customFormat="1">
      <c r="I208" s="758"/>
      <c r="J208" s="758"/>
      <c r="K208" s="758"/>
      <c r="L208" s="758"/>
      <c r="M208" s="758"/>
      <c r="N208" s="758"/>
      <c r="O208" s="758"/>
      <c r="P208" s="758"/>
      <c r="Q208" s="758"/>
      <c r="R208" s="758"/>
    </row>
    <row r="209" spans="9:18" s="195" customFormat="1">
      <c r="I209" s="758"/>
      <c r="J209" s="758"/>
      <c r="K209" s="758"/>
      <c r="L209" s="758"/>
      <c r="M209" s="758"/>
      <c r="N209" s="758"/>
      <c r="O209" s="758"/>
      <c r="P209" s="758"/>
      <c r="Q209" s="758"/>
      <c r="R209" s="758"/>
    </row>
    <row r="210" spans="9:18" s="195" customFormat="1">
      <c r="I210" s="758"/>
      <c r="J210" s="758"/>
      <c r="K210" s="758"/>
      <c r="L210" s="758"/>
      <c r="M210" s="758"/>
      <c r="N210" s="758"/>
      <c r="O210" s="758"/>
      <c r="P210" s="758"/>
      <c r="Q210" s="758"/>
      <c r="R210" s="758"/>
    </row>
    <row r="211" spans="9:18" s="195" customFormat="1">
      <c r="I211" s="758"/>
      <c r="J211" s="758"/>
      <c r="K211" s="758"/>
      <c r="L211" s="758"/>
      <c r="M211" s="758"/>
      <c r="N211" s="758"/>
      <c r="O211" s="758"/>
      <c r="P211" s="758"/>
      <c r="Q211" s="758"/>
      <c r="R211" s="758"/>
    </row>
    <row r="212" spans="9:18" s="195" customFormat="1">
      <c r="I212" s="758"/>
      <c r="J212" s="758"/>
      <c r="K212" s="758"/>
      <c r="L212" s="758"/>
      <c r="M212" s="758"/>
      <c r="N212" s="758"/>
      <c r="O212" s="758"/>
      <c r="P212" s="758"/>
      <c r="Q212" s="758"/>
      <c r="R212" s="758"/>
    </row>
    <row r="213" spans="9:18" s="195" customFormat="1">
      <c r="I213" s="758"/>
      <c r="J213" s="758"/>
      <c r="K213" s="758"/>
      <c r="L213" s="758"/>
      <c r="M213" s="758"/>
      <c r="N213" s="758"/>
      <c r="O213" s="758"/>
      <c r="P213" s="758"/>
      <c r="Q213" s="758"/>
      <c r="R213" s="758"/>
    </row>
    <row r="214" spans="9:18" s="195" customFormat="1">
      <c r="I214" s="758"/>
      <c r="J214" s="758"/>
      <c r="K214" s="758"/>
      <c r="L214" s="758"/>
      <c r="M214" s="758"/>
      <c r="N214" s="758"/>
      <c r="O214" s="758"/>
      <c r="P214" s="758"/>
      <c r="Q214" s="758"/>
      <c r="R214" s="758"/>
    </row>
    <row r="215" spans="9:18" s="195" customFormat="1">
      <c r="I215" s="758"/>
      <c r="J215" s="758"/>
      <c r="K215" s="758"/>
      <c r="L215" s="758"/>
      <c r="M215" s="758"/>
      <c r="N215" s="758"/>
      <c r="O215" s="758"/>
      <c r="P215" s="758"/>
      <c r="Q215" s="758"/>
      <c r="R215" s="758"/>
    </row>
    <row r="216" spans="9:18" s="195" customFormat="1">
      <c r="I216" s="758"/>
      <c r="J216" s="758"/>
      <c r="K216" s="758"/>
      <c r="L216" s="758"/>
      <c r="M216" s="758"/>
      <c r="N216" s="758"/>
      <c r="O216" s="758"/>
      <c r="P216" s="758"/>
      <c r="Q216" s="758"/>
      <c r="R216" s="758"/>
    </row>
    <row r="217" spans="9:18" s="195" customFormat="1">
      <c r="I217" s="758"/>
      <c r="J217" s="758"/>
      <c r="K217" s="758"/>
      <c r="L217" s="758"/>
      <c r="M217" s="758"/>
      <c r="N217" s="758"/>
      <c r="O217" s="758"/>
      <c r="P217" s="758"/>
      <c r="Q217" s="758"/>
      <c r="R217" s="758"/>
    </row>
    <row r="218" spans="9:18" s="195" customFormat="1">
      <c r="I218" s="758"/>
      <c r="J218" s="758"/>
      <c r="K218" s="758"/>
      <c r="L218" s="758"/>
      <c r="M218" s="758"/>
      <c r="N218" s="758"/>
      <c r="O218" s="758"/>
      <c r="P218" s="758"/>
      <c r="Q218" s="758"/>
      <c r="R218" s="758"/>
    </row>
    <row r="219" spans="9:18" s="195" customFormat="1">
      <c r="I219" s="758"/>
      <c r="J219" s="758"/>
      <c r="K219" s="758"/>
      <c r="L219" s="758"/>
      <c r="M219" s="758"/>
      <c r="N219" s="758"/>
      <c r="O219" s="758"/>
      <c r="P219" s="758"/>
      <c r="Q219" s="758"/>
      <c r="R219" s="758"/>
    </row>
    <row r="220" spans="9:18" s="195" customFormat="1">
      <c r="I220" s="758"/>
      <c r="J220" s="758"/>
      <c r="K220" s="758"/>
      <c r="L220" s="758"/>
      <c r="M220" s="758"/>
      <c r="N220" s="758"/>
      <c r="O220" s="758"/>
      <c r="P220" s="758"/>
      <c r="Q220" s="758"/>
      <c r="R220" s="758"/>
    </row>
    <row r="221" spans="9:18" s="195" customFormat="1">
      <c r="I221" s="758"/>
      <c r="J221" s="758"/>
      <c r="K221" s="758"/>
      <c r="L221" s="758"/>
      <c r="M221" s="758"/>
      <c r="N221" s="758"/>
      <c r="O221" s="758"/>
      <c r="P221" s="758"/>
      <c r="Q221" s="758"/>
      <c r="R221" s="758"/>
    </row>
    <row r="222" spans="9:18" s="195" customFormat="1">
      <c r="I222" s="758"/>
      <c r="J222" s="758"/>
      <c r="K222" s="758"/>
      <c r="L222" s="758"/>
      <c r="M222" s="758"/>
      <c r="N222" s="758"/>
      <c r="O222" s="758"/>
      <c r="P222" s="758"/>
      <c r="Q222" s="758"/>
      <c r="R222" s="758"/>
    </row>
    <row r="223" spans="9:18" s="195" customFormat="1">
      <c r="I223" s="758"/>
      <c r="J223" s="758"/>
      <c r="K223" s="758"/>
      <c r="L223" s="758"/>
      <c r="M223" s="758"/>
      <c r="N223" s="758"/>
      <c r="O223" s="758"/>
      <c r="P223" s="758"/>
      <c r="Q223" s="758"/>
      <c r="R223" s="758"/>
    </row>
    <row r="224" spans="9:18" s="195" customFormat="1">
      <c r="I224" s="758"/>
      <c r="J224" s="758"/>
      <c r="K224" s="758"/>
      <c r="L224" s="758"/>
      <c r="M224" s="758"/>
      <c r="N224" s="758"/>
      <c r="O224" s="758"/>
      <c r="P224" s="758"/>
      <c r="Q224" s="758"/>
      <c r="R224" s="758"/>
    </row>
    <row r="225" spans="9:18" s="195" customFormat="1">
      <c r="I225" s="758"/>
      <c r="J225" s="758"/>
      <c r="K225" s="758"/>
      <c r="L225" s="758"/>
      <c r="M225" s="758"/>
      <c r="N225" s="758"/>
      <c r="O225" s="758"/>
      <c r="P225" s="758"/>
      <c r="Q225" s="758"/>
      <c r="R225" s="758"/>
    </row>
    <row r="226" spans="9:18" s="195" customFormat="1">
      <c r="I226" s="758"/>
      <c r="J226" s="758"/>
      <c r="K226" s="758"/>
      <c r="L226" s="758"/>
      <c r="M226" s="758"/>
      <c r="N226" s="758"/>
      <c r="O226" s="758"/>
      <c r="P226" s="758"/>
      <c r="Q226" s="758"/>
      <c r="R226" s="758"/>
    </row>
    <row r="227" spans="9:18" s="195" customFormat="1">
      <c r="I227" s="758"/>
      <c r="J227" s="758"/>
      <c r="K227" s="758"/>
      <c r="L227" s="758"/>
      <c r="M227" s="758"/>
      <c r="N227" s="758"/>
      <c r="O227" s="758"/>
      <c r="P227" s="758"/>
      <c r="Q227" s="758"/>
      <c r="R227" s="758"/>
    </row>
    <row r="228" spans="9:18" s="195" customFormat="1">
      <c r="I228" s="758"/>
      <c r="J228" s="758"/>
      <c r="K228" s="758"/>
      <c r="L228" s="758"/>
      <c r="M228" s="758"/>
      <c r="N228" s="758"/>
      <c r="O228" s="758"/>
      <c r="P228" s="758"/>
      <c r="Q228" s="758"/>
      <c r="R228" s="758"/>
    </row>
    <row r="229" spans="9:18" s="195" customFormat="1">
      <c r="I229" s="758"/>
      <c r="J229" s="758"/>
      <c r="K229" s="758"/>
      <c r="L229" s="758"/>
      <c r="M229" s="758"/>
      <c r="N229" s="758"/>
      <c r="O229" s="758"/>
      <c r="P229" s="758"/>
      <c r="Q229" s="758"/>
      <c r="R229" s="758"/>
    </row>
    <row r="230" spans="9:18" s="195" customFormat="1">
      <c r="I230" s="758"/>
      <c r="J230" s="758"/>
      <c r="K230" s="758"/>
      <c r="L230" s="758"/>
      <c r="M230" s="758"/>
      <c r="N230" s="758"/>
      <c r="O230" s="758"/>
      <c r="P230" s="758"/>
      <c r="Q230" s="758"/>
      <c r="R230" s="758"/>
    </row>
    <row r="231" spans="9:18" s="195" customFormat="1">
      <c r="I231" s="758"/>
      <c r="J231" s="758"/>
      <c r="K231" s="758"/>
      <c r="L231" s="758"/>
      <c r="M231" s="758"/>
      <c r="N231" s="758"/>
      <c r="O231" s="758"/>
      <c r="P231" s="758"/>
      <c r="Q231" s="758"/>
      <c r="R231" s="758"/>
    </row>
    <row r="232" spans="9:18" s="195" customFormat="1">
      <c r="I232" s="758"/>
      <c r="J232" s="758"/>
      <c r="K232" s="758"/>
      <c r="L232" s="758"/>
      <c r="M232" s="758"/>
      <c r="N232" s="758"/>
      <c r="O232" s="758"/>
      <c r="P232" s="758"/>
      <c r="Q232" s="758"/>
      <c r="R232" s="758"/>
    </row>
    <row r="233" spans="9:18" s="195" customFormat="1">
      <c r="I233" s="758"/>
      <c r="J233" s="758"/>
      <c r="K233" s="758"/>
      <c r="L233" s="758"/>
      <c r="M233" s="758"/>
      <c r="N233" s="758"/>
      <c r="O233" s="758"/>
      <c r="P233" s="758"/>
      <c r="Q233" s="758"/>
      <c r="R233" s="758"/>
    </row>
    <row r="234" spans="9:18" s="195" customFormat="1">
      <c r="I234" s="758"/>
      <c r="J234" s="758"/>
      <c r="K234" s="758"/>
      <c r="L234" s="758"/>
      <c r="M234" s="758"/>
      <c r="N234" s="758"/>
      <c r="O234" s="758"/>
      <c r="P234" s="758"/>
      <c r="Q234" s="758"/>
      <c r="R234" s="758"/>
    </row>
    <row r="235" spans="9:18" s="195" customFormat="1">
      <c r="I235" s="758"/>
      <c r="J235" s="758"/>
      <c r="K235" s="758"/>
      <c r="L235" s="758"/>
      <c r="M235" s="758"/>
      <c r="N235" s="758"/>
      <c r="O235" s="758"/>
      <c r="P235" s="758"/>
      <c r="Q235" s="758"/>
      <c r="R235" s="758"/>
    </row>
    <row r="236" spans="9:18" s="195" customFormat="1">
      <c r="I236" s="758"/>
      <c r="J236" s="758"/>
      <c r="K236" s="758"/>
      <c r="L236" s="758"/>
      <c r="M236" s="758"/>
      <c r="N236" s="758"/>
      <c r="O236" s="758"/>
      <c r="P236" s="758"/>
      <c r="Q236" s="758"/>
      <c r="R236" s="758"/>
    </row>
    <row r="237" spans="9:18" s="195" customFormat="1">
      <c r="I237" s="758"/>
      <c r="J237" s="758"/>
      <c r="K237" s="758"/>
      <c r="L237" s="758"/>
      <c r="M237" s="758"/>
      <c r="N237" s="758"/>
      <c r="O237" s="758"/>
      <c r="P237" s="758"/>
      <c r="Q237" s="758"/>
      <c r="R237" s="758"/>
    </row>
    <row r="238" spans="9:18" s="195" customFormat="1">
      <c r="I238" s="758"/>
      <c r="J238" s="758"/>
      <c r="K238" s="758"/>
      <c r="L238" s="758"/>
      <c r="M238" s="758"/>
      <c r="N238" s="758"/>
      <c r="O238" s="758"/>
      <c r="P238" s="758"/>
      <c r="Q238" s="758"/>
      <c r="R238" s="758"/>
    </row>
    <row r="239" spans="9:18" s="195" customFormat="1">
      <c r="I239" s="758"/>
      <c r="J239" s="758"/>
      <c r="K239" s="758"/>
      <c r="L239" s="758"/>
      <c r="M239" s="758"/>
      <c r="N239" s="758"/>
      <c r="O239" s="758"/>
      <c r="P239" s="758"/>
      <c r="Q239" s="758"/>
      <c r="R239" s="758"/>
    </row>
    <row r="240" spans="9:18" s="195" customFormat="1">
      <c r="I240" s="758"/>
      <c r="J240" s="758"/>
      <c r="K240" s="758"/>
      <c r="L240" s="758"/>
      <c r="M240" s="758"/>
      <c r="N240" s="758"/>
      <c r="O240" s="758"/>
      <c r="P240" s="758"/>
      <c r="Q240" s="758"/>
      <c r="R240" s="758"/>
    </row>
    <row r="241" spans="9:18" s="195" customFormat="1">
      <c r="I241" s="758"/>
      <c r="J241" s="758"/>
      <c r="K241" s="758"/>
      <c r="L241" s="758"/>
      <c r="M241" s="758"/>
      <c r="N241" s="758"/>
      <c r="O241" s="758"/>
      <c r="P241" s="758"/>
      <c r="Q241" s="758"/>
      <c r="R241" s="758"/>
    </row>
    <row r="242" spans="9:18" s="195" customFormat="1">
      <c r="I242" s="758"/>
      <c r="J242" s="758"/>
      <c r="K242" s="758"/>
      <c r="L242" s="758"/>
      <c r="M242" s="758"/>
      <c r="N242" s="758"/>
      <c r="O242" s="758"/>
      <c r="P242" s="758"/>
      <c r="Q242" s="758"/>
      <c r="R242" s="758"/>
    </row>
    <row r="243" spans="9:18" s="195" customFormat="1">
      <c r="I243" s="758"/>
      <c r="J243" s="758"/>
      <c r="K243" s="758"/>
      <c r="L243" s="758"/>
      <c r="M243" s="758"/>
      <c r="N243" s="758"/>
      <c r="O243" s="758"/>
      <c r="P243" s="758"/>
      <c r="Q243" s="758"/>
      <c r="R243" s="758"/>
    </row>
    <row r="244" spans="9:18" s="195" customFormat="1">
      <c r="I244" s="758"/>
      <c r="J244" s="758"/>
      <c r="K244" s="758"/>
      <c r="L244" s="758"/>
      <c r="M244" s="758"/>
      <c r="N244" s="758"/>
      <c r="O244" s="758"/>
      <c r="P244" s="758"/>
      <c r="Q244" s="758"/>
      <c r="R244" s="758"/>
    </row>
    <row r="245" spans="9:18" s="195" customFormat="1">
      <c r="I245" s="758"/>
      <c r="J245" s="758"/>
      <c r="K245" s="758"/>
      <c r="L245" s="758"/>
      <c r="M245" s="758"/>
      <c r="N245" s="758"/>
      <c r="O245" s="758"/>
      <c r="P245" s="758"/>
      <c r="Q245" s="758"/>
      <c r="R245" s="758"/>
    </row>
    <row r="246" spans="9:18" s="195" customFormat="1">
      <c r="I246" s="758"/>
      <c r="J246" s="758"/>
      <c r="K246" s="758"/>
      <c r="L246" s="758"/>
      <c r="M246" s="758"/>
      <c r="N246" s="758"/>
      <c r="O246" s="758"/>
      <c r="P246" s="758"/>
      <c r="Q246" s="758"/>
      <c r="R246" s="758"/>
    </row>
    <row r="247" spans="9:18" s="195" customFormat="1">
      <c r="I247" s="758"/>
      <c r="J247" s="758"/>
      <c r="K247" s="758"/>
      <c r="L247" s="758"/>
      <c r="M247" s="758"/>
      <c r="N247" s="758"/>
      <c r="O247" s="758"/>
      <c r="P247" s="758"/>
      <c r="Q247" s="758"/>
      <c r="R247" s="758"/>
    </row>
    <row r="248" spans="9:18" s="195" customFormat="1">
      <c r="I248" s="758"/>
      <c r="J248" s="758"/>
      <c r="K248" s="758"/>
      <c r="L248" s="758"/>
      <c r="M248" s="758"/>
      <c r="N248" s="758"/>
      <c r="O248" s="758"/>
      <c r="P248" s="758"/>
      <c r="Q248" s="758"/>
      <c r="R248" s="758"/>
    </row>
    <row r="249" spans="9:18" s="195" customFormat="1">
      <c r="I249" s="758"/>
      <c r="J249" s="758"/>
      <c r="K249" s="758"/>
      <c r="L249" s="758"/>
      <c r="M249" s="758"/>
      <c r="N249" s="758"/>
      <c r="O249" s="758"/>
      <c r="P249" s="758"/>
      <c r="Q249" s="758"/>
      <c r="R249" s="758"/>
    </row>
    <row r="250" spans="9:18" s="195" customFormat="1">
      <c r="I250" s="758"/>
      <c r="J250" s="758"/>
      <c r="K250" s="758"/>
      <c r="L250" s="758"/>
      <c r="M250" s="758"/>
      <c r="N250" s="758"/>
      <c r="O250" s="758"/>
      <c r="P250" s="758"/>
      <c r="Q250" s="758"/>
      <c r="R250" s="758"/>
    </row>
    <row r="251" spans="9:18" s="195" customFormat="1">
      <c r="I251" s="758"/>
      <c r="J251" s="758"/>
      <c r="K251" s="758"/>
      <c r="L251" s="758"/>
      <c r="M251" s="758"/>
      <c r="N251" s="758"/>
      <c r="O251" s="758"/>
      <c r="P251" s="758"/>
      <c r="Q251" s="758"/>
      <c r="R251" s="758"/>
    </row>
    <row r="252" spans="9:18" s="195" customFormat="1">
      <c r="I252" s="758"/>
      <c r="J252" s="758"/>
      <c r="K252" s="758"/>
      <c r="L252" s="758"/>
      <c r="M252" s="758"/>
      <c r="N252" s="758"/>
      <c r="O252" s="758"/>
      <c r="P252" s="758"/>
      <c r="Q252" s="758"/>
      <c r="R252" s="758"/>
    </row>
    <row r="253" spans="9:18" s="195" customFormat="1">
      <c r="I253" s="758"/>
      <c r="J253" s="758"/>
      <c r="K253" s="758"/>
      <c r="L253" s="758"/>
      <c r="M253" s="758"/>
      <c r="N253" s="758"/>
      <c r="O253" s="758"/>
      <c r="P253" s="758"/>
      <c r="Q253" s="758"/>
      <c r="R253" s="758"/>
    </row>
    <row r="254" spans="9:18" s="195" customFormat="1">
      <c r="I254" s="758"/>
      <c r="J254" s="758"/>
      <c r="K254" s="758"/>
      <c r="L254" s="758"/>
      <c r="M254" s="758"/>
      <c r="N254" s="758"/>
      <c r="O254" s="758"/>
      <c r="P254" s="758"/>
      <c r="Q254" s="758"/>
      <c r="R254" s="758"/>
    </row>
    <row r="255" spans="9:18" s="195" customFormat="1">
      <c r="I255" s="758"/>
      <c r="J255" s="758"/>
      <c r="K255" s="758"/>
      <c r="L255" s="758"/>
      <c r="M255" s="758"/>
      <c r="N255" s="758"/>
      <c r="O255" s="758"/>
      <c r="P255" s="758"/>
      <c r="Q255" s="758"/>
      <c r="R255" s="758"/>
    </row>
    <row r="256" spans="9:18" s="195" customFormat="1">
      <c r="I256" s="758"/>
      <c r="J256" s="758"/>
      <c r="K256" s="758"/>
      <c r="L256" s="758"/>
      <c r="M256" s="758"/>
      <c r="N256" s="758"/>
      <c r="O256" s="758"/>
      <c r="P256" s="758"/>
      <c r="Q256" s="758"/>
      <c r="R256" s="758"/>
    </row>
    <row r="257" spans="9:18" s="195" customFormat="1">
      <c r="I257" s="758"/>
      <c r="J257" s="758"/>
      <c r="K257" s="758"/>
      <c r="L257" s="758"/>
      <c r="M257" s="758"/>
      <c r="N257" s="758"/>
      <c r="O257" s="758"/>
      <c r="P257" s="758"/>
      <c r="Q257" s="758"/>
      <c r="R257" s="758"/>
    </row>
    <row r="258" spans="9:18" s="195" customFormat="1">
      <c r="I258" s="758"/>
      <c r="J258" s="758"/>
      <c r="K258" s="758"/>
      <c r="L258" s="758"/>
      <c r="M258" s="758"/>
      <c r="N258" s="758"/>
      <c r="O258" s="758"/>
      <c r="P258" s="758"/>
      <c r="Q258" s="758"/>
      <c r="R258" s="758"/>
    </row>
  </sheetData>
  <mergeCells count="3">
    <mergeCell ref="B5:D5"/>
    <mergeCell ref="E5:H5"/>
    <mergeCell ref="A81:E81"/>
  </mergeCells>
  <printOptions horizontalCentered="1" verticalCentered="1"/>
  <pageMargins left="0" right="0" top="0" bottom="0" header="0.31496062992125984" footer="0.31496062992125984"/>
  <pageSetup scale="51" orientation="portrait" r:id="rId1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99FF"/>
  </sheetPr>
  <dimension ref="A1:P58"/>
  <sheetViews>
    <sheetView showGridLines="0" view="pageBreakPreview" topLeftCell="A19" zoomScaleNormal="90" zoomScaleSheetLayoutView="100" workbookViewId="0">
      <selection activeCell="H60" sqref="H60"/>
    </sheetView>
  </sheetViews>
  <sheetFormatPr baseColWidth="10" defaultColWidth="11.42578125" defaultRowHeight="12.75"/>
  <cols>
    <col min="1" max="2" width="13.85546875" style="242" customWidth="1"/>
    <col min="3" max="5" width="13.5703125" style="242" customWidth="1"/>
    <col min="6" max="6" width="21.28515625" style="242" bestFit="1" customWidth="1"/>
    <col min="7" max="13" width="13.5703125" style="242" customWidth="1"/>
    <col min="14" max="16384" width="11.42578125" style="242"/>
  </cols>
  <sheetData>
    <row r="1" spans="1:12">
      <c r="A1" s="272" t="s">
        <v>417</v>
      </c>
      <c r="B1" s="322"/>
      <c r="C1" s="322"/>
      <c r="D1" s="323"/>
      <c r="E1" s="306"/>
      <c r="F1" s="305"/>
      <c r="G1" s="307"/>
      <c r="H1" s="307"/>
    </row>
    <row r="2" spans="1:12" ht="15.75">
      <c r="A2" s="880" t="s">
        <v>310</v>
      </c>
      <c r="B2" s="880"/>
      <c r="C2" s="880"/>
      <c r="D2" s="880"/>
      <c r="E2" s="306"/>
      <c r="F2" s="305"/>
      <c r="G2" s="307"/>
      <c r="H2" s="307"/>
    </row>
    <row r="3" spans="1:12">
      <c r="A3" s="762"/>
      <c r="B3" s="762"/>
      <c r="C3" s="762"/>
      <c r="D3" s="762"/>
      <c r="E3" s="306"/>
      <c r="F3" s="305"/>
      <c r="G3" s="307"/>
      <c r="H3" s="307"/>
    </row>
    <row r="4" spans="1:12" ht="15" customHeight="1">
      <c r="A4" s="881" t="s">
        <v>427</v>
      </c>
      <c r="B4" s="881"/>
      <c r="C4" s="881"/>
      <c r="D4" s="881"/>
      <c r="F4" s="881" t="s">
        <v>689</v>
      </c>
      <c r="G4" s="881"/>
      <c r="H4" s="881"/>
      <c r="J4" s="758"/>
      <c r="K4" s="758"/>
      <c r="L4" s="758"/>
    </row>
    <row r="5" spans="1:12" ht="15">
      <c r="A5" s="371" t="s">
        <v>251</v>
      </c>
      <c r="B5" s="371" t="s">
        <v>465</v>
      </c>
      <c r="C5" s="371" t="s">
        <v>466</v>
      </c>
      <c r="D5" s="371" t="s">
        <v>55</v>
      </c>
      <c r="F5" s="308" t="s">
        <v>307</v>
      </c>
      <c r="G5" s="309" t="s">
        <v>308</v>
      </c>
      <c r="H5" s="309" t="s">
        <v>300</v>
      </c>
      <c r="I5" s="311"/>
      <c r="J5" s="758"/>
      <c r="K5" s="758"/>
      <c r="L5" s="758"/>
    </row>
    <row r="6" spans="1:12" ht="15">
      <c r="A6" s="358">
        <v>2008</v>
      </c>
      <c r="B6" s="369">
        <v>60965</v>
      </c>
      <c r="C6" s="369">
        <v>66064</v>
      </c>
      <c r="D6" s="369">
        <v>127029</v>
      </c>
      <c r="F6" s="242" t="s">
        <v>34</v>
      </c>
      <c r="G6" s="311">
        <v>31553</v>
      </c>
      <c r="H6" s="141">
        <f t="shared" ref="H6:H30" si="0">G6/$G$30</f>
        <v>0.15364650542215902</v>
      </c>
      <c r="I6" s="370"/>
      <c r="J6" s="811"/>
      <c r="K6" s="758"/>
      <c r="L6" s="758"/>
    </row>
    <row r="7" spans="1:12" ht="15">
      <c r="A7" s="358">
        <v>2009</v>
      </c>
      <c r="B7" s="369">
        <v>58910</v>
      </c>
      <c r="C7" s="369">
        <v>61379</v>
      </c>
      <c r="D7" s="369">
        <v>120289</v>
      </c>
      <c r="F7" s="242" t="s">
        <v>472</v>
      </c>
      <c r="G7" s="311">
        <v>20790</v>
      </c>
      <c r="H7" s="141">
        <f t="shared" si="0"/>
        <v>0.10123635938664109</v>
      </c>
      <c r="I7" s="370"/>
      <c r="J7" s="811"/>
      <c r="K7" s="758"/>
      <c r="L7" s="758"/>
    </row>
    <row r="8" spans="1:12" ht="15">
      <c r="A8" s="358">
        <v>2010</v>
      </c>
      <c r="B8" s="369">
        <v>67549</v>
      </c>
      <c r="C8" s="369">
        <v>92309</v>
      </c>
      <c r="D8" s="369">
        <v>159858</v>
      </c>
      <c r="F8" s="242" t="s">
        <v>44</v>
      </c>
      <c r="G8" s="311">
        <v>17068</v>
      </c>
      <c r="H8" s="141">
        <f t="shared" si="0"/>
        <v>8.3112178066916315E-2</v>
      </c>
      <c r="I8" s="370"/>
      <c r="J8" s="811"/>
      <c r="K8" s="758"/>
      <c r="L8" s="758"/>
    </row>
    <row r="9" spans="1:12" ht="15">
      <c r="A9" s="358">
        <v>2011</v>
      </c>
      <c r="B9" s="369">
        <v>73646</v>
      </c>
      <c r="C9" s="369">
        <v>96558</v>
      </c>
      <c r="D9" s="369">
        <v>170204</v>
      </c>
      <c r="F9" s="242" t="s">
        <v>40</v>
      </c>
      <c r="G9" s="311">
        <v>16637</v>
      </c>
      <c r="H9" s="141">
        <f t="shared" si="0"/>
        <v>8.1013434878092719E-2</v>
      </c>
      <c r="I9" s="370"/>
      <c r="J9" s="811"/>
      <c r="K9" s="758"/>
      <c r="L9" s="758"/>
    </row>
    <row r="10" spans="1:12" ht="15">
      <c r="A10" s="358">
        <v>2012</v>
      </c>
      <c r="B10" s="369">
        <v>85523</v>
      </c>
      <c r="C10" s="369">
        <v>128433</v>
      </c>
      <c r="D10" s="369">
        <v>213956</v>
      </c>
      <c r="F10" s="242" t="s">
        <v>41</v>
      </c>
      <c r="G10" s="311">
        <v>16415</v>
      </c>
      <c r="H10" s="141">
        <f t="shared" si="0"/>
        <v>7.9932411704267126E-2</v>
      </c>
      <c r="I10" s="370"/>
      <c r="J10" s="811"/>
      <c r="K10" s="758"/>
      <c r="L10" s="758"/>
    </row>
    <row r="11" spans="1:12" ht="15">
      <c r="A11" s="358">
        <v>2013</v>
      </c>
      <c r="B11" s="369">
        <v>81595</v>
      </c>
      <c r="C11" s="369">
        <v>101656</v>
      </c>
      <c r="D11" s="369">
        <v>183251</v>
      </c>
      <c r="F11" s="242" t="s">
        <v>38</v>
      </c>
      <c r="G11" s="311">
        <v>14087</v>
      </c>
      <c r="H11" s="141">
        <f t="shared" si="0"/>
        <v>6.8596276800366188E-2</v>
      </c>
      <c r="I11" s="370"/>
      <c r="J11" s="811"/>
      <c r="K11" s="758"/>
      <c r="L11" s="758"/>
    </row>
    <row r="12" spans="1:12" ht="15">
      <c r="A12" s="358">
        <v>2014</v>
      </c>
      <c r="B12" s="369">
        <v>81065</v>
      </c>
      <c r="C12" s="369">
        <v>93148</v>
      </c>
      <c r="D12" s="369">
        <v>174213</v>
      </c>
      <c r="F12" s="242" t="s">
        <v>470</v>
      </c>
      <c r="G12" s="311">
        <v>12889</v>
      </c>
      <c r="H12" s="141">
        <f t="shared" si="0"/>
        <v>6.2762647240712691E-2</v>
      </c>
      <c r="I12" s="370"/>
      <c r="J12" s="811"/>
      <c r="K12" s="758"/>
      <c r="L12" s="758"/>
    </row>
    <row r="13" spans="1:12" ht="15">
      <c r="A13" s="358">
        <v>2015</v>
      </c>
      <c r="B13" s="369">
        <v>74593</v>
      </c>
      <c r="C13" s="369">
        <v>109359</v>
      </c>
      <c r="D13" s="369">
        <v>183952</v>
      </c>
      <c r="F13" s="242" t="s">
        <v>39</v>
      </c>
      <c r="G13" s="311">
        <v>12645</v>
      </c>
      <c r="H13" s="141">
        <f t="shared" si="0"/>
        <v>6.1574495644255725E-2</v>
      </c>
      <c r="I13" s="370"/>
      <c r="J13" s="811"/>
      <c r="K13" s="758"/>
      <c r="L13" s="758"/>
    </row>
    <row r="14" spans="1:12" ht="15">
      <c r="A14" s="358">
        <v>2016</v>
      </c>
      <c r="B14" s="369">
        <v>75422</v>
      </c>
      <c r="C14" s="369">
        <v>96559</v>
      </c>
      <c r="D14" s="369">
        <v>171981</v>
      </c>
      <c r="F14" s="242" t="s">
        <v>471</v>
      </c>
      <c r="G14" s="311">
        <v>11163</v>
      </c>
      <c r="H14" s="141">
        <f t="shared" si="0"/>
        <v>5.4357935537906417E-2</v>
      </c>
      <c r="I14" s="370"/>
      <c r="J14" s="811"/>
      <c r="K14" s="758"/>
      <c r="L14" s="758"/>
    </row>
    <row r="15" spans="1:12" ht="15">
      <c r="A15" s="240">
        <v>2017</v>
      </c>
      <c r="B15" s="370">
        <v>65777.583333333328</v>
      </c>
      <c r="C15" s="369">
        <v>124184.08333333334</v>
      </c>
      <c r="D15" s="369">
        <v>189961.66666666669</v>
      </c>
      <c r="F15" s="242" t="s">
        <v>35</v>
      </c>
      <c r="G15" s="311">
        <v>10852</v>
      </c>
      <c r="H15" s="141">
        <f t="shared" si="0"/>
        <v>5.2843529199799379E-2</v>
      </c>
      <c r="I15" s="370"/>
      <c r="J15" s="811"/>
      <c r="K15" s="758"/>
      <c r="L15" s="758"/>
    </row>
    <row r="16" spans="1:12" ht="15">
      <c r="F16" s="242" t="s">
        <v>37</v>
      </c>
      <c r="G16" s="311">
        <v>8658</v>
      </c>
      <c r="H16" s="141">
        <f t="shared" si="0"/>
        <v>4.2159903779198579E-2</v>
      </c>
      <c r="I16" s="370"/>
      <c r="J16" s="811"/>
      <c r="K16" s="758"/>
      <c r="L16" s="758"/>
    </row>
    <row r="17" spans="1:12" ht="15">
      <c r="A17" s="213">
        <v>2018</v>
      </c>
      <c r="B17" s="330">
        <f>AVERAGE(B18:B26)</f>
        <v>65446.777777777781</v>
      </c>
      <c r="C17" s="330">
        <f>AVERAGE(C18:C26)</f>
        <v>133854</v>
      </c>
      <c r="D17" s="330">
        <f t="shared" ref="D17" si="1">AVERAGE(D18:D26)</f>
        <v>199300.77777777778</v>
      </c>
      <c r="E17" s="312"/>
      <c r="F17" s="242" t="s">
        <v>36</v>
      </c>
      <c r="G17" s="311">
        <v>7954</v>
      </c>
      <c r="H17" s="141">
        <f t="shared" si="0"/>
        <v>3.8731794254994865E-2</v>
      </c>
      <c r="I17" s="370"/>
      <c r="J17" s="811"/>
      <c r="K17" s="758"/>
      <c r="L17" s="758"/>
    </row>
    <row r="18" spans="1:12" ht="15">
      <c r="A18" s="359" t="s">
        <v>422</v>
      </c>
      <c r="B18" s="310">
        <v>62368</v>
      </c>
      <c r="C18" s="369">
        <v>131608</v>
      </c>
      <c r="D18" s="310">
        <f>SUM(B18:C18)</f>
        <v>193976</v>
      </c>
      <c r="E18" s="312"/>
      <c r="F18" s="242" t="s">
        <v>45</v>
      </c>
      <c r="G18" s="311">
        <v>7813</v>
      </c>
      <c r="H18" s="141">
        <f t="shared" si="0"/>
        <v>3.8045198455402926E-2</v>
      </c>
      <c r="I18" s="370"/>
      <c r="J18" s="811"/>
      <c r="K18" s="758"/>
      <c r="L18" s="758"/>
    </row>
    <row r="19" spans="1:12" ht="15">
      <c r="A19" s="359" t="s">
        <v>232</v>
      </c>
      <c r="B19" s="310">
        <v>64532</v>
      </c>
      <c r="C19" s="369">
        <v>132252</v>
      </c>
      <c r="D19" s="310">
        <f t="shared" ref="D19:D21" si="2">SUM(B19:C19)</f>
        <v>196784</v>
      </c>
      <c r="E19" s="312"/>
      <c r="F19" s="242" t="s">
        <v>43</v>
      </c>
      <c r="G19" s="311">
        <v>5818</v>
      </c>
      <c r="H19" s="141">
        <f t="shared" si="0"/>
        <v>2.8330598312240395E-2</v>
      </c>
      <c r="I19" s="370"/>
      <c r="J19" s="811"/>
      <c r="K19" s="758"/>
      <c r="L19" s="758"/>
    </row>
    <row r="20" spans="1:12" ht="15">
      <c r="A20" s="359" t="s">
        <v>233</v>
      </c>
      <c r="B20" s="310">
        <v>64644</v>
      </c>
      <c r="C20" s="369">
        <v>127124</v>
      </c>
      <c r="D20" s="310">
        <f t="shared" si="2"/>
        <v>191768</v>
      </c>
      <c r="F20" s="242" t="s">
        <v>42</v>
      </c>
      <c r="G20" s="311">
        <v>4326</v>
      </c>
      <c r="H20" s="141">
        <f t="shared" si="0"/>
        <v>2.1065343468331377E-2</v>
      </c>
      <c r="I20" s="370"/>
      <c r="J20" s="811"/>
      <c r="K20" s="758"/>
      <c r="L20" s="758"/>
    </row>
    <row r="21" spans="1:12" ht="15">
      <c r="A21" s="359" t="s">
        <v>120</v>
      </c>
      <c r="B21" s="310">
        <v>63703</v>
      </c>
      <c r="C21" s="369">
        <v>132560</v>
      </c>
      <c r="D21" s="310">
        <f t="shared" si="2"/>
        <v>196263</v>
      </c>
      <c r="F21" s="242" t="s">
        <v>162</v>
      </c>
      <c r="G21" s="311">
        <v>2365</v>
      </c>
      <c r="H21" s="141">
        <f t="shared" si="0"/>
        <v>1.151630543287187E-2</v>
      </c>
      <c r="I21" s="370"/>
      <c r="J21" s="811"/>
      <c r="K21" s="758"/>
      <c r="L21" s="758"/>
    </row>
    <row r="22" spans="1:12" ht="15">
      <c r="A22" s="359" t="s">
        <v>423</v>
      </c>
      <c r="B22" s="310">
        <v>65423</v>
      </c>
      <c r="C22" s="369">
        <v>130689</v>
      </c>
      <c r="D22" s="310">
        <f>SUM(B22:C22)</f>
        <v>196112</v>
      </c>
      <c r="F22" s="242" t="s">
        <v>473</v>
      </c>
      <c r="G22" s="311">
        <v>2301</v>
      </c>
      <c r="H22" s="141">
        <f t="shared" si="0"/>
        <v>1.1204659112489712E-2</v>
      </c>
      <c r="I22" s="370"/>
      <c r="J22" s="811"/>
      <c r="K22" s="758"/>
      <c r="L22" s="758"/>
    </row>
    <row r="23" spans="1:12" ht="15.75" customHeight="1">
      <c r="A23" s="359" t="s">
        <v>424</v>
      </c>
      <c r="B23" s="310">
        <v>64856</v>
      </c>
      <c r="C23" s="310">
        <v>133870</v>
      </c>
      <c r="D23" s="310">
        <f>SUM(B23:C23)</f>
        <v>198726</v>
      </c>
      <c r="E23" s="498"/>
      <c r="F23" s="242" t="s">
        <v>288</v>
      </c>
      <c r="G23" s="311">
        <v>939</v>
      </c>
      <c r="H23" s="141">
        <f t="shared" si="0"/>
        <v>4.5724358568569497E-3</v>
      </c>
      <c r="I23" s="370"/>
      <c r="J23" s="811"/>
      <c r="K23" s="758"/>
      <c r="L23" s="758"/>
    </row>
    <row r="24" spans="1:12" ht="15">
      <c r="A24" s="359" t="s">
        <v>425</v>
      </c>
      <c r="B24" s="310">
        <v>69658</v>
      </c>
      <c r="C24" s="310">
        <v>138263</v>
      </c>
      <c r="D24" s="310">
        <f>SUM(B24:C24)</f>
        <v>207921</v>
      </c>
      <c r="F24" s="242" t="s">
        <v>28</v>
      </c>
      <c r="G24" s="311">
        <v>916</v>
      </c>
      <c r="H24" s="141">
        <f t="shared" si="0"/>
        <v>4.4604379604696121E-3</v>
      </c>
      <c r="I24" s="370"/>
      <c r="J24" s="811"/>
      <c r="K24" s="758"/>
      <c r="L24" s="758"/>
    </row>
    <row r="25" spans="1:12" ht="15">
      <c r="A25" s="359" t="s">
        <v>147</v>
      </c>
      <c r="B25" s="310">
        <v>65633</v>
      </c>
      <c r="C25" s="310">
        <v>141163</v>
      </c>
      <c r="D25" s="310">
        <f>SUM(B25:C25)</f>
        <v>206796</v>
      </c>
      <c r="F25" s="242" t="s">
        <v>478</v>
      </c>
      <c r="G25" s="311">
        <v>89</v>
      </c>
      <c r="H25" s="141">
        <f t="shared" si="0"/>
        <v>4.3338316428143613E-4</v>
      </c>
      <c r="I25" s="370"/>
      <c r="J25" s="811"/>
      <c r="K25" s="758"/>
      <c r="L25" s="758"/>
    </row>
    <row r="26" spans="1:12" ht="15">
      <c r="A26" s="359" t="s">
        <v>148</v>
      </c>
      <c r="B26" s="310">
        <v>68204</v>
      </c>
      <c r="C26" s="310">
        <v>137157</v>
      </c>
      <c r="D26" s="310">
        <f>SUM(B26:C26)</f>
        <v>205361</v>
      </c>
      <c r="F26" s="242" t="s">
        <v>287</v>
      </c>
      <c r="G26" s="311">
        <v>59</v>
      </c>
      <c r="H26" s="141">
        <f t="shared" si="0"/>
        <v>2.8729895160230034E-4</v>
      </c>
      <c r="I26" s="370"/>
      <c r="J26" s="811"/>
      <c r="K26" s="758"/>
      <c r="L26" s="758"/>
    </row>
    <row r="27" spans="1:12" ht="15">
      <c r="F27" s="242" t="s">
        <v>289</v>
      </c>
      <c r="G27" s="311">
        <v>16</v>
      </c>
      <c r="H27" s="141">
        <f t="shared" si="0"/>
        <v>7.7911580095539075E-5</v>
      </c>
      <c r="I27" s="370"/>
      <c r="J27" s="811"/>
      <c r="K27" s="758"/>
      <c r="L27" s="758"/>
    </row>
    <row r="28" spans="1:12" ht="12.75" customHeight="1">
      <c r="A28" s="881" t="s">
        <v>639</v>
      </c>
      <c r="B28" s="881"/>
      <c r="C28" s="881"/>
      <c r="D28" s="881"/>
      <c r="E28" s="313"/>
      <c r="F28" s="242" t="s">
        <v>291</v>
      </c>
      <c r="G28" s="311">
        <v>8</v>
      </c>
      <c r="H28" s="141">
        <f t="shared" si="0"/>
        <v>3.8955790047769538E-5</v>
      </c>
      <c r="I28" s="370"/>
      <c r="J28" s="811"/>
      <c r="K28" s="758"/>
      <c r="L28" s="758"/>
    </row>
    <row r="29" spans="1:12" ht="15">
      <c r="A29" s="358" t="s">
        <v>672</v>
      </c>
      <c r="B29" s="310">
        <v>67673</v>
      </c>
      <c r="C29" s="310">
        <v>136826</v>
      </c>
      <c r="D29" s="310">
        <f>SUM(B29:C29)</f>
        <v>204499</v>
      </c>
      <c r="F29" s="242" t="s">
        <v>290</v>
      </c>
      <c r="G29" s="499">
        <v>0</v>
      </c>
      <c r="H29" s="141">
        <f t="shared" si="0"/>
        <v>0</v>
      </c>
      <c r="I29" s="370"/>
      <c r="J29" s="811"/>
      <c r="K29" s="758"/>
      <c r="L29" s="758"/>
    </row>
    <row r="30" spans="1:12" ht="15">
      <c r="A30" s="358" t="s">
        <v>673</v>
      </c>
      <c r="B30" s="310">
        <f>+B26</f>
        <v>68204</v>
      </c>
      <c r="C30" s="310">
        <f>+C26</f>
        <v>137157</v>
      </c>
      <c r="D30" s="310">
        <f>SUM(B30:C30)</f>
        <v>205361</v>
      </c>
      <c r="F30" s="264" t="s">
        <v>55</v>
      </c>
      <c r="G30" s="315">
        <f>+SUM(G6:G29)</f>
        <v>205361</v>
      </c>
      <c r="H30" s="316">
        <f t="shared" si="0"/>
        <v>1</v>
      </c>
      <c r="I30" s="370"/>
      <c r="J30" s="758"/>
      <c r="K30" s="758"/>
      <c r="L30" s="758"/>
    </row>
    <row r="31" spans="1:12" ht="15">
      <c r="A31" s="314" t="s">
        <v>252</v>
      </c>
      <c r="B31" s="812">
        <f>B30/B29-1</f>
        <v>7.8465562336529349E-3</v>
      </c>
      <c r="C31" s="812">
        <f>C30/C29-1</f>
        <v>2.4191308669405664E-3</v>
      </c>
      <c r="D31" s="812">
        <f>D30/D29-1</f>
        <v>4.2151795363303268E-3</v>
      </c>
      <c r="I31" s="313"/>
      <c r="J31" s="758"/>
      <c r="K31" s="758"/>
      <c r="L31" s="758"/>
    </row>
    <row r="33" spans="1:16" ht="55.5" customHeight="1">
      <c r="A33" s="878" t="s">
        <v>690</v>
      </c>
      <c r="B33" s="878"/>
      <c r="C33" s="878"/>
      <c r="D33" s="878"/>
      <c r="E33" s="878"/>
      <c r="F33" s="878"/>
      <c r="G33" s="878"/>
      <c r="H33" s="878"/>
      <c r="I33" s="878"/>
      <c r="J33" s="878"/>
      <c r="K33" s="878"/>
    </row>
    <row r="35" spans="1:16">
      <c r="A35" s="879" t="s">
        <v>336</v>
      </c>
      <c r="B35" s="879"/>
      <c r="C35" s="879"/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P35" s="879"/>
    </row>
    <row r="36" spans="1:16">
      <c r="A36" s="882"/>
      <c r="B36" s="883"/>
      <c r="C36" s="883"/>
      <c r="D36" s="883"/>
      <c r="E36" s="883"/>
      <c r="F36" s="883"/>
      <c r="G36" s="883"/>
      <c r="H36" s="883"/>
      <c r="I36" s="883"/>
      <c r="J36" s="883"/>
      <c r="K36" s="883"/>
      <c r="L36" s="883"/>
      <c r="M36" s="883"/>
      <c r="N36" s="883"/>
      <c r="O36" s="883"/>
      <c r="P36" s="883"/>
    </row>
    <row r="37" spans="1:16" ht="25.5">
      <c r="A37" s="317" t="s">
        <v>311</v>
      </c>
      <c r="B37" s="317" t="s">
        <v>312</v>
      </c>
      <c r="C37" s="317" t="s">
        <v>313</v>
      </c>
      <c r="D37" s="317" t="s">
        <v>314</v>
      </c>
      <c r="E37" s="317" t="s">
        <v>315</v>
      </c>
      <c r="F37" s="317" t="s">
        <v>316</v>
      </c>
      <c r="G37" s="317" t="s">
        <v>317</v>
      </c>
      <c r="H37" s="317" t="s">
        <v>318</v>
      </c>
      <c r="I37" s="317" t="s">
        <v>319</v>
      </c>
      <c r="J37" s="317" t="s">
        <v>320</v>
      </c>
      <c r="K37" s="317" t="s">
        <v>321</v>
      </c>
      <c r="L37" s="317" t="s">
        <v>322</v>
      </c>
      <c r="M37" s="317" t="s">
        <v>323</v>
      </c>
      <c r="N37" s="317" t="s">
        <v>283</v>
      </c>
    </row>
    <row r="38" spans="1:16">
      <c r="A38" s="318" t="s">
        <v>324</v>
      </c>
      <c r="B38" s="319">
        <v>6</v>
      </c>
      <c r="C38" s="319">
        <v>4</v>
      </c>
      <c r="D38" s="319">
        <v>2</v>
      </c>
      <c r="E38" s="319">
        <v>3</v>
      </c>
      <c r="F38" s="319">
        <v>3</v>
      </c>
      <c r="G38" s="319">
        <v>6</v>
      </c>
      <c r="H38" s="319">
        <v>8</v>
      </c>
      <c r="I38" s="319">
        <v>0</v>
      </c>
      <c r="J38" s="319">
        <v>0</v>
      </c>
      <c r="K38" s="319">
        <v>7</v>
      </c>
      <c r="L38" s="319">
        <v>8</v>
      </c>
      <c r="M38" s="319">
        <v>7</v>
      </c>
      <c r="N38" s="319">
        <v>54</v>
      </c>
    </row>
    <row r="39" spans="1:16">
      <c r="A39" s="318" t="s">
        <v>325</v>
      </c>
      <c r="B39" s="319">
        <v>2</v>
      </c>
      <c r="C39" s="319">
        <v>9</v>
      </c>
      <c r="D39" s="319">
        <v>5</v>
      </c>
      <c r="E39" s="319">
        <v>5</v>
      </c>
      <c r="F39" s="319">
        <v>8</v>
      </c>
      <c r="G39" s="319">
        <v>3</v>
      </c>
      <c r="H39" s="319">
        <v>8</v>
      </c>
      <c r="I39" s="319">
        <v>8</v>
      </c>
      <c r="J39" s="319">
        <v>4</v>
      </c>
      <c r="K39" s="319">
        <v>5</v>
      </c>
      <c r="L39" s="319">
        <v>4</v>
      </c>
      <c r="M39" s="319">
        <v>5</v>
      </c>
      <c r="N39" s="319">
        <v>66</v>
      </c>
    </row>
    <row r="40" spans="1:16">
      <c r="A40" s="318" t="s">
        <v>326</v>
      </c>
      <c r="B40" s="319">
        <v>20</v>
      </c>
      <c r="C40" s="319">
        <v>2</v>
      </c>
      <c r="D40" s="319">
        <v>4</v>
      </c>
      <c r="E40" s="319">
        <v>6</v>
      </c>
      <c r="F40" s="319">
        <v>5</v>
      </c>
      <c r="G40" s="319">
        <v>5</v>
      </c>
      <c r="H40" s="319">
        <v>4</v>
      </c>
      <c r="I40" s="319">
        <v>6</v>
      </c>
      <c r="J40" s="319">
        <v>4</v>
      </c>
      <c r="K40" s="319">
        <v>8</v>
      </c>
      <c r="L40" s="319">
        <v>8</v>
      </c>
      <c r="M40" s="319">
        <v>1</v>
      </c>
      <c r="N40" s="319">
        <v>73</v>
      </c>
    </row>
    <row r="41" spans="1:16">
      <c r="A41" s="318" t="s">
        <v>327</v>
      </c>
      <c r="B41" s="319">
        <v>4</v>
      </c>
      <c r="C41" s="319">
        <v>8</v>
      </c>
      <c r="D41" s="319">
        <v>5</v>
      </c>
      <c r="E41" s="319">
        <v>7</v>
      </c>
      <c r="F41" s="319">
        <v>5</v>
      </c>
      <c r="G41" s="319">
        <v>3</v>
      </c>
      <c r="H41" s="319">
        <v>4</v>
      </c>
      <c r="I41" s="319">
        <v>5</v>
      </c>
      <c r="J41" s="319">
        <v>3</v>
      </c>
      <c r="K41" s="319">
        <v>3</v>
      </c>
      <c r="L41" s="319">
        <v>4</v>
      </c>
      <c r="M41" s="319">
        <v>3</v>
      </c>
      <c r="N41" s="319">
        <v>54</v>
      </c>
    </row>
    <row r="42" spans="1:16">
      <c r="A42" s="318" t="s">
        <v>328</v>
      </c>
      <c r="B42" s="319">
        <v>2</v>
      </c>
      <c r="C42" s="319">
        <v>9</v>
      </c>
      <c r="D42" s="319">
        <v>8</v>
      </c>
      <c r="E42" s="319">
        <v>5</v>
      </c>
      <c r="F42" s="319">
        <v>2</v>
      </c>
      <c r="G42" s="319">
        <v>9</v>
      </c>
      <c r="H42" s="319">
        <v>1</v>
      </c>
      <c r="I42" s="319">
        <v>3</v>
      </c>
      <c r="J42" s="319">
        <v>4</v>
      </c>
      <c r="K42" s="319">
        <v>7</v>
      </c>
      <c r="L42" s="319">
        <v>5</v>
      </c>
      <c r="M42" s="319">
        <v>1</v>
      </c>
      <c r="N42" s="319">
        <v>56</v>
      </c>
    </row>
    <row r="43" spans="1:16">
      <c r="A43" s="318" t="s">
        <v>329</v>
      </c>
      <c r="B43" s="319">
        <v>3</v>
      </c>
      <c r="C43" s="319">
        <v>8</v>
      </c>
      <c r="D43" s="319">
        <v>6</v>
      </c>
      <c r="E43" s="319">
        <v>6</v>
      </c>
      <c r="F43" s="319">
        <v>6</v>
      </c>
      <c r="G43" s="319">
        <v>3</v>
      </c>
      <c r="H43" s="319">
        <v>5</v>
      </c>
      <c r="I43" s="319">
        <v>3</v>
      </c>
      <c r="J43" s="319">
        <v>7</v>
      </c>
      <c r="K43" s="319">
        <v>5</v>
      </c>
      <c r="L43" s="319">
        <v>8</v>
      </c>
      <c r="M43" s="319">
        <v>9</v>
      </c>
      <c r="N43" s="319">
        <v>69</v>
      </c>
    </row>
    <row r="44" spans="1:16">
      <c r="A44" s="318" t="s">
        <v>330</v>
      </c>
      <c r="B44" s="319">
        <v>6</v>
      </c>
      <c r="C44" s="319">
        <v>7</v>
      </c>
      <c r="D44" s="319">
        <v>6</v>
      </c>
      <c r="E44" s="319">
        <v>3</v>
      </c>
      <c r="F44" s="319">
        <v>6</v>
      </c>
      <c r="G44" s="319">
        <v>5</v>
      </c>
      <c r="H44" s="319">
        <v>6</v>
      </c>
      <c r="I44" s="319">
        <v>5</v>
      </c>
      <c r="J44" s="319">
        <v>4</v>
      </c>
      <c r="K44" s="319">
        <v>9</v>
      </c>
      <c r="L44" s="319">
        <v>4</v>
      </c>
      <c r="M44" s="319">
        <v>4</v>
      </c>
      <c r="N44" s="319">
        <v>65</v>
      </c>
    </row>
    <row r="45" spans="1:16">
      <c r="A45" s="318" t="s">
        <v>331</v>
      </c>
      <c r="B45" s="319">
        <v>5</v>
      </c>
      <c r="C45" s="319">
        <v>6</v>
      </c>
      <c r="D45" s="319">
        <v>7</v>
      </c>
      <c r="E45" s="319">
        <v>3</v>
      </c>
      <c r="F45" s="319">
        <v>7</v>
      </c>
      <c r="G45" s="319">
        <v>6</v>
      </c>
      <c r="H45" s="319">
        <v>4</v>
      </c>
      <c r="I45" s="319">
        <v>6</v>
      </c>
      <c r="J45" s="319">
        <v>5</v>
      </c>
      <c r="K45" s="319">
        <v>6</v>
      </c>
      <c r="L45" s="319">
        <v>5</v>
      </c>
      <c r="M45" s="319">
        <v>2</v>
      </c>
      <c r="N45" s="319">
        <v>62</v>
      </c>
    </row>
    <row r="46" spans="1:16">
      <c r="A46" s="318" t="s">
        <v>332</v>
      </c>
      <c r="B46" s="319">
        <v>12</v>
      </c>
      <c r="C46" s="319">
        <v>5</v>
      </c>
      <c r="D46" s="319">
        <v>7</v>
      </c>
      <c r="E46" s="319">
        <v>6</v>
      </c>
      <c r="F46" s="319">
        <v>3</v>
      </c>
      <c r="G46" s="319">
        <v>5</v>
      </c>
      <c r="H46" s="319">
        <v>6</v>
      </c>
      <c r="I46" s="319">
        <v>6</v>
      </c>
      <c r="J46" s="319">
        <v>5</v>
      </c>
      <c r="K46" s="319">
        <v>3</v>
      </c>
      <c r="L46" s="319">
        <v>3</v>
      </c>
      <c r="M46" s="319">
        <v>3</v>
      </c>
      <c r="N46" s="319">
        <v>64</v>
      </c>
    </row>
    <row r="47" spans="1:16">
      <c r="A47" s="318" t="s">
        <v>333</v>
      </c>
      <c r="B47" s="319">
        <v>4</v>
      </c>
      <c r="C47" s="319">
        <v>14</v>
      </c>
      <c r="D47" s="319">
        <v>6</v>
      </c>
      <c r="E47" s="319">
        <v>2</v>
      </c>
      <c r="F47" s="319">
        <v>3</v>
      </c>
      <c r="G47" s="319">
        <v>8</v>
      </c>
      <c r="H47" s="319">
        <v>6</v>
      </c>
      <c r="I47" s="319">
        <v>4</v>
      </c>
      <c r="J47" s="319">
        <v>2</v>
      </c>
      <c r="K47" s="319">
        <v>1</v>
      </c>
      <c r="L47" s="319">
        <v>4</v>
      </c>
      <c r="M47" s="319">
        <v>2</v>
      </c>
      <c r="N47" s="319">
        <v>56</v>
      </c>
    </row>
    <row r="48" spans="1:16">
      <c r="A48" s="318" t="s">
        <v>334</v>
      </c>
      <c r="B48" s="319">
        <v>5</v>
      </c>
      <c r="C48" s="319">
        <v>13</v>
      </c>
      <c r="D48" s="319">
        <v>1</v>
      </c>
      <c r="E48" s="319">
        <v>6</v>
      </c>
      <c r="F48" s="319">
        <v>5</v>
      </c>
      <c r="G48" s="319">
        <v>9</v>
      </c>
      <c r="H48" s="319">
        <v>6</v>
      </c>
      <c r="I48" s="319">
        <v>4</v>
      </c>
      <c r="J48" s="319">
        <v>3</v>
      </c>
      <c r="K48" s="319">
        <v>4</v>
      </c>
      <c r="L48" s="319">
        <v>4</v>
      </c>
      <c r="M48" s="319">
        <v>6</v>
      </c>
      <c r="N48" s="319">
        <v>66</v>
      </c>
    </row>
    <row r="49" spans="1:14">
      <c r="A49" s="318" t="s">
        <v>335</v>
      </c>
      <c r="B49" s="319">
        <v>4</v>
      </c>
      <c r="C49" s="319">
        <v>8</v>
      </c>
      <c r="D49" s="319">
        <v>2</v>
      </c>
      <c r="E49" s="319">
        <v>5</v>
      </c>
      <c r="F49" s="319">
        <v>6</v>
      </c>
      <c r="G49" s="319">
        <v>5</v>
      </c>
      <c r="H49" s="319">
        <v>4</v>
      </c>
      <c r="I49" s="319">
        <v>5</v>
      </c>
      <c r="J49" s="319">
        <v>4</v>
      </c>
      <c r="K49" s="319">
        <v>5</v>
      </c>
      <c r="L49" s="319">
        <v>1</v>
      </c>
      <c r="M49" s="319">
        <v>3</v>
      </c>
      <c r="N49" s="319">
        <v>52</v>
      </c>
    </row>
    <row r="50" spans="1:14">
      <c r="A50" s="318">
        <v>2012</v>
      </c>
      <c r="B50" s="319">
        <v>2</v>
      </c>
      <c r="C50" s="319">
        <v>6</v>
      </c>
      <c r="D50" s="319">
        <v>8</v>
      </c>
      <c r="E50" s="319">
        <v>2</v>
      </c>
      <c r="F50" s="319">
        <v>4</v>
      </c>
      <c r="G50" s="319">
        <v>2</v>
      </c>
      <c r="H50" s="319">
        <v>5</v>
      </c>
      <c r="I50" s="319">
        <v>5</v>
      </c>
      <c r="J50" s="319">
        <v>3</v>
      </c>
      <c r="K50" s="319">
        <v>8</v>
      </c>
      <c r="L50" s="319">
        <v>4</v>
      </c>
      <c r="M50" s="319">
        <v>4</v>
      </c>
      <c r="N50" s="319">
        <v>53</v>
      </c>
    </row>
    <row r="51" spans="1:14">
      <c r="A51" s="318">
        <v>2013</v>
      </c>
      <c r="B51" s="319">
        <v>4</v>
      </c>
      <c r="C51" s="319">
        <v>6</v>
      </c>
      <c r="D51" s="319">
        <v>5</v>
      </c>
      <c r="E51" s="319">
        <v>6</v>
      </c>
      <c r="F51" s="319">
        <v>1</v>
      </c>
      <c r="G51" s="319">
        <v>4</v>
      </c>
      <c r="H51" s="319">
        <v>4</v>
      </c>
      <c r="I51" s="319">
        <v>4</v>
      </c>
      <c r="J51" s="319">
        <v>5</v>
      </c>
      <c r="K51" s="319">
        <v>2</v>
      </c>
      <c r="L51" s="319">
        <v>4</v>
      </c>
      <c r="M51" s="319">
        <v>2</v>
      </c>
      <c r="N51" s="319">
        <v>47</v>
      </c>
    </row>
    <row r="52" spans="1:14">
      <c r="A52" s="318">
        <v>2014</v>
      </c>
      <c r="B52" s="319">
        <v>6</v>
      </c>
      <c r="C52" s="319">
        <v>1</v>
      </c>
      <c r="D52" s="319">
        <v>1</v>
      </c>
      <c r="E52" s="319">
        <v>1</v>
      </c>
      <c r="F52" s="319">
        <v>1</v>
      </c>
      <c r="G52" s="319">
        <v>3</v>
      </c>
      <c r="H52" s="319">
        <v>7</v>
      </c>
      <c r="I52" s="319">
        <v>2</v>
      </c>
      <c r="J52" s="319">
        <v>2</v>
      </c>
      <c r="K52" s="319">
        <v>0</v>
      </c>
      <c r="L52" s="319">
        <v>1</v>
      </c>
      <c r="M52" s="319">
        <v>7</v>
      </c>
      <c r="N52" s="319">
        <v>32</v>
      </c>
    </row>
    <row r="53" spans="1:14">
      <c r="A53" s="318">
        <v>2015</v>
      </c>
      <c r="B53" s="319">
        <v>5</v>
      </c>
      <c r="C53" s="319">
        <v>2</v>
      </c>
      <c r="D53" s="319">
        <v>7</v>
      </c>
      <c r="E53" s="319">
        <v>2</v>
      </c>
      <c r="F53" s="319">
        <v>0</v>
      </c>
      <c r="G53" s="319">
        <v>2</v>
      </c>
      <c r="H53" s="319">
        <v>1</v>
      </c>
      <c r="I53" s="319">
        <v>2</v>
      </c>
      <c r="J53" s="319">
        <v>2</v>
      </c>
      <c r="K53" s="319">
        <v>3</v>
      </c>
      <c r="L53" s="319">
        <v>3</v>
      </c>
      <c r="M53" s="319">
        <v>0</v>
      </c>
      <c r="N53" s="319">
        <v>29</v>
      </c>
    </row>
    <row r="54" spans="1:14">
      <c r="A54" s="318">
        <v>2016</v>
      </c>
      <c r="B54" s="319">
        <v>4</v>
      </c>
      <c r="C54" s="319">
        <v>3</v>
      </c>
      <c r="D54" s="319">
        <v>3</v>
      </c>
      <c r="E54" s="319">
        <v>1</v>
      </c>
      <c r="F54" s="319">
        <v>6</v>
      </c>
      <c r="G54" s="319">
        <v>2</v>
      </c>
      <c r="H54" s="319">
        <v>2</v>
      </c>
      <c r="I54" s="319">
        <v>3</v>
      </c>
      <c r="J54" s="319">
        <v>4</v>
      </c>
      <c r="K54" s="319">
        <v>1</v>
      </c>
      <c r="L54" s="319">
        <v>2</v>
      </c>
      <c r="M54" s="319">
        <v>3</v>
      </c>
      <c r="N54" s="319">
        <v>34</v>
      </c>
    </row>
    <row r="55" spans="1:14">
      <c r="A55" s="318">
        <v>2017</v>
      </c>
      <c r="B55" s="319">
        <v>5</v>
      </c>
      <c r="C55" s="319">
        <v>5</v>
      </c>
      <c r="D55" s="319">
        <v>3</v>
      </c>
      <c r="E55" s="319">
        <v>2</v>
      </c>
      <c r="F55" s="319">
        <v>6</v>
      </c>
      <c r="G55" s="319">
        <v>1</v>
      </c>
      <c r="H55" s="319">
        <v>3</v>
      </c>
      <c r="I55" s="319">
        <v>4</v>
      </c>
      <c r="J55" s="319">
        <v>2</v>
      </c>
      <c r="K55" s="319">
        <v>8</v>
      </c>
      <c r="L55" s="319">
        <v>0</v>
      </c>
      <c r="M55" s="319">
        <v>2</v>
      </c>
      <c r="N55" s="319">
        <v>41</v>
      </c>
    </row>
    <row r="56" spans="1:14">
      <c r="A56" s="320">
        <v>2018</v>
      </c>
      <c r="B56" s="321">
        <v>2</v>
      </c>
      <c r="C56" s="321">
        <v>1</v>
      </c>
      <c r="D56" s="321">
        <v>2</v>
      </c>
      <c r="E56" s="321">
        <v>5</v>
      </c>
      <c r="F56" s="321">
        <v>3</v>
      </c>
      <c r="G56" s="321">
        <v>2</v>
      </c>
      <c r="H56" s="321">
        <v>1</v>
      </c>
      <c r="I56" s="321">
        <v>3</v>
      </c>
      <c r="J56" s="321">
        <v>2</v>
      </c>
      <c r="K56" s="321"/>
      <c r="L56" s="321"/>
      <c r="M56" s="321"/>
      <c r="N56" s="321">
        <f>+SUM(B56:M56)</f>
        <v>21</v>
      </c>
    </row>
    <row r="58" spans="1:14" ht="51.75" customHeight="1">
      <c r="A58" s="878" t="s">
        <v>691</v>
      </c>
      <c r="B58" s="878"/>
      <c r="C58" s="878"/>
      <c r="D58" s="878"/>
      <c r="E58" s="878"/>
      <c r="F58" s="878"/>
      <c r="G58" s="878"/>
      <c r="H58" s="878"/>
      <c r="I58" s="878"/>
      <c r="J58" s="878"/>
      <c r="K58" s="878"/>
    </row>
  </sheetData>
  <mergeCells count="8">
    <mergeCell ref="A58:K58"/>
    <mergeCell ref="A35:P35"/>
    <mergeCell ref="A2:D2"/>
    <mergeCell ref="A4:D4"/>
    <mergeCell ref="F4:H4"/>
    <mergeCell ref="A28:D28"/>
    <mergeCell ref="A33:K33"/>
    <mergeCell ref="A36:P36"/>
  </mergeCells>
  <printOptions horizontalCentered="1" verticalCentered="1"/>
  <pageMargins left="0" right="0" top="0" bottom="0" header="0.31496062992125984" footer="0.31496062992125984"/>
  <pageSetup paperSize="9" scale="5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99FF"/>
  </sheetPr>
  <dimension ref="A1:O49"/>
  <sheetViews>
    <sheetView showGridLines="0" view="pageBreakPreview" zoomScaleNormal="100" zoomScaleSheetLayoutView="100" workbookViewId="0">
      <selection activeCell="G43" sqref="G43"/>
    </sheetView>
  </sheetViews>
  <sheetFormatPr baseColWidth="10" defaultColWidth="11.5703125" defaultRowHeight="12"/>
  <cols>
    <col min="1" max="1" width="17" style="144" customWidth="1"/>
    <col min="2" max="2" width="18.5703125" style="150" hidden="1" customWidth="1"/>
    <col min="3" max="5" width="17.28515625" style="150" customWidth="1"/>
    <col min="6" max="11" width="17.28515625" style="143" customWidth="1"/>
    <col min="12" max="12" width="17.28515625" style="144" customWidth="1"/>
    <col min="13" max="16384" width="11.5703125" style="144"/>
  </cols>
  <sheetData>
    <row r="1" spans="1:12" ht="12.75">
      <c r="A1" s="300" t="s">
        <v>364</v>
      </c>
      <c r="B1" s="284"/>
      <c r="C1" s="284"/>
      <c r="D1" s="284"/>
      <c r="E1" s="284"/>
      <c r="F1" s="285"/>
      <c r="G1" s="285"/>
      <c r="H1" s="285"/>
      <c r="I1" s="285"/>
      <c r="J1" s="285"/>
      <c r="K1" s="285"/>
    </row>
    <row r="2" spans="1:12" ht="31.5" customHeight="1">
      <c r="A2" s="813" t="s">
        <v>365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</row>
    <row r="3" spans="1:12">
      <c r="E3" s="143"/>
    </row>
    <row r="4" spans="1:12" ht="25.5">
      <c r="A4" s="287" t="s">
        <v>337</v>
      </c>
      <c r="B4" s="301">
        <v>2008</v>
      </c>
      <c r="C4" s="301">
        <v>2009</v>
      </c>
      <c r="D4" s="301">
        <v>2010</v>
      </c>
      <c r="E4" s="301">
        <v>2011</v>
      </c>
      <c r="F4" s="301">
        <v>2012</v>
      </c>
      <c r="G4" s="301">
        <v>2013</v>
      </c>
      <c r="H4" s="301">
        <v>2014</v>
      </c>
      <c r="I4" s="301">
        <v>2015</v>
      </c>
      <c r="J4" s="301">
        <v>2016</v>
      </c>
      <c r="K4" s="301">
        <v>2017</v>
      </c>
      <c r="L4" s="388" t="s">
        <v>640</v>
      </c>
    </row>
    <row r="5" spans="1:12" ht="12.75">
      <c r="A5" s="288" t="s">
        <v>338</v>
      </c>
      <c r="B5" s="289" t="e">
        <f>'12. TRANSFERENCIAS 2'!#REF!+'12. TRANSFERENCIAS 2'!#REF!+'12. TRANSFERENCIAS 2'!#REF!</f>
        <v>#REF!</v>
      </c>
      <c r="C5" s="289">
        <f>'12. TRANSFERENCIAS 2'!B6+'12. TRANSFERENCIAS 2'!B32+'12. TRANSFERENCIAS 2'!B58</f>
        <v>2682789.9075251226</v>
      </c>
      <c r="D5" s="289">
        <f>'12. TRANSFERENCIAS 2'!C6+'12. TRANSFERENCIAS 2'!C32+'12. TRANSFERENCIAS 2'!C58</f>
        <v>2917749.4890824147</v>
      </c>
      <c r="E5" s="289">
        <f>'12. TRANSFERENCIAS 2'!D6+'12. TRANSFERENCIAS 2'!D32+'12. TRANSFERENCIAS 2'!D58</f>
        <v>2885886.1343818358</v>
      </c>
      <c r="F5" s="289">
        <f>'12. TRANSFERENCIAS 2'!E6+'12. TRANSFERENCIAS 2'!E32+'12. TRANSFERENCIAS 2'!E58</f>
        <v>2599069.3819712554</v>
      </c>
      <c r="G5" s="289">
        <f>'12. TRANSFERENCIAS 2'!F6+'12. TRANSFERENCIAS 2'!F32+'12. TRANSFERENCIAS 2'!F58</f>
        <v>1825852.1229200002</v>
      </c>
      <c r="H5" s="289">
        <f>'12. TRANSFERENCIAS 2'!G6+'12. TRANSFERENCIAS 2'!G32+'12. TRANSFERENCIAS 2'!G58</f>
        <v>1957001.4364799999</v>
      </c>
      <c r="I5" s="289">
        <f>'12. TRANSFERENCIAS 2'!H6+'12. TRANSFERENCIAS 2'!H32+'12. TRANSFERENCIAS 2'!H58</f>
        <v>2181241.04</v>
      </c>
      <c r="J5" s="289">
        <f>'12. TRANSFERENCIAS 2'!I6+'12. TRANSFERENCIAS 2'!I32+'12. TRANSFERENCIAS 2'!I58</f>
        <v>1553578.78</v>
      </c>
      <c r="K5" s="289">
        <f>'12. TRANSFERENCIAS 2'!J6+'12. TRANSFERENCIAS 2'!J32+'12. TRANSFERENCIAS 2'!J58</f>
        <v>1936562.98459</v>
      </c>
      <c r="L5" s="289">
        <f>'12. TRANSFERENCIAS 2'!K6+'12. TRANSFERENCIAS 2'!K32+'12. TRANSFERENCIAS 2'!K58</f>
        <v>1336965.5355</v>
      </c>
    </row>
    <row r="6" spans="1:12" ht="12.75">
      <c r="A6" s="288" t="s">
        <v>339</v>
      </c>
      <c r="B6" s="289" t="e">
        <f>'12. TRANSFERENCIAS 2'!#REF!+'12. TRANSFERENCIAS 2'!#REF!+'12. TRANSFERENCIAS 2'!#REF!</f>
        <v>#REF!</v>
      </c>
      <c r="C6" s="289">
        <f>'12. TRANSFERENCIAS 2'!B7+'12. TRANSFERENCIAS 2'!B33+'12. TRANSFERENCIAS 2'!B59</f>
        <v>864662329.16954947</v>
      </c>
      <c r="D6" s="289">
        <f>'12. TRANSFERENCIAS 2'!C7+'12. TRANSFERENCIAS 2'!C33+'12. TRANSFERENCIAS 2'!C59</f>
        <v>794731907.35502791</v>
      </c>
      <c r="E6" s="289">
        <f>'12. TRANSFERENCIAS 2'!D7+'12. TRANSFERENCIAS 2'!D33+'12. TRANSFERENCIAS 2'!D59</f>
        <v>770582075.17868149</v>
      </c>
      <c r="F6" s="289">
        <f>'12. TRANSFERENCIAS 2'!E7+'12. TRANSFERENCIAS 2'!E33+'12. TRANSFERENCIAS 2'!E59</f>
        <v>1015864460.2310069</v>
      </c>
      <c r="G6" s="289">
        <f>'12. TRANSFERENCIAS 2'!F7+'12. TRANSFERENCIAS 2'!F33+'12. TRANSFERENCIAS 2'!F59</f>
        <v>1019235893.6981801</v>
      </c>
      <c r="H6" s="289">
        <f>'12. TRANSFERENCIAS 2'!G7+'12. TRANSFERENCIAS 2'!G33+'12. TRANSFERENCIAS 2'!G59</f>
        <v>748108985.49879992</v>
      </c>
      <c r="I6" s="289">
        <f>'12. TRANSFERENCIAS 2'!H7+'12. TRANSFERENCIAS 2'!H33+'12. TRANSFERENCIAS 2'!H59</f>
        <v>434978723.07999998</v>
      </c>
      <c r="J6" s="289">
        <f>'12. TRANSFERENCIAS 2'!I7+'12. TRANSFERENCIAS 2'!I33+'12. TRANSFERENCIAS 2'!I59</f>
        <v>397241204.63</v>
      </c>
      <c r="K6" s="289">
        <f>'12. TRANSFERENCIAS 2'!J7+'12. TRANSFERENCIAS 2'!J33+'12. TRANSFERENCIAS 2'!J59</f>
        <v>750902788.65413082</v>
      </c>
      <c r="L6" s="289">
        <f>'12. TRANSFERENCIAS 2'!K7+'12. TRANSFERENCIAS 2'!K33+'12. TRANSFERENCIAS 2'!K59</f>
        <v>1512334507.8947997</v>
      </c>
    </row>
    <row r="7" spans="1:12" ht="12.75">
      <c r="A7" s="288" t="s">
        <v>340</v>
      </c>
      <c r="B7" s="289" t="e">
        <f>'12. TRANSFERENCIAS 2'!#REF!+'12. TRANSFERENCIAS 2'!#REF!+'12. TRANSFERENCIAS 2'!#REF!</f>
        <v>#REF!</v>
      </c>
      <c r="C7" s="289">
        <f>'12. TRANSFERENCIAS 2'!B8+'12. TRANSFERENCIAS 2'!B34+'12. TRANSFERENCIAS 2'!B60</f>
        <v>17362096.761994701</v>
      </c>
      <c r="D7" s="289">
        <f>'12. TRANSFERENCIAS 2'!C8+'12. TRANSFERENCIAS 2'!C34+'12. TRANSFERENCIAS 2'!C60</f>
        <v>7456589.6571504148</v>
      </c>
      <c r="E7" s="289">
        <f>'12. TRANSFERENCIAS 2'!D8+'12. TRANSFERENCIAS 2'!D34+'12. TRANSFERENCIAS 2'!D60</f>
        <v>10352474.048096461</v>
      </c>
      <c r="F7" s="289">
        <f>'12. TRANSFERENCIAS 2'!E8+'12. TRANSFERENCIAS 2'!E34+'12. TRANSFERENCIAS 2'!E60</f>
        <v>16258266.173091136</v>
      </c>
      <c r="G7" s="289">
        <f>'12. TRANSFERENCIAS 2'!F8+'12. TRANSFERENCIAS 2'!F34+'12. TRANSFERENCIAS 2'!F60</f>
        <v>23194328.901979998</v>
      </c>
      <c r="H7" s="289">
        <f>'12. TRANSFERENCIAS 2'!G8+'12. TRANSFERENCIAS 2'!G34+'12. TRANSFERENCIAS 2'!G60</f>
        <v>12359816.557359999</v>
      </c>
      <c r="I7" s="289">
        <f>'12. TRANSFERENCIAS 2'!H8+'12. TRANSFERENCIAS 2'!H34+'12. TRANSFERENCIAS 2'!H60</f>
        <v>12761019.199999999</v>
      </c>
      <c r="J7" s="289">
        <f>'12. TRANSFERENCIAS 2'!I8+'12. TRANSFERENCIAS 2'!I34+'12. TRANSFERENCIAS 2'!I60</f>
        <v>108657238.47</v>
      </c>
      <c r="K7" s="289">
        <f>'12. TRANSFERENCIAS 2'!J8+'12. TRANSFERENCIAS 2'!J34+'12. TRANSFERENCIAS 2'!J60</f>
        <v>312005052.26177514</v>
      </c>
      <c r="L7" s="289">
        <f>'12. TRANSFERENCIAS 2'!K8+'12. TRANSFERENCIAS 2'!K34+'12. TRANSFERENCIAS 2'!K60</f>
        <v>240180042.4147</v>
      </c>
    </row>
    <row r="8" spans="1:12" ht="12.75">
      <c r="A8" s="288" t="s">
        <v>341</v>
      </c>
      <c r="B8" s="289" t="e">
        <f>'12. TRANSFERENCIAS 2'!#REF!+'12. TRANSFERENCIAS 2'!#REF!+'12. TRANSFERENCIAS 2'!#REF!</f>
        <v>#REF!</v>
      </c>
      <c r="C8" s="289">
        <f>'12. TRANSFERENCIAS 2'!B9+'12. TRANSFERENCIAS 2'!B35+'12. TRANSFERENCIAS 2'!B61</f>
        <v>581694791.97875822</v>
      </c>
      <c r="D8" s="289">
        <f>'12. TRANSFERENCIAS 2'!C9+'12. TRANSFERENCIAS 2'!C35+'12. TRANSFERENCIAS 2'!C61</f>
        <v>412482426.68868721</v>
      </c>
      <c r="E8" s="289">
        <f>'12. TRANSFERENCIAS 2'!D9+'12. TRANSFERENCIAS 2'!D35+'12. TRANSFERENCIAS 2'!D61</f>
        <v>743425104.79328167</v>
      </c>
      <c r="F8" s="289">
        <f>'12. TRANSFERENCIAS 2'!E9+'12. TRANSFERENCIAS 2'!E35+'12. TRANSFERENCIAS 2'!E61</f>
        <v>834558660.40025938</v>
      </c>
      <c r="G8" s="289">
        <f>'12. TRANSFERENCIAS 2'!F9+'12. TRANSFERENCIAS 2'!F35+'12. TRANSFERENCIAS 2'!F61</f>
        <v>495471646.29208004</v>
      </c>
      <c r="H8" s="289">
        <f>'12. TRANSFERENCIAS 2'!G9+'12. TRANSFERENCIAS 2'!G35+'12. TRANSFERENCIAS 2'!G61</f>
        <v>465207945.30327994</v>
      </c>
      <c r="I8" s="289">
        <f>'12. TRANSFERENCIAS 2'!H9+'12. TRANSFERENCIAS 2'!H35+'12. TRANSFERENCIAS 2'!H61</f>
        <v>453708276.44</v>
      </c>
      <c r="J8" s="289">
        <f>'12. TRANSFERENCIAS 2'!I9+'12. TRANSFERENCIAS 2'!I35+'12. TRANSFERENCIAS 2'!I61</f>
        <v>399551676.09000003</v>
      </c>
      <c r="K8" s="289">
        <f>'12. TRANSFERENCIAS 2'!J9+'12. TRANSFERENCIAS 2'!J35+'12. TRANSFERENCIAS 2'!J61</f>
        <v>528519880.00192571</v>
      </c>
      <c r="L8" s="289">
        <f>'12. TRANSFERENCIAS 2'!K9+'12. TRANSFERENCIAS 2'!K35+'12. TRANSFERENCIAS 2'!K61</f>
        <v>825873675.49070001</v>
      </c>
    </row>
    <row r="9" spans="1:12" ht="12.75">
      <c r="A9" s="288" t="s">
        <v>342</v>
      </c>
      <c r="B9" s="289" t="e">
        <f>'12. TRANSFERENCIAS 2'!#REF!+'12. TRANSFERENCIAS 2'!#REF!+'12. TRANSFERENCIAS 2'!#REF!</f>
        <v>#REF!</v>
      </c>
      <c r="C9" s="289">
        <f>'12. TRANSFERENCIAS 2'!B10+'12. TRANSFERENCIAS 2'!B36+'12. TRANSFERENCIAS 2'!B62</f>
        <v>20169722.014334258</v>
      </c>
      <c r="D9" s="289">
        <f>'12. TRANSFERENCIAS 2'!C10+'12. TRANSFERENCIAS 2'!C36+'12. TRANSFERENCIAS 2'!C62</f>
        <v>56291528.337267637</v>
      </c>
      <c r="E9" s="289">
        <f>'12. TRANSFERENCIAS 2'!D10+'12. TRANSFERENCIAS 2'!D36+'12. TRANSFERENCIAS 2'!D62</f>
        <v>93335995.954704985</v>
      </c>
      <c r="F9" s="289">
        <f>'12. TRANSFERENCIAS 2'!E10+'12. TRANSFERENCIAS 2'!E36+'12. TRANSFERENCIAS 2'!E62</f>
        <v>103933365.76069061</v>
      </c>
      <c r="G9" s="289">
        <f>'12. TRANSFERENCIAS 2'!F10+'12. TRANSFERENCIAS 2'!F36+'12. TRANSFERENCIAS 2'!F62</f>
        <v>35571156.607960001</v>
      </c>
      <c r="H9" s="289">
        <f>'12. TRANSFERENCIAS 2'!G10+'12. TRANSFERENCIAS 2'!G36+'12. TRANSFERENCIAS 2'!G62</f>
        <v>22621632.889839999</v>
      </c>
      <c r="I9" s="289">
        <f>'12. TRANSFERENCIAS 2'!H10+'12. TRANSFERENCIAS 2'!H36+'12. TRANSFERENCIAS 2'!H62</f>
        <v>31112361.829999998</v>
      </c>
      <c r="J9" s="289">
        <f>'12. TRANSFERENCIAS 2'!I10+'12. TRANSFERENCIAS 2'!I36+'12. TRANSFERENCIAS 2'!I62</f>
        <v>39934274.399999999</v>
      </c>
      <c r="K9" s="289">
        <f>'12. TRANSFERENCIAS 2'!J10+'12. TRANSFERENCIAS 2'!J36+'12. TRANSFERENCIAS 2'!J62</f>
        <v>39870273.374913946</v>
      </c>
      <c r="L9" s="289">
        <f>'12. TRANSFERENCIAS 2'!K10+'12. TRANSFERENCIAS 2'!K36+'12. TRANSFERENCIAS 2'!K62</f>
        <v>63035149.355999999</v>
      </c>
    </row>
    <row r="10" spans="1:12" ht="12.75">
      <c r="A10" s="288" t="s">
        <v>343</v>
      </c>
      <c r="B10" s="289" t="e">
        <f>'12. TRANSFERENCIAS 2'!#REF!+'12. TRANSFERENCIAS 2'!#REF!+'12. TRANSFERENCIAS 2'!#REF!</f>
        <v>#REF!</v>
      </c>
      <c r="C10" s="289">
        <f>'12. TRANSFERENCIAS 2'!B11+'12. TRANSFERENCIAS 2'!B37+'12. TRANSFERENCIAS 2'!B63</f>
        <v>256033968.66698673</v>
      </c>
      <c r="D10" s="289">
        <f>'12. TRANSFERENCIAS 2'!C11+'12. TRANSFERENCIAS 2'!C37+'12. TRANSFERENCIAS 2'!C63</f>
        <v>483863876.56651074</v>
      </c>
      <c r="E10" s="289">
        <f>'12. TRANSFERENCIAS 2'!D11+'12. TRANSFERENCIAS 2'!D37+'12. TRANSFERENCIAS 2'!D63</f>
        <v>522692115.00276071</v>
      </c>
      <c r="F10" s="289">
        <f>'12. TRANSFERENCIAS 2'!E11+'12. TRANSFERENCIAS 2'!E37+'12. TRANSFERENCIAS 2'!E63</f>
        <v>609316360.71507764</v>
      </c>
      <c r="G10" s="289">
        <f>'12. TRANSFERENCIAS 2'!F11+'12. TRANSFERENCIAS 2'!F37+'12. TRANSFERENCIAS 2'!F63</f>
        <v>629747254.24443996</v>
      </c>
      <c r="H10" s="289">
        <f>'12. TRANSFERENCIAS 2'!G11+'12. TRANSFERENCIAS 2'!G37+'12. TRANSFERENCIAS 2'!G63</f>
        <v>411623262.18224001</v>
      </c>
      <c r="I10" s="289">
        <f>'12. TRANSFERENCIAS 2'!H11+'12. TRANSFERENCIAS 2'!H37+'12. TRANSFERENCIAS 2'!H63</f>
        <v>265309848.54999998</v>
      </c>
      <c r="J10" s="289">
        <f>'12. TRANSFERENCIAS 2'!I11+'12. TRANSFERENCIAS 2'!I37+'12. TRANSFERENCIAS 2'!I63</f>
        <v>278735159.80000001</v>
      </c>
      <c r="K10" s="289">
        <f>'12. TRANSFERENCIAS 2'!J11+'12. TRANSFERENCIAS 2'!J37+'12. TRANSFERENCIAS 2'!J63</f>
        <v>241767781.83069101</v>
      </c>
      <c r="L10" s="289">
        <f>'12. TRANSFERENCIAS 2'!K11+'12. TRANSFERENCIAS 2'!K37+'12. TRANSFERENCIAS 2'!K63</f>
        <v>155903360.68309999</v>
      </c>
    </row>
    <row r="11" spans="1:12" ht="12.75">
      <c r="A11" s="288" t="s">
        <v>344</v>
      </c>
      <c r="B11" s="289" t="e">
        <f>'12. TRANSFERENCIAS 2'!#REF!+'12. TRANSFERENCIAS 2'!#REF!+'12. TRANSFERENCIAS 2'!#REF!</f>
        <v>#REF!</v>
      </c>
      <c r="C11" s="289">
        <f>'12. TRANSFERENCIAS 2'!B12+'12. TRANSFERENCIAS 2'!B38+'12. TRANSFERENCIAS 2'!B64</f>
        <v>11277.203526444284</v>
      </c>
      <c r="D11" s="289">
        <f>'12. TRANSFERENCIAS 2'!C12+'12. TRANSFERENCIAS 2'!C38+'12. TRANSFERENCIAS 2'!C64</f>
        <v>22442.175658171251</v>
      </c>
      <c r="E11" s="289">
        <f>'12. TRANSFERENCIAS 2'!D12+'12. TRANSFERENCIAS 2'!D38+'12. TRANSFERENCIAS 2'!D64</f>
        <v>5142.9157128230454</v>
      </c>
      <c r="F11" s="289">
        <f>'12. TRANSFERENCIAS 2'!E12+'12. TRANSFERENCIAS 2'!E38+'12. TRANSFERENCIAS 2'!E64</f>
        <v>8691.0249344109852</v>
      </c>
      <c r="G11" s="289">
        <f>'12. TRANSFERENCIAS 2'!F12+'12. TRANSFERENCIAS 2'!F38+'12. TRANSFERENCIAS 2'!F64</f>
        <v>17994.093239999998</v>
      </c>
      <c r="H11" s="289">
        <f>'12. TRANSFERENCIAS 2'!G12+'12. TRANSFERENCIAS 2'!G38+'12. TRANSFERENCIAS 2'!G64</f>
        <v>16281.536479999999</v>
      </c>
      <c r="I11" s="289">
        <f>'12. TRANSFERENCIAS 2'!H12+'12. TRANSFERENCIAS 2'!H38+'12. TRANSFERENCIAS 2'!H64</f>
        <v>47933.94</v>
      </c>
      <c r="J11" s="289">
        <f>'12. TRANSFERENCIAS 2'!I12+'12. TRANSFERENCIAS 2'!I38+'12. TRANSFERENCIAS 2'!I64</f>
        <v>33930</v>
      </c>
      <c r="K11" s="289">
        <f>'12. TRANSFERENCIAS 2'!J12+'12. TRANSFERENCIAS 2'!J38+'12. TRANSFERENCIAS 2'!J64</f>
        <v>24759.048299999999</v>
      </c>
      <c r="L11" s="289">
        <f>'12. TRANSFERENCIAS 2'!K12+'12. TRANSFERENCIAS 2'!K38+'12. TRANSFERENCIAS 2'!K64</f>
        <v>25953.7762</v>
      </c>
    </row>
    <row r="12" spans="1:12" ht="12.75">
      <c r="A12" s="288" t="s">
        <v>345</v>
      </c>
      <c r="B12" s="289" t="e">
        <f>'12. TRANSFERENCIAS 2'!#REF!+'12. TRANSFERENCIAS 2'!#REF!+'12. TRANSFERENCIAS 2'!#REF!</f>
        <v>#REF!</v>
      </c>
      <c r="C12" s="289">
        <f>'12. TRANSFERENCIAS 2'!B13+'12. TRANSFERENCIAS 2'!B39+'12. TRANSFERENCIAS 2'!B65</f>
        <v>143603003.3838864</v>
      </c>
      <c r="D12" s="289">
        <f>'12. TRANSFERENCIAS 2'!C13+'12. TRANSFERENCIAS 2'!C39+'12. TRANSFERENCIAS 2'!C65</f>
        <v>130630810.13498613</v>
      </c>
      <c r="E12" s="289">
        <f>'12. TRANSFERENCIAS 2'!D13+'12. TRANSFERENCIAS 2'!D39+'12. TRANSFERENCIAS 2'!D65</f>
        <v>219739294.56000155</v>
      </c>
      <c r="F12" s="289">
        <f>'12. TRANSFERENCIAS 2'!E13+'12. TRANSFERENCIAS 2'!E39+'12. TRANSFERENCIAS 2'!E65</f>
        <v>396420697.22841984</v>
      </c>
      <c r="G12" s="289">
        <f>'12. TRANSFERENCIAS 2'!F13+'12. TRANSFERENCIAS 2'!F39+'12. TRANSFERENCIAS 2'!F65</f>
        <v>68682450.740199998</v>
      </c>
      <c r="H12" s="289">
        <f>'12. TRANSFERENCIAS 2'!G13+'12. TRANSFERENCIAS 2'!G39+'12. TRANSFERENCIAS 2'!G65</f>
        <v>150877029.51295999</v>
      </c>
      <c r="I12" s="289">
        <f>'12. TRANSFERENCIAS 2'!H13+'12. TRANSFERENCIAS 2'!H39+'12. TRANSFERENCIAS 2'!H65</f>
        <v>241732042.68000001</v>
      </c>
      <c r="J12" s="289">
        <f>'12. TRANSFERENCIAS 2'!I13+'12. TRANSFERENCIAS 2'!I39+'12. TRANSFERENCIAS 2'!I65</f>
        <v>174060577.40000001</v>
      </c>
      <c r="K12" s="289">
        <f>'12. TRANSFERENCIAS 2'!J13+'12. TRANSFERENCIAS 2'!J39+'12. TRANSFERENCIAS 2'!J65</f>
        <v>220807925.0292407</v>
      </c>
      <c r="L12" s="289">
        <f>'12. TRANSFERENCIAS 2'!K13+'12. TRANSFERENCIAS 2'!K39+'12. TRANSFERENCIAS 2'!K65</f>
        <v>361312190.59239995</v>
      </c>
    </row>
    <row r="13" spans="1:12" ht="12.75">
      <c r="A13" s="288" t="s">
        <v>346</v>
      </c>
      <c r="B13" s="289" t="e">
        <f>'12. TRANSFERENCIAS 2'!#REF!+'12. TRANSFERENCIAS 2'!#REF!+'12. TRANSFERENCIAS 2'!#REF!</f>
        <v>#REF!</v>
      </c>
      <c r="C13" s="289">
        <f>'12. TRANSFERENCIAS 2'!B14+'12. TRANSFERENCIAS 2'!B40+'12. TRANSFERENCIAS 2'!B66</f>
        <v>29419025.881064825</v>
      </c>
      <c r="D13" s="289">
        <f>'12. TRANSFERENCIAS 2'!C14+'12. TRANSFERENCIAS 2'!C40+'12. TRANSFERENCIAS 2'!C66</f>
        <v>22869909.017901029</v>
      </c>
      <c r="E13" s="289">
        <f>'12. TRANSFERENCIAS 2'!D14+'12. TRANSFERENCIAS 2'!D40+'12. TRANSFERENCIAS 2'!D66</f>
        <v>37913552.890751623</v>
      </c>
      <c r="F13" s="289">
        <f>'12. TRANSFERENCIAS 2'!E14+'12. TRANSFERENCIAS 2'!E40+'12. TRANSFERENCIAS 2'!E66</f>
        <v>33372077.119185343</v>
      </c>
      <c r="G13" s="289">
        <f>'12. TRANSFERENCIAS 2'!F14+'12. TRANSFERENCIAS 2'!F40+'12. TRANSFERENCIAS 2'!F66</f>
        <v>24907916.656780001</v>
      </c>
      <c r="H13" s="289">
        <f>'12. TRANSFERENCIAS 2'!G14+'12. TRANSFERENCIAS 2'!G40+'12. TRANSFERENCIAS 2'!G66</f>
        <v>18203655.401840001</v>
      </c>
      <c r="I13" s="289">
        <f>'12. TRANSFERENCIAS 2'!H14+'12. TRANSFERENCIAS 2'!H40+'12. TRANSFERENCIAS 2'!H66</f>
        <v>19226095.850000001</v>
      </c>
      <c r="J13" s="289">
        <f>'12. TRANSFERENCIAS 2'!I14+'12. TRANSFERENCIAS 2'!I40+'12. TRANSFERENCIAS 2'!I66</f>
        <v>15202767.09</v>
      </c>
      <c r="K13" s="289">
        <f>'12. TRANSFERENCIAS 2'!J14+'12. TRANSFERENCIAS 2'!J40+'12. TRANSFERENCIAS 2'!J66</f>
        <v>15521295.794381678</v>
      </c>
      <c r="L13" s="289">
        <f>'12. TRANSFERENCIAS 2'!K14+'12. TRANSFERENCIAS 2'!K40+'12. TRANSFERENCIAS 2'!K66</f>
        <v>16696970.6284</v>
      </c>
    </row>
    <row r="14" spans="1:12" ht="12.75">
      <c r="A14" s="288" t="s">
        <v>347</v>
      </c>
      <c r="B14" s="289" t="e">
        <f>'12. TRANSFERENCIAS 2'!#REF!+'12. TRANSFERENCIAS 2'!#REF!+'12. TRANSFERENCIAS 2'!#REF!</f>
        <v>#REF!</v>
      </c>
      <c r="C14" s="289">
        <f>'12. TRANSFERENCIAS 2'!B15+'12. TRANSFERENCIAS 2'!B41+'12. TRANSFERENCIAS 2'!B67</f>
        <v>4938485.7920551421</v>
      </c>
      <c r="D14" s="289">
        <f>'12. TRANSFERENCIAS 2'!C15+'12. TRANSFERENCIAS 2'!C41+'12. TRANSFERENCIAS 2'!C67</f>
        <v>4586447.8802538551</v>
      </c>
      <c r="E14" s="289">
        <f>'12. TRANSFERENCIAS 2'!D15+'12. TRANSFERENCIAS 2'!D41+'12. TRANSFERENCIAS 2'!D67</f>
        <v>8485729.6713526193</v>
      </c>
      <c r="F14" s="289">
        <f>'12. TRANSFERENCIAS 2'!E15+'12. TRANSFERENCIAS 2'!E41+'12. TRANSFERENCIAS 2'!E67</f>
        <v>7778782.0031547062</v>
      </c>
      <c r="G14" s="289">
        <f>'12. TRANSFERENCIAS 2'!F15+'12. TRANSFERENCIAS 2'!F41+'12. TRANSFERENCIAS 2'!F67</f>
        <v>5030770.7192000002</v>
      </c>
      <c r="H14" s="289">
        <f>'12. TRANSFERENCIAS 2'!G15+'12. TRANSFERENCIAS 2'!G41+'12. TRANSFERENCIAS 2'!G67</f>
        <v>4481266.7911999999</v>
      </c>
      <c r="I14" s="289">
        <f>'12. TRANSFERENCIAS 2'!H15+'12. TRANSFERENCIAS 2'!H41+'12. TRANSFERENCIAS 2'!H67</f>
        <v>6282684.9800000004</v>
      </c>
      <c r="J14" s="289">
        <f>'12. TRANSFERENCIAS 2'!I15+'12. TRANSFERENCIAS 2'!I41+'12. TRANSFERENCIAS 2'!I67</f>
        <v>5384865.1699999999</v>
      </c>
      <c r="K14" s="289">
        <f>'12. TRANSFERENCIAS 2'!J15+'12. TRANSFERENCIAS 2'!J41+'12. TRANSFERENCIAS 2'!J67</f>
        <v>11058731.944498029</v>
      </c>
      <c r="L14" s="289">
        <f>'12. TRANSFERENCIAS 2'!K15+'12. TRANSFERENCIAS 2'!K41+'12. TRANSFERENCIAS 2'!K67</f>
        <v>22763848.620400004</v>
      </c>
    </row>
    <row r="15" spans="1:12" ht="12.75">
      <c r="A15" s="288" t="s">
        <v>348</v>
      </c>
      <c r="B15" s="289" t="e">
        <f>'12. TRANSFERENCIAS 2'!#REF!+'12. TRANSFERENCIAS 2'!#REF!+'12. TRANSFERENCIAS 2'!#REF!</f>
        <v>#REF!</v>
      </c>
      <c r="C15" s="289">
        <f>'12. TRANSFERENCIAS 2'!B16+'12. TRANSFERENCIAS 2'!B42+'12. TRANSFERENCIAS 2'!B68</f>
        <v>121588574.6759932</v>
      </c>
      <c r="D15" s="289">
        <f>'12. TRANSFERENCIAS 2'!C16+'12. TRANSFERENCIAS 2'!C42+'12. TRANSFERENCIAS 2'!C68</f>
        <v>83859562.787208542</v>
      </c>
      <c r="E15" s="289">
        <f>'12. TRANSFERENCIAS 2'!D16+'12. TRANSFERENCIAS 2'!D42+'12. TRANSFERENCIAS 2'!D68</f>
        <v>235060437.92280096</v>
      </c>
      <c r="F15" s="289">
        <f>'12. TRANSFERENCIAS 2'!E16+'12. TRANSFERENCIAS 2'!E42+'12. TRANSFERENCIAS 2'!E68</f>
        <v>401195537.93356752</v>
      </c>
      <c r="G15" s="289">
        <f>'12. TRANSFERENCIAS 2'!F16+'12. TRANSFERENCIAS 2'!F42+'12. TRANSFERENCIAS 2'!F68</f>
        <v>230490249.9151406</v>
      </c>
      <c r="H15" s="289">
        <f>'12. TRANSFERENCIAS 2'!G16+'12. TRANSFERENCIAS 2'!G42+'12. TRANSFERENCIAS 2'!G68</f>
        <v>288055484.03720003</v>
      </c>
      <c r="I15" s="289">
        <f>'12. TRANSFERENCIAS 2'!H16+'12. TRANSFERENCIAS 2'!H42+'12. TRANSFERENCIAS 2'!H68</f>
        <v>145700263.68000001</v>
      </c>
      <c r="J15" s="289">
        <f>'12. TRANSFERENCIAS 2'!I16+'12. TRANSFERENCIAS 2'!I42+'12. TRANSFERENCIAS 2'!I68</f>
        <v>73677188.530000001</v>
      </c>
      <c r="K15" s="289">
        <f>'12. TRANSFERENCIAS 2'!J16+'12. TRANSFERENCIAS 2'!J42+'12. TRANSFERENCIAS 2'!J68</f>
        <v>121724599.81236839</v>
      </c>
      <c r="L15" s="289">
        <f>'12. TRANSFERENCIAS 2'!K16+'12. TRANSFERENCIAS 2'!K42+'12. TRANSFERENCIAS 2'!K68</f>
        <v>183855974.4357</v>
      </c>
    </row>
    <row r="16" spans="1:12" ht="12.75">
      <c r="A16" s="288" t="s">
        <v>349</v>
      </c>
      <c r="B16" s="289" t="e">
        <f>'12. TRANSFERENCIAS 2'!#REF!+'12. TRANSFERENCIAS 2'!#REF!+'12. TRANSFERENCIAS 2'!#REF!</f>
        <v>#REF!</v>
      </c>
      <c r="C16" s="289">
        <f>'12. TRANSFERENCIAS 2'!B17+'12. TRANSFERENCIAS 2'!B43+'12. TRANSFERENCIAS 2'!B69</f>
        <v>63676951.723635748</v>
      </c>
      <c r="D16" s="289">
        <f>'12. TRANSFERENCIAS 2'!C17+'12. TRANSFERENCIAS 2'!C43+'12. TRANSFERENCIAS 2'!C69</f>
        <v>104704001.41625033</v>
      </c>
      <c r="E16" s="289">
        <f>'12. TRANSFERENCIAS 2'!D17+'12. TRANSFERENCIAS 2'!D43+'12. TRANSFERENCIAS 2'!D69</f>
        <v>136496760.74062246</v>
      </c>
      <c r="F16" s="289">
        <f>'12. TRANSFERENCIAS 2'!E17+'12. TRANSFERENCIAS 2'!E43+'12. TRANSFERENCIAS 2'!E69</f>
        <v>129925948.56495766</v>
      </c>
      <c r="G16" s="289">
        <f>'12. TRANSFERENCIAS 2'!F17+'12. TRANSFERENCIAS 2'!F43+'12. TRANSFERENCIAS 2'!F69</f>
        <v>93695808.519779995</v>
      </c>
      <c r="H16" s="289">
        <f>'12. TRANSFERENCIAS 2'!G17+'12. TRANSFERENCIAS 2'!G43+'12. TRANSFERENCIAS 2'!G69</f>
        <v>45498783.084800005</v>
      </c>
      <c r="I16" s="289">
        <f>'12. TRANSFERENCIAS 2'!H17+'12. TRANSFERENCIAS 2'!H43+'12. TRANSFERENCIAS 2'!H69</f>
        <v>66478640.479999997</v>
      </c>
      <c r="J16" s="289">
        <f>'12. TRANSFERENCIAS 2'!I17+'12. TRANSFERENCIAS 2'!I43+'12. TRANSFERENCIAS 2'!I69</f>
        <v>60847155.209999993</v>
      </c>
      <c r="K16" s="289">
        <f>'12. TRANSFERENCIAS 2'!J17+'12. TRANSFERENCIAS 2'!J43+'12. TRANSFERENCIAS 2'!J69</f>
        <v>102871017.98461364</v>
      </c>
      <c r="L16" s="289">
        <f>'12. TRANSFERENCIAS 2'!K17+'12. TRANSFERENCIAS 2'!K43+'12. TRANSFERENCIAS 2'!K69</f>
        <v>183469765.51979998</v>
      </c>
    </row>
    <row r="17" spans="1:12" ht="12.75">
      <c r="A17" s="288" t="s">
        <v>350</v>
      </c>
      <c r="B17" s="289" t="e">
        <f>'12. TRANSFERENCIAS 2'!#REF!+'12. TRANSFERENCIAS 2'!#REF!+'12. TRANSFERENCIAS 2'!#REF!</f>
        <v>#REF!</v>
      </c>
      <c r="C17" s="289">
        <f>'12. TRANSFERENCIAS 2'!B18+'12. TRANSFERENCIAS 2'!B44+'12. TRANSFERENCIAS 2'!B70</f>
        <v>408525371.9003821</v>
      </c>
      <c r="D17" s="289">
        <f>'12. TRANSFERENCIAS 2'!C18+'12. TRANSFERENCIAS 2'!C44+'12. TRANSFERENCIAS 2'!C70</f>
        <v>475092519.6333521</v>
      </c>
      <c r="E17" s="289">
        <f>'12. TRANSFERENCIAS 2'!D18+'12. TRANSFERENCIAS 2'!D44+'12. TRANSFERENCIAS 2'!D70</f>
        <v>533515484.51588351</v>
      </c>
      <c r="F17" s="289">
        <f>'12. TRANSFERENCIAS 2'!E18+'12. TRANSFERENCIAS 2'!E44+'12. TRANSFERENCIAS 2'!E70</f>
        <v>607324121.93845201</v>
      </c>
      <c r="G17" s="289">
        <f>'12. TRANSFERENCIAS 2'!F18+'12. TRANSFERENCIAS 2'!F44+'12. TRANSFERENCIAS 2'!F70</f>
        <v>601975757.91471994</v>
      </c>
      <c r="H17" s="289">
        <f>'12. TRANSFERENCIAS 2'!G18+'12. TRANSFERENCIAS 2'!G44+'12. TRANSFERENCIAS 2'!G70</f>
        <v>408796725.35535997</v>
      </c>
      <c r="I17" s="289">
        <f>'12. TRANSFERENCIAS 2'!H18+'12. TRANSFERENCIAS 2'!H44+'12. TRANSFERENCIAS 2'!H70</f>
        <v>345426174.19</v>
      </c>
      <c r="J17" s="289">
        <f>'12. TRANSFERENCIAS 2'!I18+'12. TRANSFERENCIAS 2'!I44+'12. TRANSFERENCIAS 2'!I70</f>
        <v>310235381.54000002</v>
      </c>
      <c r="K17" s="289">
        <f>'12. TRANSFERENCIAS 2'!J18+'12. TRANSFERENCIAS 2'!J44+'12. TRANSFERENCIAS 2'!J70</f>
        <v>317733876.33502603</v>
      </c>
      <c r="L17" s="289">
        <f>'12. TRANSFERENCIAS 2'!K18+'12. TRANSFERENCIAS 2'!K44+'12. TRANSFERENCIAS 2'!K70</f>
        <v>307128591.03850001</v>
      </c>
    </row>
    <row r="18" spans="1:12" ht="12.75">
      <c r="A18" s="288" t="s">
        <v>351</v>
      </c>
      <c r="B18" s="289" t="e">
        <f>'12. TRANSFERENCIAS 2'!#REF!+'12. TRANSFERENCIAS 2'!#REF!+'12. TRANSFERENCIAS 2'!#REF!</f>
        <v>#REF!</v>
      </c>
      <c r="C18" s="289">
        <f>'12. TRANSFERENCIAS 2'!B19+'12. TRANSFERENCIAS 2'!B45+'12. TRANSFERENCIAS 2'!B71</f>
        <v>1697802.6951710866</v>
      </c>
      <c r="D18" s="289">
        <f>'12. TRANSFERENCIAS 2'!C19+'12. TRANSFERENCIAS 2'!C45+'12. TRANSFERENCIAS 2'!C71</f>
        <v>1663173.6381679007</v>
      </c>
      <c r="E18" s="289">
        <f>'12. TRANSFERENCIAS 2'!D19+'12. TRANSFERENCIAS 2'!D45+'12. TRANSFERENCIAS 2'!D71</f>
        <v>2417239.1047222111</v>
      </c>
      <c r="F18" s="289">
        <f>'12. TRANSFERENCIAS 2'!E19+'12. TRANSFERENCIAS 2'!E45+'12. TRANSFERENCIAS 2'!E71</f>
        <v>2208583.4398764428</v>
      </c>
      <c r="G18" s="289">
        <f>'12. TRANSFERENCIAS 2'!F19+'12. TRANSFERENCIAS 2'!F45+'12. TRANSFERENCIAS 2'!F71</f>
        <v>1739908.2035400001</v>
      </c>
      <c r="H18" s="289">
        <f>'12. TRANSFERENCIAS 2'!G19+'12. TRANSFERENCIAS 2'!G45+'12. TRANSFERENCIAS 2'!G71</f>
        <v>2045578.206</v>
      </c>
      <c r="I18" s="289">
        <f>'12. TRANSFERENCIAS 2'!H19+'12. TRANSFERENCIAS 2'!H45+'12. TRANSFERENCIAS 2'!H71</f>
        <v>2821838.08</v>
      </c>
      <c r="J18" s="289">
        <f>'12. TRANSFERENCIAS 2'!I19+'12. TRANSFERENCIAS 2'!I45+'12. TRANSFERENCIAS 2'!I71</f>
        <v>2970444</v>
      </c>
      <c r="K18" s="289">
        <f>'12. TRANSFERENCIAS 2'!J19+'12. TRANSFERENCIAS 2'!J45+'12. TRANSFERENCIAS 2'!J71</f>
        <v>2901145.3169399998</v>
      </c>
      <c r="L18" s="289">
        <f>'12. TRANSFERENCIAS 2'!K19+'12. TRANSFERENCIAS 2'!K45+'12. TRANSFERENCIAS 2'!K71</f>
        <v>2364394.6332999999</v>
      </c>
    </row>
    <row r="19" spans="1:12" ht="12.75">
      <c r="A19" s="288" t="s">
        <v>352</v>
      </c>
      <c r="B19" s="289" t="e">
        <f>'12. TRANSFERENCIAS 2'!#REF!+'12. TRANSFERENCIAS 2'!#REF!+'12. TRANSFERENCIAS 2'!#REF!</f>
        <v>#REF!</v>
      </c>
      <c r="C19" s="289">
        <f>'12. TRANSFERENCIAS 2'!B20+'12. TRANSFERENCIAS 2'!B46+'12. TRANSFERENCIAS 2'!B72</f>
        <v>95008444.96867387</v>
      </c>
      <c r="D19" s="289">
        <f>'12. TRANSFERENCIAS 2'!C20+'12. TRANSFERENCIAS 2'!C46+'12. TRANSFERENCIAS 2'!C72</f>
        <v>117783126.49145791</v>
      </c>
      <c r="E19" s="289">
        <f>'12. TRANSFERENCIAS 2'!D20+'12. TRANSFERENCIAS 2'!D46+'12. TRANSFERENCIAS 2'!D72</f>
        <v>186330859.39603898</v>
      </c>
      <c r="F19" s="289">
        <f>'12. TRANSFERENCIAS 2'!E20+'12. TRANSFERENCIAS 2'!E46+'12. TRANSFERENCIAS 2'!E72</f>
        <v>199901478.77317116</v>
      </c>
      <c r="G19" s="289">
        <f>'12. TRANSFERENCIAS 2'!F20+'12. TRANSFERENCIAS 2'!F46+'12. TRANSFERENCIAS 2'!F72</f>
        <v>145750025.89083999</v>
      </c>
      <c r="H19" s="289">
        <f>'12. TRANSFERENCIAS 2'!G20+'12. TRANSFERENCIAS 2'!G46+'12. TRANSFERENCIAS 2'!G72</f>
        <v>91464145.30776</v>
      </c>
      <c r="I19" s="289">
        <f>'12. TRANSFERENCIAS 2'!H20+'12. TRANSFERENCIAS 2'!H46+'12. TRANSFERENCIAS 2'!H72</f>
        <v>132132732.88</v>
      </c>
      <c r="J19" s="289">
        <f>'12. TRANSFERENCIAS 2'!I20+'12. TRANSFERENCIAS 2'!I46+'12. TRANSFERENCIAS 2'!I72</f>
        <v>87032168.450000003</v>
      </c>
      <c r="K19" s="289">
        <f>'12. TRANSFERENCIAS 2'!J20+'12. TRANSFERENCIAS 2'!J46+'12. TRANSFERENCIAS 2'!J72</f>
        <v>130941148.43981849</v>
      </c>
      <c r="L19" s="289">
        <f>'12. TRANSFERENCIAS 2'!K20+'12. TRANSFERENCIAS 2'!K46+'12. TRANSFERENCIAS 2'!K72</f>
        <v>157346858.11219999</v>
      </c>
    </row>
    <row r="20" spans="1:12" ht="12.75">
      <c r="A20" s="288" t="s">
        <v>353</v>
      </c>
      <c r="B20" s="289" t="e">
        <f>'12. TRANSFERENCIAS 2'!#REF!+'12. TRANSFERENCIAS 2'!#REF!+'12. TRANSFERENCIAS 2'!#REF!</f>
        <v>#REF!</v>
      </c>
      <c r="C20" s="289">
        <f>'12. TRANSFERENCIAS 2'!B21+'12. TRANSFERENCIAS 2'!B47+'12. TRANSFERENCIAS 2'!B73</f>
        <v>477062.15524675179</v>
      </c>
      <c r="D20" s="289">
        <f>'12. TRANSFERENCIAS 2'!C21+'12. TRANSFERENCIAS 2'!C47+'12. TRANSFERENCIAS 2'!C73</f>
        <v>114580.23345233868</v>
      </c>
      <c r="E20" s="289">
        <f>'12. TRANSFERENCIAS 2'!D21+'12. TRANSFERENCIAS 2'!D47+'12. TRANSFERENCIAS 2'!D73</f>
        <v>488981.38280839717</v>
      </c>
      <c r="F20" s="289">
        <f>'12. TRANSFERENCIAS 2'!E21+'12. TRANSFERENCIAS 2'!E47+'12. TRANSFERENCIAS 2'!E73</f>
        <v>589887.75891903555</v>
      </c>
      <c r="G20" s="289">
        <f>'12. TRANSFERENCIAS 2'!F21+'12. TRANSFERENCIAS 2'!F47+'12. TRANSFERENCIAS 2'!F73</f>
        <v>414056.74178000004</v>
      </c>
      <c r="H20" s="289">
        <f>'12. TRANSFERENCIAS 2'!G21+'12. TRANSFERENCIAS 2'!G47+'12. TRANSFERENCIAS 2'!G73</f>
        <v>465466.93167999998</v>
      </c>
      <c r="I20" s="289">
        <f>'12. TRANSFERENCIAS 2'!H21+'12. TRANSFERENCIAS 2'!H47+'12. TRANSFERENCIAS 2'!H73</f>
        <v>486813</v>
      </c>
      <c r="J20" s="289">
        <f>'12. TRANSFERENCIAS 2'!I21+'12. TRANSFERENCIAS 2'!I47+'12. TRANSFERENCIAS 2'!I73</f>
        <v>105507</v>
      </c>
      <c r="K20" s="289">
        <f>'12. TRANSFERENCIAS 2'!J21+'12. TRANSFERENCIAS 2'!J47+'12. TRANSFERENCIAS 2'!J73</f>
        <v>137411.74225000001</v>
      </c>
      <c r="L20" s="289">
        <f>'12. TRANSFERENCIAS 2'!K21+'12. TRANSFERENCIAS 2'!K47+'12. TRANSFERENCIAS 2'!K73</f>
        <v>49596.75</v>
      </c>
    </row>
    <row r="21" spans="1:12" ht="12.75">
      <c r="A21" s="288" t="s">
        <v>354</v>
      </c>
      <c r="B21" s="289" t="e">
        <f>'12. TRANSFERENCIAS 2'!#REF!+'12. TRANSFERENCIAS 2'!#REF!+'12. TRANSFERENCIAS 2'!#REF!</f>
        <v>#REF!</v>
      </c>
      <c r="C21" s="289">
        <f>'12. TRANSFERENCIAS 2'!B22+'12. TRANSFERENCIAS 2'!B48+'12. TRANSFERENCIAS 2'!B74</f>
        <v>1859395.4470035345</v>
      </c>
      <c r="D21" s="289">
        <f>'12. TRANSFERENCIAS 2'!C22+'12. TRANSFERENCIAS 2'!C48+'12. TRANSFERENCIAS 2'!C74</f>
        <v>1986445.1567431935</v>
      </c>
      <c r="E21" s="289">
        <f>'12. TRANSFERENCIAS 2'!D22+'12. TRANSFERENCIAS 2'!D48+'12. TRANSFERENCIAS 2'!D74</f>
        <v>2207435.8189031449</v>
      </c>
      <c r="F21" s="289">
        <f>'12. TRANSFERENCIAS 2'!E22+'12. TRANSFERENCIAS 2'!E48+'12. TRANSFERENCIAS 2'!E74</f>
        <v>3050291.1766951731</v>
      </c>
      <c r="G21" s="289">
        <f>'12. TRANSFERENCIAS 2'!F22+'12. TRANSFERENCIAS 2'!F48+'12. TRANSFERENCIAS 2'!F74</f>
        <v>5120161.9310600003</v>
      </c>
      <c r="H21" s="289">
        <f>'12. TRANSFERENCIAS 2'!G22+'12. TRANSFERENCIAS 2'!G48+'12. TRANSFERENCIAS 2'!G74</f>
        <v>4484740.0181599995</v>
      </c>
      <c r="I21" s="289">
        <f>'12. TRANSFERENCIAS 2'!H22+'12. TRANSFERENCIAS 2'!H48+'12. TRANSFERENCIAS 2'!H74</f>
        <v>5576767.3899999997</v>
      </c>
      <c r="J21" s="289">
        <f>'12. TRANSFERENCIAS 2'!I22+'12. TRANSFERENCIAS 2'!I48+'12. TRANSFERENCIAS 2'!I74</f>
        <v>7070181</v>
      </c>
      <c r="K21" s="289">
        <f>'12. TRANSFERENCIAS 2'!J22+'12. TRANSFERENCIAS 2'!J48+'12. TRANSFERENCIAS 2'!J74</f>
        <v>6498758.7072200002</v>
      </c>
      <c r="L21" s="289">
        <f>'12. TRANSFERENCIAS 2'!K22+'12. TRANSFERENCIAS 2'!K48+'12. TRANSFERENCIAS 2'!K74</f>
        <v>5710433.1183000002</v>
      </c>
    </row>
    <row r="22" spans="1:12" ht="12.75">
      <c r="A22" s="288" t="s">
        <v>355</v>
      </c>
      <c r="B22" s="289" t="e">
        <f>'12. TRANSFERENCIAS 2'!#REF!+'12. TRANSFERENCIAS 2'!#REF!+'12. TRANSFERENCIAS 2'!#REF!</f>
        <v>#REF!</v>
      </c>
      <c r="C22" s="289">
        <f>'12. TRANSFERENCIAS 2'!B23+'12. TRANSFERENCIAS 2'!B49+'12. TRANSFERENCIAS 2'!B75</f>
        <v>446120183.02466661</v>
      </c>
      <c r="D22" s="289">
        <f>'12. TRANSFERENCIAS 2'!C23+'12. TRANSFERENCIAS 2'!C49+'12. TRANSFERENCIAS 2'!C75</f>
        <v>345257085.01441556</v>
      </c>
      <c r="E22" s="289">
        <f>'12. TRANSFERENCIAS 2'!D23+'12. TRANSFERENCIAS 2'!D49+'12. TRANSFERENCIAS 2'!D75</f>
        <v>500118580.46051222</v>
      </c>
      <c r="F22" s="289">
        <f>'12. TRANSFERENCIAS 2'!E23+'12. TRANSFERENCIAS 2'!E49+'12. TRANSFERENCIAS 2'!E75</f>
        <v>421321618.27921975</v>
      </c>
      <c r="G22" s="289">
        <f>'12. TRANSFERENCIAS 2'!F23+'12. TRANSFERENCIAS 2'!F49+'12. TRANSFERENCIAS 2'!F75</f>
        <v>362196812.46267998</v>
      </c>
      <c r="H22" s="289">
        <f>'12. TRANSFERENCIAS 2'!G23+'12. TRANSFERENCIAS 2'!G49+'12. TRANSFERENCIAS 2'!G75</f>
        <v>303773207.83976001</v>
      </c>
      <c r="I22" s="289">
        <f>'12. TRANSFERENCIAS 2'!H23+'12. TRANSFERENCIAS 2'!H49+'12. TRANSFERENCIAS 2'!H75</f>
        <v>287963588.88</v>
      </c>
      <c r="J22" s="289">
        <f>'12. TRANSFERENCIAS 2'!I23+'12. TRANSFERENCIAS 2'!I49+'12. TRANSFERENCIAS 2'!I75</f>
        <v>225809459.91</v>
      </c>
      <c r="K22" s="289">
        <f>'12. TRANSFERENCIAS 2'!J23+'12. TRANSFERENCIAS 2'!J49+'12. TRANSFERENCIAS 2'!J75</f>
        <v>129278778.82423852</v>
      </c>
      <c r="L22" s="289">
        <f>'12. TRANSFERENCIAS 2'!K23+'12. TRANSFERENCIAS 2'!K49+'12. TRANSFERENCIAS 2'!K75</f>
        <v>216386362.43130001</v>
      </c>
    </row>
    <row r="23" spans="1:12" ht="12.75">
      <c r="A23" s="288" t="s">
        <v>356</v>
      </c>
      <c r="B23" s="289" t="e">
        <f>'12. TRANSFERENCIAS 2'!#REF!+'12. TRANSFERENCIAS 2'!#REF!+'12. TRANSFERENCIAS 2'!#REF!</f>
        <v>#REF!</v>
      </c>
      <c r="C23" s="289">
        <f>'12. TRANSFERENCIAS 2'!B24+'12. TRANSFERENCIAS 2'!B50+'12. TRANSFERENCIAS 2'!B76</f>
        <v>147895217.80337313</v>
      </c>
      <c r="D23" s="289">
        <f>'12. TRANSFERENCIAS 2'!C24+'12. TRANSFERENCIAS 2'!C50+'12. TRANSFERENCIAS 2'!C76</f>
        <v>206278603.05626643</v>
      </c>
      <c r="E23" s="289">
        <f>'12. TRANSFERENCIAS 2'!D24+'12. TRANSFERENCIAS 2'!D50+'12. TRANSFERENCIAS 2'!D76</f>
        <v>261270045.80078006</v>
      </c>
      <c r="F23" s="289">
        <f>'12. TRANSFERENCIAS 2'!E24+'12. TRANSFERENCIAS 2'!E50+'12. TRANSFERENCIAS 2'!E76</f>
        <v>227450184.85691136</v>
      </c>
      <c r="G23" s="289">
        <f>'12. TRANSFERENCIAS 2'!F24+'12. TRANSFERENCIAS 2'!F50+'12. TRANSFERENCIAS 2'!F76</f>
        <v>128872727.3241</v>
      </c>
      <c r="H23" s="289">
        <f>'12. TRANSFERENCIAS 2'!G24+'12. TRANSFERENCIAS 2'!G50+'12. TRANSFERENCIAS 2'!G76</f>
        <v>85954084.161439985</v>
      </c>
      <c r="I23" s="289">
        <f>'12. TRANSFERENCIAS 2'!H24+'12. TRANSFERENCIAS 2'!H50+'12. TRANSFERENCIAS 2'!H76</f>
        <v>93811156.810000002</v>
      </c>
      <c r="J23" s="289">
        <f>'12. TRANSFERENCIAS 2'!I24+'12. TRANSFERENCIAS 2'!I50+'12. TRANSFERENCIAS 2'!I76</f>
        <v>43139786.490000002</v>
      </c>
      <c r="K23" s="289">
        <f>'12. TRANSFERENCIAS 2'!J24+'12. TRANSFERENCIAS 2'!J50+'12. TRANSFERENCIAS 2'!J76</f>
        <v>80428379.951815233</v>
      </c>
      <c r="L23" s="289">
        <f>'12. TRANSFERENCIAS 2'!K24+'12. TRANSFERENCIAS 2'!K50+'12. TRANSFERENCIAS 2'!K76</f>
        <v>108624927.38249999</v>
      </c>
    </row>
    <row r="24" spans="1:12" ht="12.75">
      <c r="A24" s="288" t="s">
        <v>357</v>
      </c>
      <c r="B24" s="289" t="e">
        <f>'12. TRANSFERENCIAS 2'!#REF!+'12. TRANSFERENCIAS 2'!#REF!+'12. TRANSFERENCIAS 2'!#REF!</f>
        <v>#REF!</v>
      </c>
      <c r="C24" s="289">
        <f>'12. TRANSFERENCIAS 2'!B25+'12. TRANSFERENCIAS 2'!B51+'12. TRANSFERENCIAS 2'!B77</f>
        <v>5377922.3562381808</v>
      </c>
      <c r="D24" s="289">
        <f>'12. TRANSFERENCIAS 2'!C25+'12. TRANSFERENCIAS 2'!C51+'12. TRANSFERENCIAS 2'!C77</f>
        <v>5306423.5924795112</v>
      </c>
      <c r="E24" s="289">
        <f>'12. TRANSFERENCIAS 2'!D25+'12. TRANSFERENCIAS 2'!D51+'12. TRANSFERENCIAS 2'!D77</f>
        <v>5455625.3564978996</v>
      </c>
      <c r="F24" s="289">
        <f>'12. TRANSFERENCIAS 2'!E25+'12. TRANSFERENCIAS 2'!E51+'12. TRANSFERENCIAS 2'!E77</f>
        <v>6632227.77506366</v>
      </c>
      <c r="G24" s="289">
        <f>'12. TRANSFERENCIAS 2'!F25+'12. TRANSFERENCIAS 2'!F51+'12. TRANSFERENCIAS 2'!F77</f>
        <v>12665687.741540002</v>
      </c>
      <c r="H24" s="289">
        <f>'12. TRANSFERENCIAS 2'!G25+'12. TRANSFERENCIAS 2'!G51+'12. TRANSFERENCIAS 2'!G77</f>
        <v>11693266.029920001</v>
      </c>
      <c r="I24" s="289">
        <f>'12. TRANSFERENCIAS 2'!H25+'12. TRANSFERENCIAS 2'!H51+'12. TRANSFERENCIAS 2'!H77</f>
        <v>8850417.8399999999</v>
      </c>
      <c r="J24" s="289">
        <f>'12. TRANSFERENCIAS 2'!I25+'12. TRANSFERENCIAS 2'!I51+'12. TRANSFERENCIAS 2'!I77</f>
        <v>40099774.409999996</v>
      </c>
      <c r="K24" s="289">
        <f>'12. TRANSFERENCIAS 2'!J25+'12. TRANSFERENCIAS 2'!J51+'12. TRANSFERENCIAS 2'!J77</f>
        <v>13834884.511889234</v>
      </c>
      <c r="L24" s="289">
        <f>'12. TRANSFERENCIAS 2'!K25+'12. TRANSFERENCIAS 2'!K51+'12. TRANSFERENCIAS 2'!K77</f>
        <v>8214372.2719999999</v>
      </c>
    </row>
    <row r="25" spans="1:12" ht="12.75">
      <c r="A25" s="288" t="s">
        <v>358</v>
      </c>
      <c r="B25" s="289" t="e">
        <f>'12. TRANSFERENCIAS 2'!#REF!+'12. TRANSFERENCIAS 2'!#REF!+'12. TRANSFERENCIAS 2'!#REF!</f>
        <v>#REF!</v>
      </c>
      <c r="C25" s="289">
        <f>'12. TRANSFERENCIAS 2'!B26+'12. TRANSFERENCIAS 2'!B52+'12. TRANSFERENCIAS 2'!B78</f>
        <v>293447473.05829656</v>
      </c>
      <c r="D25" s="289">
        <f>'12. TRANSFERENCIAS 2'!C26+'12. TRANSFERENCIAS 2'!C52+'12. TRANSFERENCIAS 2'!C78</f>
        <v>260812911.31111979</v>
      </c>
      <c r="E25" s="289">
        <f>'12. TRANSFERENCIAS 2'!D26+'12. TRANSFERENCIAS 2'!D52+'12. TRANSFERENCIAS 2'!D78</f>
        <v>397361014.89526153</v>
      </c>
      <c r="F25" s="289">
        <f>'12. TRANSFERENCIAS 2'!E26+'12. TRANSFERENCIAS 2'!E52+'12. TRANSFERENCIAS 2'!E78</f>
        <v>377115469.54351628</v>
      </c>
      <c r="G25" s="289">
        <f>'12. TRANSFERENCIAS 2'!F26+'12. TRANSFERENCIAS 2'!F52+'12. TRANSFERENCIAS 2'!F78</f>
        <v>275624663.60460001</v>
      </c>
      <c r="H25" s="289">
        <f>'12. TRANSFERENCIAS 2'!G26+'12. TRANSFERENCIAS 2'!G52+'12. TRANSFERENCIAS 2'!G78</f>
        <v>237485100.33135998</v>
      </c>
      <c r="I25" s="289">
        <f>'12. TRANSFERENCIAS 2'!H26+'12. TRANSFERENCIAS 2'!H52+'12. TRANSFERENCIAS 2'!H78</f>
        <v>177276591.92000002</v>
      </c>
      <c r="J25" s="289">
        <f>'12. TRANSFERENCIAS 2'!I26+'12. TRANSFERENCIAS 2'!I52+'12. TRANSFERENCIAS 2'!I78</f>
        <v>122134194.66</v>
      </c>
      <c r="K25" s="289">
        <f>'12. TRANSFERENCIAS 2'!J26+'12. TRANSFERENCIAS 2'!J52+'12. TRANSFERENCIAS 2'!J78</f>
        <v>136613880.79370436</v>
      </c>
      <c r="L25" s="289">
        <f>'12. TRANSFERENCIAS 2'!K26+'12. TRANSFERENCIAS 2'!K52+'12. TRANSFERENCIAS 2'!K78</f>
        <v>130597097.0605</v>
      </c>
    </row>
    <row r="26" spans="1:12" ht="12.75">
      <c r="A26" s="288" t="s">
        <v>359</v>
      </c>
      <c r="B26" s="289" t="e">
        <f>'12. TRANSFERENCIAS 2'!#REF!+'12. TRANSFERENCIAS 2'!#REF!+'12. TRANSFERENCIAS 2'!#REF!</f>
        <v>#REF!</v>
      </c>
      <c r="C26" s="289">
        <f>'12. TRANSFERENCIAS 2'!B27+'12. TRANSFERENCIAS 2'!B53+'12. TRANSFERENCIAS 2'!B79</f>
        <v>1192003.3157302772</v>
      </c>
      <c r="D26" s="289">
        <f>'12. TRANSFERENCIAS 2'!C27+'12. TRANSFERENCIAS 2'!C53+'12. TRANSFERENCIAS 2'!C79</f>
        <v>1383842.7831051038</v>
      </c>
      <c r="E26" s="289">
        <f>'12. TRANSFERENCIAS 2'!D27+'12. TRANSFERENCIAS 2'!D53+'12. TRANSFERENCIAS 2'!D79</f>
        <v>1561706.6010984238</v>
      </c>
      <c r="F26" s="289">
        <f>'12. TRANSFERENCIAS 2'!E27+'12. TRANSFERENCIAS 2'!E53+'12. TRANSFERENCIAS 2'!E79</f>
        <v>2013543.9280217586</v>
      </c>
      <c r="G26" s="289">
        <f>'12. TRANSFERENCIAS 2'!F27+'12. TRANSFERENCIAS 2'!F53+'12. TRANSFERENCIAS 2'!F79</f>
        <v>1576367.84188</v>
      </c>
      <c r="H26" s="289">
        <f>'12. TRANSFERENCIAS 2'!G27+'12. TRANSFERENCIAS 2'!G53+'12. TRANSFERENCIAS 2'!G79</f>
        <v>3115735.2936800001</v>
      </c>
      <c r="I26" s="289">
        <f>'12. TRANSFERENCIAS 2'!H27+'12. TRANSFERENCIAS 2'!H53+'12. TRANSFERENCIAS 2'!H79</f>
        <v>2117818.94</v>
      </c>
      <c r="J26" s="289">
        <f>'12. TRANSFERENCIAS 2'!I27+'12. TRANSFERENCIAS 2'!I53+'12. TRANSFERENCIAS 2'!I79</f>
        <v>2559411.46</v>
      </c>
      <c r="K26" s="289">
        <f>'12. TRANSFERENCIAS 2'!J27+'12. TRANSFERENCIAS 2'!J53+'12. TRANSFERENCIAS 2'!J79</f>
        <v>2436367.1838600002</v>
      </c>
      <c r="L26" s="289">
        <f>'12. TRANSFERENCIAS 2'!K27+'12. TRANSFERENCIAS 2'!K53+'12. TRANSFERENCIAS 2'!K79</f>
        <v>1731117.9168999998</v>
      </c>
    </row>
    <row r="27" spans="1:12" ht="12.75">
      <c r="A27" s="288" t="s">
        <v>360</v>
      </c>
      <c r="B27" s="289" t="e">
        <f>'12. TRANSFERENCIAS 2'!#REF!+'12. TRANSFERENCIAS 2'!#REF!+'12. TRANSFERENCIAS 2'!#REF!</f>
        <v>#REF!</v>
      </c>
      <c r="C27" s="289">
        <f>'12. TRANSFERENCIAS 2'!B28+'12. TRANSFERENCIAS 2'!B54+'12. TRANSFERENCIAS 2'!B80</f>
        <v>351246840.05158681</v>
      </c>
      <c r="D27" s="289">
        <f>'12. TRANSFERENCIAS 2'!C28+'12. TRANSFERENCIAS 2'!C54+'12. TRANSFERENCIAS 2'!C80</f>
        <v>278801911.42170143</v>
      </c>
      <c r="E27" s="289">
        <f>'12. TRANSFERENCIAS 2'!D28+'12. TRANSFERENCIAS 2'!D54+'12. TRANSFERENCIAS 2'!D80</f>
        <v>459989094.08042836</v>
      </c>
      <c r="F27" s="289">
        <f>'12. TRANSFERENCIAS 2'!E28+'12. TRANSFERENCIAS 2'!E54+'12. TRANSFERENCIAS 2'!E80</f>
        <v>386564323.69621229</v>
      </c>
      <c r="G27" s="289">
        <f>'12. TRANSFERENCIAS 2'!F28+'12. TRANSFERENCIAS 2'!F54+'12. TRANSFERENCIAS 2'!F80</f>
        <v>304535228.32422</v>
      </c>
      <c r="H27" s="289">
        <f>'12. TRANSFERENCIAS 2'!G28+'12. TRANSFERENCIAS 2'!G54+'12. TRANSFERENCIAS 2'!G80</f>
        <v>279236762.82183999</v>
      </c>
      <c r="I27" s="289">
        <f>'12. TRANSFERENCIAS 2'!H28+'12. TRANSFERENCIAS 2'!H54+'12. TRANSFERENCIAS 2'!H80</f>
        <v>259060548.84</v>
      </c>
      <c r="J27" s="289">
        <f>'12. TRANSFERENCIAS 2'!I28+'12. TRANSFERENCIAS 2'!I54+'12. TRANSFERENCIAS 2'!I80</f>
        <v>214765362.22</v>
      </c>
      <c r="K27" s="289">
        <f>'12. TRANSFERENCIAS 2'!J28+'12. TRANSFERENCIAS 2'!J54+'12. TRANSFERENCIAS 2'!J80</f>
        <v>134555988.48519117</v>
      </c>
      <c r="L27" s="289">
        <f>'12. TRANSFERENCIAS 2'!K28+'12. TRANSFERENCIAS 2'!K54+'12. TRANSFERENCIAS 2'!K80</f>
        <v>219895562.3919</v>
      </c>
    </row>
    <row r="28" spans="1:12" ht="12.75">
      <c r="A28" s="288" t="s">
        <v>361</v>
      </c>
      <c r="B28" s="289" t="e">
        <f>'12. TRANSFERENCIAS 2'!#REF!+'12. TRANSFERENCIAS 2'!#REF!+'12. TRANSFERENCIAS 2'!#REF!</f>
        <v>#REF!</v>
      </c>
      <c r="C28" s="289">
        <f>'12. TRANSFERENCIAS 2'!B29+'12. TRANSFERENCIAS 2'!B55+'12. TRANSFERENCIAS 2'!B81</f>
        <v>12014.912377266814</v>
      </c>
      <c r="D28" s="289">
        <f>'12. TRANSFERENCIAS 2'!C29+'12. TRANSFERENCIAS 2'!C55+'12. TRANSFERENCIAS 2'!C81</f>
        <v>19463.666679419461</v>
      </c>
      <c r="E28" s="289">
        <f>'12. TRANSFERENCIAS 2'!D29+'12. TRANSFERENCIAS 2'!D55+'12. TRANSFERENCIAS 2'!D81</f>
        <v>19455.877442696172</v>
      </c>
      <c r="F28" s="289">
        <f>'12. TRANSFERENCIAS 2'!E29+'12. TRANSFERENCIAS 2'!E55+'12. TRANSFERENCIAS 2'!E81</f>
        <v>43553.030509609976</v>
      </c>
      <c r="G28" s="289">
        <f>'12. TRANSFERENCIAS 2'!F29+'12. TRANSFERENCIAS 2'!F55+'12. TRANSFERENCIAS 2'!F81</f>
        <v>55096.25740000001</v>
      </c>
      <c r="H28" s="289">
        <f>'12. TRANSFERENCIAS 2'!G29+'12. TRANSFERENCIAS 2'!G55+'12. TRANSFERENCIAS 2'!G81</f>
        <v>56406.394079999998</v>
      </c>
      <c r="I28" s="289">
        <f>'12. TRANSFERENCIAS 2'!H29+'12. TRANSFERENCIAS 2'!H55+'12. TRANSFERENCIAS 2'!H81</f>
        <v>56161</v>
      </c>
      <c r="J28" s="289">
        <f>'12. TRANSFERENCIAS 2'!I29+'12. TRANSFERENCIAS 2'!I55+'12. TRANSFERENCIAS 2'!I81</f>
        <v>68216</v>
      </c>
      <c r="K28" s="289">
        <f>'12. TRANSFERENCIAS 2'!J29+'12. TRANSFERENCIAS 2'!J55+'12. TRANSFERENCIAS 2'!J81</f>
        <v>130264.1</v>
      </c>
      <c r="L28" s="289">
        <f>'12. TRANSFERENCIAS 2'!K29+'12. TRANSFERENCIAS 2'!K55+'12. TRANSFERENCIAS 2'!K81</f>
        <v>67952</v>
      </c>
    </row>
    <row r="29" spans="1:12" ht="12.75">
      <c r="A29" s="288" t="s">
        <v>362</v>
      </c>
      <c r="B29" s="289" t="e">
        <f>'12. TRANSFERENCIAS 2'!#REF!+'12. TRANSFERENCIAS 2'!#REF!+'12. TRANSFERENCIAS 2'!#REF!</f>
        <v>#REF!</v>
      </c>
      <c r="C29" s="289">
        <f>'12. TRANSFERENCIAS 2'!B30+'12. TRANSFERENCIAS 2'!B56+'12. TRANSFERENCIAS 2'!B82</f>
        <v>25915.892184152653</v>
      </c>
      <c r="D29" s="289">
        <f>'12. TRANSFERENCIAS 2'!C30+'12. TRANSFERENCIAS 2'!C56+'12. TRANSFERENCIAS 2'!C82</f>
        <v>46904.923492221176</v>
      </c>
      <c r="E29" s="289">
        <f>'12. TRANSFERENCIAS 2'!D30+'12. TRANSFERENCIAS 2'!D56+'12. TRANSFERENCIAS 2'!D82</f>
        <v>35251.343504267919</v>
      </c>
      <c r="F29" s="289">
        <f>'12. TRANSFERENCIAS 2'!E30+'12. TRANSFERENCIAS 2'!E56+'12. TRANSFERENCIAS 2'!E82</f>
        <v>74048.562939078285</v>
      </c>
      <c r="G29" s="289">
        <f>'12. TRANSFERENCIAS 2'!F30+'12. TRANSFERENCIAS 2'!F56+'12. TRANSFERENCIAS 2'!F82</f>
        <v>37294.849779999997</v>
      </c>
      <c r="H29" s="289">
        <f>'12. TRANSFERENCIAS 2'!G30+'12. TRANSFERENCIAS 2'!G56+'12. TRANSFERENCIAS 2'!G82</f>
        <v>40275</v>
      </c>
      <c r="I29" s="289">
        <f>'12. TRANSFERENCIAS 2'!H30+'12. TRANSFERENCIAS 2'!H56+'12. TRANSFERENCIAS 2'!H82</f>
        <v>41360</v>
      </c>
      <c r="J29" s="289">
        <f>'12. TRANSFERENCIAS 2'!I30+'12. TRANSFERENCIAS 2'!I56+'12. TRANSFERENCIAS 2'!I82</f>
        <v>20882</v>
      </c>
      <c r="K29" s="289">
        <f>'12. TRANSFERENCIAS 2'!J30+'12. TRANSFERENCIAS 2'!J56+'12. TRANSFERENCIAS 2'!J82</f>
        <v>11613.72387</v>
      </c>
      <c r="L29" s="289">
        <f>'12. TRANSFERENCIAS 2'!K30+'12. TRANSFERENCIAS 2'!K56+'12. TRANSFERENCIAS 2'!K82</f>
        <v>2961</v>
      </c>
    </row>
    <row r="30" spans="1:12" ht="12.75">
      <c r="A30" s="288"/>
      <c r="B30" s="289"/>
      <c r="C30" s="289"/>
      <c r="D30" s="289"/>
      <c r="E30" s="289"/>
      <c r="F30" s="289"/>
      <c r="G30" s="289"/>
      <c r="H30" s="289"/>
      <c r="I30" s="286"/>
      <c r="J30" s="286"/>
      <c r="K30" s="286"/>
      <c r="L30" s="286"/>
    </row>
    <row r="31" spans="1:12" ht="12.75">
      <c r="A31" s="302" t="s">
        <v>363</v>
      </c>
      <c r="B31" s="303" t="e">
        <f>SUM(B5:B29)</f>
        <v>#REF!</v>
      </c>
      <c r="C31" s="303">
        <f t="shared" ref="C31:G31" si="0">SUM(C5:C29)</f>
        <v>3858728664.7402406</v>
      </c>
      <c r="D31" s="303">
        <f t="shared" si="0"/>
        <v>3798964242.4284172</v>
      </c>
      <c r="E31" s="303">
        <f t="shared" si="0"/>
        <v>5131745344.4470291</v>
      </c>
      <c r="F31" s="303">
        <f t="shared" si="0"/>
        <v>5785521249.2958241</v>
      </c>
      <c r="G31" s="303">
        <f t="shared" si="0"/>
        <v>4468435111.6000395</v>
      </c>
      <c r="H31" s="303">
        <f>SUM(H5:H29)</f>
        <v>3597622637.9235196</v>
      </c>
      <c r="I31" s="303">
        <f>SUM(I5:I29)</f>
        <v>2995141101.5200005</v>
      </c>
      <c r="J31" s="303">
        <f>SUM(J5:J29)</f>
        <v>2610890384.7099996</v>
      </c>
      <c r="K31" s="303">
        <f>SUM(K5:K29)</f>
        <v>3302513166.8372512</v>
      </c>
      <c r="L31" s="303">
        <f>SUM(L5:L29)</f>
        <v>4724908631.0550995</v>
      </c>
    </row>
    <row r="32" spans="1:12" ht="12.75">
      <c r="A32" s="286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615"/>
    </row>
    <row r="33" spans="1:15">
      <c r="C33" s="344">
        <f>C31/1000000</f>
        <v>3858.7286647402407</v>
      </c>
      <c r="D33" s="344">
        <f t="shared" ref="D33:L33" si="1">D31/1000000</f>
        <v>3798.964242428417</v>
      </c>
      <c r="E33" s="344">
        <f t="shared" si="1"/>
        <v>5131.7453444470293</v>
      </c>
      <c r="F33" s="344">
        <f t="shared" si="1"/>
        <v>5785.5212492958244</v>
      </c>
      <c r="G33" s="344">
        <f t="shared" si="1"/>
        <v>4468.4351116000398</v>
      </c>
      <c r="H33" s="344">
        <f t="shared" si="1"/>
        <v>3597.6226379235195</v>
      </c>
      <c r="I33" s="344">
        <f t="shared" si="1"/>
        <v>2995.1411015200006</v>
      </c>
      <c r="J33" s="344">
        <f t="shared" si="1"/>
        <v>2610.8903847099996</v>
      </c>
      <c r="K33" s="344">
        <f t="shared" si="1"/>
        <v>3302.513166837251</v>
      </c>
      <c r="L33" s="344">
        <f t="shared" si="1"/>
        <v>4724.9086310550992</v>
      </c>
    </row>
    <row r="34" spans="1:15">
      <c r="C34" s="344">
        <v>3858.7286647402407</v>
      </c>
      <c r="D34" s="344">
        <v>3798.964242428417</v>
      </c>
      <c r="E34" s="344">
        <v>5131.7453444470293</v>
      </c>
      <c r="F34" s="344">
        <v>5785.5212492958244</v>
      </c>
      <c r="G34" s="344">
        <v>4468.4351116000398</v>
      </c>
      <c r="H34" s="344">
        <v>3597.6226379235195</v>
      </c>
      <c r="I34" s="344">
        <v>2995.1411015200006</v>
      </c>
      <c r="J34" s="344">
        <v>2610.8903847099996</v>
      </c>
      <c r="K34" s="344">
        <v>3302.513166837251</v>
      </c>
      <c r="L34" s="344">
        <v>4724.9086310550992</v>
      </c>
    </row>
    <row r="35" spans="1:15" ht="33" customHeight="1">
      <c r="A35" s="884" t="s">
        <v>692</v>
      </c>
      <c r="B35" s="884"/>
      <c r="C35" s="884"/>
      <c r="D35" s="884"/>
      <c r="E35" s="884"/>
      <c r="F35" s="884"/>
      <c r="G35" s="884"/>
      <c r="H35" s="884"/>
      <c r="I35" s="884"/>
      <c r="J35" s="884"/>
      <c r="K35" s="884"/>
      <c r="L35" s="884"/>
      <c r="N35" s="453"/>
      <c r="O35" s="453"/>
    </row>
    <row r="36" spans="1:15" ht="12.75">
      <c r="K36" s="288"/>
      <c r="L36" s="289"/>
      <c r="M36" s="288"/>
      <c r="N36" s="688"/>
      <c r="O36" s="453"/>
    </row>
    <row r="37" spans="1:15" ht="12.75">
      <c r="K37" s="288"/>
      <c r="L37" s="289"/>
      <c r="M37" s="288"/>
      <c r="N37" s="688"/>
      <c r="O37" s="453"/>
    </row>
    <row r="38" spans="1:15" ht="12.75">
      <c r="K38" s="288"/>
      <c r="L38" s="289"/>
      <c r="M38" s="288"/>
      <c r="N38" s="688"/>
      <c r="O38" s="453"/>
    </row>
    <row r="39" spans="1:15" ht="12.75">
      <c r="K39" s="288"/>
      <c r="L39" s="289"/>
      <c r="M39" s="288"/>
      <c r="N39" s="688"/>
      <c r="O39" s="453"/>
    </row>
    <row r="40" spans="1:15" ht="12.75">
      <c r="K40" s="288"/>
      <c r="L40" s="289"/>
      <c r="M40" s="288"/>
      <c r="N40" s="688"/>
      <c r="O40" s="453"/>
    </row>
    <row r="41" spans="1:15" ht="12.75">
      <c r="K41" s="288"/>
      <c r="L41" s="289"/>
      <c r="M41" s="288"/>
      <c r="N41" s="688"/>
      <c r="O41" s="453"/>
    </row>
    <row r="42" spans="1:15" ht="12.75">
      <c r="K42" s="288"/>
      <c r="L42" s="289"/>
      <c r="M42" s="288"/>
      <c r="N42" s="688"/>
      <c r="O42" s="453"/>
    </row>
    <row r="43" spans="1:15" ht="12.75">
      <c r="K43" s="288"/>
      <c r="L43" s="289"/>
      <c r="M43" s="288"/>
      <c r="N43" s="688"/>
      <c r="O43" s="453"/>
    </row>
    <row r="44" spans="1:15" ht="12.75">
      <c r="K44" s="288"/>
      <c r="L44" s="289"/>
      <c r="M44" s="288"/>
      <c r="N44" s="688"/>
      <c r="O44" s="453"/>
    </row>
    <row r="45" spans="1:15">
      <c r="N45" s="453"/>
      <c r="O45" s="453"/>
    </row>
    <row r="46" spans="1:15">
      <c r="N46" s="453"/>
      <c r="O46" s="453"/>
    </row>
    <row r="47" spans="1:15">
      <c r="N47" s="453"/>
      <c r="O47" s="453"/>
    </row>
    <row r="48" spans="1:15">
      <c r="N48" s="504"/>
      <c r="O48" s="504"/>
    </row>
    <row r="49" spans="14:15">
      <c r="N49" s="504"/>
      <c r="O49" s="504"/>
    </row>
  </sheetData>
  <mergeCells count="2">
    <mergeCell ref="A2:K2"/>
    <mergeCell ref="A35:L35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M263"/>
  <sheetViews>
    <sheetView showGridLines="0" view="pageBreakPreview" zoomScaleNormal="100" zoomScaleSheetLayoutView="100" workbookViewId="0">
      <pane ySplit="5" topLeftCell="A69" activePane="bottomLeft" state="frozen"/>
      <selection pane="bottomLeft" activeCell="I19" sqref="I19"/>
    </sheetView>
  </sheetViews>
  <sheetFormatPr baseColWidth="10" defaultColWidth="11.5703125" defaultRowHeight="12" customHeight="1"/>
  <cols>
    <col min="1" max="1" width="52.5703125" style="56" bestFit="1" customWidth="1"/>
    <col min="2" max="3" width="10.7109375" style="139" bestFit="1" customWidth="1"/>
    <col min="4" max="4" width="8.7109375" style="140" bestFit="1" customWidth="1"/>
    <col min="5" max="6" width="11.7109375" style="139" bestFit="1" customWidth="1"/>
    <col min="7" max="7" width="8.7109375" style="140" bestFit="1" customWidth="1"/>
    <col min="8" max="8" width="8.85546875" style="140" bestFit="1" customWidth="1"/>
    <col min="9" max="9" width="67.85546875" style="56" bestFit="1" customWidth="1"/>
    <col min="10" max="10" width="15.42578125" style="56" bestFit="1" customWidth="1"/>
    <col min="11" max="11" width="15.5703125" style="56" customWidth="1"/>
    <col min="12" max="12" width="26" style="56" bestFit="1" customWidth="1"/>
    <col min="13" max="16384" width="11.5703125" style="56"/>
  </cols>
  <sheetData>
    <row r="1" spans="1:13" ht="12" customHeight="1">
      <c r="A1" s="216" t="s">
        <v>219</v>
      </c>
    </row>
    <row r="2" spans="1:13" ht="15.75">
      <c r="A2" s="138" t="s">
        <v>218</v>
      </c>
    </row>
    <row r="3" spans="1:13" s="398" customFormat="1" ht="12" customHeight="1" thickBot="1">
      <c r="A3" s="57"/>
      <c r="B3" s="396"/>
      <c r="C3" s="396"/>
      <c r="D3" s="397"/>
      <c r="E3" s="396"/>
      <c r="F3" s="396"/>
      <c r="G3" s="397"/>
      <c r="H3" s="397"/>
    </row>
    <row r="4" spans="1:13" ht="12" customHeight="1">
      <c r="A4" s="204"/>
      <c r="B4" s="815" t="s">
        <v>670</v>
      </c>
      <c r="C4" s="816"/>
      <c r="D4" s="817"/>
      <c r="E4" s="818" t="s">
        <v>677</v>
      </c>
      <c r="F4" s="819"/>
      <c r="G4" s="819"/>
      <c r="H4" s="820"/>
    </row>
    <row r="5" spans="1:13" ht="12" customHeight="1">
      <c r="A5" s="399" t="s">
        <v>46</v>
      </c>
      <c r="B5" s="400">
        <v>2017</v>
      </c>
      <c r="C5" s="401">
        <v>2018</v>
      </c>
      <c r="D5" s="402" t="s">
        <v>212</v>
      </c>
      <c r="E5" s="400">
        <v>2017</v>
      </c>
      <c r="F5" s="401">
        <v>2018</v>
      </c>
      <c r="G5" s="403" t="s">
        <v>212</v>
      </c>
      <c r="H5" s="404" t="s">
        <v>213</v>
      </c>
    </row>
    <row r="6" spans="1:13" ht="12.75" customHeight="1">
      <c r="A6" s="405" t="s">
        <v>449</v>
      </c>
      <c r="B6" s="406">
        <f>+SUM(B7:B17)</f>
        <v>209245.269593</v>
      </c>
      <c r="C6" s="407">
        <f>+SUM(C7:C17)</f>
        <v>209824.08779200003</v>
      </c>
      <c r="D6" s="740">
        <f>+C6/B6-1</f>
        <v>2.7662188021067013E-3</v>
      </c>
      <c r="E6" s="406">
        <f>+SUM(E7:E17)</f>
        <v>1800264.3686540001</v>
      </c>
      <c r="F6" s="407">
        <f>+SUM(F7:F17)</f>
        <v>1786262.576713</v>
      </c>
      <c r="G6" s="701">
        <f>+F6/E6-1</f>
        <v>-7.7776309884246553E-3</v>
      </c>
      <c r="H6" s="741">
        <v>1</v>
      </c>
      <c r="I6" s="742"/>
      <c r="K6" s="758"/>
      <c r="L6" s="758"/>
      <c r="M6" s="758"/>
    </row>
    <row r="7" spans="1:13" ht="12.75" customHeight="1">
      <c r="A7" s="410" t="s">
        <v>22</v>
      </c>
      <c r="B7" s="190">
        <v>44806.478816000003</v>
      </c>
      <c r="C7" s="191">
        <v>44542.617041999998</v>
      </c>
      <c r="D7" s="702">
        <f>+C7/B7-1</f>
        <v>-5.8889201064775687E-3</v>
      </c>
      <c r="E7" s="190">
        <v>380455.402864</v>
      </c>
      <c r="F7" s="191">
        <v>368970.71177699999</v>
      </c>
      <c r="G7" s="743">
        <f t="shared" ref="G7:G70" si="0">+F7/E7-1</f>
        <v>-3.018669468364843E-2</v>
      </c>
      <c r="H7" s="754">
        <f>+F7/$F$6</f>
        <v>0.20656017574748908</v>
      </c>
      <c r="I7" s="742"/>
      <c r="K7" s="758"/>
      <c r="L7" s="758"/>
      <c r="M7" s="758"/>
    </row>
    <row r="8" spans="1:13" ht="12.75" customHeight="1">
      <c r="A8" s="410" t="s">
        <v>568</v>
      </c>
      <c r="B8" s="190">
        <v>41219.715988999997</v>
      </c>
      <c r="C8" s="191">
        <v>44049.057759000003</v>
      </c>
      <c r="D8" s="702">
        <f t="shared" ref="D8:D71" si="1">+C8/B8-1</f>
        <v>6.8640496473945989E-2</v>
      </c>
      <c r="E8" s="190">
        <v>331169.22797999997</v>
      </c>
      <c r="F8" s="191">
        <v>339116.29547500005</v>
      </c>
      <c r="G8" s="743">
        <f t="shared" si="0"/>
        <v>2.3996998584300933E-2</v>
      </c>
      <c r="H8" s="754">
        <f t="shared" ref="H8:H17" si="2">+F8/$F$6</f>
        <v>0.18984683433217675</v>
      </c>
      <c r="I8" s="742"/>
      <c r="K8" s="758"/>
      <c r="L8" s="758"/>
      <c r="M8" s="758"/>
    </row>
    <row r="9" spans="1:13" ht="12.75" customHeight="1">
      <c r="A9" s="410" t="s">
        <v>160</v>
      </c>
      <c r="B9" s="190">
        <v>37991.518067999998</v>
      </c>
      <c r="C9" s="191">
        <v>31492.077863999999</v>
      </c>
      <c r="D9" s="702">
        <f t="shared" si="1"/>
        <v>-0.17107608578227451</v>
      </c>
      <c r="E9" s="190">
        <v>331813.84369699995</v>
      </c>
      <c r="F9" s="191">
        <v>273448.17826800002</v>
      </c>
      <c r="G9" s="743">
        <f>+F9/E9-1</f>
        <v>-0.17589882561469405</v>
      </c>
      <c r="H9" s="754">
        <f t="shared" si="2"/>
        <v>0.1530839764729254</v>
      </c>
      <c r="I9" s="742"/>
      <c r="K9" s="758"/>
      <c r="L9" s="758"/>
      <c r="M9" s="758"/>
    </row>
    <row r="10" spans="1:13" ht="12.75" customHeight="1">
      <c r="A10" s="411" t="s">
        <v>569</v>
      </c>
      <c r="B10" s="190">
        <v>26580.339916000001</v>
      </c>
      <c r="C10" s="191">
        <v>27535.503656000001</v>
      </c>
      <c r="D10" s="702">
        <f t="shared" si="1"/>
        <v>3.5934970847571357E-2</v>
      </c>
      <c r="E10" s="190">
        <v>223556.09774499998</v>
      </c>
      <c r="F10" s="191">
        <v>239411.72296900002</v>
      </c>
      <c r="G10" s="743">
        <f t="shared" si="0"/>
        <v>7.0924592905024841E-2</v>
      </c>
      <c r="H10" s="754">
        <f t="shared" si="2"/>
        <v>0.13402941207532584</v>
      </c>
      <c r="I10" s="742"/>
      <c r="K10" s="758"/>
      <c r="L10" s="758"/>
      <c r="M10" s="758"/>
    </row>
    <row r="11" spans="1:13" ht="12.75" customHeight="1">
      <c r="A11" s="411" t="s">
        <v>570</v>
      </c>
      <c r="B11" s="190">
        <v>16054.29859</v>
      </c>
      <c r="C11" s="191">
        <v>15914.9771</v>
      </c>
      <c r="D11" s="702">
        <f t="shared" si="1"/>
        <v>-8.6781424438425736E-3</v>
      </c>
      <c r="E11" s="190">
        <v>143802.80608499999</v>
      </c>
      <c r="F11" s="191">
        <v>153074.51062700001</v>
      </c>
      <c r="G11" s="743">
        <f t="shared" si="0"/>
        <v>6.4475129480572324E-2</v>
      </c>
      <c r="H11" s="754">
        <f t="shared" si="2"/>
        <v>8.569541377767699E-2</v>
      </c>
      <c r="I11" s="742"/>
      <c r="K11" s="758"/>
      <c r="L11" s="758"/>
      <c r="M11" s="758"/>
    </row>
    <row r="12" spans="1:13" ht="12.75" customHeight="1">
      <c r="A12" s="411" t="s">
        <v>524</v>
      </c>
      <c r="B12" s="190">
        <v>12607.163</v>
      </c>
      <c r="C12" s="191">
        <v>15185.6289</v>
      </c>
      <c r="D12" s="702">
        <f t="shared" si="1"/>
        <v>0.20452388059074034</v>
      </c>
      <c r="E12" s="190">
        <v>137232.39750000002</v>
      </c>
      <c r="F12" s="191">
        <v>148816.01870000002</v>
      </c>
      <c r="G12" s="743">
        <f t="shared" si="0"/>
        <v>8.4408794213480132E-2</v>
      </c>
      <c r="H12" s="754">
        <f t="shared" si="2"/>
        <v>8.3311390296181745E-2</v>
      </c>
      <c r="I12" s="742"/>
      <c r="K12" s="758"/>
      <c r="L12" s="758"/>
      <c r="M12" s="758"/>
    </row>
    <row r="13" spans="1:13" ht="12.75" customHeight="1">
      <c r="A13" s="411" t="s">
        <v>530</v>
      </c>
      <c r="B13" s="190">
        <v>9743.6530180000009</v>
      </c>
      <c r="C13" s="191">
        <v>11357.106442</v>
      </c>
      <c r="D13" s="702">
        <f t="shared" si="1"/>
        <v>0.1655901971282614</v>
      </c>
      <c r="E13" s="190">
        <v>87944.453286999997</v>
      </c>
      <c r="F13" s="191">
        <v>91344.373896999998</v>
      </c>
      <c r="G13" s="743">
        <f t="shared" si="0"/>
        <v>3.8659864072434713E-2</v>
      </c>
      <c r="H13" s="754">
        <f t="shared" si="2"/>
        <v>5.1137148081044054E-2</v>
      </c>
      <c r="I13" s="742"/>
      <c r="K13" s="758"/>
      <c r="L13" s="758"/>
      <c r="M13" s="758"/>
    </row>
    <row r="14" spans="1:13" ht="12.75" customHeight="1">
      <c r="A14" s="411" t="s">
        <v>23</v>
      </c>
      <c r="B14" s="190">
        <v>4202.7503999999999</v>
      </c>
      <c r="C14" s="191">
        <v>4213.7642999999998</v>
      </c>
      <c r="D14" s="702">
        <f t="shared" si="1"/>
        <v>2.6206409973810185E-3</v>
      </c>
      <c r="E14" s="190">
        <v>33525.537899999996</v>
      </c>
      <c r="F14" s="191">
        <v>34881.012881999988</v>
      </c>
      <c r="G14" s="743">
        <f t="shared" si="0"/>
        <v>4.0431118094006457E-2</v>
      </c>
      <c r="H14" s="754">
        <f t="shared" si="2"/>
        <v>1.9527371471996274E-2</v>
      </c>
      <c r="I14" s="742"/>
      <c r="K14" s="758"/>
      <c r="L14" s="758"/>
      <c r="M14" s="758"/>
    </row>
    <row r="15" spans="1:13" ht="12.75" customHeight="1">
      <c r="A15" s="411" t="s">
        <v>678</v>
      </c>
      <c r="B15" s="190">
        <v>4134.3504540000004</v>
      </c>
      <c r="C15" s="191">
        <v>3171.9602380000001</v>
      </c>
      <c r="D15" s="702">
        <f t="shared" si="1"/>
        <v>-0.23277906087252087</v>
      </c>
      <c r="E15" s="190">
        <v>33874.494403999997</v>
      </c>
      <c r="F15" s="191">
        <v>30287.586182999999</v>
      </c>
      <c r="G15" s="743">
        <f t="shared" si="0"/>
        <v>-0.10588816996709016</v>
      </c>
      <c r="H15" s="754">
        <f t="shared" si="2"/>
        <v>1.6955842090547433E-2</v>
      </c>
      <c r="I15" s="742"/>
      <c r="K15" s="758"/>
      <c r="L15" s="758"/>
      <c r="M15" s="758"/>
    </row>
    <row r="16" spans="1:13" ht="12.75" customHeight="1">
      <c r="A16" s="411" t="s">
        <v>25</v>
      </c>
      <c r="B16" s="190">
        <v>2762.3113979999998</v>
      </c>
      <c r="C16" s="194">
        <v>2520.9543600000002</v>
      </c>
      <c r="D16" s="702">
        <f t="shared" si="1"/>
        <v>-8.7375028816356393E-2</v>
      </c>
      <c r="E16" s="190">
        <v>23589.830486999999</v>
      </c>
      <c r="F16" s="194">
        <v>23940.397666999997</v>
      </c>
      <c r="G16" s="743">
        <f t="shared" si="0"/>
        <v>1.486094527865256E-2</v>
      </c>
      <c r="H16" s="754">
        <f t="shared" si="2"/>
        <v>1.3402507547940706E-2</v>
      </c>
      <c r="I16" s="742"/>
      <c r="K16" s="758"/>
      <c r="L16" s="758"/>
      <c r="M16" s="758"/>
    </row>
    <row r="17" spans="1:13" ht="12.75" customHeight="1">
      <c r="A17" s="411" t="s">
        <v>26</v>
      </c>
      <c r="B17" s="193">
        <v>9142.6899440000125</v>
      </c>
      <c r="C17" s="194">
        <v>9840.4401310000394</v>
      </c>
      <c r="D17" s="702">
        <f t="shared" si="1"/>
        <v>7.6317822355764342E-2</v>
      </c>
      <c r="E17" s="193">
        <v>73300.276705000084</v>
      </c>
      <c r="F17" s="194">
        <v>82971.768267999869</v>
      </c>
      <c r="G17" s="743">
        <f t="shared" si="0"/>
        <v>0.13194345229995652</v>
      </c>
      <c r="H17" s="754">
        <f t="shared" si="2"/>
        <v>4.6449928106695702E-2</v>
      </c>
      <c r="I17" s="742"/>
      <c r="K17" s="758"/>
      <c r="L17" s="758"/>
      <c r="M17" s="758"/>
    </row>
    <row r="18" spans="1:13" ht="12.75" customHeight="1">
      <c r="A18" s="412" t="s">
        <v>450</v>
      </c>
      <c r="B18" s="406">
        <f>+SUM(B19:B29)</f>
        <v>13210479.334225191</v>
      </c>
      <c r="C18" s="406">
        <f>+SUM(C19:C29)</f>
        <v>12057342.193237277</v>
      </c>
      <c r="D18" s="740">
        <f t="shared" si="1"/>
        <v>-8.7289576086797327E-2</v>
      </c>
      <c r="E18" s="406">
        <f>+SUM(E19:E29)</f>
        <v>112731337.3566319</v>
      </c>
      <c r="F18" s="406">
        <f>+SUM(F19:F29)</f>
        <v>106715406.84173988</v>
      </c>
      <c r="G18" s="701">
        <f t="shared" si="0"/>
        <v>-5.3365201335812129E-2</v>
      </c>
      <c r="H18" s="741">
        <v>1</v>
      </c>
      <c r="I18" s="758"/>
      <c r="J18" s="758"/>
      <c r="K18" s="758"/>
      <c r="L18" s="758"/>
      <c r="M18" s="758"/>
    </row>
    <row r="19" spans="1:13" ht="12.75" customHeight="1">
      <c r="A19" s="790" t="s">
        <v>24</v>
      </c>
      <c r="B19" s="791">
        <v>1486255.4514000001</v>
      </c>
      <c r="C19" s="791">
        <v>1613478.0924</v>
      </c>
      <c r="D19" s="749">
        <f>+C19/B19-1</f>
        <v>8.5599444483221543E-2</v>
      </c>
      <c r="E19" s="791">
        <v>12453836.201999998</v>
      </c>
      <c r="F19" s="791">
        <v>11604748.581700001</v>
      </c>
      <c r="G19" s="746">
        <f>+F19/E19-1</f>
        <v>-6.8178801015837953E-2</v>
      </c>
      <c r="H19" s="739">
        <f>+F19/$F$18</f>
        <v>0.10874482818502459</v>
      </c>
      <c r="I19" s="758"/>
      <c r="J19" s="758"/>
      <c r="K19" s="758"/>
      <c r="L19" s="758"/>
      <c r="M19" s="758"/>
    </row>
    <row r="20" spans="1:13" ht="12.75" customHeight="1">
      <c r="A20" s="792" t="s">
        <v>27</v>
      </c>
      <c r="B20" s="791">
        <v>1187846.6320799999</v>
      </c>
      <c r="C20" s="791">
        <v>736761.06198</v>
      </c>
      <c r="D20" s="749">
        <f t="shared" si="1"/>
        <v>-0.37975068322592997</v>
      </c>
      <c r="E20" s="791">
        <v>11495920.483079998</v>
      </c>
      <c r="F20" s="791">
        <v>8097537.6261700001</v>
      </c>
      <c r="G20" s="746">
        <f t="shared" si="0"/>
        <v>-0.29561641992146936</v>
      </c>
      <c r="H20" s="739">
        <f t="shared" ref="H20:H29" si="3">+F20/$F$18</f>
        <v>7.5879742820816276E-2</v>
      </c>
      <c r="I20" s="758"/>
      <c r="J20" s="758"/>
      <c r="K20" s="758"/>
      <c r="L20" s="758"/>
      <c r="M20" s="758"/>
    </row>
    <row r="21" spans="1:13" ht="12.75" customHeight="1">
      <c r="A21" s="792" t="s">
        <v>125</v>
      </c>
      <c r="B21" s="791">
        <v>820200.25283399993</v>
      </c>
      <c r="C21" s="791">
        <v>566023.5014200001</v>
      </c>
      <c r="D21" s="749">
        <f t="shared" si="1"/>
        <v>-0.30989596813187348</v>
      </c>
      <c r="E21" s="791">
        <v>5285483.6442099996</v>
      </c>
      <c r="F21" s="791">
        <v>6111065.6945799999</v>
      </c>
      <c r="G21" s="746">
        <f t="shared" si="0"/>
        <v>0.1561980144001367</v>
      </c>
      <c r="H21" s="739">
        <f t="shared" si="3"/>
        <v>5.7265074232840413E-2</v>
      </c>
      <c r="I21" s="758"/>
      <c r="J21" s="758"/>
      <c r="K21" s="758"/>
      <c r="L21" s="758"/>
      <c r="M21" s="758"/>
    </row>
    <row r="22" spans="1:13" ht="12.75" customHeight="1">
      <c r="A22" s="792" t="s">
        <v>571</v>
      </c>
      <c r="B22" s="791">
        <v>700714.71987000003</v>
      </c>
      <c r="C22" s="791">
        <v>731410.62912400009</v>
      </c>
      <c r="D22" s="749">
        <f t="shared" si="1"/>
        <v>4.3806571181628451E-2</v>
      </c>
      <c r="E22" s="791">
        <v>5849289.135361</v>
      </c>
      <c r="F22" s="791">
        <v>5936570.7393829999</v>
      </c>
      <c r="G22" s="746">
        <f t="shared" si="0"/>
        <v>1.4921745532179731E-2</v>
      </c>
      <c r="H22" s="739">
        <f t="shared" si="3"/>
        <v>5.5629931188727035E-2</v>
      </c>
      <c r="I22" s="758"/>
      <c r="J22" s="758"/>
      <c r="K22" s="758"/>
      <c r="L22" s="758"/>
      <c r="M22" s="758"/>
    </row>
    <row r="23" spans="1:13" ht="12.75" customHeight="1">
      <c r="A23" s="792" t="s">
        <v>538</v>
      </c>
      <c r="B23" s="791">
        <v>557039.63374000008</v>
      </c>
      <c r="C23" s="791">
        <v>509648.44589999999</v>
      </c>
      <c r="D23" s="749">
        <f t="shared" si="1"/>
        <v>-8.5076868807004935E-2</v>
      </c>
      <c r="E23" s="791">
        <v>4741259.406750001</v>
      </c>
      <c r="F23" s="791">
        <v>5087656.0609219996</v>
      </c>
      <c r="G23" s="746">
        <f t="shared" si="0"/>
        <v>7.306005102333013E-2</v>
      </c>
      <c r="H23" s="739">
        <f t="shared" si="3"/>
        <v>4.7674991001693409E-2</v>
      </c>
      <c r="I23" s="758"/>
      <c r="J23" s="758"/>
      <c r="K23" s="758"/>
      <c r="L23" s="758"/>
      <c r="M23" s="758"/>
    </row>
    <row r="24" spans="1:13" ht="12.75" customHeight="1">
      <c r="A24" s="793" t="s">
        <v>430</v>
      </c>
      <c r="B24" s="791">
        <v>518594.886</v>
      </c>
      <c r="C24" s="791">
        <v>584484.93000000005</v>
      </c>
      <c r="D24" s="749">
        <f t="shared" si="1"/>
        <v>0.12705494361546799</v>
      </c>
      <c r="E24" s="791">
        <v>4643354.9970000004</v>
      </c>
      <c r="F24" s="791">
        <v>4651545.7979999995</v>
      </c>
      <c r="G24" s="746">
        <f t="shared" si="0"/>
        <v>1.7639833709226505E-3</v>
      </c>
      <c r="H24" s="739">
        <f t="shared" si="3"/>
        <v>4.3588324644615685E-2</v>
      </c>
      <c r="I24" s="758"/>
      <c r="J24" s="758"/>
      <c r="K24" s="758"/>
      <c r="L24" s="758"/>
      <c r="M24" s="758"/>
    </row>
    <row r="25" spans="1:13" ht="12.75" customHeight="1">
      <c r="A25" s="792" t="s">
        <v>29</v>
      </c>
      <c r="B25" s="791">
        <v>686096.23169499997</v>
      </c>
      <c r="C25" s="791">
        <v>456579.98046799999</v>
      </c>
      <c r="D25" s="749">
        <f t="shared" si="1"/>
        <v>-0.33452486783082935</v>
      </c>
      <c r="E25" s="791">
        <v>6401711.5609719986</v>
      </c>
      <c r="F25" s="791">
        <v>4456176.6042569997</v>
      </c>
      <c r="G25" s="746">
        <f t="shared" si="0"/>
        <v>-0.30390856229386254</v>
      </c>
      <c r="H25" s="739">
        <f t="shared" si="3"/>
        <v>4.1757574994448161E-2</v>
      </c>
      <c r="I25" s="758"/>
      <c r="J25" s="758"/>
      <c r="K25" s="758"/>
      <c r="L25" s="758"/>
      <c r="M25" s="758"/>
    </row>
    <row r="26" spans="1:13" ht="12.75" customHeight="1">
      <c r="A26" s="792" t="s">
        <v>626</v>
      </c>
      <c r="B26" s="791">
        <v>415285.97024</v>
      </c>
      <c r="C26" s="791">
        <v>566714.37600000005</v>
      </c>
      <c r="D26" s="749">
        <f t="shared" si="1"/>
        <v>0.36463645923912935</v>
      </c>
      <c r="E26" s="791">
        <v>3330089.4740540003</v>
      </c>
      <c r="F26" s="791">
        <v>3839026.3288100003</v>
      </c>
      <c r="G26" s="746">
        <f t="shared" si="0"/>
        <v>0.15282978392061874</v>
      </c>
      <c r="H26" s="739">
        <f t="shared" si="3"/>
        <v>3.5974433705747086E-2</v>
      </c>
      <c r="I26" s="758"/>
      <c r="J26" s="758"/>
      <c r="K26" s="758"/>
      <c r="L26" s="758"/>
      <c r="M26" s="758"/>
    </row>
    <row r="27" spans="1:13" ht="12.75" customHeight="1">
      <c r="A27" s="792" t="s">
        <v>30</v>
      </c>
      <c r="B27" s="791">
        <v>467403.79324799997</v>
      </c>
      <c r="C27" s="791">
        <v>330648.13297999999</v>
      </c>
      <c r="D27" s="749">
        <f t="shared" si="1"/>
        <v>-0.29258568767206972</v>
      </c>
      <c r="E27" s="791">
        <v>4456109.2792150006</v>
      </c>
      <c r="F27" s="791">
        <v>3336715.1438739998</v>
      </c>
      <c r="G27" s="746">
        <f t="shared" si="0"/>
        <v>-0.25120437251444516</v>
      </c>
      <c r="H27" s="739">
        <f t="shared" si="3"/>
        <v>3.1267417167067407E-2</v>
      </c>
      <c r="I27" s="758"/>
      <c r="J27" s="758"/>
      <c r="K27" s="758"/>
      <c r="L27" s="758"/>
      <c r="M27" s="758"/>
    </row>
    <row r="28" spans="1:13" ht="12.75" customHeight="1">
      <c r="A28" s="792" t="s">
        <v>570</v>
      </c>
      <c r="B28" s="791">
        <v>369150.41084000003</v>
      </c>
      <c r="C28" s="791">
        <v>270925.83</v>
      </c>
      <c r="D28" s="749">
        <f t="shared" si="1"/>
        <v>-0.26608281598953243</v>
      </c>
      <c r="E28" s="791">
        <v>2806080.7572560003</v>
      </c>
      <c r="F28" s="791">
        <v>3275073.0278499997</v>
      </c>
      <c r="G28" s="746">
        <f t="shared" si="0"/>
        <v>0.1671342741584585</v>
      </c>
      <c r="H28" s="739">
        <f t="shared" si="3"/>
        <v>3.0689786271507816E-2</v>
      </c>
      <c r="I28" s="758"/>
      <c r="J28" s="758"/>
      <c r="K28" s="758"/>
      <c r="L28" s="758"/>
      <c r="M28" s="758"/>
    </row>
    <row r="29" spans="1:13" ht="12.75" customHeight="1">
      <c r="A29" s="794" t="s">
        <v>26</v>
      </c>
      <c r="B29" s="417">
        <v>6001891.3522781907</v>
      </c>
      <c r="C29" s="417">
        <v>5690667.2129652752</v>
      </c>
      <c r="D29" s="749">
        <f t="shared" si="1"/>
        <v>-5.1854344080184189E-2</v>
      </c>
      <c r="E29" s="416">
        <v>51268202.416733906</v>
      </c>
      <c r="F29" s="417">
        <v>50319291.23619388</v>
      </c>
      <c r="G29" s="746">
        <f t="shared" si="0"/>
        <v>-1.8508766366076124E-2</v>
      </c>
      <c r="H29" s="739">
        <f t="shared" si="3"/>
        <v>0.47152789578751214</v>
      </c>
      <c r="I29" s="758"/>
      <c r="J29" s="758"/>
      <c r="K29" s="758"/>
      <c r="L29" s="758"/>
      <c r="M29" s="758"/>
    </row>
    <row r="30" spans="1:13" ht="12.75" customHeight="1">
      <c r="A30" s="412" t="s">
        <v>442</v>
      </c>
      <c r="B30" s="406">
        <f>+SUM(B31:B41)</f>
        <v>135504.46215199999</v>
      </c>
      <c r="C30" s="407">
        <f>+SUM(C31:C41)</f>
        <v>120075.30106500002</v>
      </c>
      <c r="D30" s="740">
        <f t="shared" si="1"/>
        <v>-0.11386459782920322</v>
      </c>
      <c r="E30" s="406">
        <f>+SUM(E31:E41)</f>
        <v>1082790.4113650001</v>
      </c>
      <c r="F30" s="407">
        <f>+SUM(F31:F41)</f>
        <v>1124836.864173</v>
      </c>
      <c r="G30" s="701">
        <f t="shared" si="0"/>
        <v>3.8831571065535142E-2</v>
      </c>
      <c r="H30" s="741">
        <v>1</v>
      </c>
      <c r="I30" s="758"/>
      <c r="J30" s="758"/>
      <c r="K30" s="758"/>
      <c r="L30" s="758"/>
      <c r="M30" s="758"/>
    </row>
    <row r="31" spans="1:13" ht="12.75" customHeight="1">
      <c r="A31" s="413" t="s">
        <v>568</v>
      </c>
      <c r="B31" s="190">
        <v>50355.430869999997</v>
      </c>
      <c r="C31" s="191">
        <v>33852.550231000001</v>
      </c>
      <c r="D31" s="702">
        <f>+C31/B31-1</f>
        <v>-0.3277279203827016</v>
      </c>
      <c r="E31" s="190">
        <v>324199.64677200001</v>
      </c>
      <c r="F31" s="191">
        <v>374152.83258499997</v>
      </c>
      <c r="G31" s="743">
        <f>+F31/E31-1</f>
        <v>0.15408155533287959</v>
      </c>
      <c r="H31" s="754">
        <f>+F31/$F$30</f>
        <v>0.33262852996917358</v>
      </c>
      <c r="I31" s="758"/>
      <c r="J31" s="758"/>
      <c r="K31" s="758"/>
      <c r="L31" s="758"/>
      <c r="M31" s="758"/>
    </row>
    <row r="32" spans="1:13" ht="12.75" customHeight="1">
      <c r="A32" s="413" t="s">
        <v>31</v>
      </c>
      <c r="B32" s="190">
        <v>12531.700595000002</v>
      </c>
      <c r="C32" s="191">
        <v>14738.664329999998</v>
      </c>
      <c r="D32" s="702">
        <f t="shared" ref="D32:D41" si="4">+C32/B32-1</f>
        <v>0.17611047425443171</v>
      </c>
      <c r="E32" s="190">
        <v>112625.49001199999</v>
      </c>
      <c r="F32" s="191">
        <v>114770.08544899999</v>
      </c>
      <c r="G32" s="743">
        <f t="shared" ref="G32:G41" si="5">+F32/E32-1</f>
        <v>1.904183002241755E-2</v>
      </c>
      <c r="H32" s="754">
        <f t="shared" ref="H32:H41" si="6">+F32/$F$30</f>
        <v>0.10203264944857671</v>
      </c>
      <c r="I32" s="758"/>
      <c r="J32" s="758"/>
      <c r="K32" s="758"/>
      <c r="L32" s="758"/>
      <c r="M32" s="758"/>
    </row>
    <row r="33" spans="1:13" ht="12.75" customHeight="1">
      <c r="A33" s="413" t="s">
        <v>678</v>
      </c>
      <c r="B33" s="190">
        <v>13207.757390000001</v>
      </c>
      <c r="C33" s="191">
        <v>11383.652156</v>
      </c>
      <c r="D33" s="702">
        <f t="shared" si="4"/>
        <v>-0.13810862663036849</v>
      </c>
      <c r="E33" s="190">
        <v>116876.99745800001</v>
      </c>
      <c r="F33" s="191">
        <v>95227.295117000001</v>
      </c>
      <c r="G33" s="743">
        <f t="shared" si="5"/>
        <v>-0.18523492912948825</v>
      </c>
      <c r="H33" s="754">
        <f t="shared" si="6"/>
        <v>8.4658760883528472E-2</v>
      </c>
      <c r="I33" s="758"/>
      <c r="J33" s="758"/>
      <c r="K33" s="758"/>
      <c r="L33" s="758"/>
      <c r="M33" s="758"/>
    </row>
    <row r="34" spans="1:13" ht="12.75" customHeight="1">
      <c r="A34" s="413" t="s">
        <v>572</v>
      </c>
      <c r="B34" s="190">
        <v>8004.7411990000001</v>
      </c>
      <c r="C34" s="191">
        <v>7857.8422539999992</v>
      </c>
      <c r="D34" s="702">
        <f t="shared" si="4"/>
        <v>-1.8351492115491808E-2</v>
      </c>
      <c r="E34" s="190">
        <v>78242.535040999996</v>
      </c>
      <c r="F34" s="191">
        <v>63004.475793999998</v>
      </c>
      <c r="G34" s="743">
        <f t="shared" si="5"/>
        <v>-0.19475416075175833</v>
      </c>
      <c r="H34" s="754">
        <f t="shared" si="6"/>
        <v>5.6012100777228714E-2</v>
      </c>
      <c r="I34" s="758"/>
      <c r="J34" s="758"/>
      <c r="K34" s="758"/>
      <c r="L34" s="758"/>
      <c r="M34" s="758"/>
    </row>
    <row r="35" spans="1:13" ht="12.75" customHeight="1">
      <c r="A35" s="413" t="s">
        <v>548</v>
      </c>
      <c r="B35" s="190">
        <v>4623.3473800000002</v>
      </c>
      <c r="C35" s="191">
        <v>4756.0824000000002</v>
      </c>
      <c r="D35" s="702">
        <f t="shared" si="4"/>
        <v>2.8709722434916873E-2</v>
      </c>
      <c r="E35" s="190">
        <v>33627.011784000002</v>
      </c>
      <c r="F35" s="191">
        <v>44725.812232999997</v>
      </c>
      <c r="G35" s="743">
        <f t="shared" si="5"/>
        <v>0.33005610252531836</v>
      </c>
      <c r="H35" s="754">
        <f t="shared" si="6"/>
        <v>3.9762043419410163E-2</v>
      </c>
      <c r="I35" s="758"/>
      <c r="J35" s="758"/>
      <c r="K35" s="758"/>
      <c r="L35" s="758"/>
      <c r="M35" s="758"/>
    </row>
    <row r="36" spans="1:13" ht="12.75" customHeight="1">
      <c r="A36" s="411" t="s">
        <v>23</v>
      </c>
      <c r="B36" s="190">
        <v>4535.3968000000004</v>
      </c>
      <c r="C36" s="191">
        <v>3420.0884999999998</v>
      </c>
      <c r="D36" s="702">
        <f t="shared" si="4"/>
        <v>-0.24591195636950669</v>
      </c>
      <c r="E36" s="190">
        <v>42356.949900000007</v>
      </c>
      <c r="F36" s="191">
        <v>37478.334705000001</v>
      </c>
      <c r="G36" s="743">
        <f t="shared" si="5"/>
        <v>-0.11517862373277277</v>
      </c>
      <c r="H36" s="754">
        <f t="shared" si="6"/>
        <v>3.3318906855488543E-2</v>
      </c>
      <c r="I36" s="758"/>
      <c r="J36" s="758"/>
      <c r="K36" s="758"/>
      <c r="L36" s="758"/>
      <c r="M36" s="758"/>
    </row>
    <row r="37" spans="1:13" ht="12.75" customHeight="1">
      <c r="A37" s="413" t="s">
        <v>573</v>
      </c>
      <c r="B37" s="190">
        <v>4251.3233600000003</v>
      </c>
      <c r="C37" s="191">
        <v>3882.31835</v>
      </c>
      <c r="D37" s="702">
        <f t="shared" si="4"/>
        <v>-8.6797681275413541E-2</v>
      </c>
      <c r="E37" s="190">
        <v>39979.677499999998</v>
      </c>
      <c r="F37" s="191">
        <v>35940.219010000001</v>
      </c>
      <c r="G37" s="743">
        <f t="shared" si="5"/>
        <v>-0.10103779576511085</v>
      </c>
      <c r="H37" s="754">
        <f t="shared" si="6"/>
        <v>3.195149461644279E-2</v>
      </c>
      <c r="I37" s="758"/>
      <c r="J37" s="758"/>
      <c r="K37" s="758"/>
      <c r="L37" s="758"/>
      <c r="M37" s="758"/>
    </row>
    <row r="38" spans="1:13" ht="12.75" customHeight="1">
      <c r="A38" s="413" t="s">
        <v>33</v>
      </c>
      <c r="B38" s="190">
        <v>2898.8405950000001</v>
      </c>
      <c r="C38" s="191">
        <v>4621.6259479999999</v>
      </c>
      <c r="D38" s="702">
        <f t="shared" si="4"/>
        <v>0.59430151349870952</v>
      </c>
      <c r="E38" s="190">
        <v>34598.193712000008</v>
      </c>
      <c r="F38" s="191">
        <v>33064.163006000002</v>
      </c>
      <c r="G38" s="743">
        <f t="shared" si="5"/>
        <v>-4.4338462255269162E-2</v>
      </c>
      <c r="H38" s="754">
        <f t="shared" si="6"/>
        <v>2.9394629620633356E-2</v>
      </c>
      <c r="I38" s="758"/>
      <c r="J38" s="758"/>
      <c r="K38" s="758"/>
      <c r="L38" s="758"/>
      <c r="M38" s="758"/>
    </row>
    <row r="39" spans="1:13" ht="12.75" customHeight="1">
      <c r="A39" s="413" t="s">
        <v>32</v>
      </c>
      <c r="B39" s="190">
        <v>2741.260475</v>
      </c>
      <c r="C39" s="191">
        <v>3324.0692690000001</v>
      </c>
      <c r="D39" s="702">
        <f t="shared" si="4"/>
        <v>0.21260613477455115</v>
      </c>
      <c r="E39" s="190">
        <v>27249.992748999997</v>
      </c>
      <c r="F39" s="191">
        <v>29358.396806999997</v>
      </c>
      <c r="G39" s="743">
        <f t="shared" si="5"/>
        <v>7.737264656987386E-2</v>
      </c>
      <c r="H39" s="754">
        <f t="shared" si="6"/>
        <v>2.6100137488456882E-2</v>
      </c>
      <c r="I39" s="758"/>
      <c r="J39" s="758"/>
      <c r="K39" s="758"/>
      <c r="L39" s="758"/>
      <c r="M39" s="758"/>
    </row>
    <row r="40" spans="1:13" ht="12.75" customHeight="1">
      <c r="A40" s="413" t="s">
        <v>125</v>
      </c>
      <c r="B40" s="190">
        <v>2604.0245439999999</v>
      </c>
      <c r="C40" s="191">
        <v>3638.5345989999996</v>
      </c>
      <c r="D40" s="702">
        <f t="shared" si="4"/>
        <v>0.39727354236489099</v>
      </c>
      <c r="E40" s="190">
        <v>17388.587256000003</v>
      </c>
      <c r="F40" s="191">
        <v>27652.592298000003</v>
      </c>
      <c r="G40" s="743">
        <f t="shared" si="5"/>
        <v>0.59027250983016821</v>
      </c>
      <c r="H40" s="754">
        <f t="shared" si="6"/>
        <v>2.4583646908061356E-2</v>
      </c>
      <c r="I40" s="758"/>
      <c r="J40" s="758"/>
      <c r="K40" s="758"/>
      <c r="L40" s="758"/>
      <c r="M40" s="758"/>
    </row>
    <row r="41" spans="1:13" ht="12.75" customHeight="1">
      <c r="A41" s="413" t="s">
        <v>26</v>
      </c>
      <c r="B41" s="190">
        <v>29750.638943999991</v>
      </c>
      <c r="C41" s="191">
        <v>28599.873028000016</v>
      </c>
      <c r="D41" s="702">
        <f t="shared" si="4"/>
        <v>-3.8680376517831294E-2</v>
      </c>
      <c r="E41" s="190">
        <v>255645.32918100012</v>
      </c>
      <c r="F41" s="191">
        <v>269462.65716900001</v>
      </c>
      <c r="G41" s="743">
        <f t="shared" si="5"/>
        <v>5.4048818463712456E-2</v>
      </c>
      <c r="H41" s="754">
        <f t="shared" si="6"/>
        <v>0.23955710001299943</v>
      </c>
      <c r="I41" s="758"/>
      <c r="J41" s="758"/>
      <c r="K41" s="758"/>
      <c r="L41" s="758"/>
      <c r="M41" s="758"/>
    </row>
    <row r="42" spans="1:13" ht="12.75" customHeight="1">
      <c r="A42" s="412" t="s">
        <v>451</v>
      </c>
      <c r="B42" s="406">
        <f>+SUM(B43:B53)</f>
        <v>26035.311895999996</v>
      </c>
      <c r="C42" s="407">
        <f>+SUM(C43:C53)</f>
        <v>24619.197970999998</v>
      </c>
      <c r="D42" s="740">
        <f t="shared" si="1"/>
        <v>-5.4392047641171781E-2</v>
      </c>
      <c r="E42" s="406">
        <f>+SUM(E43:E53)</f>
        <v>227774.028961</v>
      </c>
      <c r="F42" s="407">
        <f>+SUM(F43:F53)</f>
        <v>213424.422219</v>
      </c>
      <c r="G42" s="701">
        <f t="shared" si="0"/>
        <v>-6.2999310357973126E-2</v>
      </c>
      <c r="H42" s="741">
        <v>1</v>
      </c>
      <c r="I42" s="758"/>
      <c r="J42" s="758"/>
      <c r="K42" s="758"/>
      <c r="L42" s="758"/>
      <c r="M42" s="758"/>
    </row>
    <row r="43" spans="1:13" ht="12.75" customHeight="1">
      <c r="A43" s="413" t="s">
        <v>125</v>
      </c>
      <c r="B43" s="190">
        <v>2397.2810080000004</v>
      </c>
      <c r="C43" s="191">
        <v>2477.6613039999997</v>
      </c>
      <c r="D43" s="702">
        <f>+C43/B43-1</f>
        <v>3.3529776330668337E-2</v>
      </c>
      <c r="E43" s="190">
        <v>18107.450369000002</v>
      </c>
      <c r="F43" s="191">
        <v>19917.053490999999</v>
      </c>
      <c r="G43" s="743">
        <f>+F43/E43-1</f>
        <v>9.9936936737269333E-2</v>
      </c>
      <c r="H43" s="754">
        <f>+F43/$F$42</f>
        <v>9.3321341971644767E-2</v>
      </c>
      <c r="I43" s="758"/>
      <c r="J43" s="758"/>
      <c r="K43" s="758"/>
      <c r="L43" s="758"/>
      <c r="M43" s="758"/>
    </row>
    <row r="44" spans="1:13" ht="12.75" customHeight="1">
      <c r="A44" s="413" t="s">
        <v>572</v>
      </c>
      <c r="B44" s="190">
        <v>2633.6118329999999</v>
      </c>
      <c r="C44" s="191">
        <v>2090.8692019999999</v>
      </c>
      <c r="D44" s="702">
        <f t="shared" si="1"/>
        <v>-0.20608300137448543</v>
      </c>
      <c r="E44" s="190">
        <v>21918.860259999998</v>
      </c>
      <c r="F44" s="191">
        <v>18687.935051</v>
      </c>
      <c r="G44" s="743">
        <f t="shared" si="0"/>
        <v>-0.14740388736800125</v>
      </c>
      <c r="H44" s="754">
        <f t="shared" ref="H44:H53" si="7">+F44/$F$42</f>
        <v>8.7562308271467895E-2</v>
      </c>
      <c r="I44" s="758"/>
      <c r="J44" s="758"/>
      <c r="K44" s="758"/>
      <c r="L44" s="758"/>
      <c r="M44" s="758"/>
    </row>
    <row r="45" spans="1:13" ht="12.75" customHeight="1">
      <c r="A45" s="413" t="s">
        <v>23</v>
      </c>
      <c r="B45" s="190">
        <v>2209.5967999999998</v>
      </c>
      <c r="C45" s="191">
        <v>1627.0753999999999</v>
      </c>
      <c r="D45" s="702">
        <f t="shared" si="1"/>
        <v>-0.26363244190071233</v>
      </c>
      <c r="E45" s="190">
        <v>18098.193800000001</v>
      </c>
      <c r="F45" s="191">
        <v>17946.751834999999</v>
      </c>
      <c r="G45" s="743">
        <f t="shared" si="0"/>
        <v>-8.3677944149322947E-3</v>
      </c>
      <c r="H45" s="754">
        <f t="shared" si="7"/>
        <v>8.4089494765432232E-2</v>
      </c>
      <c r="I45" s="758"/>
      <c r="J45" s="758"/>
      <c r="K45" s="758"/>
      <c r="L45" s="758"/>
      <c r="M45" s="758"/>
    </row>
    <row r="46" spans="1:13" ht="12.75" customHeight="1">
      <c r="A46" s="413" t="s">
        <v>31</v>
      </c>
      <c r="B46" s="190">
        <v>1450.471108</v>
      </c>
      <c r="C46" s="191">
        <v>1885.5163910000001</v>
      </c>
      <c r="D46" s="702">
        <f t="shared" si="1"/>
        <v>0.29993378054931941</v>
      </c>
      <c r="E46" s="190">
        <v>14976.549121999999</v>
      </c>
      <c r="F46" s="191">
        <v>15190.013025</v>
      </c>
      <c r="G46" s="743">
        <f t="shared" si="0"/>
        <v>1.4253210219598023E-2</v>
      </c>
      <c r="H46" s="754">
        <f t="shared" si="7"/>
        <v>7.117279675431501E-2</v>
      </c>
      <c r="I46" s="758"/>
      <c r="J46" s="758"/>
      <c r="K46" s="758"/>
      <c r="L46" s="758"/>
      <c r="M46" s="758"/>
    </row>
    <row r="47" spans="1:13" ht="12.75" customHeight="1">
      <c r="A47" s="413" t="s">
        <v>573</v>
      </c>
      <c r="B47" s="190">
        <v>1390.1109799999999</v>
      </c>
      <c r="C47" s="191">
        <v>1963.6551099999999</v>
      </c>
      <c r="D47" s="702">
        <f t="shared" si="1"/>
        <v>0.41258873446205002</v>
      </c>
      <c r="E47" s="190">
        <v>16499.79767</v>
      </c>
      <c r="F47" s="191">
        <v>15002.123869999999</v>
      </c>
      <c r="G47" s="743">
        <f t="shared" si="0"/>
        <v>-9.0769222141619199E-2</v>
      </c>
      <c r="H47" s="754">
        <f t="shared" si="7"/>
        <v>7.0292442233278976E-2</v>
      </c>
      <c r="I47" s="758"/>
      <c r="J47" s="758"/>
      <c r="K47" s="758"/>
      <c r="L47" s="758"/>
      <c r="M47" s="758"/>
    </row>
    <row r="48" spans="1:13" ht="12.75" customHeight="1">
      <c r="A48" s="413" t="s">
        <v>548</v>
      </c>
      <c r="B48" s="190">
        <v>1518.9084700000001</v>
      </c>
      <c r="C48" s="191">
        <v>1497.626</v>
      </c>
      <c r="D48" s="702">
        <f t="shared" si="1"/>
        <v>-1.401168695833277E-2</v>
      </c>
      <c r="E48" s="190">
        <v>11704.676678999998</v>
      </c>
      <c r="F48" s="191">
        <v>13915.267567000001</v>
      </c>
      <c r="G48" s="743">
        <f t="shared" si="0"/>
        <v>0.18886390018497012</v>
      </c>
      <c r="H48" s="754">
        <f t="shared" si="7"/>
        <v>6.5199977689156891E-2</v>
      </c>
      <c r="I48" s="758"/>
      <c r="J48" s="758"/>
      <c r="K48" s="758"/>
      <c r="L48" s="758"/>
      <c r="M48" s="758"/>
    </row>
    <row r="49" spans="1:13" ht="12.75" customHeight="1">
      <c r="A49" s="413" t="s">
        <v>679</v>
      </c>
      <c r="B49" s="190">
        <v>1752.2714800000001</v>
      </c>
      <c r="C49" s="191">
        <v>1221.576947</v>
      </c>
      <c r="D49" s="702">
        <f t="shared" si="1"/>
        <v>-0.30286090885871186</v>
      </c>
      <c r="E49" s="190">
        <v>11791.653992</v>
      </c>
      <c r="F49" s="191">
        <v>11900.598551999999</v>
      </c>
      <c r="G49" s="743">
        <f t="shared" si="0"/>
        <v>9.2391245599567906E-3</v>
      </c>
      <c r="H49" s="754">
        <f t="shared" si="7"/>
        <v>5.5760247249438517E-2</v>
      </c>
      <c r="I49" s="758"/>
      <c r="J49" s="758"/>
      <c r="K49" s="758"/>
      <c r="L49" s="758"/>
      <c r="M49" s="758"/>
    </row>
    <row r="50" spans="1:13" ht="12.75" customHeight="1">
      <c r="A50" s="413" t="s">
        <v>297</v>
      </c>
      <c r="B50" s="190">
        <v>1204.4222789999999</v>
      </c>
      <c r="C50" s="191">
        <v>1216.917152</v>
      </c>
      <c r="D50" s="702">
        <f t="shared" si="1"/>
        <v>1.0374162964150946E-2</v>
      </c>
      <c r="E50" s="190">
        <v>10272.340426999999</v>
      </c>
      <c r="F50" s="191">
        <v>10124.526162</v>
      </c>
      <c r="G50" s="743">
        <f t="shared" si="0"/>
        <v>-1.4389541122632687E-2</v>
      </c>
      <c r="H50" s="754">
        <f t="shared" si="7"/>
        <v>4.7438461150481538E-2</v>
      </c>
      <c r="I50" s="758"/>
      <c r="J50" s="758"/>
      <c r="K50" s="758"/>
      <c r="L50" s="758"/>
      <c r="M50" s="758"/>
    </row>
    <row r="51" spans="1:13" ht="12.75" customHeight="1">
      <c r="A51" s="413" t="s">
        <v>678</v>
      </c>
      <c r="B51" s="190">
        <v>1421.2238540000001</v>
      </c>
      <c r="C51" s="191">
        <v>1291.132042</v>
      </c>
      <c r="D51" s="702">
        <f t="shared" si="1"/>
        <v>-9.1535060880001295E-2</v>
      </c>
      <c r="E51" s="190">
        <v>11633.287469999999</v>
      </c>
      <c r="F51" s="191">
        <v>10094.712857999999</v>
      </c>
      <c r="G51" s="743">
        <f t="shared" si="0"/>
        <v>-0.13225621871441651</v>
      </c>
      <c r="H51" s="754">
        <f t="shared" si="7"/>
        <v>4.729877093279216E-2</v>
      </c>
      <c r="I51" s="758"/>
      <c r="J51" s="758"/>
      <c r="K51" s="758"/>
      <c r="L51" s="758"/>
      <c r="M51" s="758"/>
    </row>
    <row r="52" spans="1:13" ht="12.75" customHeight="1">
      <c r="A52" s="413" t="s">
        <v>32</v>
      </c>
      <c r="B52" s="190">
        <v>998.40979500000003</v>
      </c>
      <c r="C52" s="191">
        <v>1006.4751680000001</v>
      </c>
      <c r="D52" s="702">
        <f t="shared" si="1"/>
        <v>8.0782190242836283E-3</v>
      </c>
      <c r="E52" s="190">
        <v>11039.380468000001</v>
      </c>
      <c r="F52" s="191">
        <v>9599.0149689999998</v>
      </c>
      <c r="G52" s="743">
        <f t="shared" si="0"/>
        <v>-0.13047521128338746</v>
      </c>
      <c r="H52" s="754">
        <f t="shared" si="7"/>
        <v>4.4976178776532968E-2</v>
      </c>
      <c r="I52" s="758"/>
      <c r="J52" s="758"/>
      <c r="K52" s="758"/>
      <c r="L52" s="758"/>
      <c r="M52" s="758"/>
    </row>
    <row r="53" spans="1:13" ht="12.75" customHeight="1" thickBot="1">
      <c r="A53" s="413" t="s">
        <v>26</v>
      </c>
      <c r="B53" s="190">
        <v>9059.0042889999968</v>
      </c>
      <c r="C53" s="191">
        <v>8340.6932549999983</v>
      </c>
      <c r="D53" s="702">
        <f t="shared" si="1"/>
        <v>-7.9292492980957752E-2</v>
      </c>
      <c r="E53" s="190">
        <v>81731.838704000023</v>
      </c>
      <c r="F53" s="191">
        <v>71046.424838999985</v>
      </c>
      <c r="G53" s="743">
        <f t="shared" si="0"/>
        <v>-0.13073747066548114</v>
      </c>
      <c r="H53" s="754">
        <f t="shared" si="7"/>
        <v>0.33288798020545896</v>
      </c>
      <c r="I53" s="758"/>
      <c r="J53" s="758"/>
      <c r="K53" s="758"/>
      <c r="L53" s="758"/>
      <c r="M53" s="758"/>
    </row>
    <row r="54" spans="1:13" ht="12.75" customHeight="1">
      <c r="A54" s="414" t="s">
        <v>452</v>
      </c>
      <c r="B54" s="406">
        <f>+SUM(B55:B65)</f>
        <v>377174.19207000011</v>
      </c>
      <c r="C54" s="407">
        <f>+SUM(C55:C65)</f>
        <v>351318.78790400014</v>
      </c>
      <c r="D54" s="740">
        <f t="shared" si="1"/>
        <v>-6.8550300390651908E-2</v>
      </c>
      <c r="E54" s="406">
        <f>+SUM(E55:E65)</f>
        <v>3309634.3903429997</v>
      </c>
      <c r="F54" s="407">
        <f>+SUM(F55:F65)</f>
        <v>3157065.3757050009</v>
      </c>
      <c r="G54" s="701">
        <f t="shared" si="0"/>
        <v>-4.6098449751178383E-2</v>
      </c>
      <c r="H54" s="741">
        <v>1</v>
      </c>
      <c r="I54" s="758"/>
      <c r="J54" s="758"/>
      <c r="K54" s="758"/>
      <c r="L54" s="758"/>
      <c r="M54" s="758"/>
    </row>
    <row r="55" spans="1:13" ht="12.75" customHeight="1">
      <c r="A55" s="413" t="s">
        <v>125</v>
      </c>
      <c r="B55" s="190">
        <v>55400.589746000005</v>
      </c>
      <c r="C55" s="191">
        <v>46201.569785</v>
      </c>
      <c r="D55" s="702">
        <f>+C55/B55-1</f>
        <v>-0.16604552412123352</v>
      </c>
      <c r="E55" s="190">
        <v>556102.19196099997</v>
      </c>
      <c r="F55" s="191">
        <v>515157.69996699999</v>
      </c>
      <c r="G55" s="702">
        <f>+F55/E55-1</f>
        <v>-7.3627640001950323E-2</v>
      </c>
      <c r="H55" s="754">
        <f>+F55/$F$54</f>
        <v>0.16317612676993129</v>
      </c>
      <c r="I55" s="758"/>
      <c r="J55" s="758"/>
      <c r="K55" s="758"/>
      <c r="L55" s="758"/>
      <c r="M55" s="758"/>
    </row>
    <row r="56" spans="1:13" ht="12.75" customHeight="1">
      <c r="A56" s="413" t="s">
        <v>568</v>
      </c>
      <c r="B56" s="190">
        <v>66953.022358999995</v>
      </c>
      <c r="C56" s="191">
        <v>49380.085933000002</v>
      </c>
      <c r="D56" s="702">
        <f t="shared" si="1"/>
        <v>-0.26246666404056362</v>
      </c>
      <c r="E56" s="190">
        <v>499870.57342700002</v>
      </c>
      <c r="F56" s="191">
        <v>416655.99595999997</v>
      </c>
      <c r="G56" s="702">
        <f t="shared" si="0"/>
        <v>-0.16647224679880568</v>
      </c>
      <c r="H56" s="754">
        <f t="shared" ref="H56:H65" si="8">+F56/$F$54</f>
        <v>0.1319757263078396</v>
      </c>
      <c r="I56" s="758"/>
      <c r="J56" s="758"/>
      <c r="K56" s="758"/>
      <c r="L56" s="758"/>
      <c r="M56" s="758"/>
    </row>
    <row r="57" spans="1:13" ht="12.75" customHeight="1">
      <c r="A57" s="413" t="s">
        <v>538</v>
      </c>
      <c r="B57" s="190">
        <v>49379.919800000003</v>
      </c>
      <c r="C57" s="191">
        <v>44266.323534999996</v>
      </c>
      <c r="D57" s="702">
        <f t="shared" si="1"/>
        <v>-0.10355618813702505</v>
      </c>
      <c r="E57" s="190">
        <v>372402.64755700005</v>
      </c>
      <c r="F57" s="191">
        <v>386295.61723400006</v>
      </c>
      <c r="G57" s="702">
        <f t="shared" si="0"/>
        <v>3.7306312852873891E-2</v>
      </c>
      <c r="H57" s="754">
        <f t="shared" si="8"/>
        <v>0.12235908074844247</v>
      </c>
      <c r="I57" s="758"/>
      <c r="J57" s="758"/>
      <c r="K57" s="758"/>
      <c r="L57" s="758"/>
      <c r="M57" s="758"/>
    </row>
    <row r="58" spans="1:13" ht="12.75" customHeight="1">
      <c r="A58" s="413" t="s">
        <v>31</v>
      </c>
      <c r="B58" s="190">
        <v>21535.118442999999</v>
      </c>
      <c r="C58" s="191">
        <v>21898.241715</v>
      </c>
      <c r="D58" s="702">
        <f t="shared" si="1"/>
        <v>1.6861911995567969E-2</v>
      </c>
      <c r="E58" s="190">
        <v>176341.83946799999</v>
      </c>
      <c r="F58" s="191">
        <v>185451.07086899999</v>
      </c>
      <c r="G58" s="702">
        <f t="shared" si="0"/>
        <v>5.1656665420307224E-2</v>
      </c>
      <c r="H58" s="754">
        <f t="shared" si="8"/>
        <v>5.8741599808520631E-2</v>
      </c>
      <c r="I58" s="758"/>
      <c r="J58" s="758"/>
      <c r="K58" s="758"/>
      <c r="L58" s="758"/>
      <c r="M58" s="758"/>
    </row>
    <row r="59" spans="1:13" ht="12.75" customHeight="1">
      <c r="A59" s="413" t="s">
        <v>572</v>
      </c>
      <c r="B59" s="190">
        <v>10963.772558000001</v>
      </c>
      <c r="C59" s="191">
        <v>15895.281476</v>
      </c>
      <c r="D59" s="702">
        <f t="shared" si="1"/>
        <v>0.44980036679086299</v>
      </c>
      <c r="E59" s="190">
        <v>126172.555196</v>
      </c>
      <c r="F59" s="191">
        <v>122952.368948</v>
      </c>
      <c r="G59" s="702">
        <f t="shared" si="0"/>
        <v>-2.5522081588960965E-2</v>
      </c>
      <c r="H59" s="754">
        <f t="shared" si="8"/>
        <v>3.8945145036961309E-2</v>
      </c>
      <c r="I59" s="758"/>
      <c r="J59" s="758"/>
      <c r="K59" s="758"/>
      <c r="L59" s="758"/>
      <c r="M59" s="758"/>
    </row>
    <row r="60" spans="1:13" ht="12.75" customHeight="1">
      <c r="A60" s="413" t="s">
        <v>524</v>
      </c>
      <c r="B60" s="190">
        <v>10844.974944</v>
      </c>
      <c r="C60" s="191">
        <v>9519.843535</v>
      </c>
      <c r="D60" s="702">
        <f t="shared" si="1"/>
        <v>-0.12218851734029412</v>
      </c>
      <c r="E60" s="190">
        <v>115636.977218</v>
      </c>
      <c r="F60" s="191">
        <v>114368.41821</v>
      </c>
      <c r="G60" s="702">
        <f t="shared" si="0"/>
        <v>-1.0970184784478532E-2</v>
      </c>
      <c r="H60" s="754">
        <f t="shared" si="8"/>
        <v>3.6226179885318503E-2</v>
      </c>
      <c r="I60" s="758"/>
      <c r="J60" s="758"/>
      <c r="K60" s="758"/>
      <c r="L60" s="758"/>
      <c r="M60" s="758"/>
    </row>
    <row r="61" spans="1:13" ht="12.75" customHeight="1">
      <c r="A61" s="413" t="s">
        <v>569</v>
      </c>
      <c r="B61" s="190">
        <v>11241.869457000001</v>
      </c>
      <c r="C61" s="191">
        <v>10722.074264000001</v>
      </c>
      <c r="D61" s="702">
        <f t="shared" si="1"/>
        <v>-4.6237433639325642E-2</v>
      </c>
      <c r="E61" s="190">
        <v>93012.836030999999</v>
      </c>
      <c r="F61" s="191">
        <v>100264.35149</v>
      </c>
      <c r="G61" s="702">
        <f t="shared" si="0"/>
        <v>7.7962523974467013E-2</v>
      </c>
      <c r="H61" s="754">
        <f t="shared" si="8"/>
        <v>3.1758718796759185E-2</v>
      </c>
      <c r="I61" s="758"/>
      <c r="J61" s="758"/>
      <c r="K61" s="758"/>
      <c r="L61" s="758"/>
      <c r="M61" s="758"/>
    </row>
    <row r="62" spans="1:13" ht="12.75" customHeight="1">
      <c r="A62" s="413" t="s">
        <v>23</v>
      </c>
      <c r="B62" s="190">
        <v>10938.721916999999</v>
      </c>
      <c r="C62" s="191">
        <v>10008.524106000001</v>
      </c>
      <c r="D62" s="702">
        <f t="shared" si="1"/>
        <v>-8.5037156813938752E-2</v>
      </c>
      <c r="E62" s="190">
        <v>91604.974090000003</v>
      </c>
      <c r="F62" s="191">
        <v>91678.894143999991</v>
      </c>
      <c r="G62" s="702">
        <f t="shared" si="0"/>
        <v>8.0694367019162883E-4</v>
      </c>
      <c r="H62" s="754">
        <f t="shared" si="8"/>
        <v>2.9039276427250821E-2</v>
      </c>
      <c r="I62" s="758"/>
      <c r="J62" s="758"/>
      <c r="K62" s="758"/>
      <c r="L62" s="758"/>
      <c r="M62" s="758"/>
    </row>
    <row r="63" spans="1:13" ht="12.75" customHeight="1">
      <c r="A63" s="413" t="s">
        <v>678</v>
      </c>
      <c r="B63" s="190">
        <v>11915.64839</v>
      </c>
      <c r="C63" s="191">
        <v>11384.184762999999</v>
      </c>
      <c r="D63" s="702">
        <f t="shared" si="1"/>
        <v>-4.4602157566685396E-2</v>
      </c>
      <c r="E63" s="190">
        <v>92289.963195999997</v>
      </c>
      <c r="F63" s="191">
        <v>88049.304453000004</v>
      </c>
      <c r="G63" s="702">
        <f t="shared" si="0"/>
        <v>-4.594929498448197E-2</v>
      </c>
      <c r="H63" s="754">
        <f t="shared" si="8"/>
        <v>2.7889604418894178E-2</v>
      </c>
      <c r="I63" s="758"/>
      <c r="J63" s="758"/>
      <c r="K63" s="758"/>
      <c r="L63" s="758"/>
      <c r="M63" s="758"/>
    </row>
    <row r="64" spans="1:13" ht="12.75" customHeight="1">
      <c r="A64" s="413" t="s">
        <v>574</v>
      </c>
      <c r="B64" s="190">
        <v>5210.5582619999996</v>
      </c>
      <c r="C64" s="191">
        <v>13247.244368</v>
      </c>
      <c r="D64" s="702">
        <f t="shared" si="1"/>
        <v>1.5423848466700054</v>
      </c>
      <c r="E64" s="190">
        <v>104954.192339</v>
      </c>
      <c r="F64" s="191">
        <v>85620.410826999985</v>
      </c>
      <c r="G64" s="702">
        <f t="shared" si="0"/>
        <v>-0.1842116172887337</v>
      </c>
      <c r="H64" s="754">
        <f t="shared" si="8"/>
        <v>2.7120252715032923E-2</v>
      </c>
      <c r="I64" s="758"/>
      <c r="J64" s="758"/>
      <c r="K64" s="758"/>
      <c r="L64" s="758"/>
      <c r="M64" s="758"/>
    </row>
    <row r="65" spans="1:13" ht="12.75" customHeight="1">
      <c r="A65" s="413" t="s">
        <v>26</v>
      </c>
      <c r="B65" s="190">
        <v>122789.99619400015</v>
      </c>
      <c r="C65" s="191">
        <v>118795.41442400013</v>
      </c>
      <c r="D65" s="702">
        <f t="shared" si="1"/>
        <v>-3.2531817687239339E-2</v>
      </c>
      <c r="E65" s="190">
        <v>1081245.63986</v>
      </c>
      <c r="F65" s="191">
        <v>1050571.2436030009</v>
      </c>
      <c r="G65" s="702">
        <f t="shared" si="0"/>
        <v>-2.8369498221487266E-2</v>
      </c>
      <c r="H65" s="754">
        <f t="shared" si="8"/>
        <v>0.33276828908504907</v>
      </c>
      <c r="I65" s="758"/>
      <c r="J65" s="758"/>
      <c r="K65" s="758"/>
      <c r="L65" s="758"/>
      <c r="M65" s="758"/>
    </row>
    <row r="66" spans="1:13" ht="12.75" customHeight="1">
      <c r="A66" s="412" t="s">
        <v>453</v>
      </c>
      <c r="B66" s="406">
        <f>+B67+B68</f>
        <v>717837.49586499995</v>
      </c>
      <c r="C66" s="407">
        <f>+C67+C68</f>
        <v>908393.26600499998</v>
      </c>
      <c r="D66" s="740">
        <f t="shared" si="1"/>
        <v>0.26545808938327853</v>
      </c>
      <c r="E66" s="406">
        <f>+E67+E68</f>
        <v>6776535.604282001</v>
      </c>
      <c r="F66" s="407">
        <f>+F67+F68</f>
        <v>7608027.3848899994</v>
      </c>
      <c r="G66" s="701">
        <f t="shared" si="0"/>
        <v>0.12270160287840737</v>
      </c>
      <c r="H66" s="741">
        <v>1</v>
      </c>
      <c r="I66" s="758"/>
      <c r="J66" s="758"/>
      <c r="K66" s="758"/>
      <c r="L66" s="758"/>
      <c r="M66" s="758"/>
    </row>
    <row r="67" spans="1:13" ht="12.75" customHeight="1">
      <c r="A67" s="415" t="s">
        <v>575</v>
      </c>
      <c r="B67" s="416">
        <v>694044.70519999997</v>
      </c>
      <c r="C67" s="417">
        <v>871735.31310000003</v>
      </c>
      <c r="D67" s="749">
        <f t="shared" si="1"/>
        <v>0.25602184782721693</v>
      </c>
      <c r="E67" s="416">
        <v>6709497.4591000006</v>
      </c>
      <c r="F67" s="417">
        <v>7302077.7419999996</v>
      </c>
      <c r="G67" s="746">
        <f t="shared" si="0"/>
        <v>8.8319622521995322E-2</v>
      </c>
      <c r="H67" s="739">
        <f>+F67/$F$66</f>
        <v>0.95978594352885294</v>
      </c>
      <c r="I67" s="758"/>
      <c r="J67" s="758"/>
      <c r="K67" s="758"/>
      <c r="L67" s="758"/>
      <c r="M67" s="758"/>
    </row>
    <row r="68" spans="1:13" ht="12.75" customHeight="1">
      <c r="A68" s="413" t="s">
        <v>637</v>
      </c>
      <c r="B68" s="190">
        <v>23792.790665</v>
      </c>
      <c r="C68" s="191">
        <v>36657.952904999998</v>
      </c>
      <c r="D68" s="749">
        <f t="shared" si="1"/>
        <v>0.54071682557713108</v>
      </c>
      <c r="E68" s="190">
        <v>67038.145182000007</v>
      </c>
      <c r="F68" s="191">
        <v>305949.64288999996</v>
      </c>
      <c r="G68" s="746">
        <f t="shared" si="0"/>
        <v>3.5638142591711883</v>
      </c>
      <c r="H68" s="739">
        <f>+F68/$F$66</f>
        <v>4.0214056471147092E-2</v>
      </c>
      <c r="I68" s="758"/>
      <c r="J68" s="758"/>
      <c r="K68" s="758"/>
      <c r="L68" s="758"/>
      <c r="M68" s="758"/>
    </row>
    <row r="69" spans="1:13" ht="12.75" customHeight="1">
      <c r="A69" s="412" t="s">
        <v>454</v>
      </c>
      <c r="B69" s="406">
        <f>+B70</f>
        <v>1335.8715999999999</v>
      </c>
      <c r="C69" s="407">
        <f>+C70</f>
        <v>1622.0328</v>
      </c>
      <c r="D69" s="740">
        <f t="shared" si="1"/>
        <v>0.21421310251673886</v>
      </c>
      <c r="E69" s="406">
        <f>+E70</f>
        <v>13654.991356</v>
      </c>
      <c r="F69" s="407">
        <f>+F70</f>
        <v>13757.723407999998</v>
      </c>
      <c r="G69" s="701">
        <f t="shared" si="0"/>
        <v>7.5234065933595939E-3</v>
      </c>
      <c r="H69" s="741">
        <v>1</v>
      </c>
      <c r="I69" s="758"/>
      <c r="J69" s="758"/>
      <c r="K69" s="758"/>
      <c r="L69" s="758"/>
      <c r="M69" s="758"/>
    </row>
    <row r="70" spans="1:13" ht="12.75" customHeight="1">
      <c r="A70" s="413" t="s">
        <v>161</v>
      </c>
      <c r="B70" s="190">
        <v>1335.8715999999999</v>
      </c>
      <c r="C70" s="191">
        <v>1622.0328</v>
      </c>
      <c r="D70" s="702">
        <f t="shared" si="1"/>
        <v>0.21421310251673886</v>
      </c>
      <c r="E70" s="190">
        <v>13654.991356</v>
      </c>
      <c r="F70" s="191">
        <v>13757.723407999998</v>
      </c>
      <c r="G70" s="743">
        <f t="shared" si="0"/>
        <v>7.5234065933595939E-3</v>
      </c>
      <c r="H70" s="754">
        <v>1</v>
      </c>
      <c r="I70" s="758"/>
      <c r="J70" s="758"/>
      <c r="K70" s="758"/>
      <c r="L70" s="758"/>
      <c r="M70" s="758"/>
    </row>
    <row r="71" spans="1:13" ht="12.75" customHeight="1">
      <c r="A71" s="412" t="s">
        <v>455</v>
      </c>
      <c r="B71" s="406">
        <f>+SUM(B72:B77)</f>
        <v>2620.0147650000004</v>
      </c>
      <c r="C71" s="407">
        <f>+SUM(C72:C77)</f>
        <v>3047.5689069999999</v>
      </c>
      <c r="D71" s="740">
        <f t="shared" si="1"/>
        <v>0.16318768417322227</v>
      </c>
      <c r="E71" s="406">
        <f>+SUM(E72:E77)</f>
        <v>20875.821643999996</v>
      </c>
      <c r="F71" s="407">
        <f>+SUM(F72:F77)</f>
        <v>20659.354946000003</v>
      </c>
      <c r="G71" s="701">
        <f t="shared" ref="G71:G77" si="9">+F71/E71-1</f>
        <v>-1.036925404381428E-2</v>
      </c>
      <c r="H71" s="741">
        <v>1</v>
      </c>
      <c r="I71" s="758"/>
      <c r="J71" s="758"/>
      <c r="K71" s="758"/>
      <c r="L71" s="758"/>
      <c r="M71" s="758"/>
    </row>
    <row r="72" spans="1:13" ht="12.75" customHeight="1">
      <c r="A72" s="413" t="s">
        <v>22</v>
      </c>
      <c r="B72" s="190">
        <v>1176.619377</v>
      </c>
      <c r="C72" s="191">
        <v>1183.266697</v>
      </c>
      <c r="D72" s="702">
        <f t="shared" ref="D72:D77" si="10">+C72/B72-1</f>
        <v>5.6495075042437559E-3</v>
      </c>
      <c r="E72" s="190">
        <v>9759.6748139999982</v>
      </c>
      <c r="F72" s="191">
        <v>9204.5732800000005</v>
      </c>
      <c r="G72" s="743">
        <f>+F72/E72-1</f>
        <v>-5.6877052215276613E-2</v>
      </c>
      <c r="H72" s="754">
        <f>+F72/$F$71</f>
        <v>0.44554020704224168</v>
      </c>
      <c r="I72" s="758"/>
      <c r="J72" s="758"/>
      <c r="K72" s="758"/>
      <c r="L72" s="758"/>
      <c r="M72" s="758"/>
    </row>
    <row r="73" spans="1:13" ht="12.75" customHeight="1">
      <c r="A73" s="413" t="s">
        <v>569</v>
      </c>
      <c r="B73" s="190">
        <v>713.09462400000007</v>
      </c>
      <c r="C73" s="191">
        <v>721.94037600000001</v>
      </c>
      <c r="D73" s="702">
        <f t="shared" si="10"/>
        <v>1.24047380281469E-2</v>
      </c>
      <c r="E73" s="190">
        <v>6237.8118719999993</v>
      </c>
      <c r="F73" s="191">
        <v>5402.2039640000003</v>
      </c>
      <c r="G73" s="743">
        <f t="shared" si="9"/>
        <v>-0.13395849781088098</v>
      </c>
      <c r="H73" s="754">
        <f t="shared" ref="H73:H77" si="11">+F73/$F$71</f>
        <v>0.2614894791304197</v>
      </c>
      <c r="I73" s="758"/>
      <c r="J73" s="758"/>
      <c r="K73" s="758"/>
      <c r="L73" s="758"/>
      <c r="M73" s="758"/>
    </row>
    <row r="74" spans="1:13" ht="12.75" customHeight="1">
      <c r="A74" s="415" t="s">
        <v>568</v>
      </c>
      <c r="B74" s="416">
        <v>401.41172499999999</v>
      </c>
      <c r="C74" s="417">
        <v>774.61326599999995</v>
      </c>
      <c r="D74" s="749">
        <f t="shared" si="10"/>
        <v>0.92972257100860722</v>
      </c>
      <c r="E74" s="416">
        <v>2251.4546649999997</v>
      </c>
      <c r="F74" s="417">
        <v>3392.3993019999998</v>
      </c>
      <c r="G74" s="746">
        <f t="shared" si="9"/>
        <v>0.50675887671049336</v>
      </c>
      <c r="H74" s="754">
        <f t="shared" si="11"/>
        <v>0.16420644840398685</v>
      </c>
      <c r="I74" s="758"/>
      <c r="J74" s="758"/>
      <c r="K74" s="758"/>
      <c r="L74" s="758"/>
      <c r="M74" s="758"/>
    </row>
    <row r="75" spans="1:13" ht="12.75" customHeight="1">
      <c r="A75" s="415" t="s">
        <v>160</v>
      </c>
      <c r="B75" s="416">
        <v>198.658964</v>
      </c>
      <c r="C75" s="417">
        <v>179.80595099999999</v>
      </c>
      <c r="D75" s="749">
        <f t="shared" si="10"/>
        <v>-9.4901395942042721E-2</v>
      </c>
      <c r="E75" s="416">
        <v>603.88756599999999</v>
      </c>
      <c r="F75" s="417">
        <v>1512.3696070000001</v>
      </c>
      <c r="G75" s="746">
        <f t="shared" si="9"/>
        <v>1.5043893799926327</v>
      </c>
      <c r="H75" s="754">
        <f t="shared" si="11"/>
        <v>7.3205073970270318E-2</v>
      </c>
      <c r="I75" s="758"/>
      <c r="J75" s="758"/>
      <c r="K75" s="758"/>
      <c r="L75" s="758"/>
      <c r="M75" s="758"/>
    </row>
    <row r="76" spans="1:13" ht="12.75" customHeight="1">
      <c r="A76" s="415" t="s">
        <v>530</v>
      </c>
      <c r="B76" s="416">
        <v>15.129975</v>
      </c>
      <c r="C76" s="417">
        <v>145.33175700000001</v>
      </c>
      <c r="D76" s="749">
        <f t="shared" si="10"/>
        <v>8.6055516945665804</v>
      </c>
      <c r="E76" s="416">
        <v>335.641437</v>
      </c>
      <c r="F76" s="417">
        <v>575.19372299999998</v>
      </c>
      <c r="G76" s="746">
        <f t="shared" si="9"/>
        <v>0.71371487424539892</v>
      </c>
      <c r="H76" s="754">
        <f t="shared" si="11"/>
        <v>2.7841804572478538E-2</v>
      </c>
      <c r="I76" s="758"/>
      <c r="J76" s="758"/>
      <c r="K76" s="758"/>
      <c r="L76" s="758"/>
    </row>
    <row r="77" spans="1:13" ht="12.75" customHeight="1" thickBot="1">
      <c r="A77" s="418" t="s">
        <v>524</v>
      </c>
      <c r="B77" s="419">
        <v>115.1001</v>
      </c>
      <c r="C77" s="420">
        <v>42.610860000000002</v>
      </c>
      <c r="D77" s="755">
        <f t="shared" si="10"/>
        <v>-0.62979302363768586</v>
      </c>
      <c r="E77" s="419">
        <v>1687.3512900000001</v>
      </c>
      <c r="F77" s="420">
        <v>572.61507000000006</v>
      </c>
      <c r="G77" s="753">
        <f t="shared" si="9"/>
        <v>-0.66064264543277174</v>
      </c>
      <c r="H77" s="754">
        <f t="shared" si="11"/>
        <v>2.7716986880602867E-2</v>
      </c>
      <c r="I77" s="758"/>
      <c r="J77" s="758"/>
      <c r="K77" s="758"/>
      <c r="L77" s="758"/>
    </row>
    <row r="78" spans="1:13" ht="27" customHeight="1">
      <c r="A78" s="821" t="s">
        <v>694</v>
      </c>
      <c r="B78" s="821"/>
      <c r="C78" s="821"/>
      <c r="D78" s="821"/>
      <c r="E78" s="821"/>
      <c r="F78" s="821"/>
      <c r="G78" s="821"/>
      <c r="H78" s="821"/>
      <c r="I78" s="758"/>
      <c r="J78" s="758"/>
      <c r="K78" s="758"/>
      <c r="L78" s="758"/>
    </row>
    <row r="79" spans="1:13" ht="12" customHeight="1">
      <c r="I79" s="758"/>
      <c r="J79" s="758"/>
      <c r="K79" s="758"/>
      <c r="L79" s="758"/>
    </row>
    <row r="80" spans="1:13" ht="12" customHeight="1">
      <c r="I80" s="758"/>
      <c r="J80" s="758"/>
      <c r="K80" s="758"/>
      <c r="L80" s="758"/>
    </row>
    <row r="81" spans="9:12" s="56" customFormat="1" ht="12" customHeight="1">
      <c r="I81" s="758"/>
      <c r="J81" s="758"/>
      <c r="K81" s="758"/>
      <c r="L81" s="758"/>
    </row>
    <row r="82" spans="9:12" s="56" customFormat="1" ht="12" customHeight="1">
      <c r="I82" s="758"/>
      <c r="J82" s="758"/>
      <c r="K82" s="758"/>
      <c r="L82" s="758"/>
    </row>
    <row r="83" spans="9:12" s="56" customFormat="1" ht="12" customHeight="1">
      <c r="I83" s="758"/>
      <c r="J83" s="758"/>
      <c r="K83" s="758"/>
      <c r="L83" s="758"/>
    </row>
    <row r="84" spans="9:12" s="56" customFormat="1" ht="12" customHeight="1">
      <c r="I84" s="758"/>
      <c r="J84" s="758"/>
      <c r="K84" s="758"/>
      <c r="L84" s="758"/>
    </row>
    <row r="85" spans="9:12" s="56" customFormat="1" ht="12" customHeight="1">
      <c r="I85" s="758"/>
      <c r="J85" s="758"/>
      <c r="K85" s="758"/>
      <c r="L85" s="758"/>
    </row>
    <row r="86" spans="9:12" s="56" customFormat="1" ht="12" customHeight="1">
      <c r="I86" s="758"/>
      <c r="J86" s="758"/>
      <c r="K86" s="758"/>
      <c r="L86" s="758"/>
    </row>
    <row r="87" spans="9:12" s="56" customFormat="1" ht="12" customHeight="1">
      <c r="I87" s="758"/>
      <c r="J87" s="758"/>
      <c r="K87" s="758"/>
    </row>
    <row r="88" spans="9:12" s="56" customFormat="1" ht="12" customHeight="1">
      <c r="I88" s="758"/>
      <c r="J88" s="758"/>
      <c r="K88" s="758"/>
    </row>
    <row r="89" spans="9:12" s="56" customFormat="1" ht="12" customHeight="1">
      <c r="I89" s="758"/>
      <c r="J89" s="758"/>
      <c r="K89" s="758"/>
    </row>
    <row r="90" spans="9:12" s="56" customFormat="1" ht="12" customHeight="1">
      <c r="I90" s="758"/>
      <c r="J90" s="758"/>
      <c r="K90" s="758"/>
    </row>
    <row r="91" spans="9:12" s="56" customFormat="1" ht="12" customHeight="1">
      <c r="I91" s="758"/>
      <c r="J91" s="758"/>
      <c r="K91" s="758"/>
    </row>
    <row r="92" spans="9:12" s="56" customFormat="1" ht="12" customHeight="1">
      <c r="I92" s="758"/>
      <c r="J92" s="758"/>
      <c r="K92" s="758"/>
    </row>
    <row r="93" spans="9:12" s="56" customFormat="1" ht="12" customHeight="1">
      <c r="I93" s="758"/>
      <c r="J93" s="758"/>
      <c r="K93" s="758"/>
    </row>
    <row r="94" spans="9:12" s="56" customFormat="1" ht="12" customHeight="1">
      <c r="I94" s="758"/>
      <c r="J94" s="758"/>
      <c r="K94" s="758"/>
    </row>
    <row r="95" spans="9:12" s="56" customFormat="1" ht="12" customHeight="1">
      <c r="I95" s="758"/>
      <c r="J95" s="758"/>
      <c r="K95" s="758"/>
    </row>
    <row r="96" spans="9:12" s="56" customFormat="1" ht="12" customHeight="1">
      <c r="I96" s="758"/>
      <c r="J96" s="758"/>
      <c r="K96" s="758"/>
    </row>
    <row r="97" spans="9:11" s="56" customFormat="1" ht="12" customHeight="1">
      <c r="I97" s="758"/>
      <c r="J97" s="758"/>
      <c r="K97" s="758"/>
    </row>
    <row r="98" spans="9:11" s="56" customFormat="1" ht="12" customHeight="1">
      <c r="I98" s="758"/>
      <c r="J98" s="758"/>
      <c r="K98" s="758"/>
    </row>
    <row r="99" spans="9:11" s="56" customFormat="1" ht="12" customHeight="1">
      <c r="I99" s="758"/>
      <c r="J99" s="758"/>
      <c r="K99" s="758"/>
    </row>
    <row r="100" spans="9:11" s="56" customFormat="1" ht="12" customHeight="1">
      <c r="I100" s="758"/>
      <c r="J100" s="758"/>
      <c r="K100" s="758"/>
    </row>
    <row r="101" spans="9:11" s="56" customFormat="1" ht="12" customHeight="1">
      <c r="I101" s="758"/>
      <c r="J101" s="758"/>
      <c r="K101" s="758"/>
    </row>
    <row r="102" spans="9:11" s="56" customFormat="1" ht="12" customHeight="1">
      <c r="I102" s="758"/>
      <c r="J102" s="758"/>
      <c r="K102" s="758"/>
    </row>
    <row r="103" spans="9:11" s="56" customFormat="1" ht="12" customHeight="1">
      <c r="I103" s="758"/>
      <c r="J103" s="758"/>
      <c r="K103" s="758"/>
    </row>
    <row r="104" spans="9:11" s="56" customFormat="1" ht="12" customHeight="1">
      <c r="I104" s="758"/>
      <c r="J104" s="758"/>
      <c r="K104" s="758"/>
    </row>
    <row r="105" spans="9:11" s="56" customFormat="1" ht="12" customHeight="1">
      <c r="I105" s="758"/>
      <c r="J105" s="758"/>
      <c r="K105" s="758"/>
    </row>
    <row r="106" spans="9:11" s="56" customFormat="1" ht="12" customHeight="1">
      <c r="I106" s="758"/>
      <c r="J106" s="758"/>
      <c r="K106" s="758"/>
    </row>
    <row r="107" spans="9:11" s="56" customFormat="1" ht="12" customHeight="1">
      <c r="I107" s="758"/>
      <c r="J107" s="758"/>
      <c r="K107" s="758"/>
    </row>
    <row r="108" spans="9:11" s="56" customFormat="1" ht="12" customHeight="1">
      <c r="I108" s="758"/>
      <c r="J108" s="758"/>
      <c r="K108" s="758"/>
    </row>
    <row r="109" spans="9:11" s="56" customFormat="1" ht="12" customHeight="1">
      <c r="I109" s="758"/>
      <c r="J109" s="758"/>
      <c r="K109" s="758"/>
    </row>
    <row r="110" spans="9:11" s="56" customFormat="1" ht="12" customHeight="1">
      <c r="I110" s="758"/>
      <c r="J110" s="758"/>
      <c r="K110" s="758"/>
    </row>
    <row r="111" spans="9:11" s="56" customFormat="1" ht="12" customHeight="1">
      <c r="I111" s="758"/>
      <c r="J111" s="758"/>
      <c r="K111" s="758"/>
    </row>
    <row r="112" spans="9:11" s="56" customFormat="1" ht="12" customHeight="1">
      <c r="I112" s="758"/>
      <c r="J112" s="758"/>
      <c r="K112" s="758"/>
    </row>
    <row r="113" spans="9:11" s="56" customFormat="1" ht="12" customHeight="1">
      <c r="I113" s="758"/>
      <c r="J113" s="758"/>
      <c r="K113" s="758"/>
    </row>
    <row r="114" spans="9:11" s="56" customFormat="1" ht="12" customHeight="1">
      <c r="I114" s="758"/>
      <c r="J114" s="758"/>
      <c r="K114" s="758"/>
    </row>
    <row r="115" spans="9:11" s="56" customFormat="1" ht="12" customHeight="1">
      <c r="I115" s="758"/>
      <c r="J115" s="758"/>
      <c r="K115" s="758"/>
    </row>
    <row r="116" spans="9:11" s="56" customFormat="1" ht="12" customHeight="1">
      <c r="I116" s="758"/>
      <c r="J116" s="758"/>
      <c r="K116" s="758"/>
    </row>
    <row r="117" spans="9:11" s="56" customFormat="1" ht="12" customHeight="1">
      <c r="I117" s="758"/>
      <c r="J117" s="758"/>
      <c r="K117" s="758"/>
    </row>
    <row r="118" spans="9:11" s="56" customFormat="1" ht="12" customHeight="1">
      <c r="I118" s="758"/>
      <c r="J118" s="758"/>
      <c r="K118" s="758"/>
    </row>
    <row r="119" spans="9:11" s="56" customFormat="1" ht="12" customHeight="1">
      <c r="I119" s="758"/>
      <c r="J119" s="758"/>
      <c r="K119" s="758"/>
    </row>
    <row r="120" spans="9:11" s="56" customFormat="1" ht="12" customHeight="1">
      <c r="I120" s="758"/>
      <c r="J120" s="758"/>
      <c r="K120" s="758"/>
    </row>
    <row r="121" spans="9:11" s="56" customFormat="1" ht="12" customHeight="1">
      <c r="I121" s="758"/>
      <c r="J121" s="758"/>
      <c r="K121" s="758"/>
    </row>
    <row r="122" spans="9:11" s="56" customFormat="1" ht="12" customHeight="1">
      <c r="I122" s="758"/>
      <c r="J122" s="758"/>
      <c r="K122" s="758"/>
    </row>
    <row r="123" spans="9:11" s="56" customFormat="1" ht="12" customHeight="1">
      <c r="I123" s="758"/>
      <c r="J123" s="758"/>
      <c r="K123" s="758"/>
    </row>
    <row r="124" spans="9:11" s="56" customFormat="1" ht="12" customHeight="1">
      <c r="I124" s="758"/>
      <c r="J124" s="758"/>
      <c r="K124" s="758"/>
    </row>
    <row r="125" spans="9:11" s="56" customFormat="1" ht="12" customHeight="1">
      <c r="I125" s="758"/>
      <c r="J125" s="758"/>
      <c r="K125" s="758"/>
    </row>
    <row r="126" spans="9:11" s="56" customFormat="1" ht="12" customHeight="1">
      <c r="I126" s="758"/>
      <c r="J126" s="758"/>
      <c r="K126" s="758"/>
    </row>
    <row r="127" spans="9:11" s="56" customFormat="1" ht="12" customHeight="1">
      <c r="I127" s="758"/>
      <c r="J127" s="758"/>
      <c r="K127" s="758"/>
    </row>
    <row r="128" spans="9:11" s="56" customFormat="1" ht="12" customHeight="1">
      <c r="I128" s="758"/>
      <c r="J128" s="758"/>
      <c r="K128" s="758"/>
    </row>
    <row r="129" spans="9:11" s="56" customFormat="1" ht="12" customHeight="1">
      <c r="I129" s="758"/>
      <c r="J129" s="758"/>
      <c r="K129" s="758"/>
    </row>
    <row r="130" spans="9:11" s="56" customFormat="1" ht="12" customHeight="1">
      <c r="I130" s="758"/>
      <c r="J130" s="758"/>
      <c r="K130" s="758"/>
    </row>
    <row r="131" spans="9:11" s="56" customFormat="1" ht="12" customHeight="1">
      <c r="I131" s="758"/>
      <c r="J131" s="758"/>
      <c r="K131" s="758"/>
    </row>
    <row r="132" spans="9:11" s="56" customFormat="1" ht="12" customHeight="1">
      <c r="I132" s="758"/>
      <c r="J132" s="758"/>
      <c r="K132" s="758"/>
    </row>
    <row r="133" spans="9:11" s="56" customFormat="1" ht="12" customHeight="1">
      <c r="I133" s="758"/>
      <c r="J133" s="758"/>
      <c r="K133" s="758"/>
    </row>
    <row r="134" spans="9:11" s="56" customFormat="1" ht="12" customHeight="1">
      <c r="I134" s="758"/>
      <c r="J134" s="758"/>
      <c r="K134" s="758"/>
    </row>
    <row r="135" spans="9:11" s="56" customFormat="1" ht="12" customHeight="1">
      <c r="I135" s="758"/>
      <c r="J135" s="758"/>
      <c r="K135" s="758"/>
    </row>
    <row r="136" spans="9:11" s="56" customFormat="1" ht="12" customHeight="1">
      <c r="I136" s="758"/>
      <c r="J136" s="758"/>
      <c r="K136" s="758"/>
    </row>
    <row r="137" spans="9:11" s="56" customFormat="1" ht="12" customHeight="1">
      <c r="I137" s="758"/>
      <c r="J137" s="758"/>
      <c r="K137" s="758"/>
    </row>
    <row r="138" spans="9:11" s="56" customFormat="1" ht="12" customHeight="1">
      <c r="I138" s="758"/>
      <c r="J138" s="758"/>
      <c r="K138" s="758"/>
    </row>
    <row r="139" spans="9:11" s="56" customFormat="1" ht="12" customHeight="1">
      <c r="I139" s="758"/>
      <c r="J139" s="758"/>
      <c r="K139" s="758"/>
    </row>
    <row r="140" spans="9:11" s="56" customFormat="1" ht="12" customHeight="1">
      <c r="I140" s="758"/>
      <c r="J140" s="758"/>
      <c r="K140" s="758"/>
    </row>
    <row r="141" spans="9:11" s="56" customFormat="1" ht="12" customHeight="1">
      <c r="I141" s="758"/>
      <c r="J141" s="758"/>
      <c r="K141" s="758"/>
    </row>
    <row r="142" spans="9:11" s="56" customFormat="1" ht="12" customHeight="1">
      <c r="I142" s="758"/>
      <c r="J142" s="758"/>
      <c r="K142" s="758"/>
    </row>
    <row r="143" spans="9:11" s="56" customFormat="1" ht="12" customHeight="1">
      <c r="I143" s="758"/>
      <c r="J143" s="758"/>
      <c r="K143" s="758"/>
    </row>
    <row r="144" spans="9:11" s="56" customFormat="1" ht="12" customHeight="1">
      <c r="I144" s="758"/>
      <c r="J144" s="758"/>
      <c r="K144" s="758"/>
    </row>
    <row r="145" spans="9:11" s="56" customFormat="1" ht="12" customHeight="1">
      <c r="I145" s="758"/>
      <c r="J145" s="758"/>
      <c r="K145" s="758"/>
    </row>
    <row r="146" spans="9:11" s="56" customFormat="1" ht="12" customHeight="1">
      <c r="I146" s="758"/>
      <c r="J146" s="758"/>
      <c r="K146" s="758"/>
    </row>
    <row r="147" spans="9:11" s="56" customFormat="1" ht="12" customHeight="1">
      <c r="I147" s="758"/>
      <c r="J147" s="758"/>
      <c r="K147" s="758"/>
    </row>
    <row r="148" spans="9:11" s="56" customFormat="1" ht="12" customHeight="1">
      <c r="I148" s="758"/>
      <c r="J148" s="758"/>
      <c r="K148" s="758"/>
    </row>
    <row r="149" spans="9:11" s="56" customFormat="1" ht="12" customHeight="1">
      <c r="I149" s="758"/>
      <c r="J149" s="758"/>
      <c r="K149" s="758"/>
    </row>
    <row r="150" spans="9:11" s="56" customFormat="1" ht="12" customHeight="1">
      <c r="I150" s="758"/>
      <c r="J150" s="758"/>
      <c r="K150" s="758"/>
    </row>
    <row r="151" spans="9:11" s="56" customFormat="1" ht="12" customHeight="1">
      <c r="I151" s="758"/>
      <c r="J151" s="758"/>
      <c r="K151" s="758"/>
    </row>
    <row r="152" spans="9:11" s="56" customFormat="1" ht="12" customHeight="1">
      <c r="I152" s="758"/>
      <c r="J152" s="758"/>
      <c r="K152" s="758"/>
    </row>
    <row r="153" spans="9:11" s="56" customFormat="1" ht="12" customHeight="1">
      <c r="I153" s="758"/>
      <c r="J153" s="758"/>
      <c r="K153" s="758"/>
    </row>
    <row r="154" spans="9:11" s="56" customFormat="1" ht="12" customHeight="1">
      <c r="I154" s="758"/>
      <c r="J154" s="758"/>
      <c r="K154" s="758"/>
    </row>
    <row r="155" spans="9:11" s="56" customFormat="1" ht="12" customHeight="1">
      <c r="I155" s="758"/>
      <c r="J155" s="758"/>
      <c r="K155" s="758"/>
    </row>
    <row r="156" spans="9:11" s="56" customFormat="1" ht="12" customHeight="1">
      <c r="I156" s="758"/>
      <c r="J156" s="758"/>
      <c r="K156" s="758"/>
    </row>
    <row r="157" spans="9:11" s="56" customFormat="1" ht="12" customHeight="1">
      <c r="I157" s="758"/>
      <c r="J157" s="758"/>
      <c r="K157" s="758"/>
    </row>
    <row r="158" spans="9:11" s="56" customFormat="1" ht="12" customHeight="1">
      <c r="I158" s="758"/>
      <c r="J158" s="758"/>
      <c r="K158" s="758"/>
    </row>
    <row r="159" spans="9:11" s="56" customFormat="1" ht="12" customHeight="1">
      <c r="I159" s="758"/>
      <c r="J159" s="758"/>
      <c r="K159" s="758"/>
    </row>
    <row r="160" spans="9:11" s="56" customFormat="1" ht="12" customHeight="1">
      <c r="I160" s="758"/>
      <c r="J160" s="758"/>
      <c r="K160" s="758"/>
    </row>
    <row r="161" spans="9:11" s="56" customFormat="1" ht="12" customHeight="1">
      <c r="I161" s="758"/>
      <c r="J161" s="758"/>
      <c r="K161" s="758"/>
    </row>
    <row r="162" spans="9:11" s="56" customFormat="1" ht="12" customHeight="1">
      <c r="I162" s="758"/>
      <c r="J162" s="758"/>
      <c r="K162" s="758"/>
    </row>
    <row r="163" spans="9:11" s="56" customFormat="1" ht="12" customHeight="1">
      <c r="I163" s="758"/>
      <c r="J163" s="758"/>
      <c r="K163" s="758"/>
    </row>
    <row r="164" spans="9:11" s="56" customFormat="1" ht="12" customHeight="1">
      <c r="I164" s="758"/>
      <c r="J164" s="758"/>
      <c r="K164" s="758"/>
    </row>
    <row r="165" spans="9:11" s="56" customFormat="1" ht="12" customHeight="1">
      <c r="I165" s="758"/>
      <c r="J165" s="758"/>
      <c r="K165" s="758"/>
    </row>
    <row r="166" spans="9:11" s="56" customFormat="1" ht="12" customHeight="1">
      <c r="I166" s="758"/>
      <c r="J166" s="758"/>
      <c r="K166" s="758"/>
    </row>
    <row r="167" spans="9:11" s="56" customFormat="1" ht="12" customHeight="1">
      <c r="I167" s="758"/>
      <c r="J167" s="758"/>
      <c r="K167" s="758"/>
    </row>
    <row r="168" spans="9:11" s="56" customFormat="1" ht="12" customHeight="1">
      <c r="I168" s="758"/>
      <c r="J168" s="758"/>
      <c r="K168" s="758"/>
    </row>
    <row r="169" spans="9:11" s="56" customFormat="1" ht="12" customHeight="1">
      <c r="I169" s="758"/>
      <c r="J169" s="758"/>
      <c r="K169" s="758"/>
    </row>
    <row r="170" spans="9:11" s="56" customFormat="1" ht="12" customHeight="1">
      <c r="I170" s="758"/>
      <c r="J170" s="758"/>
      <c r="K170" s="758"/>
    </row>
    <row r="171" spans="9:11" s="56" customFormat="1" ht="12" customHeight="1">
      <c r="I171" s="758"/>
      <c r="J171" s="758"/>
      <c r="K171" s="758"/>
    </row>
    <row r="172" spans="9:11" s="56" customFormat="1" ht="12" customHeight="1">
      <c r="I172" s="758"/>
      <c r="J172" s="758"/>
      <c r="K172" s="758"/>
    </row>
    <row r="173" spans="9:11" s="56" customFormat="1" ht="12" customHeight="1">
      <c r="I173" s="758"/>
      <c r="J173" s="758"/>
      <c r="K173" s="758"/>
    </row>
    <row r="174" spans="9:11" s="56" customFormat="1" ht="12" customHeight="1">
      <c r="I174" s="758"/>
      <c r="J174" s="758"/>
      <c r="K174" s="758"/>
    </row>
    <row r="175" spans="9:11" s="56" customFormat="1" ht="12" customHeight="1">
      <c r="I175" s="758"/>
      <c r="J175" s="758"/>
      <c r="K175" s="758"/>
    </row>
    <row r="176" spans="9:11" s="56" customFormat="1" ht="12" customHeight="1">
      <c r="I176" s="758"/>
      <c r="J176" s="758"/>
      <c r="K176" s="758"/>
    </row>
    <row r="177" spans="9:11" s="56" customFormat="1" ht="12" customHeight="1">
      <c r="I177" s="758"/>
      <c r="J177" s="758"/>
      <c r="K177" s="758"/>
    </row>
    <row r="178" spans="9:11" s="56" customFormat="1" ht="12" customHeight="1">
      <c r="I178" s="758"/>
      <c r="J178" s="758"/>
      <c r="K178" s="758"/>
    </row>
    <row r="179" spans="9:11" s="56" customFormat="1" ht="12" customHeight="1">
      <c r="I179" s="758"/>
      <c r="J179" s="758"/>
      <c r="K179" s="758"/>
    </row>
    <row r="180" spans="9:11" s="56" customFormat="1" ht="12" customHeight="1">
      <c r="I180" s="758"/>
      <c r="J180" s="758"/>
      <c r="K180" s="758"/>
    </row>
    <row r="181" spans="9:11" s="56" customFormat="1" ht="12" customHeight="1">
      <c r="I181" s="758"/>
      <c r="J181" s="758"/>
      <c r="K181" s="758"/>
    </row>
    <row r="182" spans="9:11" s="56" customFormat="1" ht="12" customHeight="1">
      <c r="I182" s="758"/>
      <c r="J182" s="758"/>
      <c r="K182" s="758"/>
    </row>
    <row r="183" spans="9:11" s="56" customFormat="1" ht="12" customHeight="1">
      <c r="I183" s="758"/>
      <c r="J183" s="758"/>
      <c r="K183" s="758"/>
    </row>
    <row r="184" spans="9:11" s="56" customFormat="1" ht="12" customHeight="1">
      <c r="I184" s="758"/>
      <c r="J184" s="758"/>
      <c r="K184" s="758"/>
    </row>
    <row r="185" spans="9:11" s="56" customFormat="1" ht="12" customHeight="1">
      <c r="I185" s="758"/>
      <c r="J185" s="758"/>
      <c r="K185" s="758"/>
    </row>
    <row r="186" spans="9:11" s="56" customFormat="1" ht="12" customHeight="1">
      <c r="I186" s="758"/>
      <c r="J186" s="758"/>
      <c r="K186" s="758"/>
    </row>
    <row r="187" spans="9:11" s="56" customFormat="1" ht="12" customHeight="1">
      <c r="I187" s="758"/>
      <c r="J187" s="758"/>
      <c r="K187" s="758"/>
    </row>
    <row r="188" spans="9:11" s="56" customFormat="1" ht="12" customHeight="1">
      <c r="I188" s="758"/>
      <c r="J188" s="758"/>
      <c r="K188" s="758"/>
    </row>
    <row r="189" spans="9:11" s="56" customFormat="1" ht="12" customHeight="1">
      <c r="I189" s="758"/>
      <c r="J189" s="758"/>
      <c r="K189" s="758"/>
    </row>
    <row r="190" spans="9:11" s="56" customFormat="1" ht="12" customHeight="1">
      <c r="I190" s="758"/>
      <c r="J190" s="758"/>
      <c r="K190" s="758"/>
    </row>
    <row r="191" spans="9:11" s="56" customFormat="1" ht="12" customHeight="1">
      <c r="I191" s="758"/>
      <c r="J191" s="758"/>
      <c r="K191" s="758"/>
    </row>
    <row r="192" spans="9:11" s="56" customFormat="1" ht="12" customHeight="1">
      <c r="I192" s="758"/>
      <c r="J192" s="758"/>
      <c r="K192" s="758"/>
    </row>
    <row r="193" spans="9:11" s="56" customFormat="1" ht="12" customHeight="1">
      <c r="I193" s="758"/>
      <c r="J193" s="758"/>
      <c r="K193" s="758"/>
    </row>
    <row r="194" spans="9:11" s="56" customFormat="1" ht="12" customHeight="1">
      <c r="I194" s="758"/>
      <c r="J194" s="758"/>
      <c r="K194" s="758"/>
    </row>
    <row r="195" spans="9:11" s="56" customFormat="1" ht="12" customHeight="1">
      <c r="I195" s="758"/>
      <c r="J195" s="758"/>
      <c r="K195" s="758"/>
    </row>
    <row r="196" spans="9:11" s="56" customFormat="1" ht="12" customHeight="1">
      <c r="I196" s="758"/>
      <c r="J196" s="758"/>
      <c r="K196" s="758"/>
    </row>
    <row r="197" spans="9:11" s="56" customFormat="1" ht="12" customHeight="1">
      <c r="I197" s="758"/>
      <c r="J197" s="758"/>
      <c r="K197" s="758"/>
    </row>
    <row r="198" spans="9:11" s="56" customFormat="1" ht="12" customHeight="1">
      <c r="I198" s="758"/>
      <c r="J198" s="758"/>
      <c r="K198" s="758"/>
    </row>
    <row r="199" spans="9:11" s="56" customFormat="1" ht="12" customHeight="1">
      <c r="I199" s="758"/>
      <c r="J199" s="758"/>
      <c r="K199" s="758"/>
    </row>
    <row r="200" spans="9:11" s="56" customFormat="1" ht="12" customHeight="1">
      <c r="I200" s="758"/>
      <c r="J200" s="758"/>
      <c r="K200" s="758"/>
    </row>
    <row r="201" spans="9:11" s="56" customFormat="1" ht="12" customHeight="1">
      <c r="I201" s="758"/>
      <c r="J201" s="758"/>
      <c r="K201" s="758"/>
    </row>
    <row r="202" spans="9:11" s="56" customFormat="1" ht="12" customHeight="1">
      <c r="I202" s="758"/>
      <c r="J202" s="758"/>
      <c r="K202" s="758"/>
    </row>
    <row r="203" spans="9:11" s="56" customFormat="1" ht="12" customHeight="1">
      <c r="I203" s="758"/>
      <c r="J203" s="758"/>
      <c r="K203" s="758"/>
    </row>
    <row r="204" spans="9:11" s="56" customFormat="1" ht="12" customHeight="1">
      <c r="I204" s="758"/>
      <c r="J204" s="758"/>
      <c r="K204" s="758"/>
    </row>
    <row r="205" spans="9:11" s="56" customFormat="1" ht="12" customHeight="1">
      <c r="I205" s="758"/>
      <c r="J205" s="758"/>
      <c r="K205" s="758"/>
    </row>
    <row r="206" spans="9:11" s="56" customFormat="1" ht="12" customHeight="1">
      <c r="I206" s="758"/>
      <c r="J206" s="758"/>
      <c r="K206" s="758"/>
    </row>
    <row r="207" spans="9:11" s="56" customFormat="1" ht="12" customHeight="1">
      <c r="I207" s="758"/>
      <c r="J207" s="758"/>
      <c r="K207" s="758"/>
    </row>
    <row r="208" spans="9:11" s="56" customFormat="1" ht="12" customHeight="1">
      <c r="I208" s="758"/>
      <c r="J208" s="758"/>
      <c r="K208" s="758"/>
    </row>
    <row r="209" spans="9:11" s="56" customFormat="1" ht="12" customHeight="1">
      <c r="I209" s="758"/>
      <c r="J209" s="758"/>
      <c r="K209" s="758"/>
    </row>
    <row r="210" spans="9:11" s="56" customFormat="1" ht="12" customHeight="1">
      <c r="I210" s="758"/>
      <c r="J210" s="758"/>
      <c r="K210" s="758"/>
    </row>
    <row r="211" spans="9:11" s="56" customFormat="1" ht="12" customHeight="1">
      <c r="I211" s="758"/>
      <c r="J211" s="758"/>
      <c r="K211" s="758"/>
    </row>
    <row r="212" spans="9:11" s="56" customFormat="1" ht="12" customHeight="1">
      <c r="I212" s="758"/>
      <c r="J212" s="758"/>
      <c r="K212" s="758"/>
    </row>
    <row r="213" spans="9:11" s="56" customFormat="1" ht="12" customHeight="1">
      <c r="I213" s="758"/>
      <c r="J213" s="758"/>
      <c r="K213" s="758"/>
    </row>
    <row r="214" spans="9:11" s="56" customFormat="1" ht="12" customHeight="1">
      <c r="I214" s="758"/>
      <c r="J214" s="758"/>
      <c r="K214" s="758"/>
    </row>
    <row r="215" spans="9:11" s="56" customFormat="1" ht="12" customHeight="1">
      <c r="I215" s="758"/>
      <c r="J215" s="758"/>
      <c r="K215" s="758"/>
    </row>
    <row r="216" spans="9:11" s="56" customFormat="1" ht="12" customHeight="1">
      <c r="I216" s="758"/>
      <c r="J216" s="758"/>
      <c r="K216" s="758"/>
    </row>
    <row r="217" spans="9:11" s="56" customFormat="1" ht="12" customHeight="1">
      <c r="I217" s="758"/>
      <c r="J217" s="758"/>
      <c r="K217" s="758"/>
    </row>
    <row r="218" spans="9:11" s="56" customFormat="1" ht="12" customHeight="1">
      <c r="I218" s="758"/>
      <c r="J218" s="758"/>
      <c r="K218" s="758"/>
    </row>
    <row r="219" spans="9:11" s="56" customFormat="1" ht="12" customHeight="1">
      <c r="I219" s="758"/>
      <c r="J219" s="758"/>
      <c r="K219" s="758"/>
    </row>
    <row r="220" spans="9:11" s="56" customFormat="1" ht="12" customHeight="1">
      <c r="I220" s="758"/>
      <c r="J220" s="758"/>
      <c r="K220" s="758"/>
    </row>
    <row r="221" spans="9:11" s="56" customFormat="1" ht="12" customHeight="1">
      <c r="I221" s="758"/>
      <c r="J221" s="758"/>
      <c r="K221" s="758"/>
    </row>
    <row r="222" spans="9:11" s="56" customFormat="1" ht="12" customHeight="1">
      <c r="I222" s="758"/>
      <c r="J222" s="758"/>
      <c r="K222" s="758"/>
    </row>
    <row r="223" spans="9:11" s="56" customFormat="1" ht="12" customHeight="1">
      <c r="I223" s="758"/>
      <c r="J223" s="758"/>
      <c r="K223" s="758"/>
    </row>
    <row r="224" spans="9:11" s="56" customFormat="1" ht="12" customHeight="1">
      <c r="I224" s="758"/>
      <c r="J224" s="758"/>
      <c r="K224" s="758"/>
    </row>
    <row r="225" spans="9:11" s="56" customFormat="1" ht="12" customHeight="1">
      <c r="I225" s="758"/>
      <c r="J225" s="758"/>
      <c r="K225" s="758"/>
    </row>
    <row r="226" spans="9:11" s="56" customFormat="1" ht="12" customHeight="1">
      <c r="I226" s="758"/>
      <c r="J226" s="758"/>
      <c r="K226" s="758"/>
    </row>
    <row r="227" spans="9:11" s="56" customFormat="1" ht="12" customHeight="1">
      <c r="I227" s="758"/>
      <c r="J227" s="758"/>
      <c r="K227" s="758"/>
    </row>
    <row r="228" spans="9:11" s="56" customFormat="1" ht="12" customHeight="1">
      <c r="I228" s="758"/>
      <c r="J228" s="758"/>
      <c r="K228" s="758"/>
    </row>
    <row r="229" spans="9:11" s="56" customFormat="1" ht="12" customHeight="1">
      <c r="I229" s="758"/>
      <c r="J229" s="758"/>
      <c r="K229" s="758"/>
    </row>
    <row r="230" spans="9:11" s="56" customFormat="1" ht="12" customHeight="1">
      <c r="I230" s="758"/>
      <c r="J230" s="758"/>
      <c r="K230" s="758"/>
    </row>
    <row r="231" spans="9:11" s="56" customFormat="1" ht="12" customHeight="1">
      <c r="I231" s="758"/>
      <c r="J231" s="758"/>
      <c r="K231" s="758"/>
    </row>
    <row r="232" spans="9:11" s="56" customFormat="1" ht="12" customHeight="1">
      <c r="I232" s="758"/>
      <c r="J232" s="758"/>
      <c r="K232" s="758"/>
    </row>
    <row r="233" spans="9:11" s="56" customFormat="1" ht="12" customHeight="1">
      <c r="I233" s="758"/>
      <c r="J233" s="758"/>
      <c r="K233" s="758"/>
    </row>
    <row r="234" spans="9:11" s="56" customFormat="1" ht="12" customHeight="1">
      <c r="I234" s="758"/>
      <c r="J234" s="758"/>
      <c r="K234" s="758"/>
    </row>
    <row r="235" spans="9:11" s="56" customFormat="1" ht="12" customHeight="1">
      <c r="I235" s="758"/>
      <c r="J235" s="758"/>
      <c r="K235" s="758"/>
    </row>
    <row r="236" spans="9:11" s="56" customFormat="1" ht="12" customHeight="1">
      <c r="I236" s="758"/>
      <c r="J236" s="758"/>
      <c r="K236" s="758"/>
    </row>
    <row r="237" spans="9:11" s="56" customFormat="1" ht="12" customHeight="1">
      <c r="I237" s="758"/>
      <c r="J237" s="758"/>
      <c r="K237" s="758"/>
    </row>
    <row r="238" spans="9:11" s="56" customFormat="1" ht="12" customHeight="1">
      <c r="I238" s="758"/>
      <c r="J238" s="758"/>
      <c r="K238" s="758"/>
    </row>
    <row r="239" spans="9:11" s="56" customFormat="1" ht="12" customHeight="1">
      <c r="I239" s="758"/>
      <c r="J239" s="758"/>
      <c r="K239" s="758"/>
    </row>
    <row r="240" spans="9:11" s="56" customFormat="1" ht="12" customHeight="1">
      <c r="I240" s="758"/>
      <c r="J240" s="758"/>
      <c r="K240" s="758"/>
    </row>
    <row r="241" spans="9:11" s="56" customFormat="1" ht="12" customHeight="1">
      <c r="I241" s="758"/>
      <c r="J241" s="758"/>
      <c r="K241" s="758"/>
    </row>
    <row r="242" spans="9:11" s="56" customFormat="1" ht="12" customHeight="1">
      <c r="I242" s="758"/>
      <c r="J242" s="758"/>
      <c r="K242" s="758"/>
    </row>
    <row r="243" spans="9:11" s="56" customFormat="1" ht="12" customHeight="1">
      <c r="I243" s="758"/>
      <c r="J243" s="758"/>
      <c r="K243" s="758"/>
    </row>
    <row r="244" spans="9:11" s="56" customFormat="1" ht="12" customHeight="1">
      <c r="I244" s="758"/>
      <c r="J244" s="758"/>
      <c r="K244" s="758"/>
    </row>
    <row r="245" spans="9:11" s="56" customFormat="1" ht="12" customHeight="1">
      <c r="I245" s="758"/>
      <c r="J245" s="758"/>
      <c r="K245" s="758"/>
    </row>
    <row r="246" spans="9:11" s="56" customFormat="1" ht="12" customHeight="1">
      <c r="I246" s="758"/>
      <c r="J246" s="758"/>
      <c r="K246" s="758"/>
    </row>
    <row r="247" spans="9:11" s="56" customFormat="1" ht="12" customHeight="1">
      <c r="I247" s="758"/>
      <c r="J247" s="758"/>
      <c r="K247" s="758"/>
    </row>
    <row r="248" spans="9:11" s="56" customFormat="1" ht="12" customHeight="1">
      <c r="I248" s="758"/>
      <c r="J248" s="758"/>
      <c r="K248" s="758"/>
    </row>
    <row r="249" spans="9:11" s="56" customFormat="1" ht="12" customHeight="1">
      <c r="I249" s="758"/>
      <c r="J249" s="758"/>
      <c r="K249" s="758"/>
    </row>
    <row r="250" spans="9:11" s="56" customFormat="1" ht="12" customHeight="1">
      <c r="I250" s="758"/>
      <c r="J250" s="758"/>
      <c r="K250" s="758"/>
    </row>
    <row r="251" spans="9:11" s="56" customFormat="1" ht="12" customHeight="1">
      <c r="I251" s="758"/>
      <c r="J251" s="758"/>
      <c r="K251" s="758"/>
    </row>
    <row r="252" spans="9:11" s="56" customFormat="1" ht="12" customHeight="1">
      <c r="I252" s="758"/>
      <c r="J252" s="758"/>
      <c r="K252" s="758"/>
    </row>
    <row r="253" spans="9:11" s="56" customFormat="1" ht="12" customHeight="1">
      <c r="I253" s="758"/>
      <c r="J253" s="758"/>
      <c r="K253" s="758"/>
    </row>
    <row r="254" spans="9:11" s="56" customFormat="1" ht="12" customHeight="1">
      <c r="I254" s="758"/>
      <c r="J254" s="758"/>
      <c r="K254" s="758"/>
    </row>
    <row r="255" spans="9:11" s="56" customFormat="1" ht="12" customHeight="1">
      <c r="I255" s="758"/>
      <c r="J255" s="758"/>
      <c r="K255" s="758"/>
    </row>
    <row r="256" spans="9:11" s="56" customFormat="1" ht="12" customHeight="1">
      <c r="I256" s="758"/>
      <c r="J256" s="758"/>
      <c r="K256" s="758"/>
    </row>
    <row r="257" spans="9:11" s="56" customFormat="1" ht="12" customHeight="1">
      <c r="I257" s="758"/>
      <c r="J257" s="758"/>
      <c r="K257" s="758"/>
    </row>
    <row r="258" spans="9:11" s="56" customFormat="1" ht="12" customHeight="1">
      <c r="I258" s="758"/>
      <c r="J258" s="758"/>
      <c r="K258" s="758"/>
    </row>
    <row r="259" spans="9:11" s="56" customFormat="1" ht="12" customHeight="1">
      <c r="I259" s="758"/>
      <c r="J259" s="758"/>
      <c r="K259" s="758"/>
    </row>
    <row r="260" spans="9:11" s="56" customFormat="1" ht="12" customHeight="1">
      <c r="I260" s="758"/>
      <c r="J260" s="758"/>
      <c r="K260" s="758"/>
    </row>
    <row r="261" spans="9:11" s="56" customFormat="1" ht="12" customHeight="1">
      <c r="I261" s="758"/>
      <c r="J261" s="758"/>
      <c r="K261" s="758"/>
    </row>
    <row r="262" spans="9:11" s="56" customFormat="1" ht="12" customHeight="1">
      <c r="I262" s="758"/>
      <c r="J262" s="758"/>
      <c r="K262" s="758"/>
    </row>
    <row r="263" spans="9:11" s="56" customFormat="1" ht="12" customHeight="1">
      <c r="I263" s="758"/>
      <c r="J263" s="758"/>
      <c r="K263" s="758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99FF"/>
  </sheetPr>
  <dimension ref="A1:L92"/>
  <sheetViews>
    <sheetView view="pageBreakPreview" zoomScaleNormal="80" zoomScaleSheetLayoutView="100" workbookViewId="0">
      <pane ySplit="4" topLeftCell="A5" activePane="bottomLeft" state="frozen"/>
      <selection activeCell="K33" sqref="K33"/>
      <selection pane="bottomLeft" activeCell="I105" sqref="I105"/>
    </sheetView>
  </sheetViews>
  <sheetFormatPr baseColWidth="10" defaultColWidth="11.5703125" defaultRowHeight="12"/>
  <cols>
    <col min="1" max="1" width="18.42578125" style="144" customWidth="1"/>
    <col min="2" max="10" width="13.7109375" style="344" customWidth="1"/>
    <col min="11" max="11" width="13.42578125" style="144" customWidth="1"/>
    <col min="12" max="16384" width="11.5703125" style="144"/>
  </cols>
  <sheetData>
    <row r="1" spans="1:11" ht="12.75">
      <c r="A1" s="300" t="s">
        <v>418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ht="31.5" customHeight="1">
      <c r="A2" s="813" t="s">
        <v>365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1" ht="12.75">
      <c r="A3" s="286"/>
      <c r="B3" s="289"/>
      <c r="C3" s="289"/>
      <c r="D3" s="289"/>
      <c r="E3" s="289"/>
      <c r="F3" s="289"/>
      <c r="G3" s="289"/>
      <c r="H3" s="289"/>
      <c r="I3" s="289"/>
      <c r="J3" s="289"/>
    </row>
    <row r="4" spans="1:11" ht="13.5" thickBot="1">
      <c r="A4" s="287" t="s">
        <v>337</v>
      </c>
      <c r="B4" s="378">
        <v>2009</v>
      </c>
      <c r="C4" s="378">
        <v>2010</v>
      </c>
      <c r="D4" s="378">
        <v>2011</v>
      </c>
      <c r="E4" s="378">
        <v>2012</v>
      </c>
      <c r="F4" s="378">
        <v>2013</v>
      </c>
      <c r="G4" s="378">
        <v>2014</v>
      </c>
      <c r="H4" s="378">
        <v>2015</v>
      </c>
      <c r="I4" s="378">
        <v>2016</v>
      </c>
      <c r="J4" s="378">
        <v>2017</v>
      </c>
      <c r="K4" s="378" t="s">
        <v>431</v>
      </c>
    </row>
    <row r="5" spans="1:11" ht="13.5" thickBot="1">
      <c r="A5" s="296" t="s">
        <v>366</v>
      </c>
      <c r="B5" s="297">
        <f>SUM(B6:B30)</f>
        <v>3434452214.6400008</v>
      </c>
      <c r="C5" s="297">
        <f t="shared" ref="C5:H5" si="0">SUM(C6:C30)</f>
        <v>3089624088.0300002</v>
      </c>
      <c r="D5" s="297">
        <f t="shared" si="0"/>
        <v>4157369625.0100002</v>
      </c>
      <c r="E5" s="297">
        <f>SUM(E6:E30)</f>
        <v>5124235060.0200005</v>
      </c>
      <c r="F5" s="297">
        <f t="shared" si="0"/>
        <v>3817165283.1399999</v>
      </c>
      <c r="G5" s="297">
        <f t="shared" si="0"/>
        <v>2978748571.54</v>
      </c>
      <c r="H5" s="297">
        <f t="shared" si="0"/>
        <v>2260054866.7900004</v>
      </c>
      <c r="I5" s="297">
        <f>SUM(I6:I30)</f>
        <v>1496824680</v>
      </c>
      <c r="J5" s="297">
        <f>SUM(J6:J30)</f>
        <v>1862681755.54</v>
      </c>
      <c r="K5" s="298">
        <f>SUM(K6:K30)</f>
        <v>3157642224.0899997</v>
      </c>
    </row>
    <row r="6" spans="1:11" ht="12.75">
      <c r="A6" s="288" t="s">
        <v>338</v>
      </c>
      <c r="B6" s="289">
        <v>74217.87</v>
      </c>
      <c r="C6" s="289">
        <v>111199.59</v>
      </c>
      <c r="D6" s="289">
        <v>126051.05</v>
      </c>
      <c r="E6" s="289">
        <v>92.62</v>
      </c>
      <c r="F6" s="289">
        <v>12.48</v>
      </c>
      <c r="G6" s="289">
        <v>7.12</v>
      </c>
      <c r="H6" s="289">
        <v>89.12</v>
      </c>
      <c r="I6" s="289">
        <v>15</v>
      </c>
      <c r="J6" s="289">
        <v>0</v>
      </c>
      <c r="K6" s="289"/>
    </row>
    <row r="7" spans="1:11" ht="12.75">
      <c r="A7" s="288" t="s">
        <v>339</v>
      </c>
      <c r="B7" s="289">
        <v>855475615.14999998</v>
      </c>
      <c r="C7" s="289">
        <v>782241866.36999989</v>
      </c>
      <c r="D7" s="289">
        <v>756045883.97000003</v>
      </c>
      <c r="E7" s="289">
        <v>1003300317.11</v>
      </c>
      <c r="F7" s="289">
        <v>1003366246.96</v>
      </c>
      <c r="G7" s="289">
        <v>731629442.54999995</v>
      </c>
      <c r="H7" s="289">
        <v>415256250.88999999</v>
      </c>
      <c r="I7" s="289">
        <v>313663813</v>
      </c>
      <c r="J7" s="289">
        <v>494474963.68000001</v>
      </c>
      <c r="K7" s="289">
        <v>1085384780.1799998</v>
      </c>
    </row>
    <row r="8" spans="1:11" ht="12.75">
      <c r="A8" s="288" t="s">
        <v>340</v>
      </c>
      <c r="B8" s="289">
        <v>12005878.120000001</v>
      </c>
      <c r="C8" s="289">
        <v>744744.65999999992</v>
      </c>
      <c r="D8" s="289">
        <v>2003181.67</v>
      </c>
      <c r="E8" s="289">
        <v>7035996.9500000002</v>
      </c>
      <c r="F8" s="289">
        <v>11641850.82</v>
      </c>
      <c r="G8" s="289">
        <v>2259338.4299999997</v>
      </c>
      <c r="H8" s="289">
        <v>659.47</v>
      </c>
      <c r="I8" s="289">
        <v>3207066</v>
      </c>
      <c r="J8" s="289">
        <v>16469485.630000001</v>
      </c>
      <c r="K8" s="289">
        <v>11708222.23</v>
      </c>
    </row>
    <row r="9" spans="1:11" ht="12.75">
      <c r="A9" s="288" t="s">
        <v>341</v>
      </c>
      <c r="B9" s="289">
        <v>530845865.07999998</v>
      </c>
      <c r="C9" s="289">
        <v>347511926.96000004</v>
      </c>
      <c r="D9" s="289">
        <v>662649336.91999996</v>
      </c>
      <c r="E9" s="289">
        <v>781587277</v>
      </c>
      <c r="F9" s="289">
        <v>445771506.77000004</v>
      </c>
      <c r="G9" s="289">
        <v>383204568.28999996</v>
      </c>
      <c r="H9" s="289">
        <v>356823875.94999999</v>
      </c>
      <c r="I9" s="289">
        <v>21985207</v>
      </c>
      <c r="J9" s="289">
        <v>258608519.87</v>
      </c>
      <c r="K9" s="289">
        <v>531759344.56</v>
      </c>
    </row>
    <row r="10" spans="1:11" ht="12.75">
      <c r="A10" s="288" t="s">
        <v>342</v>
      </c>
      <c r="B10" s="289">
        <v>9502869.9600000009</v>
      </c>
      <c r="C10" s="289">
        <v>34324031.140000001</v>
      </c>
      <c r="D10" s="289">
        <v>57453332.809999995</v>
      </c>
      <c r="E10" s="289">
        <v>83545774.930000007</v>
      </c>
      <c r="F10" s="289">
        <v>16803539.789999999</v>
      </c>
      <c r="G10" s="289">
        <v>3308871.21</v>
      </c>
      <c r="H10" s="289">
        <v>9649463.5899999999</v>
      </c>
      <c r="I10" s="289">
        <v>15023097</v>
      </c>
      <c r="J10" s="289">
        <v>10813574.67</v>
      </c>
      <c r="K10" s="289">
        <v>32699667.59</v>
      </c>
    </row>
    <row r="11" spans="1:11" ht="12.75">
      <c r="A11" s="288" t="s">
        <v>343</v>
      </c>
      <c r="B11" s="289">
        <v>228105055.57999998</v>
      </c>
      <c r="C11" s="289">
        <v>411689577.15999997</v>
      </c>
      <c r="D11" s="289">
        <v>417671620.28999996</v>
      </c>
      <c r="E11" s="289">
        <v>538824016.48000002</v>
      </c>
      <c r="F11" s="289">
        <v>528459118.89999998</v>
      </c>
      <c r="G11" s="289">
        <v>351470803.22000003</v>
      </c>
      <c r="H11" s="289">
        <v>209812694.41999999</v>
      </c>
      <c r="I11" s="289">
        <v>216889851</v>
      </c>
      <c r="J11" s="289">
        <v>185195634.31</v>
      </c>
      <c r="K11" s="289">
        <v>109498499.11</v>
      </c>
    </row>
    <row r="12" spans="1:11" ht="12.75">
      <c r="A12" s="288" t="s">
        <v>344</v>
      </c>
      <c r="B12" s="289">
        <v>31.240000000000002</v>
      </c>
      <c r="C12" s="289">
        <v>13.91</v>
      </c>
      <c r="D12" s="289">
        <v>54.879999999999995</v>
      </c>
      <c r="E12" s="289">
        <v>1111.96</v>
      </c>
      <c r="F12" s="289">
        <v>477.55</v>
      </c>
      <c r="G12" s="289">
        <v>2637.24</v>
      </c>
      <c r="H12" s="289">
        <v>15468.939999999999</v>
      </c>
      <c r="I12" s="289">
        <v>5135</v>
      </c>
      <c r="J12" s="289">
        <v>8256.16</v>
      </c>
      <c r="K12" s="289">
        <v>2401.39</v>
      </c>
    </row>
    <row r="13" spans="1:11" ht="12.75">
      <c r="A13" s="288" t="s">
        <v>345</v>
      </c>
      <c r="B13" s="289">
        <v>135273907.24000001</v>
      </c>
      <c r="C13" s="289">
        <v>103638879.95</v>
      </c>
      <c r="D13" s="289">
        <v>170082899.13</v>
      </c>
      <c r="E13" s="289">
        <v>357199502.73000002</v>
      </c>
      <c r="F13" s="289">
        <v>34983511.259999998</v>
      </c>
      <c r="G13" s="289">
        <v>100854933.39999999</v>
      </c>
      <c r="H13" s="289">
        <v>137066946.16</v>
      </c>
      <c r="I13" s="289">
        <v>49043314</v>
      </c>
      <c r="J13" s="289">
        <v>81305449.939999998</v>
      </c>
      <c r="K13" s="289">
        <v>211561342.28</v>
      </c>
    </row>
    <row r="14" spans="1:11" ht="12.75">
      <c r="A14" s="288" t="s">
        <v>346</v>
      </c>
      <c r="B14" s="289">
        <v>16853688.530000001</v>
      </c>
      <c r="C14" s="289">
        <v>5812310.2400000002</v>
      </c>
      <c r="D14" s="289">
        <v>8536206.0899999999</v>
      </c>
      <c r="E14" s="289">
        <v>18430940.420000002</v>
      </c>
      <c r="F14" s="289">
        <v>9866148.8900000006</v>
      </c>
      <c r="G14" s="289">
        <v>3403180.4899999998</v>
      </c>
      <c r="H14" s="289">
        <v>1919372.6</v>
      </c>
      <c r="I14" s="289">
        <v>95517</v>
      </c>
      <c r="J14" s="289">
        <v>980189.5</v>
      </c>
      <c r="K14" s="289">
        <v>2789100.56</v>
      </c>
    </row>
    <row r="15" spans="1:11" ht="12.75">
      <c r="A15" s="288" t="s">
        <v>347</v>
      </c>
      <c r="B15" s="289">
        <v>2682871.1500000004</v>
      </c>
      <c r="C15" s="289">
        <v>1649753.88</v>
      </c>
      <c r="D15" s="289">
        <v>4322956.87</v>
      </c>
      <c r="E15" s="289">
        <v>4139210.03</v>
      </c>
      <c r="F15" s="289">
        <v>1098254.94</v>
      </c>
      <c r="G15" s="289">
        <v>125513.64</v>
      </c>
      <c r="H15" s="289">
        <v>805950.03</v>
      </c>
      <c r="I15" s="289">
        <v>22760</v>
      </c>
      <c r="J15" s="289">
        <v>3631134.7199999997</v>
      </c>
      <c r="K15" s="289">
        <v>12422326.800000001</v>
      </c>
    </row>
    <row r="16" spans="1:11" ht="12.75">
      <c r="A16" s="288" t="s">
        <v>348</v>
      </c>
      <c r="B16" s="289">
        <v>110479558.08</v>
      </c>
      <c r="C16" s="289">
        <v>67342320.370000005</v>
      </c>
      <c r="D16" s="289">
        <v>201987826.62</v>
      </c>
      <c r="E16" s="289">
        <v>347064086</v>
      </c>
      <c r="F16" s="289">
        <v>185986109.46000001</v>
      </c>
      <c r="G16" s="289">
        <v>234651200.10999998</v>
      </c>
      <c r="H16" s="289">
        <v>126136074.55</v>
      </c>
      <c r="I16" s="289">
        <v>56638874</v>
      </c>
      <c r="J16" s="289">
        <v>93245662.599999994</v>
      </c>
      <c r="K16" s="289">
        <v>166903539.21000001</v>
      </c>
    </row>
    <row r="17" spans="1:12" ht="12.75">
      <c r="A17" s="288" t="s">
        <v>349</v>
      </c>
      <c r="B17" s="289">
        <v>38907551.469999999</v>
      </c>
      <c r="C17" s="289">
        <v>63002507.140000001</v>
      </c>
      <c r="D17" s="289">
        <v>78663596.210000008</v>
      </c>
      <c r="E17" s="289">
        <v>108067124.84</v>
      </c>
      <c r="F17" s="289">
        <v>63627363.269999996</v>
      </c>
      <c r="G17" s="289">
        <v>32192362.059999999</v>
      </c>
      <c r="H17" s="289">
        <v>15536481.15</v>
      </c>
      <c r="I17" s="289">
        <v>25434253</v>
      </c>
      <c r="J17" s="289">
        <v>62385858.5</v>
      </c>
      <c r="K17" s="289">
        <v>138938998.34999999</v>
      </c>
    </row>
    <row r="18" spans="1:12" ht="12.75">
      <c r="A18" s="288" t="s">
        <v>350</v>
      </c>
      <c r="B18" s="289">
        <v>372054757.60000002</v>
      </c>
      <c r="C18" s="289">
        <v>422325535.78999996</v>
      </c>
      <c r="D18" s="289">
        <v>459340507.74000001</v>
      </c>
      <c r="E18" s="289">
        <v>547675206.03999996</v>
      </c>
      <c r="F18" s="289">
        <v>545255309.13999999</v>
      </c>
      <c r="G18" s="289">
        <v>358192493.45999998</v>
      </c>
      <c r="H18" s="289">
        <v>288802646.45999998</v>
      </c>
      <c r="I18" s="289">
        <v>253360993</v>
      </c>
      <c r="J18" s="289">
        <v>254956497.04999998</v>
      </c>
      <c r="K18" s="289">
        <v>259096897.83000001</v>
      </c>
    </row>
    <row r="19" spans="1:12" ht="12.75">
      <c r="A19" s="288" t="s">
        <v>351</v>
      </c>
      <c r="B19" s="289">
        <v>274095.75</v>
      </c>
      <c r="C19" s="289">
        <v>115757.74</v>
      </c>
      <c r="D19" s="289">
        <v>501828.61</v>
      </c>
      <c r="E19" s="289">
        <v>444450.51</v>
      </c>
      <c r="F19" s="289">
        <v>95383.06</v>
      </c>
      <c r="G19" s="289">
        <v>1078.8699999999999</v>
      </c>
      <c r="H19" s="289">
        <v>1429.08</v>
      </c>
      <c r="I19" s="289">
        <v>4315</v>
      </c>
      <c r="J19" s="289">
        <v>6720.92</v>
      </c>
      <c r="K19" s="289">
        <v>5439.07</v>
      </c>
    </row>
    <row r="20" spans="1:12" ht="12.75">
      <c r="A20" s="288" t="s">
        <v>352</v>
      </c>
      <c r="B20" s="289">
        <v>68279154.75</v>
      </c>
      <c r="C20" s="289">
        <v>72488136.25</v>
      </c>
      <c r="D20" s="289">
        <v>105630074.91999999</v>
      </c>
      <c r="E20" s="289">
        <v>161777753.31</v>
      </c>
      <c r="F20" s="289">
        <v>103733678.27999999</v>
      </c>
      <c r="G20" s="289">
        <v>53900588.590000004</v>
      </c>
      <c r="H20" s="289">
        <v>75878391.219999999</v>
      </c>
      <c r="I20" s="289">
        <v>41111915</v>
      </c>
      <c r="J20" s="289">
        <v>75575204.480000004</v>
      </c>
      <c r="K20" s="289">
        <v>101580341.20999999</v>
      </c>
    </row>
    <row r="21" spans="1:12" ht="12.75">
      <c r="A21" s="288" t="s">
        <v>353</v>
      </c>
      <c r="B21" s="289">
        <v>0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</row>
    <row r="22" spans="1:12" ht="12.75">
      <c r="A22" s="288" t="s">
        <v>354</v>
      </c>
      <c r="B22" s="289">
        <v>43896.76</v>
      </c>
      <c r="C22" s="289">
        <v>56577.5</v>
      </c>
      <c r="D22" s="289">
        <v>120121.37</v>
      </c>
      <c r="E22" s="289">
        <v>710522.33</v>
      </c>
      <c r="F22" s="289">
        <v>1670990.4700000002</v>
      </c>
      <c r="G22" s="289">
        <v>789063.23</v>
      </c>
      <c r="H22" s="289">
        <v>99562.389999999985</v>
      </c>
      <c r="I22" s="289">
        <v>582874</v>
      </c>
      <c r="J22" s="289">
        <v>884570.42999999993</v>
      </c>
      <c r="K22" s="289">
        <v>1462575.0499999998</v>
      </c>
    </row>
    <row r="23" spans="1:12" ht="12.75">
      <c r="A23" s="288" t="s">
        <v>355</v>
      </c>
      <c r="B23" s="289">
        <v>385563975.85000002</v>
      </c>
      <c r="C23" s="289">
        <v>245490011.28</v>
      </c>
      <c r="D23" s="289">
        <v>392507454.75</v>
      </c>
      <c r="E23" s="289">
        <v>325421341.69</v>
      </c>
      <c r="F23" s="289">
        <v>297492036.81999999</v>
      </c>
      <c r="G23" s="289">
        <v>249401909.13</v>
      </c>
      <c r="H23" s="289">
        <v>233544864.59999999</v>
      </c>
      <c r="I23" s="289">
        <v>189395285</v>
      </c>
      <c r="J23" s="289">
        <v>87391273.040000007</v>
      </c>
      <c r="K23" s="289">
        <v>162314150.38</v>
      </c>
    </row>
    <row r="24" spans="1:12" ht="12.75">
      <c r="A24" s="288" t="s">
        <v>356</v>
      </c>
      <c r="B24" s="289">
        <v>112581503.64999999</v>
      </c>
      <c r="C24" s="289">
        <v>149832539.31</v>
      </c>
      <c r="D24" s="289">
        <v>181704859.61000001</v>
      </c>
      <c r="E24" s="289">
        <v>197004847.94</v>
      </c>
      <c r="F24" s="289">
        <v>90142507.200000003</v>
      </c>
      <c r="G24" s="289">
        <v>64108014.82</v>
      </c>
      <c r="H24" s="289">
        <v>45275011.489999995</v>
      </c>
      <c r="I24" s="289">
        <v>12959533</v>
      </c>
      <c r="J24" s="289">
        <v>44307510.899999999</v>
      </c>
      <c r="K24" s="289">
        <v>69258149.189999998</v>
      </c>
    </row>
    <row r="25" spans="1:12" ht="12.75">
      <c r="A25" s="288" t="s">
        <v>357</v>
      </c>
      <c r="B25" s="289">
        <v>33783.71</v>
      </c>
      <c r="C25" s="289">
        <v>19851.16</v>
      </c>
      <c r="D25" s="289">
        <v>128027.83</v>
      </c>
      <c r="E25" s="289">
        <v>182005.68</v>
      </c>
      <c r="F25" s="289">
        <v>6206028.790000001</v>
      </c>
      <c r="G25" s="289">
        <v>4140435.82</v>
      </c>
      <c r="H25" s="289">
        <v>1851.9</v>
      </c>
      <c r="I25" s="289">
        <v>31623009</v>
      </c>
      <c r="J25" s="289">
        <v>5204824.2</v>
      </c>
      <c r="K25" s="289">
        <v>697580.33000000007</v>
      </c>
    </row>
    <row r="26" spans="1:12" ht="12.75">
      <c r="A26" s="288" t="s">
        <v>358</v>
      </c>
      <c r="B26" s="289">
        <v>247656042.30000001</v>
      </c>
      <c r="C26" s="289">
        <v>181583871.34999999</v>
      </c>
      <c r="D26" s="289">
        <v>307169985.73000002</v>
      </c>
      <c r="E26" s="289">
        <v>304315338.49000001</v>
      </c>
      <c r="F26" s="289">
        <v>218491749.28</v>
      </c>
      <c r="G26" s="289">
        <v>177457561.19999999</v>
      </c>
      <c r="H26" s="289">
        <v>136941189.25</v>
      </c>
      <c r="I26" s="289">
        <v>87174904</v>
      </c>
      <c r="J26" s="289">
        <v>91418285.570000008</v>
      </c>
      <c r="K26" s="289">
        <v>91765736.769999996</v>
      </c>
    </row>
    <row r="27" spans="1:12" ht="12.75">
      <c r="A27" s="288" t="s">
        <v>359</v>
      </c>
      <c r="B27" s="289">
        <v>511912.33999999997</v>
      </c>
      <c r="C27" s="289">
        <v>436063.37</v>
      </c>
      <c r="D27" s="289">
        <v>622210.17000000004</v>
      </c>
      <c r="E27" s="289">
        <v>960723.89999999991</v>
      </c>
      <c r="F27" s="289">
        <v>554779.19999999995</v>
      </c>
      <c r="G27" s="289">
        <v>853012.37</v>
      </c>
      <c r="H27" s="289">
        <v>806841.22</v>
      </c>
      <c r="I27" s="289">
        <v>943408</v>
      </c>
      <c r="J27" s="289">
        <v>1055998.03</v>
      </c>
      <c r="K27" s="289">
        <v>1077439.94</v>
      </c>
    </row>
    <row r="28" spans="1:12" ht="12.75">
      <c r="A28" s="288" t="s">
        <v>360</v>
      </c>
      <c r="B28" s="289">
        <v>307245982.46000004</v>
      </c>
      <c r="C28" s="289">
        <v>199206612.91</v>
      </c>
      <c r="D28" s="289">
        <v>350101607.76999998</v>
      </c>
      <c r="E28" s="289">
        <v>336547419.06</v>
      </c>
      <c r="F28" s="289">
        <v>251918679.81</v>
      </c>
      <c r="G28" s="289">
        <v>226801556.28999999</v>
      </c>
      <c r="H28" s="289">
        <v>205679752.31</v>
      </c>
      <c r="I28" s="289">
        <v>177659542</v>
      </c>
      <c r="J28" s="289">
        <v>94715680.090000004</v>
      </c>
      <c r="K28" s="289">
        <v>166692977.56</v>
      </c>
    </row>
    <row r="29" spans="1:12" ht="12.75">
      <c r="A29" s="290" t="s">
        <v>361</v>
      </c>
      <c r="B29" s="291">
        <v>0</v>
      </c>
      <c r="C29" s="291">
        <v>0</v>
      </c>
      <c r="D29" s="291">
        <v>0</v>
      </c>
      <c r="E29" s="291">
        <v>0</v>
      </c>
      <c r="F29" s="291">
        <v>0</v>
      </c>
      <c r="G29" s="291">
        <v>0</v>
      </c>
      <c r="H29" s="291">
        <v>0</v>
      </c>
      <c r="I29" s="291">
        <v>0</v>
      </c>
      <c r="J29" s="291">
        <v>46461.25</v>
      </c>
      <c r="K29" s="289">
        <v>22714.5</v>
      </c>
    </row>
    <row r="30" spans="1:12" ht="13.5" thickBot="1">
      <c r="A30" s="292" t="s">
        <v>362</v>
      </c>
      <c r="B30" s="293">
        <v>0</v>
      </c>
      <c r="C30" s="293">
        <v>0</v>
      </c>
      <c r="D30" s="293">
        <v>0</v>
      </c>
      <c r="E30" s="293">
        <v>0</v>
      </c>
      <c r="F30" s="293">
        <v>0</v>
      </c>
      <c r="G30" s="293">
        <v>0</v>
      </c>
      <c r="H30" s="293">
        <v>0</v>
      </c>
      <c r="I30" s="293">
        <v>0</v>
      </c>
      <c r="J30" s="293">
        <v>0</v>
      </c>
      <c r="K30" s="289"/>
    </row>
    <row r="31" spans="1:12" ht="13.5" thickBot="1">
      <c r="A31" s="299" t="s">
        <v>432</v>
      </c>
      <c r="B31" s="297">
        <f>SUM(B32:B56)</f>
        <v>308374494</v>
      </c>
      <c r="C31" s="297">
        <f t="shared" ref="C31:H31" si="1">SUM(C32:C56)</f>
        <v>567225962</v>
      </c>
      <c r="D31" s="297">
        <f t="shared" si="1"/>
        <v>821042473</v>
      </c>
      <c r="E31" s="297">
        <f t="shared" si="1"/>
        <v>496572185</v>
      </c>
      <c r="F31" s="297">
        <f>SUM(F32:F56)</f>
        <v>478831011</v>
      </c>
      <c r="G31" s="297">
        <f t="shared" si="1"/>
        <v>437758520</v>
      </c>
      <c r="H31" s="297">
        <f t="shared" si="1"/>
        <v>527303728.73000002</v>
      </c>
      <c r="I31" s="297">
        <f>SUM(I32:I56)</f>
        <v>875626109.70999992</v>
      </c>
      <c r="J31" s="297">
        <f>SUM(J32:J56)</f>
        <v>1225004033.9799998</v>
      </c>
      <c r="K31" s="298">
        <f>SUM(K32:K56)</f>
        <v>1402700904.97</v>
      </c>
      <c r="L31" s="697"/>
    </row>
    <row r="32" spans="1:12" ht="12.75">
      <c r="A32" s="286" t="s">
        <v>338</v>
      </c>
      <c r="B32" s="289">
        <v>4436</v>
      </c>
      <c r="C32" s="289">
        <v>4468</v>
      </c>
      <c r="D32" s="289">
        <v>923</v>
      </c>
      <c r="E32" s="289">
        <v>39</v>
      </c>
      <c r="F32" s="289">
        <v>48</v>
      </c>
      <c r="G32" s="289">
        <v>58</v>
      </c>
      <c r="H32" s="289">
        <v>74.92</v>
      </c>
      <c r="I32" s="289">
        <v>61.78</v>
      </c>
      <c r="J32" s="341">
        <v>63.230000000000004</v>
      </c>
      <c r="K32" s="341">
        <v>14.98</v>
      </c>
    </row>
    <row r="33" spans="1:11" ht="12.75">
      <c r="A33" s="286" t="s">
        <v>339</v>
      </c>
      <c r="B33" s="289">
        <v>1914984</v>
      </c>
      <c r="C33" s="289">
        <v>4392094</v>
      </c>
      <c r="D33" s="289">
        <v>5143777</v>
      </c>
      <c r="E33" s="289">
        <v>2307836</v>
      </c>
      <c r="F33" s="289">
        <v>3591939</v>
      </c>
      <c r="G33" s="289">
        <v>2794537</v>
      </c>
      <c r="H33" s="289">
        <v>3593649.19</v>
      </c>
      <c r="I33" s="289">
        <v>64479376.629999995</v>
      </c>
      <c r="J33" s="341">
        <v>240450402.25</v>
      </c>
      <c r="K33" s="341">
        <v>415099771.40999997</v>
      </c>
    </row>
    <row r="34" spans="1:11" ht="12.75">
      <c r="A34" s="286" t="s">
        <v>340</v>
      </c>
      <c r="B34" s="289">
        <v>454836</v>
      </c>
      <c r="C34" s="289">
        <v>140127</v>
      </c>
      <c r="D34" s="289">
        <v>630930</v>
      </c>
      <c r="E34" s="289">
        <v>1467003</v>
      </c>
      <c r="F34" s="289">
        <v>2311448</v>
      </c>
      <c r="G34" s="289">
        <v>465201</v>
      </c>
      <c r="H34" s="289">
        <v>1873625.73</v>
      </c>
      <c r="I34" s="289">
        <v>92722444.469999999</v>
      </c>
      <c r="J34" s="341">
        <v>284070785.38</v>
      </c>
      <c r="K34" s="341">
        <v>218119285.15000001</v>
      </c>
    </row>
    <row r="35" spans="1:11" ht="12.75">
      <c r="A35" s="286" t="s">
        <v>341</v>
      </c>
      <c r="B35" s="289">
        <v>37677744</v>
      </c>
      <c r="C35" s="289">
        <v>47817208</v>
      </c>
      <c r="D35" s="289">
        <v>62327359</v>
      </c>
      <c r="E35" s="289">
        <v>34047458</v>
      </c>
      <c r="F35" s="289">
        <v>28469309</v>
      </c>
      <c r="G35" s="289">
        <v>61205266</v>
      </c>
      <c r="H35" s="289">
        <v>70970669.489999995</v>
      </c>
      <c r="I35" s="289">
        <v>346070142.09000003</v>
      </c>
      <c r="J35" s="341">
        <v>242193346.10000002</v>
      </c>
      <c r="K35" s="341">
        <v>270566907.90999997</v>
      </c>
    </row>
    <row r="36" spans="1:11" ht="12.75">
      <c r="A36" s="286" t="s">
        <v>342</v>
      </c>
      <c r="B36" s="289">
        <v>5680483</v>
      </c>
      <c r="C36" s="289">
        <v>14009728</v>
      </c>
      <c r="D36" s="289">
        <v>27428581</v>
      </c>
      <c r="E36" s="289">
        <v>11305525</v>
      </c>
      <c r="F36" s="289">
        <v>8838112</v>
      </c>
      <c r="G36" s="289">
        <v>9143440</v>
      </c>
      <c r="H36" s="289">
        <v>10431709.24</v>
      </c>
      <c r="I36" s="289">
        <v>13828411.4</v>
      </c>
      <c r="J36" s="341">
        <v>17736873.469999999</v>
      </c>
      <c r="K36" s="341">
        <v>19852975.129999999</v>
      </c>
    </row>
    <row r="37" spans="1:11" ht="12.75">
      <c r="A37" s="286" t="s">
        <v>343</v>
      </c>
      <c r="B37" s="289">
        <v>14610064</v>
      </c>
      <c r="C37" s="289">
        <v>57124732</v>
      </c>
      <c r="D37" s="289">
        <v>89462978</v>
      </c>
      <c r="E37" s="289">
        <v>54639955</v>
      </c>
      <c r="F37" s="289">
        <v>85457657</v>
      </c>
      <c r="G37" s="289">
        <v>43509723</v>
      </c>
      <c r="H37" s="289">
        <v>37939895.130000003</v>
      </c>
      <c r="I37" s="289">
        <v>39867955.800000004</v>
      </c>
      <c r="J37" s="341">
        <v>41237929.579999998</v>
      </c>
      <c r="K37" s="341">
        <v>38443327.390000001</v>
      </c>
    </row>
    <row r="38" spans="1:11" ht="12.75">
      <c r="A38" s="286" t="s">
        <v>344</v>
      </c>
      <c r="B38" s="289">
        <v>0</v>
      </c>
      <c r="C38" s="289">
        <v>0</v>
      </c>
      <c r="D38" s="289">
        <v>0</v>
      </c>
      <c r="E38" s="289">
        <v>0</v>
      </c>
      <c r="F38" s="289">
        <v>0</v>
      </c>
      <c r="G38" s="289">
        <v>0</v>
      </c>
      <c r="H38" s="289">
        <v>0</v>
      </c>
      <c r="I38" s="289">
        <v>0</v>
      </c>
      <c r="J38" s="341">
        <v>0</v>
      </c>
      <c r="K38" s="341">
        <v>0</v>
      </c>
    </row>
    <row r="39" spans="1:11" ht="12.75">
      <c r="A39" s="286" t="s">
        <v>345</v>
      </c>
      <c r="B39" s="289">
        <v>0</v>
      </c>
      <c r="C39" s="289">
        <v>19385830</v>
      </c>
      <c r="D39" s="289">
        <v>39996699</v>
      </c>
      <c r="E39" s="289">
        <v>28282072</v>
      </c>
      <c r="F39" s="289">
        <v>21311417</v>
      </c>
      <c r="G39" s="289">
        <v>38022772</v>
      </c>
      <c r="H39" s="289">
        <v>91040799.520000011</v>
      </c>
      <c r="I39" s="289">
        <v>108135667.40000001</v>
      </c>
      <c r="J39" s="341">
        <v>127249237.69</v>
      </c>
      <c r="K39" s="341">
        <v>140246830.25</v>
      </c>
    </row>
    <row r="40" spans="1:11" ht="12.75">
      <c r="A40" s="286" t="s">
        <v>346</v>
      </c>
      <c r="B40" s="289">
        <v>7409606</v>
      </c>
      <c r="C40" s="289">
        <v>11902860</v>
      </c>
      <c r="D40" s="289">
        <v>21536755</v>
      </c>
      <c r="E40" s="289">
        <v>7169662</v>
      </c>
      <c r="F40" s="289">
        <v>6575704</v>
      </c>
      <c r="G40" s="289">
        <v>6097305</v>
      </c>
      <c r="H40" s="289">
        <v>7386627.25</v>
      </c>
      <c r="I40" s="289">
        <v>4262079.09</v>
      </c>
      <c r="J40" s="341">
        <v>4695094.09</v>
      </c>
      <c r="K40" s="341">
        <v>4864785.97</v>
      </c>
    </row>
    <row r="41" spans="1:11" ht="12.75">
      <c r="A41" s="286" t="s">
        <v>347</v>
      </c>
      <c r="B41" s="289">
        <v>925949</v>
      </c>
      <c r="C41" s="289">
        <v>1421240</v>
      </c>
      <c r="D41" s="289">
        <v>2460403</v>
      </c>
      <c r="E41" s="289">
        <v>1312787</v>
      </c>
      <c r="F41" s="289">
        <v>1350610</v>
      </c>
      <c r="G41" s="289">
        <v>1417405</v>
      </c>
      <c r="H41" s="289">
        <v>1940862.95</v>
      </c>
      <c r="I41" s="289">
        <v>1996555.1700000002</v>
      </c>
      <c r="J41" s="341">
        <v>4386888.4800000004</v>
      </c>
      <c r="K41" s="341">
        <v>7614820.5800000001</v>
      </c>
    </row>
    <row r="42" spans="1:11" ht="12.75">
      <c r="A42" s="286" t="s">
        <v>348</v>
      </c>
      <c r="B42" s="289">
        <v>8048300</v>
      </c>
      <c r="C42" s="289">
        <v>12491671</v>
      </c>
      <c r="D42" s="289">
        <v>28657841</v>
      </c>
      <c r="E42" s="289">
        <v>50162706</v>
      </c>
      <c r="F42" s="289">
        <v>39303662</v>
      </c>
      <c r="G42" s="289">
        <v>48393448</v>
      </c>
      <c r="H42" s="289">
        <v>12316881.129999999</v>
      </c>
      <c r="I42" s="289">
        <v>10090881.529999999</v>
      </c>
      <c r="J42" s="341">
        <v>20748879.640000001</v>
      </c>
      <c r="K42" s="341">
        <v>12522019.559999999</v>
      </c>
    </row>
    <row r="43" spans="1:11" ht="12.75">
      <c r="A43" s="286" t="s">
        <v>349</v>
      </c>
      <c r="B43" s="289">
        <v>20609806</v>
      </c>
      <c r="C43" s="289">
        <v>35561680</v>
      </c>
      <c r="D43" s="289">
        <v>51439201</v>
      </c>
      <c r="E43" s="289">
        <v>14513337</v>
      </c>
      <c r="F43" s="289">
        <v>22211870</v>
      </c>
      <c r="G43" s="289">
        <v>4771452</v>
      </c>
      <c r="H43" s="289">
        <v>42233184.329999998</v>
      </c>
      <c r="I43" s="289">
        <v>23859437.209999997</v>
      </c>
      <c r="J43" s="341">
        <v>28572055.059999999</v>
      </c>
      <c r="K43" s="341">
        <v>35686476.539999999</v>
      </c>
    </row>
    <row r="44" spans="1:11" ht="12.75">
      <c r="A44" s="286" t="s">
        <v>350</v>
      </c>
      <c r="B44" s="289">
        <v>26089773</v>
      </c>
      <c r="C44" s="289">
        <v>41357775</v>
      </c>
      <c r="D44" s="289">
        <v>62079461</v>
      </c>
      <c r="E44" s="289">
        <v>46281459</v>
      </c>
      <c r="F44" s="289">
        <v>43177064</v>
      </c>
      <c r="G44" s="289">
        <v>35976682</v>
      </c>
      <c r="H44" s="289">
        <v>40327207.729999997</v>
      </c>
      <c r="I44" s="289">
        <v>38962430.539999999</v>
      </c>
      <c r="J44" s="341">
        <v>45439583.25</v>
      </c>
      <c r="K44" s="341">
        <v>36847062.539999999</v>
      </c>
    </row>
    <row r="45" spans="1:11" ht="12.75">
      <c r="A45" s="286" t="s">
        <v>351</v>
      </c>
      <c r="B45" s="289">
        <v>0</v>
      </c>
      <c r="C45" s="289">
        <v>25896</v>
      </c>
      <c r="D45" s="289">
        <v>124424</v>
      </c>
      <c r="E45" s="289">
        <v>29154</v>
      </c>
      <c r="F45" s="289">
        <v>0</v>
      </c>
      <c r="G45" s="289">
        <v>0</v>
      </c>
      <c r="H45" s="289">
        <v>0</v>
      </c>
      <c r="I45" s="289">
        <v>0</v>
      </c>
      <c r="J45" s="341">
        <v>0</v>
      </c>
      <c r="K45" s="341">
        <v>0</v>
      </c>
    </row>
    <row r="46" spans="1:11" ht="12.75">
      <c r="A46" s="286" t="s">
        <v>352</v>
      </c>
      <c r="B46" s="289">
        <v>18927527</v>
      </c>
      <c r="C46" s="289">
        <v>35863622</v>
      </c>
      <c r="D46" s="289">
        <v>69320655</v>
      </c>
      <c r="E46" s="289">
        <v>26921423</v>
      </c>
      <c r="F46" s="289">
        <v>29843264</v>
      </c>
      <c r="G46" s="289">
        <v>24527570</v>
      </c>
      <c r="H46" s="289">
        <v>40962473.659999996</v>
      </c>
      <c r="I46" s="289">
        <v>28250435.450000003</v>
      </c>
      <c r="J46" s="341">
        <v>39867900.509999998</v>
      </c>
      <c r="K46" s="341">
        <v>44043607.140000001</v>
      </c>
    </row>
    <row r="47" spans="1:11" ht="12.75">
      <c r="A47" s="286" t="s">
        <v>353</v>
      </c>
      <c r="B47" s="289">
        <v>0</v>
      </c>
      <c r="C47" s="289">
        <v>0</v>
      </c>
      <c r="D47" s="289">
        <v>0</v>
      </c>
      <c r="E47" s="289">
        <v>0</v>
      </c>
      <c r="F47" s="289">
        <v>0</v>
      </c>
      <c r="G47" s="289">
        <v>0</v>
      </c>
      <c r="H47" s="289">
        <v>0</v>
      </c>
      <c r="I47" s="289">
        <v>0</v>
      </c>
      <c r="J47" s="341">
        <v>0</v>
      </c>
      <c r="K47" s="341">
        <v>0</v>
      </c>
    </row>
    <row r="48" spans="1:11" ht="12.75">
      <c r="A48" s="286" t="s">
        <v>354</v>
      </c>
      <c r="B48" s="289">
        <v>0</v>
      </c>
      <c r="C48" s="289">
        <v>0</v>
      </c>
      <c r="D48" s="289">
        <v>0</v>
      </c>
      <c r="E48" s="289">
        <v>0</v>
      </c>
      <c r="F48" s="289">
        <v>0</v>
      </c>
      <c r="G48" s="289">
        <v>0</v>
      </c>
      <c r="H48" s="289">
        <v>0</v>
      </c>
      <c r="I48" s="289">
        <v>0</v>
      </c>
      <c r="J48" s="341">
        <v>0</v>
      </c>
      <c r="K48" s="341">
        <v>0</v>
      </c>
    </row>
    <row r="49" spans="1:12" ht="12.75">
      <c r="A49" s="286" t="s">
        <v>355</v>
      </c>
      <c r="B49" s="289">
        <v>55321786</v>
      </c>
      <c r="C49" s="289">
        <v>93874114</v>
      </c>
      <c r="D49" s="289">
        <v>102567807</v>
      </c>
      <c r="E49" s="289">
        <v>88816447</v>
      </c>
      <c r="F49" s="289">
        <v>58598499</v>
      </c>
      <c r="G49" s="289">
        <v>49229991</v>
      </c>
      <c r="H49" s="289">
        <v>50191725.279999994</v>
      </c>
      <c r="I49" s="289">
        <v>31014915.91</v>
      </c>
      <c r="J49" s="341">
        <v>35169008.460000001</v>
      </c>
      <c r="K49" s="341">
        <v>48486206.149999999</v>
      </c>
    </row>
    <row r="50" spans="1:12" ht="12.75">
      <c r="A50" s="286" t="s">
        <v>356</v>
      </c>
      <c r="B50" s="289">
        <v>31390469</v>
      </c>
      <c r="C50" s="289">
        <v>52135742</v>
      </c>
      <c r="D50" s="289">
        <v>75166609</v>
      </c>
      <c r="E50" s="289">
        <v>24788149</v>
      </c>
      <c r="F50" s="289">
        <v>32663590</v>
      </c>
      <c r="G50" s="289">
        <v>15509637</v>
      </c>
      <c r="H50" s="289">
        <v>41367240.32</v>
      </c>
      <c r="I50" s="289">
        <v>21140128.490000002</v>
      </c>
      <c r="J50" s="341">
        <v>29268180.289999999</v>
      </c>
      <c r="K50" s="341">
        <v>34976217.259999998</v>
      </c>
    </row>
    <row r="51" spans="1:12" ht="12.75">
      <c r="A51" s="286" t="s">
        <v>357</v>
      </c>
      <c r="B51" s="289">
        <v>0</v>
      </c>
      <c r="C51" s="289">
        <v>1291</v>
      </c>
      <c r="D51" s="289">
        <v>168584</v>
      </c>
      <c r="E51" s="289">
        <v>127077</v>
      </c>
      <c r="F51" s="289">
        <v>172335</v>
      </c>
      <c r="G51" s="289">
        <v>288123</v>
      </c>
      <c r="H51" s="289">
        <v>296383.94</v>
      </c>
      <c r="I51" s="289">
        <v>617143.41</v>
      </c>
      <c r="J51" s="341">
        <v>433589.57</v>
      </c>
      <c r="K51" s="341">
        <v>730236.75</v>
      </c>
    </row>
    <row r="52" spans="1:12" ht="12.75">
      <c r="A52" s="286" t="s">
        <v>358</v>
      </c>
      <c r="B52" s="289">
        <v>38500189</v>
      </c>
      <c r="C52" s="289">
        <v>64903313</v>
      </c>
      <c r="D52" s="289">
        <v>76674845</v>
      </c>
      <c r="E52" s="289">
        <v>59113704</v>
      </c>
      <c r="F52" s="289">
        <v>46641569</v>
      </c>
      <c r="G52" s="289">
        <v>49023865</v>
      </c>
      <c r="H52" s="289">
        <v>26760661.670000002</v>
      </c>
      <c r="I52" s="289">
        <v>19687433.66</v>
      </c>
      <c r="J52" s="341">
        <v>30125057.299999997</v>
      </c>
      <c r="K52" s="341">
        <v>26169499.949999999</v>
      </c>
    </row>
    <row r="53" spans="1:12" ht="12.75">
      <c r="A53" s="286" t="s">
        <v>359</v>
      </c>
      <c r="B53" s="289">
        <v>15561</v>
      </c>
      <c r="C53" s="289">
        <v>19786</v>
      </c>
      <c r="D53" s="289">
        <v>70114</v>
      </c>
      <c r="E53" s="289">
        <v>103084</v>
      </c>
      <c r="F53" s="289">
        <v>108145</v>
      </c>
      <c r="G53" s="289">
        <v>159648</v>
      </c>
      <c r="H53" s="289">
        <v>293277.71999999997</v>
      </c>
      <c r="I53" s="289">
        <v>252898.46</v>
      </c>
      <c r="J53" s="341">
        <v>254147.06</v>
      </c>
      <c r="K53" s="341">
        <v>236171.68</v>
      </c>
    </row>
    <row r="54" spans="1:12" ht="12.75">
      <c r="A54" s="286" t="s">
        <v>360</v>
      </c>
      <c r="B54" s="289">
        <v>40792981</v>
      </c>
      <c r="C54" s="289">
        <v>74792785</v>
      </c>
      <c r="D54" s="289">
        <v>105784527</v>
      </c>
      <c r="E54" s="289">
        <v>45183308</v>
      </c>
      <c r="F54" s="289">
        <v>48204769</v>
      </c>
      <c r="G54" s="289">
        <v>47222397</v>
      </c>
      <c r="H54" s="289">
        <v>47376779.530000001</v>
      </c>
      <c r="I54" s="289">
        <v>30387711.219999999</v>
      </c>
      <c r="J54" s="341">
        <v>33105012.57</v>
      </c>
      <c r="K54" s="341">
        <v>48194688.630000003</v>
      </c>
    </row>
    <row r="55" spans="1:12" ht="12.75">
      <c r="A55" s="286" t="s">
        <v>361</v>
      </c>
      <c r="B55" s="289">
        <v>0</v>
      </c>
      <c r="C55" s="289">
        <v>0</v>
      </c>
      <c r="D55" s="289">
        <v>0</v>
      </c>
      <c r="E55" s="289">
        <v>0</v>
      </c>
      <c r="F55" s="289">
        <v>0</v>
      </c>
      <c r="G55" s="289">
        <v>0</v>
      </c>
      <c r="H55" s="289">
        <v>0</v>
      </c>
      <c r="I55" s="289">
        <v>0</v>
      </c>
      <c r="J55" s="341">
        <v>0</v>
      </c>
      <c r="K55" s="341"/>
    </row>
    <row r="56" spans="1:12" ht="13.5" thickBot="1">
      <c r="A56" s="286" t="s">
        <v>362</v>
      </c>
      <c r="B56" s="289">
        <v>0</v>
      </c>
      <c r="C56" s="289">
        <v>0</v>
      </c>
      <c r="D56" s="289">
        <v>0</v>
      </c>
      <c r="E56" s="289">
        <v>0</v>
      </c>
      <c r="F56" s="289">
        <v>0</v>
      </c>
      <c r="G56" s="289">
        <v>0</v>
      </c>
      <c r="H56" s="289">
        <v>0</v>
      </c>
      <c r="I56" s="289">
        <v>0</v>
      </c>
      <c r="J56" s="341">
        <v>0</v>
      </c>
      <c r="K56" s="341"/>
    </row>
    <row r="57" spans="1:12" ht="13.5" thickBot="1">
      <c r="A57" s="299" t="s">
        <v>367</v>
      </c>
      <c r="B57" s="297">
        <f t="shared" ref="B57:I57" si="2">SUM(B58:B82)</f>
        <v>115901956.10024057</v>
      </c>
      <c r="C57" s="297">
        <f t="shared" si="2"/>
        <v>142114192.39841759</v>
      </c>
      <c r="D57" s="297">
        <f t="shared" si="2"/>
        <v>153333246.43703079</v>
      </c>
      <c r="E57" s="297">
        <f t="shared" si="2"/>
        <v>164714004.27582407</v>
      </c>
      <c r="F57" s="297">
        <f t="shared" si="2"/>
        <v>172438817.46004063</v>
      </c>
      <c r="G57" s="297">
        <f t="shared" si="2"/>
        <v>181115546.38351998</v>
      </c>
      <c r="H57" s="297">
        <f t="shared" si="2"/>
        <v>207782506</v>
      </c>
      <c r="I57" s="297">
        <f t="shared" si="2"/>
        <v>238439595</v>
      </c>
      <c r="J57" s="297">
        <f>SUM(J58:J82)</f>
        <v>214827377.31725195</v>
      </c>
      <c r="K57" s="297">
        <f>SUM(K58:K82)</f>
        <v>164565501.99510002</v>
      </c>
      <c r="L57" s="697"/>
    </row>
    <row r="58" spans="1:12" ht="12.75">
      <c r="A58" s="286" t="s">
        <v>338</v>
      </c>
      <c r="B58" s="289">
        <v>2604136.0375251225</v>
      </c>
      <c r="C58" s="289">
        <v>2802081.8990824148</v>
      </c>
      <c r="D58" s="289">
        <v>2758912.084381836</v>
      </c>
      <c r="E58" s="289">
        <v>2598937.7619712553</v>
      </c>
      <c r="F58" s="289">
        <v>1825791.6429200002</v>
      </c>
      <c r="G58" s="289">
        <v>1956936.3164799998</v>
      </c>
      <c r="H58" s="289">
        <v>2181077</v>
      </c>
      <c r="I58" s="289">
        <v>1553502</v>
      </c>
      <c r="J58" s="289">
        <v>1936499.75459</v>
      </c>
      <c r="K58" s="289">
        <v>1336950.5555</v>
      </c>
    </row>
    <row r="59" spans="1:12" ht="12.75">
      <c r="A59" s="286" t="s">
        <v>339</v>
      </c>
      <c r="B59" s="289">
        <v>7271730.0195494294</v>
      </c>
      <c r="C59" s="289">
        <v>8097946.9850280313</v>
      </c>
      <c r="D59" s="289">
        <v>9392414.2086814065</v>
      </c>
      <c r="E59" s="289">
        <v>10256307.121006878</v>
      </c>
      <c r="F59" s="289">
        <v>12277707.738180002</v>
      </c>
      <c r="G59" s="289">
        <v>13685005.948799999</v>
      </c>
      <c r="H59" s="289">
        <v>16128823</v>
      </c>
      <c r="I59" s="289">
        <v>19098015</v>
      </c>
      <c r="J59" s="289">
        <v>15977422.724130755</v>
      </c>
      <c r="K59" s="289">
        <v>11849956.3048</v>
      </c>
    </row>
    <row r="60" spans="1:12" ht="12.75">
      <c r="A60" s="286" t="s">
        <v>340</v>
      </c>
      <c r="B60" s="289">
        <v>4901382.6419947008</v>
      </c>
      <c r="C60" s="289">
        <v>6571717.9971504146</v>
      </c>
      <c r="D60" s="289">
        <v>7718362.3780964613</v>
      </c>
      <c r="E60" s="289">
        <v>7755266.2230911357</v>
      </c>
      <c r="F60" s="289">
        <v>9241030.0819799993</v>
      </c>
      <c r="G60" s="289">
        <v>9635277.1273599993</v>
      </c>
      <c r="H60" s="289">
        <v>10886734</v>
      </c>
      <c r="I60" s="289">
        <v>12727728</v>
      </c>
      <c r="J60" s="289">
        <v>11464781.251775123</v>
      </c>
      <c r="K60" s="289">
        <v>10352535.034700001</v>
      </c>
    </row>
    <row r="61" spans="1:12" ht="12.75">
      <c r="A61" s="286" t="s">
        <v>341</v>
      </c>
      <c r="B61" s="289">
        <v>13171182.898758335</v>
      </c>
      <c r="C61" s="289">
        <v>17153291.72868719</v>
      </c>
      <c r="D61" s="289">
        <v>18448408.87328168</v>
      </c>
      <c r="E61" s="289">
        <v>18923925.400259413</v>
      </c>
      <c r="F61" s="289">
        <v>21230830.52208</v>
      </c>
      <c r="G61" s="289">
        <v>20798111.013280001</v>
      </c>
      <c r="H61" s="289">
        <v>25913731</v>
      </c>
      <c r="I61" s="289">
        <v>31496327</v>
      </c>
      <c r="J61" s="289">
        <v>27718014.031925693</v>
      </c>
      <c r="K61" s="289">
        <v>23547423.0207</v>
      </c>
    </row>
    <row r="62" spans="1:12" ht="12.75">
      <c r="A62" s="286" t="s">
        <v>342</v>
      </c>
      <c r="B62" s="289">
        <v>4986369.0543342577</v>
      </c>
      <c r="C62" s="289">
        <v>7957769.1972676329</v>
      </c>
      <c r="D62" s="289">
        <v>8454082.1447049789</v>
      </c>
      <c r="E62" s="289">
        <v>9082065.8306906074</v>
      </c>
      <c r="F62" s="289">
        <v>9929504.8179599997</v>
      </c>
      <c r="G62" s="289">
        <v>10169321.679839998</v>
      </c>
      <c r="H62" s="289">
        <v>11031189</v>
      </c>
      <c r="I62" s="289">
        <v>11082766</v>
      </c>
      <c r="J62" s="289">
        <v>11319825.234913943</v>
      </c>
      <c r="K62" s="289">
        <v>10482506.635999998</v>
      </c>
    </row>
    <row r="63" spans="1:12" ht="12.75">
      <c r="A63" s="286" t="s">
        <v>343</v>
      </c>
      <c r="B63" s="289">
        <v>13318849.086986749</v>
      </c>
      <c r="C63" s="289">
        <v>15049567.406510746</v>
      </c>
      <c r="D63" s="289">
        <v>15557516.712760732</v>
      </c>
      <c r="E63" s="289">
        <v>15852389.235077644</v>
      </c>
      <c r="F63" s="289">
        <v>15830478.344440002</v>
      </c>
      <c r="G63" s="289">
        <v>16642735.962239999</v>
      </c>
      <c r="H63" s="289">
        <v>17557259</v>
      </c>
      <c r="I63" s="289">
        <v>21977353</v>
      </c>
      <c r="J63" s="289">
        <v>15334217.940691018</v>
      </c>
      <c r="K63" s="289">
        <v>7961534.1831</v>
      </c>
    </row>
    <row r="64" spans="1:12" ht="12.75">
      <c r="A64" s="286" t="s">
        <v>344</v>
      </c>
      <c r="B64" s="289">
        <v>11245.963526444284</v>
      </c>
      <c r="C64" s="289">
        <v>22428.265658171251</v>
      </c>
      <c r="D64" s="289">
        <v>5088.0357128230453</v>
      </c>
      <c r="E64" s="289">
        <v>7579.0649344109852</v>
      </c>
      <c r="F64" s="289">
        <v>17516.543239999999</v>
      </c>
      <c r="G64" s="289">
        <v>13644.296479999999</v>
      </c>
      <c r="H64" s="289">
        <v>32465</v>
      </c>
      <c r="I64" s="289">
        <v>28795</v>
      </c>
      <c r="J64" s="289">
        <v>16502.888299999999</v>
      </c>
      <c r="K64" s="289">
        <v>23552.386200000001</v>
      </c>
    </row>
    <row r="65" spans="1:11" ht="12.75">
      <c r="A65" s="286" t="s">
        <v>345</v>
      </c>
      <c r="B65" s="289">
        <v>8329096.1438863734</v>
      </c>
      <c r="C65" s="289">
        <v>7606100.1849861285</v>
      </c>
      <c r="D65" s="289">
        <v>9659696.4300015625</v>
      </c>
      <c r="E65" s="289">
        <v>10939122.498419806</v>
      </c>
      <c r="F65" s="289">
        <v>12387522.480200002</v>
      </c>
      <c r="G65" s="289">
        <v>11999324.112959998</v>
      </c>
      <c r="H65" s="289">
        <v>13624297</v>
      </c>
      <c r="I65" s="289">
        <v>16881596</v>
      </c>
      <c r="J65" s="289">
        <v>12253237.399240695</v>
      </c>
      <c r="K65" s="289">
        <v>9504018.0624000002</v>
      </c>
    </row>
    <row r="66" spans="1:11" ht="12.75">
      <c r="A66" s="286" t="s">
        <v>346</v>
      </c>
      <c r="B66" s="289">
        <v>5155731.3510648236</v>
      </c>
      <c r="C66" s="289">
        <v>5154738.7779010274</v>
      </c>
      <c r="D66" s="289">
        <v>7840591.8007516256</v>
      </c>
      <c r="E66" s="289">
        <v>7771474.6991853416</v>
      </c>
      <c r="F66" s="289">
        <v>8466063.7667800002</v>
      </c>
      <c r="G66" s="289">
        <v>8703169.9118399993</v>
      </c>
      <c r="H66" s="289">
        <v>9920096</v>
      </c>
      <c r="I66" s="289">
        <v>10845171</v>
      </c>
      <c r="J66" s="289">
        <v>9846012.2043816783</v>
      </c>
      <c r="K66" s="289">
        <v>9043084.0984000005</v>
      </c>
    </row>
    <row r="67" spans="1:11" ht="12.75">
      <c r="A67" s="286" t="s">
        <v>347</v>
      </c>
      <c r="B67" s="289">
        <v>1329665.642055142</v>
      </c>
      <c r="C67" s="289">
        <v>1515454.0002538557</v>
      </c>
      <c r="D67" s="289">
        <v>1702369.8013526185</v>
      </c>
      <c r="E67" s="289">
        <v>2326784.9731547069</v>
      </c>
      <c r="F67" s="289">
        <v>2581905.7791999998</v>
      </c>
      <c r="G67" s="289">
        <v>2938348.1512000002</v>
      </c>
      <c r="H67" s="289">
        <v>3535872</v>
      </c>
      <c r="I67" s="289">
        <v>3365550</v>
      </c>
      <c r="J67" s="289">
        <v>3040708.7444980284</v>
      </c>
      <c r="K67" s="289">
        <v>2726701.2404000005</v>
      </c>
    </row>
    <row r="68" spans="1:11" ht="12.75">
      <c r="A68" s="286" t="s">
        <v>348</v>
      </c>
      <c r="B68" s="289">
        <v>3060716.5959932036</v>
      </c>
      <c r="C68" s="289">
        <v>4025571.4172085314</v>
      </c>
      <c r="D68" s="289">
        <v>4414770.3028009674</v>
      </c>
      <c r="E68" s="289">
        <v>3968745.9335675007</v>
      </c>
      <c r="F68" s="289">
        <v>5200478.4551406</v>
      </c>
      <c r="G68" s="289">
        <v>5010835.9271999998</v>
      </c>
      <c r="H68" s="289">
        <v>7247308</v>
      </c>
      <c r="I68" s="289">
        <v>6947433</v>
      </c>
      <c r="J68" s="289">
        <v>7730057.5723683983</v>
      </c>
      <c r="K68" s="289">
        <v>4430415.6656999998</v>
      </c>
    </row>
    <row r="69" spans="1:11" ht="12.75">
      <c r="A69" s="286" t="s">
        <v>349</v>
      </c>
      <c r="B69" s="289">
        <v>4159594.2536357469</v>
      </c>
      <c r="C69" s="289">
        <v>6139814.2762503335</v>
      </c>
      <c r="D69" s="289">
        <v>6393963.5306224655</v>
      </c>
      <c r="E69" s="289">
        <v>7345486.7249576561</v>
      </c>
      <c r="F69" s="289">
        <v>7856575.2497799993</v>
      </c>
      <c r="G69" s="289">
        <v>8534969.0248000007</v>
      </c>
      <c r="H69" s="289">
        <v>8708975</v>
      </c>
      <c r="I69" s="289">
        <v>11553465</v>
      </c>
      <c r="J69" s="289">
        <v>11913104.424613645</v>
      </c>
      <c r="K69" s="289">
        <v>8844290.6297999993</v>
      </c>
    </row>
    <row r="70" spans="1:11" ht="12.75">
      <c r="A70" s="286" t="s">
        <v>350</v>
      </c>
      <c r="B70" s="289">
        <v>10380841.300382096</v>
      </c>
      <c r="C70" s="289">
        <v>11409208.843352167</v>
      </c>
      <c r="D70" s="289">
        <v>12095515.775883485</v>
      </c>
      <c r="E70" s="289">
        <v>13367456.898452088</v>
      </c>
      <c r="F70" s="289">
        <v>13543384.77472</v>
      </c>
      <c r="G70" s="289">
        <v>14627549.89536</v>
      </c>
      <c r="H70" s="289">
        <v>16296320</v>
      </c>
      <c r="I70" s="289">
        <v>17911958</v>
      </c>
      <c r="J70" s="289">
        <v>17337796.035026044</v>
      </c>
      <c r="K70" s="289">
        <v>11184630.668500001</v>
      </c>
    </row>
    <row r="71" spans="1:11" ht="12.75">
      <c r="A71" s="286" t="s">
        <v>351</v>
      </c>
      <c r="B71" s="289">
        <v>1423706.9451710866</v>
      </c>
      <c r="C71" s="289">
        <v>1521519.8981679007</v>
      </c>
      <c r="D71" s="289">
        <v>1790986.4947222113</v>
      </c>
      <c r="E71" s="289">
        <v>1734978.9298764425</v>
      </c>
      <c r="F71" s="289">
        <v>1644525.1435400001</v>
      </c>
      <c r="G71" s="289">
        <v>2044499.3359999999</v>
      </c>
      <c r="H71" s="289">
        <v>2820409</v>
      </c>
      <c r="I71" s="289">
        <v>2966129</v>
      </c>
      <c r="J71" s="289">
        <v>2894424.3969399999</v>
      </c>
      <c r="K71" s="289">
        <v>2358955.5633</v>
      </c>
    </row>
    <row r="72" spans="1:11" ht="12.75">
      <c r="A72" s="286" t="s">
        <v>352</v>
      </c>
      <c r="B72" s="289">
        <v>7801763.2186738746</v>
      </c>
      <c r="C72" s="289">
        <v>9431368.2414579075</v>
      </c>
      <c r="D72" s="289">
        <v>11380129.476038987</v>
      </c>
      <c r="E72" s="289">
        <v>11202302.463171164</v>
      </c>
      <c r="F72" s="289">
        <v>12173083.610840002</v>
      </c>
      <c r="G72" s="289">
        <v>13035986.717759999</v>
      </c>
      <c r="H72" s="289">
        <v>15291868</v>
      </c>
      <c r="I72" s="289">
        <v>17669818</v>
      </c>
      <c r="J72" s="289">
        <v>15498043.449818473</v>
      </c>
      <c r="K72" s="289">
        <v>11722909.7622</v>
      </c>
    </row>
    <row r="73" spans="1:11" ht="12.75">
      <c r="A73" s="286" t="s">
        <v>353</v>
      </c>
      <c r="B73" s="289">
        <v>477062.15524675179</v>
      </c>
      <c r="C73" s="289">
        <v>114580.23345233868</v>
      </c>
      <c r="D73" s="289">
        <v>488981.38280839717</v>
      </c>
      <c r="E73" s="289">
        <v>589887.75891903555</v>
      </c>
      <c r="F73" s="289">
        <v>414056.74178000004</v>
      </c>
      <c r="G73" s="289">
        <v>465466.93167999998</v>
      </c>
      <c r="H73" s="289">
        <v>486813</v>
      </c>
      <c r="I73" s="289">
        <v>105507</v>
      </c>
      <c r="J73" s="289">
        <v>137411.74225000001</v>
      </c>
      <c r="K73" s="289">
        <v>49596.75</v>
      </c>
    </row>
    <row r="74" spans="1:11" ht="12.75">
      <c r="A74" s="286" t="s">
        <v>354</v>
      </c>
      <c r="B74" s="289">
        <v>1815498.6870035345</v>
      </c>
      <c r="C74" s="289">
        <v>1929867.6567431935</v>
      </c>
      <c r="D74" s="289">
        <v>2087314.4489031448</v>
      </c>
      <c r="E74" s="289">
        <v>2339768.8466951731</v>
      </c>
      <c r="F74" s="289">
        <v>3449171.4610600001</v>
      </c>
      <c r="G74" s="289">
        <v>3695676.7881599995</v>
      </c>
      <c r="H74" s="289">
        <v>5477205</v>
      </c>
      <c r="I74" s="289">
        <v>6487307</v>
      </c>
      <c r="J74" s="289">
        <v>5614188.2772200005</v>
      </c>
      <c r="K74" s="289">
        <v>4247858.0683000004</v>
      </c>
    </row>
    <row r="75" spans="1:11" ht="12.75">
      <c r="A75" s="286" t="s">
        <v>355</v>
      </c>
      <c r="B75" s="289">
        <v>5234421.1746665835</v>
      </c>
      <c r="C75" s="289">
        <v>5892959.7344155908</v>
      </c>
      <c r="D75" s="289">
        <v>5043318.7105122404</v>
      </c>
      <c r="E75" s="289">
        <v>7083829.589219776</v>
      </c>
      <c r="F75" s="289">
        <v>6106276.6426799996</v>
      </c>
      <c r="G75" s="289">
        <v>5141307.7097599991</v>
      </c>
      <c r="H75" s="289">
        <v>4226999</v>
      </c>
      <c r="I75" s="289">
        <v>5399259</v>
      </c>
      <c r="J75" s="289">
        <v>6718497.3242385183</v>
      </c>
      <c r="K75" s="289">
        <v>5586005.9013</v>
      </c>
    </row>
    <row r="76" spans="1:11" ht="12.75">
      <c r="A76" s="286" t="s">
        <v>356</v>
      </c>
      <c r="B76" s="289">
        <v>3923245.1533731665</v>
      </c>
      <c r="C76" s="289">
        <v>4310321.7462664228</v>
      </c>
      <c r="D76" s="289">
        <v>4398577.190780038</v>
      </c>
      <c r="E76" s="289">
        <v>5657187.9169113589</v>
      </c>
      <c r="F76" s="289">
        <v>6066630.1240999997</v>
      </c>
      <c r="G76" s="289">
        <v>6336432.3414399996</v>
      </c>
      <c r="H76" s="289">
        <v>7168905</v>
      </c>
      <c r="I76" s="289">
        <v>9040125</v>
      </c>
      <c r="J76" s="289">
        <v>6852688.7618152322</v>
      </c>
      <c r="K76" s="289">
        <v>4390560.9325000001</v>
      </c>
    </row>
    <row r="77" spans="1:11" ht="12.75">
      <c r="A77" s="286" t="s">
        <v>357</v>
      </c>
      <c r="B77" s="289">
        <v>5344138.6462381808</v>
      </c>
      <c r="C77" s="289">
        <v>5285281.432479511</v>
      </c>
      <c r="D77" s="289">
        <v>5159013.5264978996</v>
      </c>
      <c r="E77" s="289">
        <v>6323145.0950636603</v>
      </c>
      <c r="F77" s="289">
        <v>6287323.9515400007</v>
      </c>
      <c r="G77" s="289">
        <v>7264707.2099199994</v>
      </c>
      <c r="H77" s="289">
        <v>8552182</v>
      </c>
      <c r="I77" s="289">
        <v>7859622</v>
      </c>
      <c r="J77" s="289">
        <v>8196470.7418892337</v>
      </c>
      <c r="K77" s="289">
        <v>6786555.1919999998</v>
      </c>
    </row>
    <row r="78" spans="1:11" ht="12.75">
      <c r="A78" s="286" t="s">
        <v>358</v>
      </c>
      <c r="B78" s="289">
        <v>7291241.7582965214</v>
      </c>
      <c r="C78" s="289">
        <v>14325726.961119816</v>
      </c>
      <c r="D78" s="289">
        <v>13516184.16526149</v>
      </c>
      <c r="E78" s="289">
        <v>13686427.053516259</v>
      </c>
      <c r="F78" s="289">
        <v>10491345.324599998</v>
      </c>
      <c r="G78" s="289">
        <v>11003674.13136</v>
      </c>
      <c r="H78" s="289">
        <v>13574741</v>
      </c>
      <c r="I78" s="289">
        <v>15271857</v>
      </c>
      <c r="J78" s="289">
        <v>15070537.92370435</v>
      </c>
      <c r="K78" s="289">
        <v>12661860.340500001</v>
      </c>
    </row>
    <row r="79" spans="1:11" ht="12.75">
      <c r="A79" s="286" t="s">
        <v>359</v>
      </c>
      <c r="B79" s="289">
        <v>664529.97573027725</v>
      </c>
      <c r="C79" s="289">
        <v>927993.41310510365</v>
      </c>
      <c r="D79" s="289">
        <v>869382.4310984239</v>
      </c>
      <c r="E79" s="289">
        <v>949736.02802175866</v>
      </c>
      <c r="F79" s="289">
        <v>913443.64188000001</v>
      </c>
      <c r="G79" s="289">
        <v>2103074.92368</v>
      </c>
      <c r="H79" s="289">
        <v>1017700</v>
      </c>
      <c r="I79" s="289">
        <v>1363105</v>
      </c>
      <c r="J79" s="289">
        <v>1126222.0938600001</v>
      </c>
      <c r="K79" s="289">
        <v>417506.29690000002</v>
      </c>
    </row>
    <row r="80" spans="1:11" ht="12.75">
      <c r="A80" s="286" t="s">
        <v>360</v>
      </c>
      <c r="B80" s="289">
        <v>3207876.5915867663</v>
      </c>
      <c r="C80" s="289">
        <v>4802513.511701487</v>
      </c>
      <c r="D80" s="289">
        <v>4102959.3104283637</v>
      </c>
      <c r="E80" s="289">
        <v>4833596.6362122968</v>
      </c>
      <c r="F80" s="289">
        <v>4411779.5142200002</v>
      </c>
      <c r="G80" s="289">
        <v>5212809.5318400003</v>
      </c>
      <c r="H80" s="289">
        <v>6004017</v>
      </c>
      <c r="I80" s="289">
        <v>6718109</v>
      </c>
      <c r="J80" s="289">
        <v>6735295.82519117</v>
      </c>
      <c r="K80" s="289">
        <v>5007896.2018999998</v>
      </c>
    </row>
    <row r="81" spans="1:11" ht="12.75">
      <c r="A81" s="286" t="s">
        <v>361</v>
      </c>
      <c r="B81" s="289">
        <v>12014.912377266814</v>
      </c>
      <c r="C81" s="289">
        <v>19463.666679419461</v>
      </c>
      <c r="D81" s="289">
        <v>19455.877442696172</v>
      </c>
      <c r="E81" s="289">
        <v>43553.030509609976</v>
      </c>
      <c r="F81" s="289">
        <v>55096.25740000001</v>
      </c>
      <c r="G81" s="289">
        <v>56406.394079999998</v>
      </c>
      <c r="H81" s="289">
        <v>56161</v>
      </c>
      <c r="I81" s="289">
        <v>68216</v>
      </c>
      <c r="J81" s="289">
        <v>83802.850000000006</v>
      </c>
      <c r="K81" s="289">
        <v>45237.5</v>
      </c>
    </row>
    <row r="82" spans="1:11" ht="12.75">
      <c r="A82" s="286" t="s">
        <v>362</v>
      </c>
      <c r="B82" s="289">
        <v>25915.892184152653</v>
      </c>
      <c r="C82" s="289">
        <v>46904.923492221176</v>
      </c>
      <c r="D82" s="289">
        <v>35251.343504267919</v>
      </c>
      <c r="E82" s="289">
        <v>74048.562939078285</v>
      </c>
      <c r="F82" s="289">
        <v>37294.849779999997</v>
      </c>
      <c r="G82" s="289">
        <v>40275</v>
      </c>
      <c r="H82" s="289">
        <v>41360</v>
      </c>
      <c r="I82" s="289">
        <v>20882</v>
      </c>
      <c r="J82" s="289">
        <v>11613.72387</v>
      </c>
      <c r="K82" s="289">
        <v>2961</v>
      </c>
    </row>
    <row r="83" spans="1:11" ht="12.75">
      <c r="A83" s="286"/>
      <c r="B83" s="289"/>
      <c r="C83" s="289"/>
      <c r="D83" s="289"/>
      <c r="E83" s="289"/>
      <c r="F83" s="289"/>
      <c r="G83" s="289"/>
      <c r="H83" s="289"/>
      <c r="I83" s="289"/>
      <c r="J83" s="289"/>
      <c r="K83" s="289"/>
    </row>
    <row r="84" spans="1:11" ht="12.75">
      <c r="A84" s="286"/>
      <c r="B84" s="289"/>
      <c r="C84" s="289"/>
      <c r="D84" s="289"/>
      <c r="E84" s="289"/>
      <c r="F84" s="289"/>
      <c r="G84" s="289"/>
      <c r="H84" s="289"/>
      <c r="I84" s="289"/>
      <c r="J84" s="289"/>
      <c r="K84" s="289"/>
    </row>
    <row r="85" spans="1:11" ht="42.75" customHeight="1">
      <c r="A85" s="885" t="s">
        <v>693</v>
      </c>
      <c r="B85" s="885"/>
      <c r="C85" s="885"/>
      <c r="D85" s="885"/>
      <c r="E85" s="885"/>
      <c r="F85" s="342"/>
      <c r="G85" s="342"/>
      <c r="H85" s="342"/>
      <c r="I85" s="342"/>
      <c r="J85" s="342"/>
      <c r="K85" s="342"/>
    </row>
    <row r="86" spans="1:11" ht="12.75">
      <c r="A86" s="294" t="s">
        <v>434</v>
      </c>
      <c r="B86" s="291"/>
      <c r="C86" s="291"/>
      <c r="D86" s="291"/>
      <c r="E86" s="291"/>
      <c r="F86" s="291"/>
      <c r="G86" s="291"/>
      <c r="H86" s="291"/>
      <c r="I86" s="291"/>
      <c r="J86" s="291"/>
      <c r="K86" s="291"/>
    </row>
    <row r="87" spans="1:11" ht="12.75">
      <c r="A87" s="295" t="s">
        <v>433</v>
      </c>
      <c r="B87" s="343"/>
      <c r="C87" s="343"/>
      <c r="D87" s="343"/>
      <c r="E87" s="343"/>
      <c r="F87" s="343"/>
      <c r="G87" s="343"/>
      <c r="H87" s="343"/>
      <c r="I87" s="343"/>
      <c r="J87" s="343"/>
      <c r="K87" s="343"/>
    </row>
    <row r="92" spans="1:11" ht="10.5" customHeight="1"/>
  </sheetData>
  <mergeCells count="2">
    <mergeCell ref="A2:J2"/>
    <mergeCell ref="A85:E85"/>
  </mergeCells>
  <printOptions horizontalCentered="1" verticalCentered="1"/>
  <pageMargins left="0" right="0" top="0" bottom="0" header="0.31496062992125984" footer="0.31496062992125984"/>
  <pageSetup paperSize="9" scale="5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99FF"/>
  </sheetPr>
  <dimension ref="A1:N43"/>
  <sheetViews>
    <sheetView view="pageBreakPreview" zoomScaleNormal="100" zoomScaleSheetLayoutView="100" workbookViewId="0">
      <selection activeCell="O56" sqref="O56"/>
    </sheetView>
  </sheetViews>
  <sheetFormatPr baseColWidth="10" defaultColWidth="11.42578125" defaultRowHeight="12.75"/>
  <cols>
    <col min="1" max="1" width="11.42578125" style="272"/>
    <col min="2" max="14" width="10.5703125" style="271" customWidth="1"/>
    <col min="15" max="16384" width="11.42578125" style="272"/>
  </cols>
  <sheetData>
    <row r="1" spans="1:14">
      <c r="A1" s="216" t="s">
        <v>369</v>
      </c>
    </row>
    <row r="2" spans="1:14" ht="15.75">
      <c r="A2" s="283" t="s">
        <v>370</v>
      </c>
    </row>
    <row r="3" spans="1:14" ht="15.75">
      <c r="A3" s="283"/>
    </row>
    <row r="4" spans="1:14" ht="15.75">
      <c r="A4" s="283" t="s">
        <v>368</v>
      </c>
    </row>
    <row r="5" spans="1:14" ht="13.5" thickBot="1">
      <c r="A5" s="231" t="s">
        <v>282</v>
      </c>
      <c r="B5" s="266" t="s">
        <v>117</v>
      </c>
      <c r="C5" s="266" t="s">
        <v>118</v>
      </c>
      <c r="D5" s="266" t="s">
        <v>124</v>
      </c>
      <c r="E5" s="266" t="s">
        <v>126</v>
      </c>
      <c r="F5" s="266" t="s">
        <v>127</v>
      </c>
      <c r="G5" s="266" t="s">
        <v>152</v>
      </c>
      <c r="H5" s="266" t="s">
        <v>153</v>
      </c>
      <c r="I5" s="266" t="s">
        <v>155</v>
      </c>
      <c r="J5" s="266" t="s">
        <v>156</v>
      </c>
      <c r="K5" s="266" t="s">
        <v>157</v>
      </c>
      <c r="L5" s="266" t="s">
        <v>158</v>
      </c>
      <c r="M5" s="266" t="s">
        <v>159</v>
      </c>
      <c r="N5" s="266" t="s">
        <v>55</v>
      </c>
    </row>
    <row r="6" spans="1:14" ht="13.5" thickBot="1">
      <c r="A6" s="273" t="s">
        <v>479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>
      <c r="A7" s="276">
        <v>2008</v>
      </c>
      <c r="B7" s="277">
        <v>709</v>
      </c>
      <c r="C7" s="277">
        <v>1674</v>
      </c>
      <c r="D7" s="277">
        <v>642</v>
      </c>
      <c r="E7" s="277">
        <v>807</v>
      </c>
      <c r="F7" s="277">
        <v>1007</v>
      </c>
      <c r="G7" s="277">
        <v>649</v>
      </c>
      <c r="H7" s="277">
        <v>856</v>
      </c>
      <c r="I7" s="277">
        <v>1094</v>
      </c>
      <c r="J7" s="277">
        <v>812</v>
      </c>
      <c r="K7" s="277">
        <v>686</v>
      </c>
      <c r="L7" s="277">
        <v>511</v>
      </c>
      <c r="M7" s="277">
        <v>346</v>
      </c>
      <c r="N7" s="277">
        <v>9793</v>
      </c>
    </row>
    <row r="8" spans="1:14">
      <c r="A8" s="276">
        <v>2009</v>
      </c>
      <c r="B8" s="277">
        <v>353</v>
      </c>
      <c r="C8" s="277">
        <v>717</v>
      </c>
      <c r="D8" s="277">
        <v>601</v>
      </c>
      <c r="E8" s="277">
        <v>338</v>
      </c>
      <c r="F8" s="277">
        <v>507</v>
      </c>
      <c r="G8" s="277">
        <v>281</v>
      </c>
      <c r="H8" s="277">
        <v>304</v>
      </c>
      <c r="I8" s="277">
        <v>586</v>
      </c>
      <c r="J8" s="277">
        <v>415</v>
      </c>
      <c r="K8" s="277">
        <v>439</v>
      </c>
      <c r="L8" s="277">
        <v>404</v>
      </c>
      <c r="M8" s="277">
        <v>290</v>
      </c>
      <c r="N8" s="277">
        <v>5235</v>
      </c>
    </row>
    <row r="9" spans="1:14">
      <c r="A9" s="276">
        <v>2010</v>
      </c>
      <c r="B9" s="277">
        <v>514</v>
      </c>
      <c r="C9" s="277">
        <v>1556</v>
      </c>
      <c r="D9" s="277">
        <v>512</v>
      </c>
      <c r="E9" s="277">
        <v>467</v>
      </c>
      <c r="F9" s="277">
        <v>697</v>
      </c>
      <c r="G9" s="277">
        <v>476</v>
      </c>
      <c r="H9" s="277">
        <v>686</v>
      </c>
      <c r="I9" s="277">
        <v>686</v>
      </c>
      <c r="J9" s="277">
        <v>526</v>
      </c>
      <c r="K9" s="277">
        <v>859</v>
      </c>
      <c r="L9" s="277">
        <v>949</v>
      </c>
      <c r="M9" s="277">
        <v>1710</v>
      </c>
      <c r="N9" s="277">
        <v>9638</v>
      </c>
    </row>
    <row r="10" spans="1:14">
      <c r="A10" s="276">
        <v>2011</v>
      </c>
      <c r="B10" s="277">
        <v>1388</v>
      </c>
      <c r="C10" s="277">
        <v>1930</v>
      </c>
      <c r="D10" s="277">
        <v>961</v>
      </c>
      <c r="E10" s="277">
        <v>782</v>
      </c>
      <c r="F10" s="277">
        <v>898</v>
      </c>
      <c r="G10" s="277">
        <v>494</v>
      </c>
      <c r="H10" s="277">
        <v>545</v>
      </c>
      <c r="I10" s="277">
        <v>600</v>
      </c>
      <c r="J10" s="277">
        <v>691</v>
      </c>
      <c r="K10" s="277">
        <v>451</v>
      </c>
      <c r="L10" s="277">
        <v>739</v>
      </c>
      <c r="M10" s="277">
        <v>463</v>
      </c>
      <c r="N10" s="277">
        <v>9942</v>
      </c>
    </row>
    <row r="11" spans="1:14">
      <c r="A11" s="276">
        <v>2012</v>
      </c>
      <c r="B11" s="277">
        <v>1391</v>
      </c>
      <c r="C11" s="277">
        <v>462</v>
      </c>
      <c r="D11" s="277">
        <v>474</v>
      </c>
      <c r="E11" s="277">
        <v>345</v>
      </c>
      <c r="F11" s="277">
        <v>1279</v>
      </c>
      <c r="G11" s="277">
        <v>523</v>
      </c>
      <c r="H11" s="277">
        <v>450</v>
      </c>
      <c r="I11" s="277">
        <v>611</v>
      </c>
      <c r="J11" s="277">
        <v>384</v>
      </c>
      <c r="K11" s="277">
        <v>371</v>
      </c>
      <c r="L11" s="277">
        <v>739</v>
      </c>
      <c r="M11" s="277">
        <v>218</v>
      </c>
      <c r="N11" s="277">
        <v>7247</v>
      </c>
    </row>
    <row r="12" spans="1:14">
      <c r="A12" s="276">
        <v>2013</v>
      </c>
      <c r="B12" s="277">
        <v>1121</v>
      </c>
      <c r="C12" s="277">
        <v>319</v>
      </c>
      <c r="D12" s="277">
        <v>318</v>
      </c>
      <c r="E12" s="277">
        <v>418</v>
      </c>
      <c r="F12" s="277">
        <v>1035</v>
      </c>
      <c r="G12" s="277">
        <v>376</v>
      </c>
      <c r="H12" s="277">
        <v>360</v>
      </c>
      <c r="I12" s="277">
        <v>451</v>
      </c>
      <c r="J12" s="277">
        <v>310</v>
      </c>
      <c r="K12" s="277">
        <v>271</v>
      </c>
      <c r="L12" s="277">
        <v>650</v>
      </c>
      <c r="M12" s="277">
        <v>168</v>
      </c>
      <c r="N12" s="277">
        <v>5797</v>
      </c>
    </row>
    <row r="13" spans="1:14">
      <c r="A13" s="276">
        <v>2014</v>
      </c>
      <c r="B13" s="277">
        <v>2039</v>
      </c>
      <c r="C13" s="277">
        <v>358</v>
      </c>
      <c r="D13" s="277">
        <v>236</v>
      </c>
      <c r="E13" s="277">
        <v>250</v>
      </c>
      <c r="F13" s="277">
        <v>670</v>
      </c>
      <c r="G13" s="277">
        <v>477</v>
      </c>
      <c r="H13" s="277">
        <v>206</v>
      </c>
      <c r="I13" s="277">
        <v>389</v>
      </c>
      <c r="J13" s="277">
        <v>403</v>
      </c>
      <c r="K13" s="277">
        <v>288</v>
      </c>
      <c r="L13" s="277">
        <v>402</v>
      </c>
      <c r="M13" s="277">
        <v>372</v>
      </c>
      <c r="N13" s="277">
        <v>6090</v>
      </c>
    </row>
    <row r="14" spans="1:14">
      <c r="A14" s="276">
        <v>2015</v>
      </c>
      <c r="B14" s="277">
        <v>2176</v>
      </c>
      <c r="C14" s="277">
        <v>325</v>
      </c>
      <c r="D14" s="277">
        <v>232</v>
      </c>
      <c r="E14" s="277">
        <v>246</v>
      </c>
      <c r="F14" s="277">
        <v>771</v>
      </c>
      <c r="G14" s="277">
        <v>353</v>
      </c>
      <c r="H14" s="277">
        <v>214</v>
      </c>
      <c r="I14" s="277">
        <v>571</v>
      </c>
      <c r="J14" s="277">
        <v>192</v>
      </c>
      <c r="K14" s="277">
        <v>184</v>
      </c>
      <c r="L14" s="277">
        <v>392</v>
      </c>
      <c r="M14" s="277">
        <v>140</v>
      </c>
      <c r="N14" s="277">
        <v>5796</v>
      </c>
    </row>
    <row r="15" spans="1:14">
      <c r="A15" s="276">
        <v>2016</v>
      </c>
      <c r="B15" s="277">
        <v>1917</v>
      </c>
      <c r="C15" s="277">
        <v>223</v>
      </c>
      <c r="D15" s="277">
        <v>205</v>
      </c>
      <c r="E15" s="277">
        <v>271</v>
      </c>
      <c r="F15" s="278">
        <v>0</v>
      </c>
      <c r="G15" s="278">
        <v>0</v>
      </c>
      <c r="H15" s="277">
        <v>879</v>
      </c>
      <c r="I15" s="277">
        <v>292</v>
      </c>
      <c r="J15" s="277">
        <v>330</v>
      </c>
      <c r="K15" s="277">
        <v>307</v>
      </c>
      <c r="L15" s="277">
        <v>582</v>
      </c>
      <c r="M15" s="277">
        <v>300</v>
      </c>
      <c r="N15" s="277">
        <v>5306</v>
      </c>
    </row>
    <row r="16" spans="1:14">
      <c r="A16" s="276">
        <v>2017</v>
      </c>
      <c r="B16" s="277">
        <v>2287</v>
      </c>
      <c r="C16" s="277">
        <v>70</v>
      </c>
      <c r="D16" s="277">
        <v>83</v>
      </c>
      <c r="E16" s="277">
        <v>55</v>
      </c>
      <c r="F16" s="277">
        <v>130</v>
      </c>
      <c r="G16" s="277">
        <v>34</v>
      </c>
      <c r="H16" s="277">
        <v>53</v>
      </c>
      <c r="I16" s="277">
        <v>98</v>
      </c>
      <c r="J16" s="277">
        <v>62</v>
      </c>
      <c r="K16" s="277">
        <v>1661</v>
      </c>
      <c r="L16" s="277">
        <v>895</v>
      </c>
      <c r="M16" s="277">
        <v>403</v>
      </c>
      <c r="N16" s="277">
        <v>5831</v>
      </c>
    </row>
    <row r="17" spans="1:14" ht="13.5" thickBot="1">
      <c r="A17" s="276">
        <v>2018</v>
      </c>
      <c r="B17" s="277">
        <v>699</v>
      </c>
      <c r="C17" s="277">
        <v>372</v>
      </c>
      <c r="D17" s="480">
        <v>349</v>
      </c>
      <c r="E17" s="277">
        <v>596</v>
      </c>
      <c r="F17" s="277">
        <v>1556</v>
      </c>
      <c r="G17" s="277">
        <v>403</v>
      </c>
      <c r="H17" s="277">
        <v>525</v>
      </c>
      <c r="I17" s="277">
        <v>876</v>
      </c>
      <c r="J17" s="277">
        <v>445</v>
      </c>
      <c r="K17" s="277" t="s">
        <v>54</v>
      </c>
      <c r="L17" s="277" t="s">
        <v>54</v>
      </c>
      <c r="M17" s="277" t="s">
        <v>54</v>
      </c>
      <c r="N17" s="277">
        <f>SUM(B17:M17)</f>
        <v>5821</v>
      </c>
    </row>
    <row r="18" spans="1:14" ht="13.5" thickBot="1">
      <c r="A18" s="279" t="s">
        <v>435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</row>
    <row r="19" spans="1:14">
      <c r="A19" s="276">
        <v>2008</v>
      </c>
      <c r="B19" s="277">
        <v>2</v>
      </c>
      <c r="C19" s="277">
        <v>182</v>
      </c>
      <c r="D19" s="277">
        <v>355</v>
      </c>
      <c r="E19" s="277">
        <v>252</v>
      </c>
      <c r="F19" s="277">
        <v>746</v>
      </c>
      <c r="G19" s="277">
        <v>431</v>
      </c>
      <c r="H19" s="277">
        <v>128</v>
      </c>
      <c r="I19" s="277">
        <v>580</v>
      </c>
      <c r="J19" s="277">
        <v>700</v>
      </c>
      <c r="K19" s="277">
        <v>829</v>
      </c>
      <c r="L19" s="277">
        <v>510</v>
      </c>
      <c r="M19" s="277">
        <v>748</v>
      </c>
      <c r="N19" s="277">
        <v>5463</v>
      </c>
    </row>
    <row r="20" spans="1:14">
      <c r="A20" s="276">
        <v>2009</v>
      </c>
      <c r="B20" s="277">
        <v>137</v>
      </c>
      <c r="C20" s="277">
        <v>418</v>
      </c>
      <c r="D20" s="277">
        <v>429</v>
      </c>
      <c r="E20" s="277">
        <v>93</v>
      </c>
      <c r="F20" s="277">
        <v>208</v>
      </c>
      <c r="G20" s="277">
        <v>423</v>
      </c>
      <c r="H20" s="277">
        <v>487</v>
      </c>
      <c r="I20" s="277">
        <v>121</v>
      </c>
      <c r="J20" s="277">
        <v>281</v>
      </c>
      <c r="K20" s="277">
        <v>332</v>
      </c>
      <c r="L20" s="277">
        <v>443</v>
      </c>
      <c r="M20" s="277">
        <v>490</v>
      </c>
      <c r="N20" s="277">
        <v>3862</v>
      </c>
    </row>
    <row r="21" spans="1:14">
      <c r="A21" s="276">
        <v>2010</v>
      </c>
      <c r="B21" s="277">
        <v>215</v>
      </c>
      <c r="C21" s="277">
        <v>261</v>
      </c>
      <c r="D21" s="277">
        <v>195</v>
      </c>
      <c r="E21" s="277">
        <v>236</v>
      </c>
      <c r="F21" s="277">
        <v>251</v>
      </c>
      <c r="G21" s="277">
        <v>244</v>
      </c>
      <c r="H21" s="277">
        <v>352</v>
      </c>
      <c r="I21" s="277">
        <v>216</v>
      </c>
      <c r="J21" s="277">
        <v>450</v>
      </c>
      <c r="K21" s="277">
        <v>301</v>
      </c>
      <c r="L21" s="277">
        <v>582</v>
      </c>
      <c r="M21" s="277">
        <v>688</v>
      </c>
      <c r="N21" s="277">
        <v>3991</v>
      </c>
    </row>
    <row r="22" spans="1:14">
      <c r="A22" s="276">
        <v>2011</v>
      </c>
      <c r="B22" s="277">
        <v>242</v>
      </c>
      <c r="C22" s="277">
        <v>292</v>
      </c>
      <c r="D22" s="277">
        <v>623</v>
      </c>
      <c r="E22" s="277">
        <v>481</v>
      </c>
      <c r="F22" s="277">
        <v>550</v>
      </c>
      <c r="G22" s="277">
        <v>332</v>
      </c>
      <c r="H22" s="277">
        <v>491</v>
      </c>
      <c r="I22" s="277">
        <v>455</v>
      </c>
      <c r="J22" s="277">
        <v>300</v>
      </c>
      <c r="K22" s="277">
        <v>179</v>
      </c>
      <c r="L22" s="277">
        <v>135</v>
      </c>
      <c r="M22" s="277">
        <v>175</v>
      </c>
      <c r="N22" s="277">
        <v>4255</v>
      </c>
    </row>
    <row r="23" spans="1:14" hidden="1">
      <c r="A23" s="276">
        <v>2012</v>
      </c>
      <c r="B23" s="278">
        <v>0</v>
      </c>
      <c r="C23" s="278">
        <v>0</v>
      </c>
      <c r="D23" s="278">
        <v>507</v>
      </c>
      <c r="E23" s="278">
        <v>1002</v>
      </c>
      <c r="F23" s="278">
        <v>517</v>
      </c>
      <c r="G23" s="278">
        <v>318</v>
      </c>
      <c r="H23" s="278">
        <v>347</v>
      </c>
      <c r="I23" s="278">
        <v>346</v>
      </c>
      <c r="J23" s="278">
        <v>196</v>
      </c>
      <c r="K23" s="278">
        <v>444</v>
      </c>
      <c r="L23" s="278">
        <v>336</v>
      </c>
      <c r="M23" s="278">
        <v>363</v>
      </c>
      <c r="N23" s="277">
        <v>4376</v>
      </c>
    </row>
    <row r="24" spans="1:14">
      <c r="A24" s="276">
        <v>2013</v>
      </c>
      <c r="B24" s="278">
        <v>125</v>
      </c>
      <c r="C24" s="278">
        <v>331</v>
      </c>
      <c r="D24" s="278">
        <v>330</v>
      </c>
      <c r="E24" s="278">
        <v>339</v>
      </c>
      <c r="F24" s="278">
        <v>326</v>
      </c>
      <c r="G24" s="278">
        <v>223</v>
      </c>
      <c r="H24" s="278">
        <v>420</v>
      </c>
      <c r="I24" s="278">
        <v>266</v>
      </c>
      <c r="J24" s="278">
        <v>390</v>
      </c>
      <c r="K24" s="278">
        <v>304</v>
      </c>
      <c r="L24" s="278">
        <v>317</v>
      </c>
      <c r="M24" s="278">
        <v>351</v>
      </c>
      <c r="N24" s="277">
        <v>3722</v>
      </c>
    </row>
    <row r="25" spans="1:14">
      <c r="A25" s="276">
        <v>2014</v>
      </c>
      <c r="B25" s="278">
        <v>220</v>
      </c>
      <c r="C25" s="278">
        <v>284</v>
      </c>
      <c r="D25" s="278">
        <v>253</v>
      </c>
      <c r="E25" s="278">
        <v>237</v>
      </c>
      <c r="F25" s="278">
        <v>357</v>
      </c>
      <c r="G25" s="278">
        <v>275</v>
      </c>
      <c r="H25" s="278">
        <v>278</v>
      </c>
      <c r="I25" s="278">
        <v>88</v>
      </c>
      <c r="J25" s="278">
        <v>244</v>
      </c>
      <c r="K25" s="278">
        <v>245</v>
      </c>
      <c r="L25" s="278">
        <v>145</v>
      </c>
      <c r="M25" s="278">
        <v>342</v>
      </c>
      <c r="N25" s="277">
        <v>2968</v>
      </c>
    </row>
    <row r="26" spans="1:14">
      <c r="A26" s="276">
        <v>2015</v>
      </c>
      <c r="B26" s="278">
        <v>225</v>
      </c>
      <c r="C26" s="278">
        <v>112</v>
      </c>
      <c r="D26" s="278">
        <v>155</v>
      </c>
      <c r="E26" s="278">
        <v>388</v>
      </c>
      <c r="F26" s="278">
        <v>364</v>
      </c>
      <c r="G26" s="278">
        <v>208</v>
      </c>
      <c r="H26" s="278">
        <v>393</v>
      </c>
      <c r="I26" s="278">
        <v>166</v>
      </c>
      <c r="J26" s="278">
        <v>474</v>
      </c>
      <c r="K26" s="278">
        <v>0</v>
      </c>
      <c r="L26" s="278">
        <v>0</v>
      </c>
      <c r="M26" s="278">
        <v>0</v>
      </c>
      <c r="N26" s="277">
        <v>2485</v>
      </c>
    </row>
    <row r="27" spans="1:14">
      <c r="A27" s="276">
        <v>2016</v>
      </c>
      <c r="B27" s="278">
        <v>0</v>
      </c>
      <c r="C27" s="278">
        <v>0</v>
      </c>
      <c r="D27" s="278">
        <v>0</v>
      </c>
      <c r="E27" s="278">
        <v>74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908</v>
      </c>
      <c r="L27" s="278">
        <v>179</v>
      </c>
      <c r="M27" s="278">
        <v>285</v>
      </c>
      <c r="N27" s="277">
        <v>1446</v>
      </c>
    </row>
    <row r="28" spans="1:14">
      <c r="A28" s="276">
        <v>2017</v>
      </c>
      <c r="B28" s="278">
        <v>0</v>
      </c>
      <c r="C28" s="277">
        <v>61</v>
      </c>
      <c r="D28" s="277">
        <v>247</v>
      </c>
      <c r="E28" s="277">
        <v>81</v>
      </c>
      <c r="F28" s="277">
        <v>110</v>
      </c>
      <c r="G28" s="277">
        <v>213</v>
      </c>
      <c r="H28" s="277">
        <v>108</v>
      </c>
      <c r="I28" s="277">
        <v>148</v>
      </c>
      <c r="J28" s="277">
        <v>325</v>
      </c>
      <c r="K28" s="277">
        <v>217</v>
      </c>
      <c r="L28" s="277">
        <v>130</v>
      </c>
      <c r="M28" s="277">
        <v>490</v>
      </c>
      <c r="N28" s="277">
        <v>2130</v>
      </c>
    </row>
    <row r="29" spans="1:14" ht="13.5" thickBot="1">
      <c r="A29" s="276">
        <v>2018</v>
      </c>
      <c r="B29" s="278">
        <v>134</v>
      </c>
      <c r="C29" s="277">
        <v>202</v>
      </c>
      <c r="D29" s="480">
        <v>178</v>
      </c>
      <c r="E29" s="277">
        <v>150</v>
      </c>
      <c r="F29" s="277">
        <v>119</v>
      </c>
      <c r="G29" s="277">
        <v>129</v>
      </c>
      <c r="H29" s="277">
        <v>22</v>
      </c>
      <c r="I29" s="277">
        <v>261</v>
      </c>
      <c r="J29" s="277">
        <v>177</v>
      </c>
      <c r="K29" s="277">
        <v>0</v>
      </c>
      <c r="L29" s="277">
        <v>0</v>
      </c>
      <c r="M29" s="277">
        <v>0</v>
      </c>
      <c r="N29" s="277">
        <f>SUM(B29:M29)</f>
        <v>1372</v>
      </c>
    </row>
    <row r="30" spans="1:14" ht="13.5" thickBot="1">
      <c r="A30" s="279" t="s">
        <v>593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1"/>
    </row>
    <row r="31" spans="1:14">
      <c r="A31" s="276">
        <v>2008</v>
      </c>
      <c r="B31" s="277">
        <v>800</v>
      </c>
      <c r="C31" s="277">
        <v>92518</v>
      </c>
      <c r="D31" s="277">
        <v>192433</v>
      </c>
      <c r="E31" s="277">
        <v>141524</v>
      </c>
      <c r="F31" s="277">
        <v>400303</v>
      </c>
      <c r="G31" s="277">
        <v>229588</v>
      </c>
      <c r="H31" s="277">
        <v>70032</v>
      </c>
      <c r="I31" s="277">
        <v>304691</v>
      </c>
      <c r="J31" s="277">
        <v>431052</v>
      </c>
      <c r="K31" s="277">
        <v>498837</v>
      </c>
      <c r="L31" s="277">
        <v>298851</v>
      </c>
      <c r="M31" s="277">
        <v>480402</v>
      </c>
      <c r="N31" s="277">
        <v>3141031</v>
      </c>
    </row>
    <row r="32" spans="1:14">
      <c r="A32" s="276">
        <v>2009</v>
      </c>
      <c r="B32" s="277">
        <v>79054</v>
      </c>
      <c r="C32" s="277">
        <v>233271</v>
      </c>
      <c r="D32" s="277">
        <v>245697</v>
      </c>
      <c r="E32" s="277">
        <v>49862</v>
      </c>
      <c r="F32" s="277">
        <v>128089</v>
      </c>
      <c r="G32" s="277">
        <v>262520</v>
      </c>
      <c r="H32" s="277">
        <v>287412</v>
      </c>
      <c r="I32" s="277">
        <v>58346</v>
      </c>
      <c r="J32" s="277">
        <v>184683</v>
      </c>
      <c r="K32" s="277">
        <v>187909</v>
      </c>
      <c r="L32" s="277">
        <v>239235</v>
      </c>
      <c r="M32" s="277">
        <v>252290</v>
      </c>
      <c r="N32" s="277">
        <v>2208368</v>
      </c>
    </row>
    <row r="33" spans="1:14">
      <c r="A33" s="276">
        <v>2010</v>
      </c>
      <c r="B33" s="277">
        <v>105549</v>
      </c>
      <c r="C33" s="277">
        <v>186481</v>
      </c>
      <c r="D33" s="277">
        <v>113138</v>
      </c>
      <c r="E33" s="277">
        <v>126981</v>
      </c>
      <c r="F33" s="277">
        <v>144408</v>
      </c>
      <c r="G33" s="277">
        <v>153551</v>
      </c>
      <c r="H33" s="277">
        <v>236173</v>
      </c>
      <c r="I33" s="277">
        <v>117965</v>
      </c>
      <c r="J33" s="277">
        <v>274273</v>
      </c>
      <c r="K33" s="277">
        <v>201597</v>
      </c>
      <c r="L33" s="277">
        <v>391211</v>
      </c>
      <c r="M33" s="277">
        <v>445154</v>
      </c>
      <c r="N33" s="277">
        <v>2496481</v>
      </c>
    </row>
    <row r="34" spans="1:14">
      <c r="A34" s="276">
        <v>2011</v>
      </c>
      <c r="B34" s="278">
        <v>161710</v>
      </c>
      <c r="C34" s="278">
        <v>170715</v>
      </c>
      <c r="D34" s="278">
        <v>432702</v>
      </c>
      <c r="E34" s="278">
        <v>390251</v>
      </c>
      <c r="F34" s="278">
        <v>437382</v>
      </c>
      <c r="G34" s="278">
        <v>220084</v>
      </c>
      <c r="H34" s="278">
        <v>342824</v>
      </c>
      <c r="I34" s="278">
        <v>299026</v>
      </c>
      <c r="J34" s="277">
        <v>171908</v>
      </c>
      <c r="K34" s="277">
        <v>171167</v>
      </c>
      <c r="L34" s="277">
        <v>101514</v>
      </c>
      <c r="M34" s="277">
        <v>113158</v>
      </c>
      <c r="N34" s="277">
        <v>3012441</v>
      </c>
    </row>
    <row r="35" spans="1:14">
      <c r="A35" s="276">
        <v>2012</v>
      </c>
      <c r="B35" s="278">
        <v>0</v>
      </c>
      <c r="C35" s="278">
        <v>0</v>
      </c>
      <c r="D35" s="278">
        <v>344770</v>
      </c>
      <c r="E35" s="278">
        <v>600417</v>
      </c>
      <c r="F35" s="278">
        <v>306692</v>
      </c>
      <c r="G35" s="278">
        <v>200734</v>
      </c>
      <c r="H35" s="278">
        <v>230042</v>
      </c>
      <c r="I35" s="278">
        <v>200873</v>
      </c>
      <c r="J35" s="277">
        <v>133315</v>
      </c>
      <c r="K35" s="277">
        <v>287218</v>
      </c>
      <c r="L35" s="277">
        <v>214813</v>
      </c>
      <c r="M35" s="277">
        <v>220432</v>
      </c>
      <c r="N35" s="277">
        <v>2739306</v>
      </c>
    </row>
    <row r="36" spans="1:14">
      <c r="A36" s="276">
        <v>2013</v>
      </c>
      <c r="B36" s="278">
        <v>58586</v>
      </c>
      <c r="C36" s="278">
        <v>147664</v>
      </c>
      <c r="D36" s="278">
        <v>152719</v>
      </c>
      <c r="E36" s="278">
        <v>169137</v>
      </c>
      <c r="F36" s="278">
        <v>158259</v>
      </c>
      <c r="G36" s="278">
        <v>117696</v>
      </c>
      <c r="H36" s="278">
        <v>226659</v>
      </c>
      <c r="I36" s="282">
        <v>141609</v>
      </c>
      <c r="J36" s="282">
        <v>204049</v>
      </c>
      <c r="K36" s="282">
        <v>160318</v>
      </c>
      <c r="L36" s="282">
        <v>150143</v>
      </c>
      <c r="M36" s="282">
        <v>173860</v>
      </c>
      <c r="N36" s="277">
        <v>1860699</v>
      </c>
    </row>
    <row r="37" spans="1:14">
      <c r="A37" s="276">
        <v>2014</v>
      </c>
      <c r="B37" s="278">
        <v>98436.3</v>
      </c>
      <c r="C37" s="278">
        <v>133326</v>
      </c>
      <c r="D37" s="278">
        <v>132626.29999999999</v>
      </c>
      <c r="E37" s="278">
        <v>139241</v>
      </c>
      <c r="F37" s="278">
        <v>190666</v>
      </c>
      <c r="G37" s="278">
        <v>126401</v>
      </c>
      <c r="H37" s="278">
        <v>133390</v>
      </c>
      <c r="I37" s="282">
        <v>41694</v>
      </c>
      <c r="J37" s="282">
        <v>127290.4</v>
      </c>
      <c r="K37" s="282">
        <v>127743</v>
      </c>
      <c r="L37" s="282">
        <v>68142</v>
      </c>
      <c r="M37" s="282">
        <v>180040</v>
      </c>
      <c r="N37" s="277">
        <v>1498996</v>
      </c>
    </row>
    <row r="38" spans="1:14">
      <c r="A38" s="276">
        <v>2015</v>
      </c>
      <c r="B38" s="278">
        <v>110934</v>
      </c>
      <c r="C38" s="278">
        <v>53376</v>
      </c>
      <c r="D38" s="278">
        <v>106585</v>
      </c>
      <c r="E38" s="278">
        <v>228911</v>
      </c>
      <c r="F38" s="278">
        <v>208849</v>
      </c>
      <c r="G38" s="278">
        <v>117497</v>
      </c>
      <c r="H38" s="278">
        <v>210342</v>
      </c>
      <c r="I38" s="282">
        <v>97422</v>
      </c>
      <c r="J38" s="282">
        <v>253813</v>
      </c>
      <c r="K38" s="282">
        <v>0</v>
      </c>
      <c r="L38" s="282">
        <v>0</v>
      </c>
      <c r="M38" s="282">
        <v>0</v>
      </c>
      <c r="N38" s="277">
        <v>1387729</v>
      </c>
    </row>
    <row r="39" spans="1:14">
      <c r="A39" s="276">
        <v>2016</v>
      </c>
      <c r="B39" s="278">
        <v>0</v>
      </c>
      <c r="C39" s="278">
        <v>0</v>
      </c>
      <c r="D39" s="278">
        <v>0</v>
      </c>
      <c r="E39" s="278">
        <v>35313</v>
      </c>
      <c r="F39" s="278">
        <v>0</v>
      </c>
      <c r="G39" s="278">
        <v>0</v>
      </c>
      <c r="H39" s="278">
        <v>0</v>
      </c>
      <c r="I39" s="282">
        <v>0</v>
      </c>
      <c r="J39" s="282">
        <v>0</v>
      </c>
      <c r="K39" s="282">
        <v>427494</v>
      </c>
      <c r="L39" s="282">
        <v>84556</v>
      </c>
      <c r="M39" s="282">
        <v>138372</v>
      </c>
      <c r="N39" s="277">
        <v>685735</v>
      </c>
    </row>
    <row r="40" spans="1:14">
      <c r="A40" s="276">
        <v>2017</v>
      </c>
      <c r="B40" s="278">
        <v>0</v>
      </c>
      <c r="C40" s="278">
        <v>32699</v>
      </c>
      <c r="D40" s="278">
        <v>119341</v>
      </c>
      <c r="E40" s="278">
        <v>39632</v>
      </c>
      <c r="F40" s="278">
        <v>52597</v>
      </c>
      <c r="G40" s="278">
        <v>103011</v>
      </c>
      <c r="H40" s="278">
        <v>58147</v>
      </c>
      <c r="I40" s="278">
        <v>71465</v>
      </c>
      <c r="J40" s="277">
        <v>169386</v>
      </c>
      <c r="K40" s="277">
        <v>116649</v>
      </c>
      <c r="L40" s="277">
        <v>66266</v>
      </c>
      <c r="M40" s="277">
        <v>248824</v>
      </c>
      <c r="N40" s="277">
        <v>1078017</v>
      </c>
    </row>
    <row r="41" spans="1:14">
      <c r="A41" s="276">
        <v>2018</v>
      </c>
      <c r="B41" s="278">
        <v>77038</v>
      </c>
      <c r="C41" s="277">
        <v>101004</v>
      </c>
      <c r="D41" s="480">
        <v>87582</v>
      </c>
      <c r="E41" s="277">
        <v>65306</v>
      </c>
      <c r="F41" s="277">
        <v>56653</v>
      </c>
      <c r="G41" s="277">
        <v>60122</v>
      </c>
      <c r="H41" s="277">
        <v>8299</v>
      </c>
      <c r="I41" s="277">
        <v>140270</v>
      </c>
      <c r="J41" s="277">
        <v>96582</v>
      </c>
      <c r="K41" s="277">
        <v>0</v>
      </c>
      <c r="L41" s="277">
        <v>0</v>
      </c>
      <c r="M41" s="277">
        <v>0</v>
      </c>
      <c r="N41" s="277">
        <f>SUM(B41:M41)</f>
        <v>692856</v>
      </c>
    </row>
    <row r="42" spans="1:14">
      <c r="A42" s="886" t="s">
        <v>653</v>
      </c>
      <c r="B42" s="886"/>
      <c r="C42" s="886"/>
      <c r="D42" s="886"/>
      <c r="E42" s="886"/>
      <c r="F42" s="886"/>
      <c r="G42" s="886"/>
      <c r="H42" s="886"/>
      <c r="I42" s="886"/>
      <c r="J42" s="734"/>
      <c r="K42" s="734"/>
      <c r="L42" s="734"/>
      <c r="M42" s="734"/>
      <c r="N42" s="734"/>
    </row>
    <row r="43" spans="1:14">
      <c r="A43" s="735" t="s">
        <v>634</v>
      </c>
      <c r="B43" s="736"/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</row>
  </sheetData>
  <mergeCells count="1">
    <mergeCell ref="A42:I42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F99FF"/>
  </sheetPr>
  <dimension ref="A1:N48"/>
  <sheetViews>
    <sheetView view="pageBreakPreview" zoomScaleNormal="100" zoomScaleSheetLayoutView="100" workbookViewId="0">
      <selection activeCell="G13" sqref="G13"/>
    </sheetView>
  </sheetViews>
  <sheetFormatPr baseColWidth="10" defaultColWidth="11.5703125" defaultRowHeight="12.75"/>
  <cols>
    <col min="1" max="1" width="14.85546875" style="230" customWidth="1"/>
    <col min="2" max="2" width="67" style="196" customWidth="1"/>
    <col min="3" max="3" width="20.5703125" style="208" customWidth="1"/>
    <col min="4" max="4" width="15.7109375" style="208" customWidth="1"/>
    <col min="5" max="5" width="15.7109375" style="196" customWidth="1"/>
    <col min="6" max="6" width="25" style="196" customWidth="1"/>
    <col min="7" max="16384" width="11.5703125" style="196"/>
  </cols>
  <sheetData>
    <row r="1" spans="1:14" s="272" customFormat="1">
      <c r="A1" s="216" t="s">
        <v>369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15.75">
      <c r="A2" s="138" t="s">
        <v>654</v>
      </c>
      <c r="B2" s="673"/>
    </row>
    <row r="3" spans="1:14">
      <c r="A3" s="515" t="s">
        <v>371</v>
      </c>
      <c r="B3" s="515" t="s">
        <v>372</v>
      </c>
      <c r="C3" s="516" t="s">
        <v>415</v>
      </c>
      <c r="D3" s="516" t="s">
        <v>373</v>
      </c>
    </row>
    <row r="4" spans="1:14" ht="15">
      <c r="A4" s="517"/>
      <c r="B4" s="517"/>
      <c r="C4" s="517"/>
      <c r="D4" s="517"/>
    </row>
    <row r="5" spans="1:14">
      <c r="A5" s="518">
        <v>685</v>
      </c>
      <c r="B5" s="518" t="s">
        <v>303</v>
      </c>
      <c r="C5" s="519">
        <v>1405015.6941</v>
      </c>
      <c r="D5" s="520">
        <f>C5/128521500.6</f>
        <v>1.0932145108333726E-2</v>
      </c>
    </row>
    <row r="6" spans="1:14">
      <c r="A6" s="518">
        <v>338</v>
      </c>
      <c r="B6" s="518" t="s">
        <v>302</v>
      </c>
      <c r="C6" s="519">
        <v>292385.51649999991</v>
      </c>
      <c r="D6" s="520">
        <f t="shared" ref="D6:D10" si="0">C6/128521500.6</f>
        <v>2.2749930177830488E-3</v>
      </c>
    </row>
    <row r="7" spans="1:14">
      <c r="A7" s="521">
        <v>138</v>
      </c>
      <c r="B7" s="521" t="s">
        <v>374</v>
      </c>
      <c r="C7" s="522">
        <v>69995.665099999998</v>
      </c>
      <c r="D7" s="674">
        <f t="shared" si="0"/>
        <v>5.4462222097646437E-4</v>
      </c>
    </row>
    <row r="8" spans="1:14">
      <c r="A8" s="521">
        <v>41</v>
      </c>
      <c r="B8" s="521" t="s">
        <v>375</v>
      </c>
      <c r="C8" s="522">
        <v>34168.551599999999</v>
      </c>
      <c r="D8" s="674">
        <f t="shared" si="0"/>
        <v>2.6585864186525068E-4</v>
      </c>
    </row>
    <row r="9" spans="1:14">
      <c r="A9" s="521">
        <v>28</v>
      </c>
      <c r="B9" s="521" t="s">
        <v>438</v>
      </c>
      <c r="C9" s="522">
        <v>48582.695599999999</v>
      </c>
      <c r="D9" s="674">
        <f t="shared" si="0"/>
        <v>3.7801220319707348E-4</v>
      </c>
    </row>
    <row r="10" spans="1:14">
      <c r="A10" s="521">
        <v>85</v>
      </c>
      <c r="B10" s="521" t="s">
        <v>376</v>
      </c>
      <c r="C10" s="522">
        <v>33134.070200000002</v>
      </c>
      <c r="D10" s="674">
        <f t="shared" si="0"/>
        <v>2.5780954972758855E-4</v>
      </c>
    </row>
    <row r="11" spans="1:14">
      <c r="A11" s="523">
        <f>SUM(A5:A6)</f>
        <v>1023</v>
      </c>
      <c r="B11" s="524" t="s">
        <v>377</v>
      </c>
      <c r="C11" s="523">
        <f>SUM(C5:C6)</f>
        <v>1697401.2105999999</v>
      </c>
      <c r="D11" s="525">
        <f>C11/128521500.6</f>
        <v>1.3207138126116775E-2</v>
      </c>
      <c r="F11" s="562"/>
    </row>
    <row r="12" spans="1:14">
      <c r="F12" s="562"/>
    </row>
    <row r="13" spans="1:14">
      <c r="F13" s="562"/>
    </row>
    <row r="14" spans="1:14" ht="15.75">
      <c r="A14" s="138" t="s">
        <v>655</v>
      </c>
      <c r="F14" s="562"/>
    </row>
    <row r="15" spans="1:14">
      <c r="A15" s="232" t="s">
        <v>378</v>
      </c>
      <c r="B15" s="259" t="s">
        <v>412</v>
      </c>
      <c r="C15" s="260" t="s">
        <v>379</v>
      </c>
      <c r="D15" s="260" t="s">
        <v>415</v>
      </c>
      <c r="E15" s="266" t="s">
        <v>373</v>
      </c>
      <c r="F15" s="562"/>
    </row>
    <row r="16" spans="1:14">
      <c r="A16" s="269"/>
      <c r="B16" s="267"/>
      <c r="C16" s="268"/>
      <c r="D16" s="268"/>
      <c r="E16" s="267"/>
      <c r="F16" s="785"/>
    </row>
    <row r="17" spans="1:6">
      <c r="A17" s="230" t="s">
        <v>380</v>
      </c>
      <c r="B17" s="196" t="s">
        <v>381</v>
      </c>
      <c r="C17" s="208">
        <v>243</v>
      </c>
      <c r="D17" s="208">
        <v>23010287</v>
      </c>
      <c r="E17" s="261">
        <f>D17/F17</f>
        <v>0.17903834189376475</v>
      </c>
      <c r="F17" s="786">
        <v>128521560</v>
      </c>
    </row>
    <row r="18" spans="1:6">
      <c r="A18" s="230">
        <v>2</v>
      </c>
      <c r="B18" s="196" t="s">
        <v>382</v>
      </c>
      <c r="C18" s="208">
        <v>54</v>
      </c>
      <c r="D18" s="208">
        <v>16580666</v>
      </c>
      <c r="E18" s="261">
        <f t="shared" ref="E18:E28" si="1">D18/F18</f>
        <v>0.12901077453463838</v>
      </c>
      <c r="F18" s="786">
        <v>128521560</v>
      </c>
    </row>
    <row r="19" spans="1:6">
      <c r="A19" s="230" t="s">
        <v>383</v>
      </c>
      <c r="B19" s="196" t="s">
        <v>656</v>
      </c>
      <c r="C19" s="208">
        <v>66</v>
      </c>
      <c r="D19" s="208">
        <v>15212305</v>
      </c>
      <c r="E19" s="261">
        <f t="shared" si="1"/>
        <v>0.11836383716475275</v>
      </c>
      <c r="F19" s="786">
        <v>128521560</v>
      </c>
    </row>
    <row r="20" spans="1:6">
      <c r="A20" s="230" t="s">
        <v>384</v>
      </c>
      <c r="B20" s="196" t="s">
        <v>385</v>
      </c>
      <c r="C20" s="208">
        <v>15</v>
      </c>
      <c r="D20" s="208">
        <v>14811758</v>
      </c>
      <c r="E20" s="261">
        <f t="shared" si="1"/>
        <v>0.11524726279388454</v>
      </c>
      <c r="F20" s="786">
        <v>128521560</v>
      </c>
    </row>
    <row r="21" spans="1:6">
      <c r="A21" s="230" t="s">
        <v>386</v>
      </c>
      <c r="B21" s="196" t="s">
        <v>387</v>
      </c>
      <c r="C21" s="208">
        <v>9314</v>
      </c>
      <c r="D21" s="208">
        <v>5852337</v>
      </c>
      <c r="E21" s="261">
        <f t="shared" si="1"/>
        <v>4.5535838500559749E-2</v>
      </c>
      <c r="F21" s="786">
        <v>128521560</v>
      </c>
    </row>
    <row r="22" spans="1:6">
      <c r="A22" s="230" t="s">
        <v>388</v>
      </c>
      <c r="B22" s="196" t="s">
        <v>389</v>
      </c>
      <c r="C22" s="208">
        <v>61</v>
      </c>
      <c r="D22" s="208">
        <v>4156521</v>
      </c>
      <c r="E22" s="261">
        <f t="shared" si="1"/>
        <v>3.2341040678311096E-2</v>
      </c>
      <c r="F22" s="786">
        <v>128521560</v>
      </c>
    </row>
    <row r="23" spans="1:6">
      <c r="A23" s="230" t="s">
        <v>390</v>
      </c>
      <c r="B23" s="196" t="s">
        <v>391</v>
      </c>
      <c r="C23" s="208">
        <v>27</v>
      </c>
      <c r="D23" s="208">
        <v>1312238</v>
      </c>
      <c r="E23" s="261">
        <f t="shared" si="1"/>
        <v>1.021025577342821E-2</v>
      </c>
      <c r="F23" s="786">
        <v>128521560</v>
      </c>
    </row>
    <row r="24" spans="1:6">
      <c r="A24" s="230" t="s">
        <v>392</v>
      </c>
      <c r="B24" s="196" t="s">
        <v>393</v>
      </c>
      <c r="C24" s="208">
        <v>108</v>
      </c>
      <c r="D24" s="208">
        <v>634224</v>
      </c>
      <c r="E24" s="261">
        <f t="shared" si="1"/>
        <v>4.9347673651020107E-3</v>
      </c>
      <c r="F24" s="786">
        <v>128521560</v>
      </c>
    </row>
    <row r="25" spans="1:6">
      <c r="A25" s="230" t="s">
        <v>394</v>
      </c>
      <c r="B25" s="196" t="s">
        <v>395</v>
      </c>
      <c r="C25" s="208">
        <v>43</v>
      </c>
      <c r="D25" s="208">
        <v>362300</v>
      </c>
      <c r="E25" s="261">
        <f t="shared" si="1"/>
        <v>2.8189822781485067E-3</v>
      </c>
      <c r="F25" s="786">
        <v>128521560</v>
      </c>
    </row>
    <row r="26" spans="1:6">
      <c r="A26" s="230" t="s">
        <v>396</v>
      </c>
      <c r="B26" s="196" t="s">
        <v>397</v>
      </c>
      <c r="C26" s="208">
        <v>2167</v>
      </c>
      <c r="D26" s="208">
        <v>348466</v>
      </c>
      <c r="E26" s="261">
        <f t="shared" si="1"/>
        <v>2.7113427505859717E-3</v>
      </c>
      <c r="F26" s="786">
        <v>128521560</v>
      </c>
    </row>
    <row r="27" spans="1:6">
      <c r="A27" s="230" t="s">
        <v>398</v>
      </c>
      <c r="B27" s="196" t="s">
        <v>399</v>
      </c>
      <c r="C27" s="208">
        <v>6</v>
      </c>
      <c r="D27" s="208">
        <v>223665</v>
      </c>
      <c r="E27" s="262">
        <f t="shared" si="1"/>
        <v>1.740291667794882E-3</v>
      </c>
      <c r="F27" s="786">
        <v>128521560</v>
      </c>
    </row>
    <row r="28" spans="1:6">
      <c r="A28" s="230" t="s">
        <v>400</v>
      </c>
      <c r="B28" s="196" t="s">
        <v>401</v>
      </c>
      <c r="C28" s="208">
        <v>20</v>
      </c>
      <c r="D28" s="208">
        <v>4188.8599999999997</v>
      </c>
      <c r="E28" s="262">
        <f t="shared" si="1"/>
        <v>3.2592663830099786E-5</v>
      </c>
      <c r="F28" s="786">
        <v>128521560</v>
      </c>
    </row>
    <row r="29" spans="1:6">
      <c r="A29" s="258" t="s">
        <v>55</v>
      </c>
      <c r="B29" s="263"/>
      <c r="C29" s="264">
        <f>SUM(C17:C28)</f>
        <v>12124</v>
      </c>
      <c r="D29" s="264">
        <f>SUM(D17:D28)</f>
        <v>82508955.859999999</v>
      </c>
      <c r="E29" s="265">
        <f>D29/F29</f>
        <v>0.64198532806480091</v>
      </c>
      <c r="F29" s="786">
        <v>128521560</v>
      </c>
    </row>
    <row r="30" spans="1:6">
      <c r="F30" s="785"/>
    </row>
    <row r="31" spans="1:6">
      <c r="A31" s="270" t="s">
        <v>657</v>
      </c>
      <c r="B31" s="211"/>
      <c r="C31" s="737"/>
      <c r="D31" s="737"/>
      <c r="E31" s="211"/>
      <c r="F31" s="785"/>
    </row>
    <row r="32" spans="1:6">
      <c r="F32" s="562"/>
    </row>
    <row r="33" spans="1:6">
      <c r="A33" s="196"/>
      <c r="C33" s="196"/>
      <c r="D33" s="196"/>
      <c r="F33" s="562"/>
    </row>
    <row r="34" spans="1:6">
      <c r="A34" s="196"/>
      <c r="C34" s="196"/>
      <c r="D34" s="196"/>
      <c r="F34" s="562"/>
    </row>
    <row r="35" spans="1:6">
      <c r="A35" s="196"/>
      <c r="C35" s="196"/>
      <c r="D35" s="196"/>
      <c r="F35" s="562"/>
    </row>
    <row r="36" spans="1:6">
      <c r="A36" s="196"/>
      <c r="C36" s="196"/>
      <c r="D36" s="196"/>
      <c r="F36" s="562"/>
    </row>
    <row r="37" spans="1:6">
      <c r="A37" s="196"/>
      <c r="C37" s="196"/>
      <c r="D37" s="196"/>
      <c r="F37" s="562"/>
    </row>
    <row r="38" spans="1:6">
      <c r="A38" s="196"/>
      <c r="C38" s="196"/>
      <c r="D38" s="196"/>
      <c r="F38" s="562"/>
    </row>
    <row r="39" spans="1:6">
      <c r="A39" s="196"/>
      <c r="C39" s="196"/>
      <c r="D39" s="196"/>
      <c r="F39" s="562"/>
    </row>
    <row r="40" spans="1:6">
      <c r="A40" s="196"/>
      <c r="C40" s="196"/>
      <c r="D40" s="196"/>
      <c r="F40" s="562"/>
    </row>
    <row r="48" spans="1:6">
      <c r="A48" s="196"/>
      <c r="C48" s="196"/>
      <c r="D48" s="196"/>
    </row>
  </sheetData>
  <printOptions horizontalCentered="1" verticalCentered="1"/>
  <pageMargins left="0" right="0" top="0" bottom="0" header="0.31496062992125984" footer="0.31496062992125984"/>
  <pageSetup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39"/>
  <sheetViews>
    <sheetView showGridLines="0" view="pageBreakPreview" zoomScaleNormal="100" zoomScaleSheetLayoutView="100" workbookViewId="0">
      <selection activeCell="K20" sqref="K20"/>
    </sheetView>
  </sheetViews>
  <sheetFormatPr baseColWidth="10" defaultRowHeight="15"/>
  <cols>
    <col min="1" max="1" width="16.7109375" style="758" customWidth="1"/>
    <col min="2" max="2" width="9.42578125" style="758" customWidth="1"/>
    <col min="3" max="3" width="15.42578125" style="758" customWidth="1"/>
    <col min="4" max="4" width="9.140625" style="758" bestFit="1" customWidth="1"/>
    <col min="5" max="5" width="12.42578125" style="758" customWidth="1"/>
    <col min="6" max="6" width="9.140625" style="758" bestFit="1" customWidth="1"/>
    <col min="7" max="7" width="15.85546875" style="758" customWidth="1"/>
    <col min="8" max="16384" width="11.42578125" style="758"/>
  </cols>
  <sheetData>
    <row r="1" spans="1:14" s="272" customFormat="1" ht="12.75">
      <c r="A1" s="216" t="s">
        <v>369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>
      <c r="A2" s="888" t="s">
        <v>482</v>
      </c>
      <c r="B2" s="888"/>
      <c r="C2" s="888"/>
      <c r="D2" s="888"/>
      <c r="E2" s="888"/>
      <c r="F2" s="888"/>
      <c r="G2" s="888"/>
    </row>
    <row r="3" spans="1:14">
      <c r="A3" s="888"/>
      <c r="B3" s="888"/>
      <c r="C3" s="888"/>
      <c r="D3" s="888"/>
      <c r="E3" s="888"/>
      <c r="F3" s="888"/>
      <c r="G3" s="888"/>
    </row>
    <row r="4" spans="1:14" ht="15.75" thickBot="1"/>
    <row r="5" spans="1:14" ht="15" customHeight="1" thickBot="1">
      <c r="A5" s="528"/>
      <c r="B5" s="889" t="s">
        <v>658</v>
      </c>
      <c r="C5" s="890"/>
      <c r="D5" s="893" t="s">
        <v>486</v>
      </c>
      <c r="E5" s="893"/>
      <c r="F5" s="893"/>
      <c r="G5" s="894"/>
    </row>
    <row r="6" spans="1:14" ht="15.75" thickBot="1">
      <c r="A6" s="528"/>
      <c r="B6" s="891"/>
      <c r="C6" s="892"/>
      <c r="D6" s="895" t="s">
        <v>641</v>
      </c>
      <c r="E6" s="896"/>
      <c r="F6" s="897" t="s">
        <v>659</v>
      </c>
      <c r="G6" s="898"/>
    </row>
    <row r="7" spans="1:14" ht="15.75" thickBot="1">
      <c r="A7" s="532" t="s">
        <v>484</v>
      </c>
      <c r="B7" s="533" t="s">
        <v>379</v>
      </c>
      <c r="C7" s="533" t="s">
        <v>485</v>
      </c>
      <c r="D7" s="533" t="s">
        <v>379</v>
      </c>
      <c r="E7" s="533" t="s">
        <v>415</v>
      </c>
      <c r="F7" s="533" t="s">
        <v>379</v>
      </c>
      <c r="G7" s="534" t="s">
        <v>415</v>
      </c>
    </row>
    <row r="8" spans="1:14">
      <c r="A8" s="563" t="s">
        <v>289</v>
      </c>
      <c r="B8" s="529">
        <v>198</v>
      </c>
      <c r="C8" s="530">
        <v>101063</v>
      </c>
      <c r="D8" s="529">
        <v>0</v>
      </c>
      <c r="E8" s="529">
        <v>0</v>
      </c>
      <c r="F8" s="529">
        <v>14</v>
      </c>
      <c r="G8" s="564">
        <v>3122</v>
      </c>
    </row>
    <row r="9" spans="1:14">
      <c r="A9" s="563" t="s">
        <v>638</v>
      </c>
      <c r="B9" s="531">
        <v>4172</v>
      </c>
      <c r="C9" s="530">
        <v>1554317</v>
      </c>
      <c r="D9" s="529">
        <v>44</v>
      </c>
      <c r="E9" s="530">
        <v>14900</v>
      </c>
      <c r="F9" s="529">
        <v>404</v>
      </c>
      <c r="G9" s="564">
        <v>177549.48</v>
      </c>
    </row>
    <row r="10" spans="1:14">
      <c r="A10" s="563" t="s">
        <v>594</v>
      </c>
      <c r="B10" s="531">
        <v>1868</v>
      </c>
      <c r="C10" s="530">
        <v>1083123</v>
      </c>
      <c r="D10" s="529">
        <v>15</v>
      </c>
      <c r="E10" s="530">
        <v>10300</v>
      </c>
      <c r="F10" s="529">
        <v>344</v>
      </c>
      <c r="G10" s="564">
        <v>214800</v>
      </c>
    </row>
    <row r="11" spans="1:14">
      <c r="A11" s="563" t="s">
        <v>34</v>
      </c>
      <c r="B11" s="531">
        <v>5063</v>
      </c>
      <c r="C11" s="530">
        <v>2316369</v>
      </c>
      <c r="D11" s="529">
        <v>28</v>
      </c>
      <c r="E11" s="530">
        <v>11300</v>
      </c>
      <c r="F11" s="529">
        <v>557</v>
      </c>
      <c r="G11" s="564">
        <v>233485</v>
      </c>
    </row>
    <row r="12" spans="1:14">
      <c r="A12" s="563" t="s">
        <v>45</v>
      </c>
      <c r="B12" s="531">
        <v>2224</v>
      </c>
      <c r="C12" s="530">
        <v>1172918</v>
      </c>
      <c r="D12" s="529">
        <v>32</v>
      </c>
      <c r="E12" s="530">
        <v>18000</v>
      </c>
      <c r="F12" s="529">
        <v>408</v>
      </c>
      <c r="G12" s="564">
        <v>235500</v>
      </c>
    </row>
    <row r="13" spans="1:14">
      <c r="A13" s="563" t="s">
        <v>40</v>
      </c>
      <c r="B13" s="531">
        <v>1825</v>
      </c>
      <c r="C13" s="530">
        <v>846501</v>
      </c>
      <c r="D13" s="529">
        <v>4</v>
      </c>
      <c r="E13" s="530">
        <v>1000</v>
      </c>
      <c r="F13" s="529">
        <v>245</v>
      </c>
      <c r="G13" s="564">
        <v>131600</v>
      </c>
    </row>
    <row r="14" spans="1:14">
      <c r="A14" s="563" t="s">
        <v>595</v>
      </c>
      <c r="B14" s="529">
        <v>15</v>
      </c>
      <c r="C14" s="530">
        <v>2150</v>
      </c>
      <c r="D14" s="529">
        <v>0</v>
      </c>
      <c r="E14" s="529">
        <v>0</v>
      </c>
      <c r="F14" s="529">
        <v>1</v>
      </c>
      <c r="G14" s="565">
        <v>10</v>
      </c>
    </row>
    <row r="15" spans="1:14">
      <c r="A15" s="563" t="s">
        <v>36</v>
      </c>
      <c r="B15" s="531">
        <v>2421</v>
      </c>
      <c r="C15" s="530">
        <v>1100650</v>
      </c>
      <c r="D15" s="529">
        <v>25</v>
      </c>
      <c r="E15" s="530">
        <v>6700</v>
      </c>
      <c r="F15" s="529">
        <v>431</v>
      </c>
      <c r="G15" s="564">
        <v>161877</v>
      </c>
    </row>
    <row r="16" spans="1:14">
      <c r="A16" s="563" t="s">
        <v>42</v>
      </c>
      <c r="B16" s="531">
        <v>2576</v>
      </c>
      <c r="C16" s="530">
        <v>775610</v>
      </c>
      <c r="D16" s="529">
        <v>21</v>
      </c>
      <c r="E16" s="530">
        <v>6600</v>
      </c>
      <c r="F16" s="529">
        <v>256</v>
      </c>
      <c r="G16" s="564">
        <v>134500</v>
      </c>
    </row>
    <row r="17" spans="1:7">
      <c r="A17" s="563" t="s">
        <v>635</v>
      </c>
      <c r="B17" s="529">
        <v>973</v>
      </c>
      <c r="C17" s="530">
        <v>462151</v>
      </c>
      <c r="D17" s="529">
        <v>8</v>
      </c>
      <c r="E17" s="530">
        <v>3300</v>
      </c>
      <c r="F17" s="529">
        <v>169</v>
      </c>
      <c r="G17" s="564">
        <v>81900</v>
      </c>
    </row>
    <row r="18" spans="1:7">
      <c r="A18" s="563" t="s">
        <v>39</v>
      </c>
      <c r="B18" s="531">
        <v>1336</v>
      </c>
      <c r="C18" s="530">
        <v>573114</v>
      </c>
      <c r="D18" s="529">
        <v>16</v>
      </c>
      <c r="E18" s="530">
        <v>4100</v>
      </c>
      <c r="F18" s="529">
        <v>222</v>
      </c>
      <c r="G18" s="564">
        <v>84400</v>
      </c>
    </row>
    <row r="19" spans="1:7">
      <c r="A19" s="563" t="s">
        <v>472</v>
      </c>
      <c r="B19" s="531">
        <v>3362</v>
      </c>
      <c r="C19" s="530">
        <v>866246</v>
      </c>
      <c r="D19" s="529">
        <v>34</v>
      </c>
      <c r="E19" s="530">
        <v>13000</v>
      </c>
      <c r="F19" s="529">
        <v>225</v>
      </c>
      <c r="G19" s="564">
        <v>76500</v>
      </c>
    </row>
    <row r="20" spans="1:7">
      <c r="A20" s="563" t="s">
        <v>44</v>
      </c>
      <c r="B20" s="531">
        <v>3298</v>
      </c>
      <c r="C20" s="530">
        <v>1256203</v>
      </c>
      <c r="D20" s="529">
        <v>44</v>
      </c>
      <c r="E20" s="530">
        <v>21265</v>
      </c>
      <c r="F20" s="529">
        <v>464</v>
      </c>
      <c r="G20" s="564">
        <v>223868</v>
      </c>
    </row>
    <row r="21" spans="1:7">
      <c r="A21" s="563" t="s">
        <v>287</v>
      </c>
      <c r="B21" s="529">
        <v>463</v>
      </c>
      <c r="C21" s="530">
        <v>245144</v>
      </c>
      <c r="D21" s="529">
        <v>0</v>
      </c>
      <c r="E21" s="530">
        <v>0</v>
      </c>
      <c r="F21" s="529">
        <v>47</v>
      </c>
      <c r="G21" s="564">
        <v>12500</v>
      </c>
    </row>
    <row r="22" spans="1:7">
      <c r="A22" s="563" t="s">
        <v>41</v>
      </c>
      <c r="B22" s="531">
        <v>4373</v>
      </c>
      <c r="C22" s="530">
        <v>1497151</v>
      </c>
      <c r="D22" s="529">
        <v>32</v>
      </c>
      <c r="E22" s="530">
        <v>13030</v>
      </c>
      <c r="F22" s="529">
        <v>428</v>
      </c>
      <c r="G22" s="564">
        <v>216380</v>
      </c>
    </row>
    <row r="23" spans="1:7">
      <c r="A23" s="563" t="s">
        <v>290</v>
      </c>
      <c r="B23" s="529">
        <v>71</v>
      </c>
      <c r="C23" s="530">
        <v>21800</v>
      </c>
      <c r="D23" s="529">
        <v>1</v>
      </c>
      <c r="E23" s="529">
        <v>100</v>
      </c>
      <c r="F23" s="529">
        <v>10</v>
      </c>
      <c r="G23" s="564">
        <v>2100</v>
      </c>
    </row>
    <row r="24" spans="1:7">
      <c r="A24" s="563" t="s">
        <v>28</v>
      </c>
      <c r="B24" s="531">
        <v>1618</v>
      </c>
      <c r="C24" s="530">
        <v>313570</v>
      </c>
      <c r="D24" s="529">
        <v>5</v>
      </c>
      <c r="E24" s="530">
        <v>1200</v>
      </c>
      <c r="F24" s="529">
        <v>93</v>
      </c>
      <c r="G24" s="564">
        <v>14600</v>
      </c>
    </row>
    <row r="25" spans="1:7">
      <c r="A25" s="563" t="s">
        <v>124</v>
      </c>
      <c r="B25" s="531">
        <v>20</v>
      </c>
      <c r="C25" s="530">
        <v>14500</v>
      </c>
      <c r="D25" s="529">
        <v>0</v>
      </c>
      <c r="E25" s="530">
        <v>0</v>
      </c>
      <c r="F25" s="529">
        <v>0</v>
      </c>
      <c r="G25" s="564">
        <v>0</v>
      </c>
    </row>
    <row r="26" spans="1:7">
      <c r="A26" s="563" t="s">
        <v>35</v>
      </c>
      <c r="B26" s="531">
        <v>1344</v>
      </c>
      <c r="C26" s="530">
        <v>895159</v>
      </c>
      <c r="D26" s="529">
        <v>6</v>
      </c>
      <c r="E26" s="530">
        <v>2900</v>
      </c>
      <c r="F26" s="529">
        <v>152</v>
      </c>
      <c r="G26" s="564">
        <v>104100</v>
      </c>
    </row>
    <row r="27" spans="1:7">
      <c r="A27" s="563" t="s">
        <v>38</v>
      </c>
      <c r="B27" s="531">
        <v>1226</v>
      </c>
      <c r="C27" s="530">
        <v>451542</v>
      </c>
      <c r="D27" s="529">
        <v>3</v>
      </c>
      <c r="E27" s="530">
        <v>600</v>
      </c>
      <c r="F27" s="529">
        <v>79</v>
      </c>
      <c r="G27" s="564">
        <v>34500</v>
      </c>
    </row>
    <row r="28" spans="1:7">
      <c r="A28" s="563" t="s">
        <v>162</v>
      </c>
      <c r="B28" s="531">
        <v>1321</v>
      </c>
      <c r="C28" s="530">
        <v>846933</v>
      </c>
      <c r="D28" s="529">
        <v>16</v>
      </c>
      <c r="E28" s="530">
        <v>5300</v>
      </c>
      <c r="F28" s="529">
        <v>186</v>
      </c>
      <c r="G28" s="564">
        <v>78700</v>
      </c>
    </row>
    <row r="29" spans="1:7">
      <c r="A29" s="563" t="s">
        <v>43</v>
      </c>
      <c r="B29" s="531">
        <v>3374</v>
      </c>
      <c r="C29" s="530">
        <v>1532971</v>
      </c>
      <c r="D29" s="529">
        <v>77</v>
      </c>
      <c r="E29" s="530">
        <v>38700</v>
      </c>
      <c r="F29" s="529">
        <v>674</v>
      </c>
      <c r="G29" s="564">
        <v>309600</v>
      </c>
    </row>
    <row r="30" spans="1:7">
      <c r="A30" s="563" t="s">
        <v>660</v>
      </c>
      <c r="B30" s="531">
        <v>190</v>
      </c>
      <c r="C30" s="530">
        <v>78600</v>
      </c>
      <c r="D30" s="529">
        <v>24</v>
      </c>
      <c r="E30" s="530">
        <v>19200</v>
      </c>
      <c r="F30" s="529">
        <v>49</v>
      </c>
      <c r="G30" s="564">
        <v>27600</v>
      </c>
    </row>
    <row r="31" spans="1:7">
      <c r="A31" s="563" t="s">
        <v>37</v>
      </c>
      <c r="B31" s="531">
        <v>1065</v>
      </c>
      <c r="C31" s="530">
        <v>692989</v>
      </c>
      <c r="D31" s="529">
        <v>3</v>
      </c>
      <c r="E31" s="530">
        <v>400</v>
      </c>
      <c r="F31" s="529">
        <v>263</v>
      </c>
      <c r="G31" s="564">
        <v>199500</v>
      </c>
    </row>
    <row r="32" spans="1:7">
      <c r="A32" s="563" t="s">
        <v>291</v>
      </c>
      <c r="B32" s="529">
        <v>72</v>
      </c>
      <c r="C32" s="530">
        <v>13200</v>
      </c>
      <c r="D32" s="529">
        <v>0</v>
      </c>
      <c r="E32" s="529">
        <v>0</v>
      </c>
      <c r="F32" s="529">
        <v>12</v>
      </c>
      <c r="G32" s="564">
        <v>1800</v>
      </c>
    </row>
    <row r="33" spans="1:14">
      <c r="A33" s="563" t="s">
        <v>480</v>
      </c>
      <c r="B33" s="529">
        <v>40</v>
      </c>
      <c r="C33" s="530">
        <v>6300</v>
      </c>
      <c r="D33" s="529">
        <v>3</v>
      </c>
      <c r="E33" s="530">
        <v>500</v>
      </c>
      <c r="F33" s="529">
        <v>21</v>
      </c>
      <c r="G33" s="564">
        <v>2900</v>
      </c>
    </row>
    <row r="34" spans="1:14" ht="15.75" thickBot="1">
      <c r="A34" s="675" t="s">
        <v>481</v>
      </c>
      <c r="B34" s="530">
        <v>64</v>
      </c>
      <c r="C34" s="530">
        <v>0</v>
      </c>
      <c r="D34" s="529">
        <v>4</v>
      </c>
      <c r="E34" s="530">
        <v>2300</v>
      </c>
      <c r="F34" s="530">
        <v>67</v>
      </c>
      <c r="G34" s="564">
        <v>34262</v>
      </c>
    </row>
    <row r="35" spans="1:14" ht="15.75" thickBot="1">
      <c r="A35" s="676" t="s">
        <v>55</v>
      </c>
      <c r="B35" s="677">
        <v>44572</v>
      </c>
      <c r="C35" s="677">
        <v>18720274</v>
      </c>
      <c r="D35" s="678">
        <v>445</v>
      </c>
      <c r="E35" s="677">
        <v>194695</v>
      </c>
      <c r="F35" s="677">
        <v>5821</v>
      </c>
      <c r="G35" s="679">
        <v>2797653.48</v>
      </c>
      <c r="H35" s="680"/>
    </row>
    <row r="36" spans="1:14">
      <c r="A36" s="294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</row>
    <row r="37" spans="1:14" ht="57" customHeight="1">
      <c r="A37" s="887" t="s">
        <v>661</v>
      </c>
      <c r="B37" s="887"/>
      <c r="C37" s="887"/>
      <c r="D37" s="887"/>
      <c r="E37" s="887"/>
      <c r="F37" s="887"/>
      <c r="G37" s="887"/>
      <c r="H37" s="294"/>
      <c r="I37" s="294"/>
      <c r="J37" s="294"/>
      <c r="K37" s="294"/>
      <c r="L37" s="294"/>
      <c r="M37" s="294"/>
      <c r="N37" s="294"/>
    </row>
    <row r="38" spans="1:14">
      <c r="A38" s="887" t="s">
        <v>483</v>
      </c>
      <c r="B38" s="887"/>
      <c r="C38" s="887"/>
      <c r="D38" s="887"/>
      <c r="E38" s="887"/>
      <c r="F38" s="887"/>
      <c r="G38" s="887"/>
    </row>
    <row r="39" spans="1:14">
      <c r="A39" s="887"/>
      <c r="B39" s="887"/>
      <c r="C39" s="887"/>
      <c r="D39" s="887"/>
      <c r="E39" s="887"/>
      <c r="F39" s="887"/>
      <c r="G39" s="887"/>
    </row>
  </sheetData>
  <mergeCells count="7">
    <mergeCell ref="A38:G39"/>
    <mergeCell ref="A37:G37"/>
    <mergeCell ref="A2:G3"/>
    <mergeCell ref="B5:C6"/>
    <mergeCell ref="D5:G5"/>
    <mergeCell ref="D6:E6"/>
    <mergeCell ref="F6:G6"/>
  </mergeCells>
  <pageMargins left="0.7" right="0.7" top="0.75" bottom="0.75" header="0.3" footer="0.3"/>
  <pageSetup paperSize="9" scale="99" orientation="portrait" r:id="rId1"/>
  <colBreaks count="1" manualBreakCount="1">
    <brk id="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F99FF"/>
  </sheetPr>
  <dimension ref="A1:H25"/>
  <sheetViews>
    <sheetView view="pageBreakPreview" zoomScaleNormal="100" zoomScaleSheetLayoutView="100" workbookViewId="0">
      <selection activeCell="F12" sqref="F12"/>
    </sheetView>
  </sheetViews>
  <sheetFormatPr baseColWidth="10" defaultColWidth="11.42578125" defaultRowHeight="15"/>
  <cols>
    <col min="1" max="1" width="16.85546875" style="155" customWidth="1"/>
    <col min="2" max="6" width="19.42578125" style="151" customWidth="1"/>
    <col min="7" max="16384" width="11.42578125" style="152"/>
  </cols>
  <sheetData>
    <row r="1" spans="1:7">
      <c r="A1" s="207" t="s">
        <v>410</v>
      </c>
      <c r="B1" s="230"/>
      <c r="C1" s="230"/>
      <c r="D1" s="230"/>
      <c r="E1" s="230"/>
      <c r="F1" s="230"/>
    </row>
    <row r="2" spans="1:7" ht="15.75">
      <c r="A2" s="138" t="s">
        <v>411</v>
      </c>
      <c r="B2" s="230"/>
      <c r="C2" s="230"/>
      <c r="D2" s="230"/>
      <c r="E2" s="230"/>
      <c r="F2" s="230"/>
    </row>
    <row r="3" spans="1:7">
      <c r="A3" s="207"/>
      <c r="B3" s="230"/>
      <c r="C3" s="230"/>
      <c r="D3" s="230"/>
      <c r="E3" s="230"/>
      <c r="F3" s="230"/>
    </row>
    <row r="4" spans="1:7">
      <c r="A4" s="206" t="s">
        <v>251</v>
      </c>
      <c r="B4" s="255" t="s">
        <v>402</v>
      </c>
      <c r="C4" s="255" t="s">
        <v>403</v>
      </c>
      <c r="D4" s="255" t="s">
        <v>404</v>
      </c>
      <c r="E4" s="255" t="s">
        <v>405</v>
      </c>
      <c r="F4" s="255" t="s">
        <v>406</v>
      </c>
    </row>
    <row r="5" spans="1:7">
      <c r="A5" s="206"/>
      <c r="B5" s="255" t="s">
        <v>407</v>
      </c>
      <c r="C5" s="255"/>
      <c r="D5" s="255" t="s">
        <v>408</v>
      </c>
      <c r="E5" s="255" t="s">
        <v>407</v>
      </c>
      <c r="F5" s="255" t="s">
        <v>409</v>
      </c>
    </row>
    <row r="6" spans="1:7">
      <c r="A6" s="207">
        <v>2011</v>
      </c>
      <c r="B6" s="230">
        <v>58.66</v>
      </c>
      <c r="C6" s="230">
        <v>146.12</v>
      </c>
      <c r="D6" s="230">
        <v>70.680000000000007</v>
      </c>
      <c r="E6" s="230">
        <v>135.63</v>
      </c>
      <c r="F6" s="230">
        <v>411.09</v>
      </c>
      <c r="G6" s="374"/>
    </row>
    <row r="7" spans="1:7">
      <c r="A7" s="207">
        <v>2012</v>
      </c>
      <c r="B7" s="230">
        <v>441.66</v>
      </c>
      <c r="C7" s="230">
        <v>12.71</v>
      </c>
      <c r="D7" s="230">
        <v>571.66999999999996</v>
      </c>
      <c r="E7" s="230">
        <v>941.67</v>
      </c>
      <c r="F7" s="253">
        <v>1967.71</v>
      </c>
      <c r="G7" s="374"/>
    </row>
    <row r="8" spans="1:7">
      <c r="A8" s="207">
        <v>2013</v>
      </c>
      <c r="B8" s="230">
        <v>336.98</v>
      </c>
      <c r="C8" s="230">
        <v>11.91</v>
      </c>
      <c r="D8" s="230">
        <v>505.37</v>
      </c>
      <c r="E8" s="230">
        <v>809.47</v>
      </c>
      <c r="F8" s="253">
        <v>1663.73</v>
      </c>
      <c r="G8" s="374"/>
    </row>
    <row r="9" spans="1:7">
      <c r="A9" s="207">
        <v>2014</v>
      </c>
      <c r="B9" s="230">
        <v>372.45</v>
      </c>
      <c r="C9" s="230">
        <v>120.64</v>
      </c>
      <c r="D9" s="230">
        <v>528.97</v>
      </c>
      <c r="E9" s="230">
        <v>535.11</v>
      </c>
      <c r="F9" s="253">
        <v>1557.17</v>
      </c>
      <c r="G9" s="374"/>
    </row>
    <row r="10" spans="1:7">
      <c r="A10" s="207">
        <v>2015</v>
      </c>
      <c r="B10" s="230">
        <v>208.18</v>
      </c>
      <c r="C10" s="230">
        <v>198.71</v>
      </c>
      <c r="D10" s="230">
        <v>352.16</v>
      </c>
      <c r="E10" s="230">
        <v>344.16</v>
      </c>
      <c r="F10" s="253">
        <v>1103.2</v>
      </c>
      <c r="G10" s="374"/>
    </row>
    <row r="11" spans="1:7">
      <c r="A11" s="207">
        <v>2016</v>
      </c>
      <c r="B11" s="230">
        <v>236.43</v>
      </c>
      <c r="C11" s="230">
        <v>205.76</v>
      </c>
      <c r="D11" s="230">
        <v>519.58000000000004</v>
      </c>
      <c r="E11" s="230">
        <v>101.5</v>
      </c>
      <c r="F11" s="253">
        <v>1063.27</v>
      </c>
      <c r="G11" s="374"/>
    </row>
    <row r="12" spans="1:7">
      <c r="A12" s="207">
        <v>2017</v>
      </c>
      <c r="B12" s="373">
        <v>638.01203592000002</v>
      </c>
      <c r="C12" s="373">
        <v>260.90940907000004</v>
      </c>
      <c r="D12" s="373">
        <v>808.82568502999993</v>
      </c>
      <c r="E12" s="373">
        <v>66.167433000000003</v>
      </c>
      <c r="F12" s="373">
        <v>1773.9145630200001</v>
      </c>
      <c r="G12" s="374"/>
    </row>
    <row r="13" spans="1:7">
      <c r="A13" s="213" t="s">
        <v>663</v>
      </c>
      <c r="B13" s="256">
        <f>SUM(B14:B22)</f>
        <v>652.5102838900001</v>
      </c>
      <c r="C13" s="256">
        <f t="shared" ref="C13:F13" si="0">SUM(C14:C22)</f>
        <v>205.05047106000001</v>
      </c>
      <c r="D13" s="256">
        <f t="shared" si="0"/>
        <v>793.12525409000011</v>
      </c>
      <c r="E13" s="256">
        <f t="shared" si="0"/>
        <v>66.722073990000013</v>
      </c>
      <c r="F13" s="256">
        <f t="shared" si="0"/>
        <v>1717.4080830300002</v>
      </c>
    </row>
    <row r="14" spans="1:7">
      <c r="A14" s="207" t="s">
        <v>137</v>
      </c>
      <c r="B14" s="253">
        <v>7.3141999999999999E-2</v>
      </c>
      <c r="C14" s="253">
        <v>28.185164029999999</v>
      </c>
      <c r="D14" s="253">
        <v>0.24851297</v>
      </c>
      <c r="E14" s="253" t="s">
        <v>54</v>
      </c>
      <c r="F14" s="253">
        <f>SUM(B14:E14)</f>
        <v>28.506819</v>
      </c>
      <c r="G14" s="375"/>
    </row>
    <row r="15" spans="1:7">
      <c r="A15" s="207" t="s">
        <v>138</v>
      </c>
      <c r="B15" s="253">
        <v>51.307370000000006</v>
      </c>
      <c r="C15" s="253">
        <v>14.785137980000002</v>
      </c>
      <c r="D15" s="253">
        <v>53.634860969999998</v>
      </c>
      <c r="E15" s="253">
        <v>4.6292420000000005</v>
      </c>
      <c r="F15" s="253">
        <f>SUM(B15:E15)</f>
        <v>124.35661095</v>
      </c>
      <c r="G15" s="375"/>
    </row>
    <row r="16" spans="1:7">
      <c r="A16" s="207" t="s">
        <v>139</v>
      </c>
      <c r="B16" s="253">
        <v>183.65521099000003</v>
      </c>
      <c r="C16" s="253">
        <v>27.507437999999997</v>
      </c>
      <c r="D16" s="253">
        <v>230.42256400000002</v>
      </c>
      <c r="E16" s="253">
        <v>25.635743999999999</v>
      </c>
      <c r="F16" s="253">
        <f>SUM(B16:E16)</f>
        <v>467.22095699000005</v>
      </c>
      <c r="G16" s="375"/>
    </row>
    <row r="17" spans="1:8">
      <c r="A17" s="207" t="s">
        <v>140</v>
      </c>
      <c r="B17" s="253" t="s">
        <v>54</v>
      </c>
      <c r="C17" s="253">
        <v>22.11587007</v>
      </c>
      <c r="D17" s="253" t="s">
        <v>54</v>
      </c>
      <c r="E17" s="253" t="s">
        <v>54</v>
      </c>
      <c r="F17" s="253">
        <f t="shared" ref="F17:F18" si="1">SUM(B17:E17)</f>
        <v>22.11587007</v>
      </c>
    </row>
    <row r="18" spans="1:8">
      <c r="A18" s="207" t="s">
        <v>141</v>
      </c>
      <c r="B18" s="253">
        <v>84.665308950000011</v>
      </c>
      <c r="C18" s="253">
        <v>20.10221593</v>
      </c>
      <c r="D18" s="253">
        <v>96.473646129999992</v>
      </c>
      <c r="E18" s="253">
        <v>18.949471030000002</v>
      </c>
      <c r="F18" s="253">
        <f t="shared" si="1"/>
        <v>220.19064204000003</v>
      </c>
    </row>
    <row r="19" spans="1:8">
      <c r="A19" s="207" t="s">
        <v>142</v>
      </c>
      <c r="B19" s="253">
        <v>129.72532995999998</v>
      </c>
      <c r="C19" s="253">
        <v>9.4005019900000004</v>
      </c>
      <c r="D19" s="253">
        <v>161.29537901</v>
      </c>
      <c r="E19" s="253" t="s">
        <v>54</v>
      </c>
      <c r="F19" s="253">
        <f>SUM(B19:E19)</f>
        <v>300.42121096</v>
      </c>
    </row>
    <row r="20" spans="1:8">
      <c r="A20" s="207" t="s">
        <v>143</v>
      </c>
      <c r="B20" s="253">
        <v>0.90428197999999993</v>
      </c>
      <c r="C20" s="253">
        <v>38.109245000000001</v>
      </c>
      <c r="D20" s="253">
        <v>1.0131209999999999</v>
      </c>
      <c r="E20" s="253" t="s">
        <v>54</v>
      </c>
      <c r="F20" s="253">
        <f>SUM(B20:E20)</f>
        <v>40.02664798</v>
      </c>
      <c r="G20" s="787"/>
    </row>
    <row r="21" spans="1:8">
      <c r="A21" s="207" t="s">
        <v>144</v>
      </c>
      <c r="B21" s="253">
        <v>59.342085009999998</v>
      </c>
      <c r="C21" s="253">
        <v>21.991430040000001</v>
      </c>
      <c r="D21" s="253">
        <v>55.603507990000004</v>
      </c>
      <c r="E21" s="253">
        <v>4.3461780000000001</v>
      </c>
      <c r="F21" s="253">
        <f>SUM(B21:E21)</f>
        <v>141.28320104000002</v>
      </c>
      <c r="G21" s="788"/>
    </row>
    <row r="22" spans="1:8">
      <c r="A22" s="207" t="s">
        <v>145</v>
      </c>
      <c r="B22" s="253">
        <v>142.83755499999998</v>
      </c>
      <c r="C22" s="253">
        <v>22.853468020000001</v>
      </c>
      <c r="D22" s="253">
        <v>194.43366202000001</v>
      </c>
      <c r="E22" s="253">
        <v>13.161438960000002</v>
      </c>
      <c r="F22" s="253">
        <f>SUM(B22:E22)</f>
        <v>373.28612400000003</v>
      </c>
      <c r="G22" s="788"/>
    </row>
    <row r="23" spans="1:8">
      <c r="A23" s="210" t="s">
        <v>406</v>
      </c>
      <c r="B23" s="257">
        <f>SUM(B6:B13)</f>
        <v>2944.8823198100004</v>
      </c>
      <c r="C23" s="257">
        <f>SUM(C6:C13)</f>
        <v>1161.80988013</v>
      </c>
      <c r="D23" s="257">
        <f>SUM(D6:D13)</f>
        <v>4150.3809391200002</v>
      </c>
      <c r="E23" s="257">
        <f>SUM(E6:E13)</f>
        <v>3000.4295069899999</v>
      </c>
      <c r="F23" s="257">
        <f>SUM(F6:F13)</f>
        <v>11257.492646050001</v>
      </c>
    </row>
    <row r="24" spans="1:8">
      <c r="B24" s="372"/>
      <c r="C24" s="372"/>
      <c r="D24" s="372"/>
      <c r="E24" s="372"/>
      <c r="F24" s="372"/>
      <c r="H24" s="503"/>
    </row>
    <row r="25" spans="1:8" ht="32.25" customHeight="1">
      <c r="A25" s="899" t="s">
        <v>662</v>
      </c>
      <c r="B25" s="899"/>
      <c r="C25" s="899"/>
      <c r="D25" s="899"/>
      <c r="E25" s="899"/>
      <c r="F25" s="899"/>
      <c r="H25" s="502"/>
    </row>
  </sheetData>
  <mergeCells count="1">
    <mergeCell ref="A25:F25"/>
  </mergeCells>
  <printOptions horizontalCentered="1" verticalCentered="1"/>
  <pageMargins left="0" right="0" top="0" bottom="0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822" t="s">
        <v>172</v>
      </c>
      <c r="C2" s="822"/>
      <c r="D2" s="822"/>
      <c r="E2" s="822"/>
      <c r="F2" s="822"/>
      <c r="G2" s="822"/>
    </row>
    <row r="3" spans="2:8">
      <c r="B3" s="822" t="s">
        <v>171</v>
      </c>
      <c r="C3" s="822"/>
      <c r="D3" s="822"/>
      <c r="E3" s="822"/>
      <c r="F3" s="822"/>
      <c r="G3" s="822"/>
    </row>
    <row r="5" spans="2:8" ht="33.75">
      <c r="B5" s="85"/>
      <c r="C5" s="86" t="s">
        <v>128</v>
      </c>
      <c r="D5" s="85" t="s">
        <v>129</v>
      </c>
      <c r="E5" s="85" t="s">
        <v>130</v>
      </c>
      <c r="F5" s="87" t="s">
        <v>131</v>
      </c>
      <c r="G5" s="87" t="s">
        <v>132</v>
      </c>
      <c r="H5" s="87" t="s">
        <v>55</v>
      </c>
    </row>
    <row r="8" spans="2:8">
      <c r="B8" s="59">
        <v>2011</v>
      </c>
      <c r="C8" s="60" t="s">
        <v>133</v>
      </c>
      <c r="D8" s="61" t="s">
        <v>134</v>
      </c>
      <c r="E8" s="61">
        <v>74.252005180000012</v>
      </c>
      <c r="F8" s="61" t="s">
        <v>54</v>
      </c>
      <c r="G8" s="62" t="s">
        <v>54</v>
      </c>
      <c r="H8" s="62">
        <f>SUM(D8:G8)</f>
        <v>74.252005180000012</v>
      </c>
    </row>
    <row r="9" spans="2:8">
      <c r="B9" s="63"/>
      <c r="C9" s="64" t="s">
        <v>135</v>
      </c>
      <c r="D9" s="65">
        <v>5.07822101</v>
      </c>
      <c r="E9" s="65">
        <v>70.916692009999991</v>
      </c>
      <c r="F9" s="65">
        <v>5.4546779699999997</v>
      </c>
      <c r="G9" s="66" t="s">
        <v>54</v>
      </c>
      <c r="H9" s="66">
        <f t="shared" ref="H9:H61" si="0">SUM(D9:G9)</f>
        <v>81.44959098999999</v>
      </c>
    </row>
    <row r="10" spans="2:8">
      <c r="B10" s="67"/>
      <c r="C10" s="68" t="s">
        <v>136</v>
      </c>
      <c r="D10" s="69">
        <v>53.582341989999996</v>
      </c>
      <c r="E10" s="69">
        <v>0.95393199000000006</v>
      </c>
      <c r="F10" s="69">
        <v>65.223550990000007</v>
      </c>
      <c r="G10" s="70">
        <v>135.62538000999999</v>
      </c>
      <c r="H10" s="70">
        <f t="shared" si="0"/>
        <v>255.38520498</v>
      </c>
    </row>
    <row r="11" spans="2:8">
      <c r="B11" s="120"/>
      <c r="C11" s="118" t="s">
        <v>55</v>
      </c>
      <c r="D11" s="121">
        <f>SUM(D8:D10)</f>
        <v>58.660562999999996</v>
      </c>
      <c r="E11" s="121">
        <f>SUM(E8:E10)</f>
        <v>146.12262917999999</v>
      </c>
      <c r="F11" s="121">
        <f>SUM(F8:F10)</f>
        <v>70.678228960000013</v>
      </c>
      <c r="G11" s="121">
        <f>SUM(G8:G10)</f>
        <v>135.62538000999999</v>
      </c>
      <c r="H11" s="121">
        <f t="shared" si="0"/>
        <v>411.08680114999993</v>
      </c>
    </row>
    <row r="12" spans="2:8">
      <c r="B12" s="59">
        <v>2012</v>
      </c>
      <c r="C12" s="60" t="s">
        <v>137</v>
      </c>
      <c r="D12" s="61">
        <v>62.824097009999996</v>
      </c>
      <c r="E12" s="61">
        <v>4.1418440200000006</v>
      </c>
      <c r="F12" s="61">
        <v>74.358613950000006</v>
      </c>
      <c r="G12" s="62">
        <v>81.362797069999985</v>
      </c>
      <c r="H12" s="62">
        <f t="shared" si="0"/>
        <v>222.68735205000002</v>
      </c>
    </row>
    <row r="13" spans="2:8">
      <c r="B13" s="63"/>
      <c r="C13" s="64" t="s">
        <v>138</v>
      </c>
      <c r="D13" s="65">
        <v>48.167363980000005</v>
      </c>
      <c r="E13" s="65">
        <v>0.10188</v>
      </c>
      <c r="F13" s="65">
        <v>60.340161020000004</v>
      </c>
      <c r="G13" s="66">
        <v>48.651877030000001</v>
      </c>
      <c r="H13" s="66">
        <f t="shared" si="0"/>
        <v>157.26128203000002</v>
      </c>
    </row>
    <row r="14" spans="2:8">
      <c r="B14" s="63"/>
      <c r="C14" s="64" t="s">
        <v>139</v>
      </c>
      <c r="D14" s="65">
        <v>9.1524989899999998</v>
      </c>
      <c r="E14" s="65">
        <v>0.37464199999999998</v>
      </c>
      <c r="F14" s="65">
        <v>9.9011580099999996</v>
      </c>
      <c r="G14" s="66">
        <v>63.045594969999996</v>
      </c>
      <c r="H14" s="66">
        <f t="shared" si="0"/>
        <v>82.473893969999992</v>
      </c>
    </row>
    <row r="15" spans="2:8">
      <c r="B15" s="63"/>
      <c r="C15" s="64" t="s">
        <v>140</v>
      </c>
      <c r="D15" s="65" t="s">
        <v>134</v>
      </c>
      <c r="E15" s="65">
        <v>0.65635500000000002</v>
      </c>
      <c r="F15" s="65" t="s">
        <v>54</v>
      </c>
      <c r="G15" s="66" t="s">
        <v>54</v>
      </c>
      <c r="H15" s="66">
        <f t="shared" si="0"/>
        <v>0.65635500000000002</v>
      </c>
    </row>
    <row r="16" spans="2:8">
      <c r="B16" s="63"/>
      <c r="C16" s="64" t="s">
        <v>141</v>
      </c>
      <c r="D16" s="65">
        <v>39.030414999999998</v>
      </c>
      <c r="E16" s="65">
        <v>1.0892379699999999</v>
      </c>
      <c r="F16" s="65">
        <v>49.080779019999994</v>
      </c>
      <c r="G16" s="66">
        <v>145.60501001</v>
      </c>
      <c r="H16" s="66">
        <f t="shared" si="0"/>
        <v>234.805442</v>
      </c>
    </row>
    <row r="17" spans="2:8">
      <c r="B17" s="63"/>
      <c r="C17" s="64" t="s">
        <v>142</v>
      </c>
      <c r="D17" s="65">
        <v>79.399479990000003</v>
      </c>
      <c r="E17" s="65">
        <v>0.66559897000000001</v>
      </c>
      <c r="F17" s="65">
        <v>102.48355596000002</v>
      </c>
      <c r="G17" s="66">
        <v>107.716645</v>
      </c>
      <c r="H17" s="66">
        <f t="shared" si="0"/>
        <v>290.26527992000001</v>
      </c>
    </row>
    <row r="18" spans="2:8">
      <c r="B18" s="63"/>
      <c r="C18" s="64" t="s">
        <v>143</v>
      </c>
      <c r="D18" s="65" t="s">
        <v>134</v>
      </c>
      <c r="E18" s="65">
        <v>0.35561801999999998</v>
      </c>
      <c r="F18" s="65">
        <v>0.39148200000000005</v>
      </c>
      <c r="G18" s="66" t="s">
        <v>54</v>
      </c>
      <c r="H18" s="66">
        <f t="shared" si="0"/>
        <v>0.74710001999999998</v>
      </c>
    </row>
    <row r="19" spans="2:8">
      <c r="B19" s="63"/>
      <c r="C19" s="64" t="s">
        <v>144</v>
      </c>
      <c r="D19" s="65">
        <v>18.247289000000002</v>
      </c>
      <c r="E19" s="65">
        <v>1.148998</v>
      </c>
      <c r="F19" s="65">
        <v>25.069594939999998</v>
      </c>
      <c r="G19" s="66" t="s">
        <v>54</v>
      </c>
      <c r="H19" s="66">
        <f t="shared" si="0"/>
        <v>44.465881940000003</v>
      </c>
    </row>
    <row r="20" spans="2:8">
      <c r="B20" s="63"/>
      <c r="C20" s="64" t="s">
        <v>145</v>
      </c>
      <c r="D20" s="65">
        <v>96.126011009999985</v>
      </c>
      <c r="E20" s="65">
        <v>1.207028</v>
      </c>
      <c r="F20" s="65">
        <v>124.00815412</v>
      </c>
      <c r="G20" s="66">
        <v>274.66685699999999</v>
      </c>
      <c r="H20" s="66">
        <f t="shared" si="0"/>
        <v>496.00805012999996</v>
      </c>
    </row>
    <row r="21" spans="2:8">
      <c r="B21" s="63"/>
      <c r="C21" s="64" t="s">
        <v>133</v>
      </c>
      <c r="D21" s="65" t="s">
        <v>134</v>
      </c>
      <c r="E21" s="65">
        <v>1.6384880000000002</v>
      </c>
      <c r="F21" s="65" t="s">
        <v>54</v>
      </c>
      <c r="G21" s="66" t="s">
        <v>54</v>
      </c>
      <c r="H21" s="66">
        <f t="shared" si="0"/>
        <v>1.6384880000000002</v>
      </c>
    </row>
    <row r="22" spans="2:8">
      <c r="B22" s="63"/>
      <c r="C22" s="64" t="s">
        <v>135</v>
      </c>
      <c r="D22" s="65">
        <v>37.156631010000005</v>
      </c>
      <c r="E22" s="65">
        <v>1.271609</v>
      </c>
      <c r="F22" s="65">
        <v>54.745559030000003</v>
      </c>
      <c r="G22" s="66" t="s">
        <v>54</v>
      </c>
      <c r="H22" s="66">
        <f t="shared" si="0"/>
        <v>93.173799040000006</v>
      </c>
    </row>
    <row r="23" spans="2:8">
      <c r="B23" s="67"/>
      <c r="C23" s="68" t="s">
        <v>146</v>
      </c>
      <c r="D23" s="69">
        <v>51.55153301</v>
      </c>
      <c r="E23" s="69">
        <v>5.9597000000000004E-2</v>
      </c>
      <c r="F23" s="69">
        <v>71.292634950000007</v>
      </c>
      <c r="G23" s="70">
        <v>220.61931699000002</v>
      </c>
      <c r="H23" s="70">
        <f t="shared" si="0"/>
        <v>343.52308195000001</v>
      </c>
    </row>
    <row r="24" spans="2:8">
      <c r="B24" s="120"/>
      <c r="C24" s="118" t="s">
        <v>55</v>
      </c>
      <c r="D24" s="121">
        <f>SUM(D12:D23)</f>
        <v>441.65531900000008</v>
      </c>
      <c r="E24" s="121">
        <f>SUM(E12:E23)</f>
        <v>12.710895980000002</v>
      </c>
      <c r="F24" s="121">
        <f>SUM(F12:F23)</f>
        <v>571.671693</v>
      </c>
      <c r="G24" s="121">
        <f>SUM(G12:G23)</f>
        <v>941.66809807000004</v>
      </c>
      <c r="H24" s="121">
        <f t="shared" si="0"/>
        <v>1967.70600605</v>
      </c>
    </row>
    <row r="25" spans="2:8">
      <c r="B25" s="59">
        <v>2013</v>
      </c>
      <c r="C25" s="60" t="s">
        <v>137</v>
      </c>
      <c r="D25" s="61">
        <v>7.6820100000000004E-3</v>
      </c>
      <c r="E25" s="61">
        <v>1.6654300100000001</v>
      </c>
      <c r="F25" s="61">
        <v>0.67418499999999992</v>
      </c>
      <c r="G25" s="62">
        <v>0</v>
      </c>
      <c r="H25" s="62">
        <f t="shared" si="0"/>
        <v>2.3472970200000001</v>
      </c>
    </row>
    <row r="26" spans="2:8">
      <c r="B26" s="63"/>
      <c r="C26" s="64" t="s">
        <v>138</v>
      </c>
      <c r="D26" s="65">
        <v>21.660934000000001</v>
      </c>
      <c r="E26" s="65">
        <v>2.360214</v>
      </c>
      <c r="F26" s="65">
        <v>33.753632039999999</v>
      </c>
      <c r="G26" s="66">
        <v>5.4566549999999996</v>
      </c>
      <c r="H26" s="66">
        <f t="shared" si="0"/>
        <v>63.231435039999994</v>
      </c>
    </row>
    <row r="27" spans="2:8">
      <c r="B27" s="63"/>
      <c r="C27" s="64" t="s">
        <v>139</v>
      </c>
      <c r="D27" s="65">
        <v>65.725545979999993</v>
      </c>
      <c r="E27" s="65">
        <v>1.359478</v>
      </c>
      <c r="F27" s="65">
        <v>90.361466989999997</v>
      </c>
      <c r="G27" s="66">
        <v>293.31292001999998</v>
      </c>
      <c r="H27" s="66">
        <f t="shared" si="0"/>
        <v>450.75941098999999</v>
      </c>
    </row>
    <row r="28" spans="2:8">
      <c r="B28" s="63"/>
      <c r="C28" s="64" t="s">
        <v>120</v>
      </c>
      <c r="D28" s="65">
        <v>1.3670899599999999</v>
      </c>
      <c r="E28" s="65">
        <v>0.489813</v>
      </c>
      <c r="F28" s="65">
        <v>0.87217999999999996</v>
      </c>
      <c r="G28" s="66">
        <v>1.9000000000000001E-5</v>
      </c>
      <c r="H28" s="66">
        <f t="shared" si="0"/>
        <v>2.7291019599999999</v>
      </c>
    </row>
    <row r="29" spans="2:8">
      <c r="B29" s="63"/>
      <c r="C29" s="64" t="s">
        <v>141</v>
      </c>
      <c r="D29" s="65">
        <v>23.826887970000001</v>
      </c>
      <c r="E29" s="65">
        <v>0.68775702000000005</v>
      </c>
      <c r="F29" s="65">
        <v>34.449959069999998</v>
      </c>
      <c r="G29" s="66">
        <v>132.62300809000001</v>
      </c>
      <c r="H29" s="66">
        <f t="shared" si="0"/>
        <v>191.58761215000001</v>
      </c>
    </row>
    <row r="30" spans="2:8">
      <c r="B30" s="63"/>
      <c r="C30" s="64" t="s">
        <v>142</v>
      </c>
      <c r="D30" s="65">
        <v>73.42502300999999</v>
      </c>
      <c r="E30" s="65">
        <v>0.47390100000000002</v>
      </c>
      <c r="F30" s="65">
        <v>112.57678302000001</v>
      </c>
      <c r="G30" s="66">
        <v>20.224245</v>
      </c>
      <c r="H30" s="66">
        <f t="shared" si="0"/>
        <v>206.69995202999999</v>
      </c>
    </row>
    <row r="31" spans="2:8">
      <c r="B31" s="63"/>
      <c r="C31" s="64" t="s">
        <v>143</v>
      </c>
      <c r="D31" s="65">
        <v>0</v>
      </c>
      <c r="E31" s="65">
        <v>0.63022696999999994</v>
      </c>
      <c r="F31" s="65">
        <v>0.32477</v>
      </c>
      <c r="G31" s="66">
        <v>0</v>
      </c>
      <c r="H31" s="66">
        <f t="shared" si="0"/>
        <v>0.95499696999999995</v>
      </c>
    </row>
    <row r="32" spans="2:8">
      <c r="B32" s="63"/>
      <c r="C32" s="64" t="s">
        <v>147</v>
      </c>
      <c r="D32" s="65">
        <v>25.174167000000001</v>
      </c>
      <c r="E32" s="65">
        <v>0.69820694999999999</v>
      </c>
      <c r="F32" s="65">
        <v>45.54200307</v>
      </c>
      <c r="G32" s="66">
        <v>72.417529980000012</v>
      </c>
      <c r="H32" s="66">
        <f t="shared" si="0"/>
        <v>143.831907</v>
      </c>
    </row>
    <row r="33" spans="2:8">
      <c r="B33" s="63"/>
      <c r="C33" s="64" t="s">
        <v>148</v>
      </c>
      <c r="D33" s="65">
        <v>41.106206010000008</v>
      </c>
      <c r="E33" s="65">
        <v>0.65959699999999999</v>
      </c>
      <c r="F33" s="65">
        <v>60.56780002</v>
      </c>
      <c r="G33" s="66">
        <v>96.463214010000016</v>
      </c>
      <c r="H33" s="66">
        <f t="shared" si="0"/>
        <v>198.79681704000001</v>
      </c>
    </row>
    <row r="34" spans="2:8">
      <c r="B34" s="63"/>
      <c r="C34" s="64" t="s">
        <v>149</v>
      </c>
      <c r="D34" s="65">
        <v>3.9786000000000002E-2</v>
      </c>
      <c r="E34" s="65">
        <v>0.80451007999999991</v>
      </c>
      <c r="F34" s="65">
        <v>1.1600559499999998</v>
      </c>
      <c r="G34" s="66">
        <v>0.2</v>
      </c>
      <c r="H34" s="66">
        <f t="shared" si="0"/>
        <v>2.2043520299999999</v>
      </c>
    </row>
    <row r="35" spans="2:8">
      <c r="B35" s="63"/>
      <c r="C35" s="64" t="s">
        <v>135</v>
      </c>
      <c r="D35" s="65">
        <v>13.09331203</v>
      </c>
      <c r="E35" s="65">
        <v>0.6853490000000001</v>
      </c>
      <c r="F35" s="65">
        <v>20.488748059999999</v>
      </c>
      <c r="G35" s="66">
        <v>178.25462704</v>
      </c>
      <c r="H35" s="66">
        <f t="shared" si="0"/>
        <v>212.52203613</v>
      </c>
    </row>
    <row r="36" spans="2:8">
      <c r="B36" s="67"/>
      <c r="C36" s="68" t="s">
        <v>136</v>
      </c>
      <c r="D36" s="69">
        <v>71.55782400999999</v>
      </c>
      <c r="E36" s="69">
        <v>1.3957080000000002</v>
      </c>
      <c r="F36" s="69">
        <v>104.59380802</v>
      </c>
      <c r="G36" s="70">
        <v>10.52248393</v>
      </c>
      <c r="H36" s="70">
        <f t="shared" si="0"/>
        <v>188.06982395999998</v>
      </c>
    </row>
    <row r="37" spans="2:8">
      <c r="B37" s="120"/>
      <c r="C37" s="118" t="s">
        <v>55</v>
      </c>
      <c r="D37" s="121">
        <f>SUM(D25:D36)</f>
        <v>336.98445797999995</v>
      </c>
      <c r="E37" s="121">
        <f>SUM(E25:E36)</f>
        <v>11.910191030000002</v>
      </c>
      <c r="F37" s="121">
        <f>SUM(F25:F36)</f>
        <v>505.36539124000001</v>
      </c>
      <c r="G37" s="121">
        <f>SUM(G25:G36)</f>
        <v>809.47470207000003</v>
      </c>
      <c r="H37" s="121">
        <f t="shared" si="0"/>
        <v>1663.7347423199999</v>
      </c>
    </row>
    <row r="38" spans="2:8">
      <c r="B38" s="59">
        <v>2014</v>
      </c>
      <c r="C38" s="60" t="s">
        <v>137</v>
      </c>
      <c r="D38" s="61" t="s">
        <v>54</v>
      </c>
      <c r="E38" s="61">
        <v>1.3267860900000001</v>
      </c>
      <c r="F38" s="61" t="s">
        <v>54</v>
      </c>
      <c r="G38" s="62" t="s">
        <v>54</v>
      </c>
      <c r="H38" s="62">
        <f t="shared" si="0"/>
        <v>1.3267860900000001</v>
      </c>
    </row>
    <row r="39" spans="2:8">
      <c r="B39" s="63"/>
      <c r="C39" s="64" t="s">
        <v>138</v>
      </c>
      <c r="D39" s="65">
        <v>10.899421019999998</v>
      </c>
      <c r="E39" s="65">
        <v>0.32034800000000002</v>
      </c>
      <c r="F39" s="65">
        <v>15.217180990000001</v>
      </c>
      <c r="G39" s="66">
        <v>55.58428601</v>
      </c>
      <c r="H39" s="66">
        <f t="shared" si="0"/>
        <v>82.021236020000003</v>
      </c>
    </row>
    <row r="40" spans="2:8">
      <c r="B40" s="63"/>
      <c r="C40" s="64" t="s">
        <v>139</v>
      </c>
      <c r="D40" s="65">
        <v>61.024490990000004</v>
      </c>
      <c r="E40" s="65">
        <v>0.82191999999999998</v>
      </c>
      <c r="F40" s="65">
        <v>98.17055302</v>
      </c>
      <c r="G40" s="66">
        <v>182.77540000999997</v>
      </c>
      <c r="H40" s="66">
        <f t="shared" si="0"/>
        <v>342.79236401999998</v>
      </c>
    </row>
    <row r="41" spans="2:8">
      <c r="B41" s="63"/>
      <c r="C41" s="64" t="s">
        <v>140</v>
      </c>
      <c r="D41" s="65">
        <v>3.6859999999999997E-2</v>
      </c>
      <c r="E41" s="65">
        <v>0.92506001000000004</v>
      </c>
      <c r="F41" s="65">
        <v>7.8101000000000004E-2</v>
      </c>
      <c r="G41" s="66">
        <v>3.8099999999999999E-4</v>
      </c>
      <c r="H41" s="66">
        <f t="shared" si="0"/>
        <v>1.04040201</v>
      </c>
    </row>
    <row r="42" spans="2:8">
      <c r="B42" s="63"/>
      <c r="C42" s="64" t="s">
        <v>141</v>
      </c>
      <c r="D42" s="65">
        <v>38.302218000000018</v>
      </c>
      <c r="E42" s="65">
        <v>42.345388</v>
      </c>
      <c r="F42" s="65">
        <v>54.057368050000008</v>
      </c>
      <c r="G42" s="66">
        <v>1.9800000000000002E-4</v>
      </c>
      <c r="H42" s="66">
        <f t="shared" si="0"/>
        <v>134.70517205000004</v>
      </c>
    </row>
    <row r="43" spans="2:8">
      <c r="B43" s="63"/>
      <c r="C43" s="64" t="s">
        <v>142</v>
      </c>
      <c r="D43" s="65">
        <v>64.771010009999998</v>
      </c>
      <c r="E43" s="65">
        <v>10.538568999999999</v>
      </c>
      <c r="F43" s="65">
        <v>88.058616010000009</v>
      </c>
      <c r="G43" s="66">
        <v>101.32263998000001</v>
      </c>
      <c r="H43" s="66">
        <f t="shared" si="0"/>
        <v>264.69083499999999</v>
      </c>
    </row>
    <row r="44" spans="2:8">
      <c r="B44" s="63"/>
      <c r="C44" s="64" t="s">
        <v>143</v>
      </c>
      <c r="D44" s="65" t="s">
        <v>54</v>
      </c>
      <c r="E44" s="65">
        <v>0.33582699999999999</v>
      </c>
      <c r="F44" s="65">
        <v>0.26256699999999999</v>
      </c>
      <c r="G44" s="66">
        <v>2.1699999999999999E-4</v>
      </c>
      <c r="H44" s="66">
        <f t="shared" si="0"/>
        <v>0.598611</v>
      </c>
    </row>
    <row r="45" spans="2:8">
      <c r="B45" s="63"/>
      <c r="C45" s="64" t="s">
        <v>144</v>
      </c>
      <c r="D45" s="65">
        <v>40.871275009999998</v>
      </c>
      <c r="E45" s="65">
        <v>11.906943</v>
      </c>
      <c r="F45" s="65">
        <v>46.515311079999996</v>
      </c>
      <c r="G45" s="66" t="s">
        <v>54</v>
      </c>
      <c r="H45" s="66">
        <f t="shared" si="0"/>
        <v>99.293529089999993</v>
      </c>
    </row>
    <row r="46" spans="2:8">
      <c r="B46" s="63"/>
      <c r="C46" s="64" t="s">
        <v>145</v>
      </c>
      <c r="D46" s="65">
        <v>45.749031000000002</v>
      </c>
      <c r="E46" s="65">
        <v>10.390864029999999</v>
      </c>
      <c r="F46" s="65">
        <v>76.482171969999996</v>
      </c>
      <c r="G46" s="66">
        <v>81.299084989999983</v>
      </c>
      <c r="H46" s="66">
        <f t="shared" si="0"/>
        <v>213.92115199</v>
      </c>
    </row>
    <row r="47" spans="2:8">
      <c r="B47" s="63"/>
      <c r="C47" s="64" t="s">
        <v>133</v>
      </c>
      <c r="D47" s="65" t="s">
        <v>54</v>
      </c>
      <c r="E47" s="65">
        <v>10.64740407</v>
      </c>
      <c r="F47" s="65">
        <v>0.13961199999999999</v>
      </c>
      <c r="G47" s="66">
        <v>1.9000000000000001E-5</v>
      </c>
      <c r="H47" s="66">
        <f t="shared" si="0"/>
        <v>10.78703507</v>
      </c>
    </row>
    <row r="48" spans="2:8">
      <c r="B48" s="63"/>
      <c r="C48" s="64" t="s">
        <v>135</v>
      </c>
      <c r="D48" s="65">
        <v>6.2949449999999993</v>
      </c>
      <c r="E48" s="65">
        <v>10.467304</v>
      </c>
      <c r="F48" s="65">
        <v>11.64411799</v>
      </c>
      <c r="G48" s="66">
        <v>31.104816010000004</v>
      </c>
      <c r="H48" s="66">
        <f t="shared" si="0"/>
        <v>59.511183000000003</v>
      </c>
    </row>
    <row r="49" spans="2:9">
      <c r="B49" s="67"/>
      <c r="C49" s="68" t="s">
        <v>146</v>
      </c>
      <c r="D49" s="69">
        <v>104.50301395999999</v>
      </c>
      <c r="E49" s="69">
        <v>20.614069000000001</v>
      </c>
      <c r="F49" s="69">
        <v>138.34492804000004</v>
      </c>
      <c r="G49" s="70">
        <v>83.019745959999995</v>
      </c>
      <c r="H49" s="70">
        <f t="shared" si="0"/>
        <v>346.48175695999998</v>
      </c>
    </row>
    <row r="50" spans="2:9">
      <c r="B50" s="120"/>
      <c r="C50" s="118" t="s">
        <v>55</v>
      </c>
      <c r="D50" s="121">
        <f>SUM(D38:D49)</f>
        <v>372.45226499</v>
      </c>
      <c r="E50" s="121">
        <f>SUM(E38:E49)</f>
        <v>120.64048220000002</v>
      </c>
      <c r="F50" s="121">
        <f>SUM(F38:F49)</f>
        <v>528.97052714999995</v>
      </c>
      <c r="G50" s="121">
        <f>SUM(G38:G49)</f>
        <v>535.10678796000002</v>
      </c>
      <c r="H50" s="121">
        <f t="shared" si="0"/>
        <v>1557.1700622999999</v>
      </c>
    </row>
    <row r="51" spans="2:9">
      <c r="B51" s="59">
        <v>2015</v>
      </c>
      <c r="C51" s="60" t="s">
        <v>137</v>
      </c>
      <c r="D51" s="61" t="s">
        <v>54</v>
      </c>
      <c r="E51" s="61">
        <v>6.7580000000000001E-3</v>
      </c>
      <c r="F51" s="61">
        <v>4.6379999999999998E-3</v>
      </c>
      <c r="G51" s="62" t="s">
        <v>54</v>
      </c>
      <c r="H51" s="62">
        <f t="shared" si="0"/>
        <v>1.1396E-2</v>
      </c>
    </row>
    <row r="52" spans="2:9">
      <c r="B52" s="63"/>
      <c r="C52" s="64" t="s">
        <v>138</v>
      </c>
      <c r="D52" s="65">
        <v>21.104106980000001</v>
      </c>
      <c r="E52" s="65">
        <v>20.560317009999999</v>
      </c>
      <c r="F52" s="65">
        <v>27.443180969999997</v>
      </c>
      <c r="G52" s="66">
        <v>70.524554000000009</v>
      </c>
      <c r="H52" s="66">
        <f t="shared" si="0"/>
        <v>139.63215896000003</v>
      </c>
    </row>
    <row r="53" spans="2:9">
      <c r="B53" s="63"/>
      <c r="C53" s="64" t="s">
        <v>139</v>
      </c>
      <c r="D53" s="65">
        <v>39.545321969999996</v>
      </c>
      <c r="E53" s="65">
        <v>11.567159999999999</v>
      </c>
      <c r="F53" s="65">
        <v>68.441786059999998</v>
      </c>
      <c r="G53" s="66">
        <v>73.175221010000001</v>
      </c>
      <c r="H53" s="66">
        <f t="shared" si="0"/>
        <v>192.72948904</v>
      </c>
      <c r="I53" s="58"/>
    </row>
    <row r="54" spans="2:9">
      <c r="B54" s="63"/>
      <c r="C54" s="64" t="s">
        <v>140</v>
      </c>
      <c r="D54" s="65" t="s">
        <v>54</v>
      </c>
      <c r="E54" s="65">
        <v>16.368392979999999</v>
      </c>
      <c r="F54" s="65" t="s">
        <v>54</v>
      </c>
      <c r="G54" s="66">
        <v>2.0000000000000002E-5</v>
      </c>
      <c r="H54" s="66">
        <f t="shared" si="0"/>
        <v>16.368412979999999</v>
      </c>
      <c r="I54" s="58"/>
    </row>
    <row r="55" spans="2:9">
      <c r="B55" s="63"/>
      <c r="C55" s="64" t="s">
        <v>141</v>
      </c>
      <c r="D55" s="65">
        <v>17.089969980000003</v>
      </c>
      <c r="E55" s="65">
        <v>17.583893009999997</v>
      </c>
      <c r="F55" s="65">
        <v>16.96176904</v>
      </c>
      <c r="G55" s="66">
        <v>48.619993999999998</v>
      </c>
      <c r="H55" s="66">
        <f t="shared" si="0"/>
        <v>100.25562603</v>
      </c>
      <c r="I55" s="58"/>
    </row>
    <row r="56" spans="2:9">
      <c r="B56" s="63"/>
      <c r="C56" s="64" t="s">
        <v>142</v>
      </c>
      <c r="D56" s="65">
        <v>32.906866999999998</v>
      </c>
      <c r="E56" s="65">
        <v>19.527011039999998</v>
      </c>
      <c r="F56" s="65">
        <v>63.153355050000002</v>
      </c>
      <c r="G56" s="66">
        <v>1.2717000000000001E-2</v>
      </c>
      <c r="H56" s="66">
        <f t="shared" si="0"/>
        <v>115.59995008999999</v>
      </c>
      <c r="I56" s="58"/>
    </row>
    <row r="57" spans="2:9">
      <c r="B57" s="63"/>
      <c r="C57" s="64" t="s">
        <v>143</v>
      </c>
      <c r="D57" s="65">
        <v>4.5823999999999997E-2</v>
      </c>
      <c r="E57" s="65">
        <v>21.45757699</v>
      </c>
      <c r="F57" s="65">
        <v>0.34621499999999999</v>
      </c>
      <c r="G57" s="66">
        <v>5.2659999999999998E-3</v>
      </c>
      <c r="H57" s="66">
        <f t="shared" si="0"/>
        <v>21.854881989999999</v>
      </c>
      <c r="I57" s="58"/>
    </row>
    <row r="58" spans="2:9">
      <c r="B58" s="63"/>
      <c r="C58" s="64" t="s">
        <v>147</v>
      </c>
      <c r="D58" s="65">
        <v>22.478963090000001</v>
      </c>
      <c r="E58" s="65">
        <v>17.745928980000002</v>
      </c>
      <c r="F58" s="65">
        <v>24.046518980000002</v>
      </c>
      <c r="G58" s="66">
        <v>28.710903979999998</v>
      </c>
      <c r="H58" s="66">
        <f t="shared" si="0"/>
        <v>92.982315030000009</v>
      </c>
      <c r="I58" s="58"/>
    </row>
    <row r="59" spans="2:9">
      <c r="B59" s="63"/>
      <c r="C59" s="64" t="s">
        <v>154</v>
      </c>
      <c r="D59" s="65">
        <v>34.952205970000001</v>
      </c>
      <c r="E59" s="65">
        <v>25.846466009999997</v>
      </c>
      <c r="F59" s="65">
        <v>69.470865990000007</v>
      </c>
      <c r="G59" s="66">
        <v>63.415780930000004</v>
      </c>
      <c r="H59" s="66">
        <f t="shared" si="0"/>
        <v>193.6853189</v>
      </c>
      <c r="I59" s="58"/>
    </row>
    <row r="60" spans="2:9">
      <c r="B60" s="63"/>
      <c r="C60" s="64" t="s">
        <v>149</v>
      </c>
      <c r="D60" s="65">
        <v>0.65587099000000004</v>
      </c>
      <c r="E60" s="65">
        <v>8.1258590000000002</v>
      </c>
      <c r="F60" s="65">
        <v>0.90228700000000006</v>
      </c>
      <c r="G60" s="66" t="s">
        <v>54</v>
      </c>
      <c r="H60" s="66">
        <f t="shared" si="0"/>
        <v>9.6840169899999999</v>
      </c>
      <c r="I60" s="58"/>
    </row>
    <row r="61" spans="2:9">
      <c r="B61" s="63"/>
      <c r="C61" s="64" t="s">
        <v>135</v>
      </c>
      <c r="D61" s="65">
        <v>3.9933909999999999</v>
      </c>
      <c r="E61" s="65">
        <v>24.51756</v>
      </c>
      <c r="F61" s="65">
        <v>22.891978910000002</v>
      </c>
      <c r="G61" s="66">
        <v>13.276207990000001</v>
      </c>
      <c r="H61" s="66">
        <f t="shared" si="0"/>
        <v>64.679137900000001</v>
      </c>
      <c r="I61" s="58"/>
    </row>
    <row r="62" spans="2:9">
      <c r="B62" s="67"/>
      <c r="C62" s="68" t="s">
        <v>146</v>
      </c>
      <c r="D62" s="69">
        <v>35.403344019999999</v>
      </c>
      <c r="E62" s="69">
        <v>15.398918</v>
      </c>
      <c r="F62" s="69">
        <v>58.496908980000008</v>
      </c>
      <c r="G62" s="70">
        <v>46.422501979999993</v>
      </c>
      <c r="H62" s="70">
        <f>SUM(D62:G62)</f>
        <v>155.72167297999999</v>
      </c>
      <c r="I62" s="58"/>
    </row>
    <row r="63" spans="2:9">
      <c r="B63" s="117"/>
      <c r="C63" s="118" t="s">
        <v>55</v>
      </c>
      <c r="D63" s="119">
        <f>SUM(D51:D62)</f>
        <v>208.17586499999999</v>
      </c>
      <c r="E63" s="119">
        <f>SUM(E51:E62)</f>
        <v>198.70584102000001</v>
      </c>
      <c r="F63" s="119">
        <f>SUM(F51:F62)</f>
        <v>352.15950397999995</v>
      </c>
      <c r="G63" s="119">
        <f>SUM(G51:G62)</f>
        <v>344.16316688999996</v>
      </c>
      <c r="H63" s="119">
        <f>SUM(H51:H62)</f>
        <v>1103.20437689</v>
      </c>
    </row>
    <row r="64" spans="2:9">
      <c r="B64" s="59">
        <v>2016</v>
      </c>
      <c r="C64" s="60" t="s">
        <v>137</v>
      </c>
      <c r="D64" s="61">
        <v>1.376401E-2</v>
      </c>
      <c r="E64" s="61">
        <v>14.001267029999999</v>
      </c>
      <c r="F64" s="61">
        <v>1.0660019999999999</v>
      </c>
      <c r="G64" s="62">
        <v>4.2499999999999998E-4</v>
      </c>
      <c r="H64" s="66">
        <f>SUM(D64:G64)</f>
        <v>15.081458039999998</v>
      </c>
    </row>
    <row r="65" spans="2:8">
      <c r="B65" s="63"/>
      <c r="C65" s="64" t="s">
        <v>138</v>
      </c>
      <c r="D65" s="65">
        <v>5.1839040400000007</v>
      </c>
      <c r="E65" s="65">
        <v>1.8508910000000001</v>
      </c>
      <c r="F65" s="65">
        <v>27.817612949999997</v>
      </c>
      <c r="G65" s="66">
        <v>5.931448969999999</v>
      </c>
      <c r="H65" s="66">
        <f>SUM(D65:G65)</f>
        <v>40.783856959999994</v>
      </c>
    </row>
    <row r="66" spans="2:8">
      <c r="B66" s="63"/>
      <c r="C66" s="64" t="s">
        <v>139</v>
      </c>
      <c r="D66" s="65">
        <v>29.740412020000001</v>
      </c>
      <c r="E66" s="65">
        <v>12.69303</v>
      </c>
      <c r="F66" s="65">
        <v>67.868325979999995</v>
      </c>
      <c r="G66" s="66">
        <v>54.457932</v>
      </c>
      <c r="H66" s="66">
        <f>SUM(D66:G66)</f>
        <v>164.75970000000001</v>
      </c>
    </row>
    <row r="67" spans="2:8">
      <c r="B67" s="63"/>
      <c r="C67" s="64" t="s">
        <v>140</v>
      </c>
      <c r="D67" s="65" t="s">
        <v>54</v>
      </c>
      <c r="E67" s="65">
        <v>6.7270079800000007</v>
      </c>
      <c r="F67" s="65">
        <v>0.33634199999999997</v>
      </c>
      <c r="G67" s="66" t="s">
        <v>54</v>
      </c>
      <c r="H67" s="66">
        <f>SUM(D67:G67)</f>
        <v>7.0633499800000008</v>
      </c>
    </row>
    <row r="68" spans="2:8">
      <c r="B68" s="63"/>
      <c r="C68" s="64" t="s">
        <v>141</v>
      </c>
      <c r="D68" s="65">
        <v>14.202285009999999</v>
      </c>
      <c r="E68" s="65">
        <v>17.326237039999999</v>
      </c>
      <c r="F68" s="65">
        <v>35.276917049999994</v>
      </c>
      <c r="G68" s="66">
        <v>8.4021020000000011</v>
      </c>
      <c r="H68" s="66">
        <f t="shared" ref="H68:H73" si="1">SUM(D68:G68)</f>
        <v>75.2075411</v>
      </c>
    </row>
    <row r="69" spans="2:8" ht="13.9" customHeight="1">
      <c r="B69" s="63"/>
      <c r="C69" s="64" t="s">
        <v>142</v>
      </c>
      <c r="D69" s="65">
        <v>34.191086000000006</v>
      </c>
      <c r="E69" s="65">
        <v>16.941938990000004</v>
      </c>
      <c r="F69" s="65">
        <v>70.099692960000013</v>
      </c>
      <c r="G69" s="66">
        <v>4.0374099999999995</v>
      </c>
      <c r="H69" s="66">
        <f t="shared" si="1"/>
        <v>125.27012795000002</v>
      </c>
    </row>
    <row r="70" spans="2:8">
      <c r="B70" s="63"/>
      <c r="C70" s="64" t="s">
        <v>143</v>
      </c>
      <c r="D70" s="65" t="s">
        <v>54</v>
      </c>
      <c r="E70" s="65">
        <v>8.5411700499999998</v>
      </c>
      <c r="F70" s="65" t="s">
        <v>54</v>
      </c>
      <c r="G70" s="66">
        <v>2.0000000000000002E-5</v>
      </c>
      <c r="H70" s="66">
        <f t="shared" si="1"/>
        <v>8.5411900499999991</v>
      </c>
    </row>
    <row r="71" spans="2:8">
      <c r="B71" s="63"/>
      <c r="C71" s="64" t="s">
        <v>147</v>
      </c>
      <c r="D71" s="65">
        <v>29.751061050000001</v>
      </c>
      <c r="E71" s="65">
        <v>19.108841000000002</v>
      </c>
      <c r="F71" s="65">
        <v>46.702360999999996</v>
      </c>
      <c r="G71" s="66">
        <v>6.2599240199999997</v>
      </c>
      <c r="H71" s="66">
        <f t="shared" si="1"/>
        <v>101.82218707</v>
      </c>
    </row>
    <row r="72" spans="2:8" s="123" customFormat="1">
      <c r="B72" s="63"/>
      <c r="C72" s="64" t="s">
        <v>163</v>
      </c>
      <c r="D72" s="65">
        <v>34.012697000000003</v>
      </c>
      <c r="E72" s="65">
        <v>40.359092960000005</v>
      </c>
      <c r="F72" s="65">
        <v>110.10975304000002</v>
      </c>
      <c r="G72" s="66">
        <v>6.5678010000000002</v>
      </c>
      <c r="H72" s="66">
        <f t="shared" si="1"/>
        <v>191.04934400000002</v>
      </c>
    </row>
    <row r="73" spans="2:8" s="122" customFormat="1">
      <c r="B73" s="63"/>
      <c r="C73" s="64" t="s">
        <v>149</v>
      </c>
      <c r="D73" s="65" t="s">
        <v>54</v>
      </c>
      <c r="E73" s="65">
        <v>18.577441060000002</v>
      </c>
      <c r="F73" s="65">
        <v>0.412051</v>
      </c>
      <c r="G73" s="66" t="s">
        <v>54</v>
      </c>
      <c r="H73" s="66">
        <f t="shared" si="1"/>
        <v>18.989492060000003</v>
      </c>
    </row>
    <row r="74" spans="2:8" s="124" customFormat="1">
      <c r="B74" s="63"/>
      <c r="C74" s="64" t="s">
        <v>135</v>
      </c>
      <c r="D74" s="65">
        <v>22.671478</v>
      </c>
      <c r="E74" s="65">
        <v>16.640420979999998</v>
      </c>
      <c r="F74" s="65">
        <v>43.419377040000001</v>
      </c>
      <c r="G74" s="66">
        <v>4.0992090000000001</v>
      </c>
      <c r="H74" s="66">
        <f>SUM(D74:G74)</f>
        <v>86.830485019999998</v>
      </c>
    </row>
    <row r="75" spans="2:8" s="124" customFormat="1">
      <c r="B75" s="63"/>
      <c r="C75" s="64" t="s">
        <v>146</v>
      </c>
      <c r="D75" s="65">
        <v>66.662418029999998</v>
      </c>
      <c r="E75" s="65">
        <v>32.99460697</v>
      </c>
      <c r="F75" s="65">
        <v>116.46721398999999</v>
      </c>
      <c r="G75" s="66">
        <v>11.746722999999999</v>
      </c>
      <c r="H75" s="66">
        <f>SUM(D75:G75)</f>
        <v>227.87096198999998</v>
      </c>
    </row>
    <row r="76" spans="2:8">
      <c r="B76" s="114"/>
      <c r="C76" s="115" t="s">
        <v>55</v>
      </c>
      <c r="D76" s="116">
        <f>SUM(D64:D75)</f>
        <v>236.42910516000001</v>
      </c>
      <c r="E76" s="116">
        <f>SUM(E64:E75)</f>
        <v>205.76194506000002</v>
      </c>
      <c r="F76" s="116">
        <f>SUM(F64:F75)</f>
        <v>519.57564901000001</v>
      </c>
      <c r="G76" s="116">
        <f>SUM(G64:G75)</f>
        <v>101.50299499</v>
      </c>
      <c r="H76" s="116">
        <f>SUM(H64:H75)</f>
        <v>1063.26969422</v>
      </c>
    </row>
    <row r="77" spans="2:8">
      <c r="B77" s="59">
        <v>2017</v>
      </c>
      <c r="C77" s="60" t="s">
        <v>137</v>
      </c>
      <c r="D77" s="61" t="s">
        <v>54</v>
      </c>
      <c r="E77" s="61">
        <v>23.579535010000001</v>
      </c>
      <c r="F77" s="61">
        <v>0.10778700000000001</v>
      </c>
      <c r="G77" s="62" t="s">
        <v>54</v>
      </c>
      <c r="H77" s="66">
        <f t="shared" ref="H77:H84" si="2">SUM(D77:G77)</f>
        <v>23.687322009999999</v>
      </c>
    </row>
    <row r="78" spans="2:8" s="124" customFormat="1">
      <c r="B78" s="63"/>
      <c r="C78" s="64" t="s">
        <v>138</v>
      </c>
      <c r="D78" s="65">
        <v>23.927438019999997</v>
      </c>
      <c r="E78" s="65">
        <v>14.150867060000001</v>
      </c>
      <c r="F78" s="65">
        <v>36.297165070000005</v>
      </c>
      <c r="G78" s="66">
        <v>3.716189</v>
      </c>
      <c r="H78" s="66">
        <f t="shared" si="2"/>
        <v>78.091659150000012</v>
      </c>
    </row>
    <row r="79" spans="2:8" s="124" customFormat="1">
      <c r="B79" s="63"/>
      <c r="C79" s="64" t="s">
        <v>139</v>
      </c>
      <c r="D79" s="65">
        <v>103.44074098</v>
      </c>
      <c r="E79" s="65">
        <v>19.484278009999997</v>
      </c>
      <c r="F79" s="65">
        <v>142.27080000999999</v>
      </c>
      <c r="G79" s="66">
        <v>11.723566999999999</v>
      </c>
      <c r="H79" s="66">
        <f t="shared" si="2"/>
        <v>276.91938599999997</v>
      </c>
    </row>
    <row r="80" spans="2:8" s="124" customFormat="1">
      <c r="B80" s="63"/>
      <c r="C80" s="64" t="s">
        <v>140</v>
      </c>
      <c r="D80" s="65" t="s">
        <v>54</v>
      </c>
      <c r="E80" s="65">
        <v>19.206987939999998</v>
      </c>
      <c r="F80" s="65">
        <v>5.8699999999999996E-4</v>
      </c>
      <c r="G80" s="66">
        <v>2.1000000000000002E-5</v>
      </c>
      <c r="H80" s="66">
        <f t="shared" si="2"/>
        <v>19.207595939999997</v>
      </c>
    </row>
    <row r="81" spans="2:9" s="124" customFormat="1">
      <c r="B81" s="63"/>
      <c r="C81" s="64" t="s">
        <v>141</v>
      </c>
      <c r="D81" s="65">
        <v>72.041577029999999</v>
      </c>
      <c r="E81" s="65">
        <v>22.194449049999996</v>
      </c>
      <c r="F81" s="65">
        <v>75.500301989999997</v>
      </c>
      <c r="G81" s="66">
        <v>3.9121709999999998</v>
      </c>
      <c r="H81" s="66">
        <f t="shared" si="2"/>
        <v>173.64849906999999</v>
      </c>
    </row>
    <row r="82" spans="2:9" s="124" customFormat="1" ht="13.9" customHeight="1">
      <c r="B82" s="63"/>
      <c r="C82" s="64" t="s">
        <v>142</v>
      </c>
      <c r="D82" s="65">
        <v>101.02857698</v>
      </c>
      <c r="E82" s="65">
        <v>7.7686800099999997</v>
      </c>
      <c r="F82" s="65">
        <v>135.75231900999998</v>
      </c>
      <c r="G82" s="66">
        <v>14.114968000000001</v>
      </c>
      <c r="H82" s="66">
        <f t="shared" si="2"/>
        <v>258.66454399999998</v>
      </c>
    </row>
    <row r="83" spans="2:9" s="124" customFormat="1">
      <c r="B83" s="63"/>
      <c r="C83" s="64" t="s">
        <v>143</v>
      </c>
      <c r="D83" s="65" t="s">
        <v>54</v>
      </c>
      <c r="E83" s="65">
        <v>35.725807950000004</v>
      </c>
      <c r="F83" s="65">
        <v>0.118573</v>
      </c>
      <c r="G83" s="66" t="s">
        <v>54</v>
      </c>
      <c r="H83" s="66">
        <f t="shared" si="2"/>
        <v>35.844380950000001</v>
      </c>
    </row>
    <row r="84" spans="2:9" s="124" customFormat="1">
      <c r="B84" s="63"/>
      <c r="C84" s="64" t="s">
        <v>147</v>
      </c>
      <c r="D84" s="65">
        <v>54.845904000000004</v>
      </c>
      <c r="E84" s="65">
        <v>17.303361020000001</v>
      </c>
      <c r="F84" s="65">
        <v>68.335785999999999</v>
      </c>
      <c r="G84" s="66" t="s">
        <v>54</v>
      </c>
      <c r="H84" s="66">
        <f t="shared" si="2"/>
        <v>140.48505102000001</v>
      </c>
    </row>
    <row r="85" spans="2:9" s="124" customFormat="1">
      <c r="B85" s="63"/>
      <c r="C85" s="64" t="s">
        <v>163</v>
      </c>
      <c r="D85" s="65"/>
      <c r="E85" s="65"/>
      <c r="F85" s="65"/>
      <c r="G85" s="66"/>
      <c r="H85" s="66"/>
    </row>
    <row r="86" spans="2:9" s="124" customFormat="1">
      <c r="B86" s="63"/>
      <c r="C86" s="64" t="s">
        <v>149</v>
      </c>
      <c r="D86" s="65"/>
      <c r="E86" s="65"/>
      <c r="F86" s="65"/>
      <c r="G86" s="66"/>
      <c r="H86" s="66"/>
    </row>
    <row r="87" spans="2:9" s="124" customFormat="1">
      <c r="B87" s="63"/>
      <c r="C87" s="64" t="s">
        <v>135</v>
      </c>
      <c r="D87" s="65"/>
      <c r="E87" s="65"/>
      <c r="F87" s="65"/>
      <c r="G87" s="66"/>
      <c r="H87" s="66"/>
    </row>
    <row r="88" spans="2:9" s="124" customFormat="1">
      <c r="B88" s="63"/>
      <c r="C88" s="64" t="s">
        <v>146</v>
      </c>
      <c r="D88" s="65"/>
      <c r="E88" s="65"/>
      <c r="F88" s="65"/>
      <c r="G88" s="66"/>
      <c r="H88" s="66"/>
    </row>
    <row r="89" spans="2:9" s="124" customFormat="1">
      <c r="B89" s="114"/>
      <c r="C89" s="115" t="s">
        <v>55</v>
      </c>
      <c r="D89" s="116">
        <f>SUM(D77:D88)</f>
        <v>355.28423700999997</v>
      </c>
      <c r="E89" s="116">
        <f>SUM(E77:E88)</f>
        <v>159.41396605</v>
      </c>
      <c r="F89" s="116">
        <f>SUM(F77:F88)</f>
        <v>458.38331907999998</v>
      </c>
      <c r="G89" s="116">
        <f>SUM(G77:G88)</f>
        <v>33.466915999999998</v>
      </c>
      <c r="H89" s="116">
        <f>SUM(H77:H88)</f>
        <v>1006.5484381399999</v>
      </c>
    </row>
    <row r="90" spans="2:9" ht="15.75" thickBot="1"/>
    <row r="91" spans="2:9" ht="15.75" thickBot="1">
      <c r="B91" s="111" t="s">
        <v>151</v>
      </c>
      <c r="C91" s="112"/>
      <c r="D91" s="113">
        <f>D11+D24+D37+D50+D63+D76+D89</f>
        <v>2009.64181214</v>
      </c>
      <c r="E91" s="113">
        <f>E11+E24+E37+E50+E63+E76+E89</f>
        <v>855.26595052000005</v>
      </c>
      <c r="F91" s="113">
        <f>F11+F24+F37+F50+F63+F76+F89</f>
        <v>3006.8043124199999</v>
      </c>
      <c r="G91" s="113">
        <f>G11+G24+G37+G50+G63+G76+G89</f>
        <v>2901.00804599</v>
      </c>
      <c r="H91" s="113">
        <f>H11+H24+H37+H50+H63+H76+H89</f>
        <v>8772.7201210700005</v>
      </c>
    </row>
    <row r="92" spans="2:9">
      <c r="C92" s="64"/>
      <c r="D92" s="65"/>
      <c r="E92" s="65"/>
      <c r="F92" s="65"/>
      <c r="G92" s="65"/>
      <c r="H92" s="65"/>
    </row>
    <row r="94" spans="2:9">
      <c r="B94" s="73" t="s">
        <v>150</v>
      </c>
      <c r="C94" s="72"/>
      <c r="D94" s="71"/>
      <c r="E94" s="71"/>
      <c r="F94" s="71"/>
      <c r="G94" s="71"/>
      <c r="H94" s="71"/>
      <c r="I94" s="58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18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19" t="s">
        <v>62</v>
      </c>
      <c r="B1" s="4"/>
    </row>
    <row r="2" spans="1:12">
      <c r="A2" s="20"/>
      <c r="B2" s="4"/>
    </row>
    <row r="3" spans="1:12" ht="15">
      <c r="A3" s="19" t="s">
        <v>84</v>
      </c>
      <c r="B3" s="4"/>
    </row>
    <row r="4" spans="1:12" s="27" customFormat="1" ht="15">
      <c r="A4" s="38" t="s">
        <v>63</v>
      </c>
      <c r="C4" s="35"/>
      <c r="D4" s="35"/>
      <c r="E4" s="35"/>
      <c r="F4" s="31"/>
    </row>
    <row r="5" spans="1:12">
      <c r="A5" s="20"/>
      <c r="B5" s="20"/>
      <c r="C5" s="20"/>
      <c r="D5" s="24"/>
      <c r="E5" s="24"/>
      <c r="F5" s="21"/>
    </row>
    <row r="6" spans="1:12">
      <c r="A6" s="18" t="s">
        <v>82</v>
      </c>
      <c r="B6" s="4"/>
    </row>
    <row r="7" spans="1:12" s="25" customFormat="1">
      <c r="A7" s="29" t="s">
        <v>83</v>
      </c>
      <c r="C7" s="30"/>
      <c r="D7" s="30"/>
      <c r="E7" s="30"/>
      <c r="F7" s="22"/>
    </row>
    <row r="8" spans="1:12">
      <c r="B8" s="4"/>
    </row>
    <row r="9" spans="1:12">
      <c r="A9" s="37"/>
      <c r="B9" s="37"/>
      <c r="C9" s="37"/>
      <c r="D9" s="37"/>
      <c r="E9" s="37"/>
      <c r="F9" s="37"/>
    </row>
    <row r="10" spans="1:12">
      <c r="A10" s="37"/>
      <c r="B10" s="37"/>
      <c r="C10" s="37"/>
      <c r="D10" s="37"/>
      <c r="E10" s="37"/>
      <c r="F10" s="37"/>
    </row>
    <row r="11" spans="1:12" s="26" customFormat="1">
      <c r="A11" s="37"/>
      <c r="B11" s="37"/>
      <c r="C11" s="37"/>
      <c r="D11" s="37"/>
      <c r="E11" s="37"/>
      <c r="F11" s="37"/>
    </row>
    <row r="12" spans="1:12" s="17" customFormat="1">
      <c r="A12" s="37"/>
      <c r="B12" s="37"/>
      <c r="C12" s="37"/>
      <c r="D12" s="37"/>
      <c r="E12" s="37"/>
      <c r="F12" s="37"/>
    </row>
    <row r="13" spans="1:12" ht="12.75" thickBot="1">
      <c r="A13" s="37"/>
      <c r="B13" s="37"/>
      <c r="C13" s="37"/>
      <c r="D13" s="37"/>
      <c r="E13" s="37"/>
      <c r="F13" s="4"/>
    </row>
    <row r="14" spans="1:12" ht="12.75" thickBot="1">
      <c r="B14" s="823" t="s">
        <v>53</v>
      </c>
      <c r="C14" s="823"/>
      <c r="D14" s="823"/>
      <c r="E14" s="823"/>
      <c r="F14" s="823"/>
      <c r="G14" s="823"/>
      <c r="H14" s="823"/>
      <c r="I14" s="823"/>
      <c r="J14" s="823"/>
      <c r="K14" s="823"/>
      <c r="L14" s="42">
        <v>2014</v>
      </c>
    </row>
    <row r="15" spans="1:12">
      <c r="A15" s="11" t="s">
        <v>65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66</v>
      </c>
    </row>
    <row r="16" spans="1:12">
      <c r="A16" s="39" t="s">
        <v>67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6">
        <v>5604.437890047554</v>
      </c>
    </row>
    <row r="17" spans="1:12">
      <c r="A17" s="39" t="s">
        <v>68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6">
        <v>4221.7054745731493</v>
      </c>
    </row>
    <row r="18" spans="1:12">
      <c r="A18" s="39" t="s">
        <v>69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6">
        <v>3932.3510261539277</v>
      </c>
    </row>
    <row r="19" spans="1:12">
      <c r="A19" s="39" t="s">
        <v>70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6">
        <v>3163.4254700834599</v>
      </c>
    </row>
    <row r="20" spans="1:12">
      <c r="A20" s="39" t="s">
        <v>71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6">
        <v>3065.6903698802112</v>
      </c>
    </row>
    <row r="21" spans="1:12">
      <c r="A21" s="39" t="s">
        <v>72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6">
        <v>797.82925658257011</v>
      </c>
    </row>
    <row r="22" spans="1:12">
      <c r="A22" s="39" t="s">
        <v>73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6">
        <v>679.67954870220171</v>
      </c>
    </row>
    <row r="23" spans="1:12">
      <c r="A23" s="39" t="s">
        <v>74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6">
        <v>674.21752252396402</v>
      </c>
    </row>
    <row r="24" spans="1:12">
      <c r="A24" s="39" t="s">
        <v>75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6">
        <v>360.06981334605672</v>
      </c>
    </row>
    <row r="25" spans="1:12">
      <c r="A25" s="39" t="s">
        <v>76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6">
        <v>344.04136843279014</v>
      </c>
    </row>
    <row r="26" spans="1:12">
      <c r="A26" s="39" t="s">
        <v>77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6">
        <v>163.01441792799861</v>
      </c>
    </row>
    <row r="27" spans="1:12">
      <c r="A27" s="39" t="s">
        <v>78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6">
        <v>83.139495953296588</v>
      </c>
    </row>
    <row r="28" spans="1:12">
      <c r="A28" s="39" t="s">
        <v>79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6">
        <v>70.536118793185906</v>
      </c>
    </row>
    <row r="29" spans="1:12">
      <c r="A29" s="39" t="s">
        <v>80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6">
        <v>32.65497576986705</v>
      </c>
    </row>
    <row r="30" spans="1:12">
      <c r="A30" s="39" t="s">
        <v>81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6">
        <v>1.2449411000000001</v>
      </c>
    </row>
    <row r="31" spans="1:12">
      <c r="A31" s="4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7"/>
    </row>
    <row r="32" spans="1:12">
      <c r="A32" s="41" t="s">
        <v>55</v>
      </c>
      <c r="B32" s="43">
        <f>SUM(B16:B30)</f>
        <v>14042.672836760981</v>
      </c>
      <c r="C32" s="44">
        <f t="shared" ref="C32:L32" si="0">SUM(C16:C30)</f>
        <v>13769.812482246158</v>
      </c>
      <c r="D32" s="44">
        <f t="shared" si="0"/>
        <v>15247.493835111507</v>
      </c>
      <c r="E32" s="44">
        <f t="shared" si="0"/>
        <v>15639.39878029284</v>
      </c>
      <c r="F32" s="44">
        <f t="shared" si="0"/>
        <v>17600.198584451187</v>
      </c>
      <c r="G32" s="44">
        <f t="shared" si="0"/>
        <v>19397.958848709561</v>
      </c>
      <c r="H32" s="44">
        <f t="shared" si="0"/>
        <v>21310.485734489972</v>
      </c>
      <c r="I32" s="44">
        <f t="shared" si="0"/>
        <v>22016.270027803759</v>
      </c>
      <c r="J32" s="44">
        <f t="shared" si="0"/>
        <v>22658.696326391229</v>
      </c>
      <c r="K32" s="44">
        <f t="shared" si="0"/>
        <v>23133.327709359728</v>
      </c>
      <c r="L32" s="49">
        <f t="shared" si="0"/>
        <v>23194.037689870234</v>
      </c>
    </row>
    <row r="33" spans="1:9">
      <c r="A33" s="37"/>
      <c r="B33" s="37"/>
      <c r="C33" s="37"/>
      <c r="D33" s="37"/>
      <c r="E33" s="37"/>
    </row>
    <row r="34" spans="1:9">
      <c r="D34" s="37"/>
      <c r="E34" s="37"/>
    </row>
    <row r="35" spans="1:9" ht="15">
      <c r="A35" s="19" t="s">
        <v>116</v>
      </c>
      <c r="B35" s="37"/>
      <c r="C35" s="37"/>
      <c r="D35" s="37"/>
      <c r="E35" s="37"/>
    </row>
    <row r="36" spans="1:9">
      <c r="A36" s="18" t="s">
        <v>82</v>
      </c>
      <c r="B36" s="4"/>
    </row>
    <row r="37" spans="1:9" s="25" customFormat="1">
      <c r="A37" s="29" t="s">
        <v>83</v>
      </c>
      <c r="C37" s="30"/>
      <c r="D37" s="30"/>
      <c r="E37" s="30"/>
      <c r="F37" s="22"/>
    </row>
    <row r="38" spans="1:9" ht="15.75" thickBot="1">
      <c r="A38" s="19"/>
      <c r="B38" s="37"/>
      <c r="C38" s="37"/>
      <c r="D38" s="37"/>
      <c r="E38" s="37"/>
    </row>
    <row r="39" spans="1:9" s="6" customFormat="1" ht="12.75" thickBot="1">
      <c r="A39" s="37"/>
      <c r="B39" s="42">
        <v>2014</v>
      </c>
      <c r="C39" s="37"/>
      <c r="D39" s="37"/>
      <c r="E39" s="37"/>
      <c r="G39" s="4"/>
      <c r="H39" s="4"/>
      <c r="I39" s="4"/>
    </row>
    <row r="40" spans="1:9" s="6" customFormat="1">
      <c r="A40" s="11" t="s">
        <v>65</v>
      </c>
      <c r="B40" s="11" t="s">
        <v>115</v>
      </c>
      <c r="C40" s="37"/>
      <c r="D40" s="37"/>
      <c r="E40" s="37"/>
      <c r="G40" s="4"/>
      <c r="H40" s="4"/>
      <c r="I40" s="4"/>
    </row>
    <row r="41" spans="1:9" s="6" customFormat="1">
      <c r="A41" s="39" t="s">
        <v>52</v>
      </c>
      <c r="B41" s="46">
        <v>2.6195341199999995</v>
      </c>
      <c r="C41" s="37"/>
      <c r="D41" s="37"/>
      <c r="E41" s="37"/>
      <c r="G41" s="4"/>
      <c r="H41" s="4"/>
      <c r="I41" s="4"/>
    </row>
    <row r="42" spans="1:9" s="6" customFormat="1">
      <c r="A42" s="39" t="s">
        <v>58</v>
      </c>
      <c r="B42" s="46">
        <v>2299.8891868837809</v>
      </c>
      <c r="C42" s="37"/>
      <c r="D42" s="37"/>
      <c r="E42" s="37"/>
      <c r="G42" s="4"/>
      <c r="H42" s="4"/>
      <c r="I42" s="4"/>
    </row>
    <row r="43" spans="1:9" s="6" customFormat="1">
      <c r="A43" s="39" t="s">
        <v>88</v>
      </c>
      <c r="B43" s="46">
        <v>939.77661745620821</v>
      </c>
      <c r="C43" s="37"/>
      <c r="D43" s="37"/>
      <c r="E43" s="37"/>
      <c r="G43" s="4"/>
      <c r="H43" s="4"/>
      <c r="I43" s="4"/>
    </row>
    <row r="44" spans="1:9" s="6" customFormat="1">
      <c r="A44" s="39" t="s">
        <v>89</v>
      </c>
      <c r="B44" s="46">
        <v>409.890173564554</v>
      </c>
      <c r="C44" s="37"/>
      <c r="D44" s="37"/>
      <c r="E44" s="37"/>
      <c r="G44" s="4"/>
      <c r="H44" s="4"/>
      <c r="I44" s="4"/>
    </row>
    <row r="45" spans="1:9" s="6" customFormat="1">
      <c r="A45" s="39" t="s">
        <v>59</v>
      </c>
      <c r="B45" s="46">
        <v>192.060598877231</v>
      </c>
      <c r="C45" s="37"/>
      <c r="D45" s="37"/>
      <c r="E45" s="37"/>
      <c r="G45" s="4"/>
      <c r="H45" s="4"/>
      <c r="I45" s="4"/>
    </row>
    <row r="46" spans="1:9" s="6" customFormat="1">
      <c r="A46" s="39" t="s">
        <v>51</v>
      </c>
      <c r="B46" s="46">
        <v>708.35876683000004</v>
      </c>
      <c r="C46" s="37"/>
      <c r="D46" s="37"/>
      <c r="E46" s="37"/>
      <c r="G46" s="4"/>
      <c r="H46" s="4"/>
      <c r="I46" s="4"/>
    </row>
    <row r="47" spans="1:9" s="6" customFormat="1">
      <c r="A47" s="39" t="s">
        <v>60</v>
      </c>
      <c r="B47" s="46">
        <v>0</v>
      </c>
      <c r="C47" s="37"/>
      <c r="D47" s="37"/>
      <c r="E47" s="37"/>
      <c r="G47" s="4"/>
      <c r="H47" s="4"/>
      <c r="I47" s="4"/>
    </row>
    <row r="48" spans="1:9" s="6" customFormat="1">
      <c r="A48" s="39" t="s">
        <v>57</v>
      </c>
      <c r="B48" s="46">
        <v>349.00856413600337</v>
      </c>
      <c r="C48" s="37"/>
      <c r="D48" s="37"/>
      <c r="E48" s="37"/>
      <c r="G48" s="4"/>
      <c r="H48" s="4"/>
      <c r="I48" s="4"/>
    </row>
    <row r="49" spans="1:9" s="6" customFormat="1">
      <c r="A49" s="39" t="s">
        <v>90</v>
      </c>
      <c r="B49" s="46">
        <v>38.648328444955993</v>
      </c>
      <c r="C49" s="37"/>
      <c r="D49" s="37"/>
      <c r="E49" s="37"/>
      <c r="G49" s="4"/>
      <c r="H49" s="4"/>
      <c r="I49" s="4"/>
    </row>
    <row r="50" spans="1:9" s="6" customFormat="1">
      <c r="A50" s="39" t="s">
        <v>91</v>
      </c>
      <c r="B50" s="46">
        <v>225.71720261000002</v>
      </c>
      <c r="C50" s="37"/>
      <c r="D50" s="37"/>
      <c r="E50" s="37"/>
      <c r="G50" s="4"/>
      <c r="H50" s="4"/>
      <c r="I50" s="4"/>
    </row>
    <row r="51" spans="1:9" s="6" customFormat="1">
      <c r="A51" s="39" t="s">
        <v>92</v>
      </c>
      <c r="B51" s="46">
        <v>24.987835522574006</v>
      </c>
      <c r="C51" s="37"/>
      <c r="D51" s="37"/>
      <c r="E51" s="37"/>
      <c r="G51" s="4"/>
      <c r="H51" s="4"/>
      <c r="I51" s="4"/>
    </row>
    <row r="52" spans="1:9" s="6" customFormat="1">
      <c r="A52" s="39" t="s">
        <v>56</v>
      </c>
      <c r="B52" s="46">
        <v>12.183352823274996</v>
      </c>
      <c r="C52" s="37"/>
      <c r="D52" s="37"/>
      <c r="E52" s="37"/>
      <c r="G52" s="4"/>
      <c r="H52" s="4"/>
      <c r="I52" s="4"/>
    </row>
    <row r="53" spans="1:9" s="6" customFormat="1">
      <c r="A53" s="39" t="s">
        <v>93</v>
      </c>
      <c r="B53" s="46">
        <v>0</v>
      </c>
      <c r="C53" s="37"/>
      <c r="D53" s="37"/>
      <c r="E53" s="37"/>
      <c r="G53" s="4"/>
      <c r="H53" s="4"/>
      <c r="I53" s="4"/>
    </row>
    <row r="54" spans="1:9" s="6" customFormat="1">
      <c r="A54" s="39" t="s">
        <v>48</v>
      </c>
      <c r="B54" s="46">
        <v>181.25979093999999</v>
      </c>
      <c r="C54" s="37"/>
      <c r="D54" s="37"/>
      <c r="E54" s="37"/>
      <c r="G54" s="4"/>
      <c r="H54" s="4"/>
      <c r="I54" s="4"/>
    </row>
    <row r="55" spans="1:9" s="6" customFormat="1">
      <c r="A55" s="39" t="s">
        <v>94</v>
      </c>
      <c r="B55" s="46">
        <v>19.203540126541</v>
      </c>
      <c r="C55" s="37"/>
      <c r="D55" s="37"/>
      <c r="E55" s="37"/>
      <c r="G55" s="4"/>
      <c r="H55" s="4"/>
      <c r="I55" s="4"/>
    </row>
    <row r="56" spans="1:9" s="6" customFormat="1">
      <c r="A56" s="39" t="s">
        <v>95</v>
      </c>
      <c r="B56" s="46">
        <v>0</v>
      </c>
      <c r="C56" s="37"/>
      <c r="D56" s="37"/>
      <c r="E56" s="37"/>
      <c r="G56" s="4"/>
      <c r="H56" s="4"/>
      <c r="I56" s="4"/>
    </row>
    <row r="57" spans="1:9" s="6" customFormat="1">
      <c r="A57" s="39" t="s">
        <v>47</v>
      </c>
      <c r="B57" s="46">
        <v>157.78027131143469</v>
      </c>
      <c r="C57" s="37"/>
      <c r="D57" s="37"/>
      <c r="E57" s="37"/>
      <c r="G57" s="4"/>
      <c r="H57" s="4"/>
      <c r="I57" s="4"/>
    </row>
    <row r="58" spans="1:9" s="6" customFormat="1">
      <c r="A58" s="39" t="s">
        <v>49</v>
      </c>
      <c r="B58" s="46">
        <v>2.4854901905310003</v>
      </c>
      <c r="C58" s="37"/>
      <c r="D58" s="37"/>
      <c r="E58" s="37"/>
      <c r="G58" s="4"/>
      <c r="H58" s="4"/>
      <c r="I58" s="4"/>
    </row>
    <row r="59" spans="1:9" s="6" customFormat="1">
      <c r="A59" s="39" t="s">
        <v>96</v>
      </c>
      <c r="B59" s="46">
        <v>0</v>
      </c>
      <c r="C59" s="37"/>
      <c r="D59" s="37"/>
      <c r="E59" s="37"/>
      <c r="G59" s="4"/>
      <c r="H59" s="4"/>
      <c r="I59" s="4"/>
    </row>
    <row r="60" spans="1:9" s="6" customFormat="1">
      <c r="A60" s="39" t="s">
        <v>97</v>
      </c>
      <c r="B60" s="46">
        <v>0.32579999999999998</v>
      </c>
      <c r="C60" s="37"/>
      <c r="D60" s="37"/>
      <c r="E60" s="37"/>
      <c r="G60" s="4"/>
      <c r="H60" s="4"/>
      <c r="I60" s="4"/>
    </row>
    <row r="61" spans="1:9" s="6" customFormat="1">
      <c r="A61" s="39" t="s">
        <v>98</v>
      </c>
      <c r="B61" s="46">
        <v>0</v>
      </c>
      <c r="C61" s="37"/>
      <c r="D61" s="37"/>
      <c r="E61" s="37"/>
      <c r="G61" s="4"/>
      <c r="H61" s="4"/>
      <c r="I61" s="4"/>
    </row>
    <row r="62" spans="1:9" s="6" customFormat="1">
      <c r="A62" s="39" t="s">
        <v>50</v>
      </c>
      <c r="B62" s="46">
        <v>11.707172521522002</v>
      </c>
      <c r="C62" s="37"/>
      <c r="D62" s="37"/>
      <c r="E62" s="37"/>
      <c r="G62" s="4"/>
      <c r="H62" s="4"/>
      <c r="I62" s="4"/>
    </row>
    <row r="63" spans="1:9" s="6" customFormat="1">
      <c r="A63" s="39" t="s">
        <v>99</v>
      </c>
      <c r="B63" s="46">
        <v>0</v>
      </c>
      <c r="C63" s="37"/>
      <c r="D63" s="37"/>
      <c r="E63" s="37"/>
      <c r="G63" s="4"/>
      <c r="H63" s="4"/>
      <c r="I63" s="4"/>
    </row>
    <row r="64" spans="1:9" s="6" customFormat="1">
      <c r="A64" s="39" t="s">
        <v>100</v>
      </c>
      <c r="B64" s="46">
        <v>1.4210854715202003E-20</v>
      </c>
      <c r="C64" s="37"/>
      <c r="D64" s="37"/>
      <c r="E64" s="37"/>
      <c r="G64" s="4"/>
      <c r="H64" s="4"/>
      <c r="I64" s="4"/>
    </row>
    <row r="65" spans="1:23" s="6" customFormat="1">
      <c r="A65" s="39" t="s">
        <v>101</v>
      </c>
      <c r="B65" s="46">
        <v>0</v>
      </c>
      <c r="C65" s="37"/>
      <c r="D65" s="37"/>
      <c r="E65" s="37"/>
      <c r="G65" s="4"/>
      <c r="H65" s="4"/>
      <c r="I65" s="4"/>
    </row>
    <row r="66" spans="1:23" s="6" customFormat="1">
      <c r="A66" s="39" t="s">
        <v>102</v>
      </c>
      <c r="B66" s="46">
        <v>5.9000216424465184E-11</v>
      </c>
      <c r="C66" s="37"/>
      <c r="D66" s="37"/>
      <c r="E66" s="37"/>
      <c r="G66" s="4"/>
      <c r="H66" s="4"/>
      <c r="I66" s="4"/>
    </row>
    <row r="67" spans="1:23" s="6" customFormat="1">
      <c r="A67" s="39" t="s">
        <v>103</v>
      </c>
      <c r="B67" s="46">
        <v>1.9599999999999999E-3</v>
      </c>
      <c r="C67" s="37"/>
      <c r="D67" s="37"/>
      <c r="E67" s="37"/>
      <c r="G67" s="4"/>
      <c r="H67" s="4"/>
      <c r="I67" s="4"/>
    </row>
    <row r="68" spans="1:23" s="6" customFormat="1">
      <c r="A68" s="39" t="s">
        <v>104</v>
      </c>
      <c r="B68" s="46">
        <v>5.6843418860808012E-20</v>
      </c>
      <c r="C68" s="37"/>
      <c r="D68" s="37"/>
      <c r="E68" s="37"/>
    </row>
    <row r="69" spans="1:23" s="6" customFormat="1">
      <c r="A69" s="39" t="s">
        <v>105</v>
      </c>
      <c r="B69" s="46">
        <v>0</v>
      </c>
      <c r="C69" s="37"/>
      <c r="D69" s="37"/>
      <c r="E69" s="37"/>
    </row>
    <row r="70" spans="1:23" s="6" customFormat="1">
      <c r="A70" s="39" t="s">
        <v>106</v>
      </c>
      <c r="B70" s="46">
        <v>0</v>
      </c>
      <c r="C70" s="37"/>
      <c r="D70" s="37"/>
      <c r="E70" s="37"/>
    </row>
    <row r="71" spans="1:23" s="6" customFormat="1">
      <c r="A71" s="39" t="s">
        <v>107</v>
      </c>
      <c r="B71" s="46">
        <v>5.6843418860808012E-20</v>
      </c>
      <c r="C71" s="37"/>
      <c r="D71" s="37"/>
      <c r="E71" s="37"/>
    </row>
    <row r="72" spans="1:23" s="6" customFormat="1">
      <c r="A72" s="39" t="s">
        <v>108</v>
      </c>
      <c r="B72" s="46">
        <v>4.6701499999999996</v>
      </c>
      <c r="C72" s="37"/>
      <c r="D72" s="37"/>
      <c r="E72" s="37"/>
    </row>
    <row r="73" spans="1:23" s="6" customFormat="1">
      <c r="A73" s="39" t="s">
        <v>109</v>
      </c>
      <c r="B73" s="46">
        <v>0</v>
      </c>
      <c r="C73" s="37"/>
      <c r="D73" s="37"/>
      <c r="E73" s="37"/>
    </row>
    <row r="74" spans="1:23" s="6" customFormat="1">
      <c r="A74" s="39" t="s">
        <v>110</v>
      </c>
      <c r="B74" s="46">
        <v>0</v>
      </c>
      <c r="C74" s="37"/>
      <c r="D74" s="37"/>
      <c r="E74" s="37"/>
    </row>
    <row r="75" spans="1:23" s="6" customFormat="1">
      <c r="A75" s="39" t="s">
        <v>111</v>
      </c>
      <c r="B75" s="46">
        <v>4.7643486383059042</v>
      </c>
      <c r="C75" s="37"/>
      <c r="D75" s="37"/>
      <c r="E75" s="37"/>
    </row>
    <row r="76" spans="1:23" s="6" customFormat="1">
      <c r="A76" s="39" t="s">
        <v>112</v>
      </c>
      <c r="B76" s="46">
        <v>2.1400000000000003E-6</v>
      </c>
      <c r="C76" s="37"/>
      <c r="D76" s="37"/>
      <c r="E76" s="37"/>
    </row>
    <row r="77" spans="1:23" s="6" customFormat="1">
      <c r="A77" s="39" t="s">
        <v>113</v>
      </c>
      <c r="B77" s="46">
        <v>0</v>
      </c>
      <c r="C77" s="37"/>
      <c r="D77" s="37"/>
      <c r="E77" s="37"/>
    </row>
    <row r="78" spans="1:23" s="6" customFormat="1">
      <c r="A78" s="39" t="s">
        <v>114</v>
      </c>
      <c r="B78" s="46">
        <v>2.4349140000076184</v>
      </c>
      <c r="C78" s="37"/>
      <c r="D78" s="37"/>
      <c r="E78" s="37"/>
    </row>
    <row r="79" spans="1:23" s="6" customFormat="1">
      <c r="A79" s="39" t="s">
        <v>26</v>
      </c>
      <c r="B79" s="46">
        <v>16.664288910570125</v>
      </c>
      <c r="C79" s="37"/>
      <c r="D79" s="37"/>
      <c r="E79" s="37"/>
    </row>
    <row r="80" spans="1:23" s="6" customFormat="1">
      <c r="A80" s="39"/>
      <c r="B80" s="47"/>
      <c r="C80" s="37"/>
      <c r="D80" s="37"/>
      <c r="E80" s="3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1" t="s">
        <v>55</v>
      </c>
      <c r="B81" s="48">
        <v>5604.4378900475531</v>
      </c>
      <c r="C81" s="37"/>
      <c r="D81" s="37"/>
      <c r="E81" s="3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7"/>
      <c r="B82" s="37"/>
      <c r="C82" s="37"/>
      <c r="D82" s="37"/>
      <c r="E82" s="3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5" t="s">
        <v>87</v>
      </c>
      <c r="B83" s="37"/>
      <c r="C83" s="37"/>
      <c r="D83" s="37"/>
      <c r="E83" s="3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5" t="s">
        <v>86</v>
      </c>
      <c r="B84" s="37"/>
      <c r="C84" s="37"/>
      <c r="D84" s="37"/>
      <c r="E84" s="3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5" t="s">
        <v>85</v>
      </c>
      <c r="B85" s="37"/>
      <c r="C85" s="37"/>
      <c r="D85" s="37"/>
      <c r="E85" s="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7"/>
      <c r="D86" s="37"/>
      <c r="E86" s="37"/>
    </row>
    <row r="87" spans="1:23">
      <c r="C87" s="37"/>
      <c r="D87" s="37"/>
      <c r="E87" s="37"/>
      <c r="F87" s="37"/>
      <c r="G87" s="37"/>
      <c r="H87" s="37"/>
      <c r="I87" s="37"/>
    </row>
    <row r="88" spans="1:23">
      <c r="C88" s="37"/>
      <c r="D88" s="37"/>
      <c r="E88" s="37"/>
    </row>
    <row r="89" spans="1:23">
      <c r="A89" s="37"/>
      <c r="B89" s="37"/>
      <c r="C89" s="37"/>
      <c r="D89" s="37"/>
      <c r="E89" s="37"/>
      <c r="F89" s="4"/>
    </row>
    <row r="90" spans="1:23">
      <c r="A90" s="37"/>
      <c r="B90" s="37"/>
      <c r="C90" s="37"/>
      <c r="D90" s="37"/>
      <c r="E90" s="37"/>
      <c r="F90" s="4"/>
    </row>
    <row r="91" spans="1:23">
      <c r="A91" s="37"/>
      <c r="B91" s="37"/>
      <c r="C91" s="37"/>
      <c r="D91" s="37"/>
      <c r="E91" s="37"/>
    </row>
    <row r="92" spans="1:23">
      <c r="A92" s="37"/>
      <c r="B92" s="37"/>
      <c r="C92" s="37"/>
      <c r="D92" s="37"/>
      <c r="E92" s="37"/>
    </row>
    <row r="93" spans="1:23">
      <c r="A93" s="37"/>
      <c r="B93" s="37"/>
      <c r="C93" s="37"/>
      <c r="D93" s="37"/>
      <c r="E93" s="37"/>
    </row>
    <row r="94" spans="1:23">
      <c r="A94" s="37"/>
      <c r="B94" s="37"/>
      <c r="C94" s="37"/>
      <c r="D94" s="37"/>
      <c r="E94" s="37"/>
    </row>
    <row r="95" spans="1:23">
      <c r="A95" s="37"/>
      <c r="B95" s="37"/>
      <c r="C95" s="37"/>
      <c r="D95" s="37"/>
      <c r="E95" s="37"/>
    </row>
    <row r="96" spans="1:23">
      <c r="A96" s="37"/>
      <c r="B96" s="37"/>
      <c r="C96" s="37"/>
      <c r="D96" s="37"/>
      <c r="E96" s="37"/>
    </row>
    <row r="97" spans="1:6">
      <c r="A97" s="37"/>
      <c r="B97" s="37"/>
      <c r="C97" s="37"/>
      <c r="D97" s="37"/>
      <c r="E97" s="37"/>
    </row>
    <row r="98" spans="1:6">
      <c r="A98" s="37"/>
      <c r="B98" s="37"/>
      <c r="C98" s="37"/>
      <c r="D98" s="37"/>
      <c r="E98" s="37"/>
    </row>
    <row r="99" spans="1:6">
      <c r="A99" s="37"/>
      <c r="B99" s="37"/>
      <c r="C99" s="37"/>
      <c r="D99" s="37"/>
      <c r="E99" s="37"/>
    </row>
    <row r="100" spans="1:6">
      <c r="A100" s="37"/>
      <c r="B100" s="37"/>
      <c r="C100" s="37"/>
      <c r="D100" s="37"/>
      <c r="E100" s="37"/>
    </row>
    <row r="101" spans="1:6">
      <c r="A101" s="37"/>
      <c r="B101" s="37"/>
      <c r="C101" s="37"/>
      <c r="D101" s="37"/>
      <c r="E101" s="37"/>
    </row>
    <row r="102" spans="1:6">
      <c r="A102" s="37"/>
      <c r="B102" s="37"/>
      <c r="C102" s="37"/>
      <c r="D102" s="37"/>
      <c r="E102" s="37"/>
    </row>
    <row r="103" spans="1:6">
      <c r="A103" s="37"/>
      <c r="B103" s="37"/>
      <c r="C103" s="37"/>
      <c r="D103" s="37"/>
      <c r="E103" s="37"/>
    </row>
    <row r="104" spans="1:6">
      <c r="A104" s="37"/>
      <c r="B104" s="37"/>
      <c r="C104" s="37"/>
      <c r="D104" s="37"/>
      <c r="E104" s="37"/>
    </row>
    <row r="105" spans="1:6">
      <c r="A105" s="37"/>
      <c r="B105" s="37"/>
      <c r="C105" s="37"/>
      <c r="D105" s="37"/>
      <c r="E105" s="37"/>
      <c r="F105" s="4"/>
    </row>
    <row r="106" spans="1:6">
      <c r="A106" s="37"/>
      <c r="B106" s="37"/>
      <c r="C106" s="37"/>
      <c r="D106" s="37"/>
      <c r="E106" s="37"/>
      <c r="F106" s="4"/>
    </row>
    <row r="107" spans="1:6" s="27" customFormat="1">
      <c r="A107" s="37"/>
      <c r="B107" s="37"/>
      <c r="C107" s="37"/>
      <c r="D107" s="37"/>
      <c r="E107" s="37"/>
    </row>
    <row r="108" spans="1:6">
      <c r="A108" s="37"/>
      <c r="B108" s="37"/>
      <c r="C108" s="37"/>
      <c r="D108" s="37"/>
      <c r="E108" s="37"/>
      <c r="F108" s="4"/>
    </row>
    <row r="109" spans="1:6" s="36" customFormat="1">
      <c r="A109" s="37"/>
      <c r="B109" s="37"/>
      <c r="C109" s="37"/>
      <c r="D109" s="37"/>
      <c r="E109" s="37"/>
    </row>
    <row r="110" spans="1:6">
      <c r="A110" s="37"/>
      <c r="B110" s="37"/>
      <c r="C110" s="37"/>
      <c r="D110" s="37"/>
      <c r="E110" s="37"/>
      <c r="F110" s="4"/>
    </row>
    <row r="111" spans="1:6">
      <c r="A111" s="37"/>
      <c r="B111" s="37"/>
      <c r="C111" s="37"/>
      <c r="D111" s="37"/>
      <c r="E111" s="37"/>
      <c r="F111" s="4"/>
    </row>
    <row r="112" spans="1:6">
      <c r="A112" s="37"/>
      <c r="B112" s="37"/>
      <c r="C112" s="37"/>
      <c r="D112" s="37"/>
      <c r="E112" s="37"/>
      <c r="F112" s="4"/>
    </row>
    <row r="113" spans="1:9">
      <c r="A113" s="37"/>
      <c r="B113" s="37"/>
      <c r="C113" s="37"/>
      <c r="D113" s="37"/>
      <c r="E113" s="37"/>
      <c r="F113" s="4"/>
    </row>
    <row r="114" spans="1:9">
      <c r="A114" s="37"/>
      <c r="B114" s="37"/>
      <c r="C114" s="37"/>
      <c r="D114" s="37"/>
      <c r="E114" s="37"/>
      <c r="F114" s="4"/>
    </row>
    <row r="115" spans="1:9">
      <c r="A115" s="37"/>
      <c r="B115" s="37"/>
      <c r="C115" s="37"/>
      <c r="D115" s="37"/>
      <c r="E115" s="37"/>
      <c r="F115" s="4"/>
    </row>
    <row r="116" spans="1:9" s="27" customFormat="1">
      <c r="A116" s="37"/>
      <c r="B116" s="37"/>
      <c r="C116" s="37"/>
      <c r="D116" s="37"/>
      <c r="E116" s="37"/>
    </row>
    <row r="117" spans="1:9">
      <c r="A117" s="37"/>
      <c r="B117" s="37"/>
      <c r="C117" s="37"/>
      <c r="D117" s="37"/>
      <c r="E117" s="37"/>
      <c r="F117" s="4"/>
    </row>
    <row r="118" spans="1:9" s="36" customFormat="1">
      <c r="A118" s="37"/>
      <c r="B118" s="37"/>
      <c r="C118" s="37"/>
      <c r="D118" s="37"/>
      <c r="E118" s="37"/>
    </row>
    <row r="119" spans="1:9">
      <c r="A119" s="37"/>
      <c r="B119" s="37"/>
      <c r="C119" s="37"/>
      <c r="D119" s="37"/>
      <c r="E119" s="37"/>
      <c r="F119" s="4"/>
    </row>
    <row r="120" spans="1:9">
      <c r="A120" s="37"/>
      <c r="B120" s="37"/>
      <c r="C120" s="37"/>
      <c r="D120" s="37"/>
      <c r="E120" s="37"/>
      <c r="F120" s="4"/>
    </row>
    <row r="121" spans="1:9">
      <c r="A121" s="37"/>
      <c r="B121" s="37"/>
      <c r="C121" s="37"/>
      <c r="D121" s="37"/>
      <c r="E121" s="37"/>
      <c r="F121" s="4"/>
    </row>
    <row r="122" spans="1:9">
      <c r="A122" s="37"/>
      <c r="B122" s="37"/>
      <c r="C122" s="37"/>
      <c r="D122" s="37"/>
      <c r="E122" s="37"/>
    </row>
    <row r="123" spans="1:9">
      <c r="A123" s="37"/>
      <c r="B123" s="37"/>
      <c r="C123" s="37"/>
      <c r="D123" s="37"/>
      <c r="E123" s="37"/>
    </row>
    <row r="124" spans="1:9">
      <c r="A124" s="37"/>
      <c r="B124" s="37"/>
      <c r="C124" s="37"/>
      <c r="D124" s="37"/>
      <c r="E124" s="37"/>
    </row>
    <row r="125" spans="1:9">
      <c r="A125" s="37"/>
      <c r="B125" s="37"/>
      <c r="C125" s="37"/>
      <c r="D125" s="37"/>
      <c r="E125" s="37"/>
    </row>
    <row r="126" spans="1:9">
      <c r="A126" s="37"/>
      <c r="B126" s="37"/>
      <c r="C126" s="37"/>
      <c r="D126" s="37"/>
      <c r="E126" s="37"/>
    </row>
    <row r="127" spans="1:9" s="18" customFormat="1">
      <c r="A127" s="37"/>
      <c r="B127" s="37"/>
      <c r="C127" s="37"/>
      <c r="D127" s="37"/>
      <c r="E127" s="37"/>
      <c r="F127" s="6"/>
      <c r="G127" s="4"/>
      <c r="H127" s="4"/>
      <c r="I127" s="4"/>
    </row>
    <row r="128" spans="1:9" s="29" customFormat="1">
      <c r="A128" s="37"/>
      <c r="B128" s="37"/>
      <c r="C128" s="37"/>
      <c r="D128" s="37"/>
      <c r="E128" s="37"/>
      <c r="F128" s="22"/>
      <c r="G128" s="25"/>
      <c r="H128" s="25"/>
      <c r="I128" s="25"/>
    </row>
    <row r="129" spans="1:5">
      <c r="A129" s="37"/>
      <c r="B129" s="37"/>
      <c r="C129" s="37"/>
      <c r="D129" s="37"/>
      <c r="E129" s="37"/>
    </row>
    <row r="130" spans="1:5">
      <c r="A130" s="37"/>
      <c r="B130" s="37"/>
      <c r="C130" s="37"/>
      <c r="D130" s="37"/>
      <c r="E130" s="37"/>
    </row>
    <row r="131" spans="1:5">
      <c r="A131" s="37"/>
      <c r="B131" s="37"/>
      <c r="C131" s="37"/>
      <c r="D131" s="37"/>
      <c r="E131" s="37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101"/>
  <sheetViews>
    <sheetView showGridLines="0" view="pageBreakPreview" topLeftCell="A88" zoomScaleNormal="100" zoomScaleSheetLayoutView="100" workbookViewId="0">
      <selection activeCell="A94" sqref="A94:K96"/>
    </sheetView>
  </sheetViews>
  <sheetFormatPr baseColWidth="10" defaultColWidth="11.42578125" defaultRowHeight="15" zeroHeight="1"/>
  <cols>
    <col min="1" max="1" width="3.140625" style="758" customWidth="1"/>
    <col min="2" max="2" width="38" style="758" customWidth="1"/>
    <col min="3" max="3" width="44.42578125" style="758" customWidth="1"/>
    <col min="4" max="4" width="13.140625" style="758" customWidth="1"/>
    <col min="5" max="5" width="14.140625" style="758" customWidth="1"/>
    <col min="6" max="6" width="8.28515625" style="758" customWidth="1"/>
    <col min="7" max="7" width="1.5703125" style="758" customWidth="1"/>
    <col min="8" max="8" width="15.42578125" style="758" customWidth="1"/>
    <col min="9" max="9" width="14.85546875" style="758" customWidth="1"/>
    <col min="10" max="10" width="12.140625" style="758" customWidth="1"/>
    <col min="11" max="11" width="14" style="758" customWidth="1"/>
    <col min="12" max="14" width="11.42578125" style="758" customWidth="1"/>
    <col min="15" max="16384" width="11.42578125" style="758"/>
  </cols>
  <sheetData>
    <row r="1" spans="1:13">
      <c r="A1" s="216" t="s">
        <v>566</v>
      </c>
    </row>
    <row r="2" spans="1:13"/>
    <row r="3" spans="1:13" s="547" customFormat="1" ht="18.75">
      <c r="A3" s="566" t="s">
        <v>586</v>
      </c>
      <c r="B3" s="566"/>
      <c r="C3" s="566"/>
      <c r="F3" s="567"/>
      <c r="G3" s="567"/>
    </row>
    <row r="4" spans="1:13" ht="18.75">
      <c r="A4" s="566"/>
      <c r="B4" s="566"/>
      <c r="C4" s="566"/>
      <c r="D4" s="547"/>
      <c r="E4" s="547"/>
      <c r="F4" s="567"/>
      <c r="G4" s="567"/>
      <c r="H4" s="547"/>
      <c r="I4" s="547"/>
      <c r="J4" s="547"/>
      <c r="K4" s="547"/>
    </row>
    <row r="5" spans="1:13">
      <c r="A5" s="568"/>
      <c r="B5" s="569"/>
      <c r="C5" s="569"/>
      <c r="D5" s="833" t="s">
        <v>641</v>
      </c>
      <c r="E5" s="834"/>
      <c r="F5" s="835"/>
      <c r="G5" s="570"/>
      <c r="H5" s="836" t="s">
        <v>642</v>
      </c>
      <c r="I5" s="837"/>
      <c r="J5" s="837"/>
      <c r="K5" s="838"/>
    </row>
    <row r="6" spans="1:13">
      <c r="A6" s="839" t="s">
        <v>519</v>
      </c>
      <c r="B6" s="839"/>
      <c r="C6" s="840"/>
      <c r="D6" s="571">
        <v>2017</v>
      </c>
      <c r="E6" s="572">
        <v>2018</v>
      </c>
      <c r="F6" s="573" t="s">
        <v>488</v>
      </c>
      <c r="G6" s="574"/>
      <c r="H6" s="575">
        <v>2017</v>
      </c>
      <c r="I6" s="572">
        <v>2018</v>
      </c>
      <c r="J6" s="571" t="s">
        <v>488</v>
      </c>
      <c r="K6" s="576" t="s">
        <v>489</v>
      </c>
    </row>
    <row r="7" spans="1:13">
      <c r="A7" s="841" t="s">
        <v>520</v>
      </c>
      <c r="B7" s="841"/>
      <c r="C7" s="577"/>
      <c r="D7" s="578">
        <f>SUM(D8:D19)</f>
        <v>209245.269593</v>
      </c>
      <c r="E7" s="579">
        <f>SUM(E8:E19)</f>
        <v>209824.08779199998</v>
      </c>
      <c r="F7" s="580">
        <f t="shared" ref="F7:F44" si="0">(E7-D7)/D7</f>
        <v>2.7662188021063661E-3</v>
      </c>
      <c r="G7" s="581"/>
      <c r="H7" s="582">
        <f>SUM(H8:H19)</f>
        <v>1800264.3686540001</v>
      </c>
      <c r="I7" s="579">
        <f>SUM(I8:I19)</f>
        <v>1786262.576713</v>
      </c>
      <c r="J7" s="583">
        <f t="shared" ref="J7:J47" si="1">(I7-H7)/H7</f>
        <v>-7.777630988424683E-3</v>
      </c>
      <c r="K7" s="584">
        <f t="shared" ref="K7:K19" si="2">I7/$I$7</f>
        <v>1</v>
      </c>
    </row>
    <row r="8" spans="1:13" s="195" customFormat="1">
      <c r="A8" s="597"/>
      <c r="B8" s="598" t="s">
        <v>521</v>
      </c>
      <c r="C8" s="598" t="s">
        <v>22</v>
      </c>
      <c r="D8" s="599">
        <v>44806.478816000003</v>
      </c>
      <c r="E8" s="600">
        <v>44542.617041999998</v>
      </c>
      <c r="F8" s="601">
        <f t="shared" si="0"/>
        <v>-5.8889201064775878E-3</v>
      </c>
      <c r="G8" s="602"/>
      <c r="H8" s="603">
        <v>380455.402864</v>
      </c>
      <c r="I8" s="600">
        <v>368970.71177699999</v>
      </c>
      <c r="J8" s="604">
        <f t="shared" si="1"/>
        <v>-3.0186694683648384E-2</v>
      </c>
      <c r="K8" s="605">
        <f t="shared" si="2"/>
        <v>0.20656017574748908</v>
      </c>
    </row>
    <row r="9" spans="1:13" s="195" customFormat="1">
      <c r="A9" s="597"/>
      <c r="B9" s="598" t="s">
        <v>546</v>
      </c>
      <c r="C9" s="598" t="s">
        <v>475</v>
      </c>
      <c r="D9" s="599">
        <v>41219.715988999997</v>
      </c>
      <c r="E9" s="600">
        <v>44049.057759000003</v>
      </c>
      <c r="F9" s="601">
        <f t="shared" si="0"/>
        <v>6.8640496473945919E-2</v>
      </c>
      <c r="G9" s="602"/>
      <c r="H9" s="603">
        <v>331169.22797999997</v>
      </c>
      <c r="I9" s="600">
        <v>338579.077231</v>
      </c>
      <c r="J9" s="604">
        <f t="shared" si="1"/>
        <v>2.237481210496868E-2</v>
      </c>
      <c r="K9" s="605">
        <f t="shared" si="2"/>
        <v>0.18954608445866789</v>
      </c>
    </row>
    <row r="10" spans="1:13" s="195" customFormat="1">
      <c r="A10" s="597"/>
      <c r="B10" s="598" t="s">
        <v>522</v>
      </c>
      <c r="C10" s="598" t="s">
        <v>160</v>
      </c>
      <c r="D10" s="599">
        <v>37991.518067999998</v>
      </c>
      <c r="E10" s="600">
        <v>31492.077863999999</v>
      </c>
      <c r="F10" s="601">
        <f t="shared" si="0"/>
        <v>-0.17107608578227448</v>
      </c>
      <c r="G10" s="602"/>
      <c r="H10" s="603">
        <v>331813.84369699995</v>
      </c>
      <c r="I10" s="600">
        <v>273448.17826800002</v>
      </c>
      <c r="J10" s="604">
        <f t="shared" si="1"/>
        <v>-0.175898825614694</v>
      </c>
      <c r="K10" s="605">
        <f t="shared" si="2"/>
        <v>0.1530839764729254</v>
      </c>
      <c r="M10" s="514"/>
    </row>
    <row r="11" spans="1:13" s="195" customFormat="1">
      <c r="A11" s="597"/>
      <c r="B11" s="598" t="s">
        <v>525</v>
      </c>
      <c r="C11" s="598" t="s">
        <v>587</v>
      </c>
      <c r="D11" s="599">
        <v>16054.29859</v>
      </c>
      <c r="E11" s="600">
        <v>15914.9771</v>
      </c>
      <c r="F11" s="601">
        <f t="shared" si="0"/>
        <v>-8.6781424438425285E-3</v>
      </c>
      <c r="G11" s="602"/>
      <c r="H11" s="603">
        <v>143802.80608499999</v>
      </c>
      <c r="I11" s="600">
        <v>153074.51062700001</v>
      </c>
      <c r="J11" s="604">
        <f t="shared" si="1"/>
        <v>6.4475129480572421E-2</v>
      </c>
      <c r="K11" s="605">
        <f t="shared" si="2"/>
        <v>8.569541377767699E-2</v>
      </c>
    </row>
    <row r="12" spans="1:13" s="195" customFormat="1">
      <c r="A12" s="597"/>
      <c r="B12" s="598" t="s">
        <v>523</v>
      </c>
      <c r="C12" s="598" t="s">
        <v>617</v>
      </c>
      <c r="D12" s="599">
        <v>12607.163</v>
      </c>
      <c r="E12" s="600">
        <v>15185.6289</v>
      </c>
      <c r="F12" s="601">
        <f t="shared" si="0"/>
        <v>0.20452388059074028</v>
      </c>
      <c r="G12" s="602"/>
      <c r="H12" s="603">
        <v>137232.39750000002</v>
      </c>
      <c r="I12" s="600">
        <v>148816.01870000002</v>
      </c>
      <c r="J12" s="604">
        <f t="shared" si="1"/>
        <v>8.4408794213480035E-2</v>
      </c>
      <c r="K12" s="605">
        <f t="shared" si="2"/>
        <v>8.3311390296181745E-2</v>
      </c>
    </row>
    <row r="13" spans="1:13" s="195" customFormat="1">
      <c r="A13" s="597"/>
      <c r="B13" s="598" t="s">
        <v>526</v>
      </c>
      <c r="C13" s="598" t="s">
        <v>527</v>
      </c>
      <c r="D13" s="599">
        <v>11970.471380000001</v>
      </c>
      <c r="E13" s="600">
        <v>12996.439838</v>
      </c>
      <c r="F13" s="601">
        <f t="shared" si="0"/>
        <v>8.5708275424655769E-2</v>
      </c>
      <c r="G13" s="602"/>
      <c r="H13" s="603">
        <v>83634.962289999996</v>
      </c>
      <c r="I13" s="600">
        <v>120715.58118100002</v>
      </c>
      <c r="J13" s="604">
        <f t="shared" si="1"/>
        <v>0.44336265451313117</v>
      </c>
      <c r="K13" s="605">
        <f t="shared" si="2"/>
        <v>6.7579975505692669E-2</v>
      </c>
    </row>
    <row r="14" spans="1:13" s="195" customFormat="1">
      <c r="A14" s="597"/>
      <c r="B14" s="598" t="s">
        <v>528</v>
      </c>
      <c r="C14" s="598" t="s">
        <v>527</v>
      </c>
      <c r="D14" s="599">
        <v>14609.868536</v>
      </c>
      <c r="E14" s="600">
        <v>14539.063818000001</v>
      </c>
      <c r="F14" s="601">
        <f t="shared" si="0"/>
        <v>-4.8463624313614022E-3</v>
      </c>
      <c r="G14" s="602"/>
      <c r="H14" s="603">
        <v>117334.18809099999</v>
      </c>
      <c r="I14" s="600">
        <v>118696.14178800001</v>
      </c>
      <c r="J14" s="604">
        <f t="shared" si="1"/>
        <v>1.1607475358705674E-2</v>
      </c>
      <c r="K14" s="605">
        <f t="shared" si="2"/>
        <v>6.6449436569633175E-2</v>
      </c>
    </row>
    <row r="15" spans="1:13" s="195" customFormat="1">
      <c r="A15" s="597"/>
      <c r="B15" s="598" t="s">
        <v>529</v>
      </c>
      <c r="C15" s="598" t="s">
        <v>620</v>
      </c>
      <c r="D15" s="599">
        <v>9743.6530180000009</v>
      </c>
      <c r="E15" s="600">
        <v>11357.106442</v>
      </c>
      <c r="F15" s="601">
        <f t="shared" si="0"/>
        <v>0.1655901971282614</v>
      </c>
      <c r="G15" s="602"/>
      <c r="H15" s="603">
        <v>87944.453286999997</v>
      </c>
      <c r="I15" s="600">
        <v>91344.373896999998</v>
      </c>
      <c r="J15" s="604">
        <f t="shared" si="1"/>
        <v>3.8659864072434678E-2</v>
      </c>
      <c r="K15" s="605">
        <f t="shared" si="2"/>
        <v>5.1137148081044054E-2</v>
      </c>
    </row>
    <row r="16" spans="1:13" s="195" customFormat="1">
      <c r="A16" s="597"/>
      <c r="B16" s="598" t="s">
        <v>531</v>
      </c>
      <c r="C16" s="598" t="s">
        <v>23</v>
      </c>
      <c r="D16" s="599">
        <v>4117.7136</v>
      </c>
      <c r="E16" s="600">
        <v>4142.84</v>
      </c>
      <c r="F16" s="601">
        <f t="shared" si="0"/>
        <v>6.1020271055277136E-3</v>
      </c>
      <c r="G16" s="602"/>
      <c r="H16" s="603">
        <v>32993.033799999997</v>
      </c>
      <c r="I16" s="600">
        <v>34150.745654999992</v>
      </c>
      <c r="J16" s="604">
        <f t="shared" si="1"/>
        <v>3.5089584729246517E-2</v>
      </c>
      <c r="K16" s="605">
        <f t="shared" si="2"/>
        <v>1.9118547351444075E-2</v>
      </c>
    </row>
    <row r="17" spans="1:14" s="195" customFormat="1">
      <c r="A17" s="597"/>
      <c r="B17" s="598" t="s">
        <v>532</v>
      </c>
      <c r="C17" s="598" t="s">
        <v>460</v>
      </c>
      <c r="D17" s="599">
        <v>4134.3504540000004</v>
      </c>
      <c r="E17" s="600">
        <v>3171.9602380000001</v>
      </c>
      <c r="F17" s="601">
        <f t="shared" si="0"/>
        <v>-0.23277906087252084</v>
      </c>
      <c r="G17" s="602"/>
      <c r="H17" s="603">
        <v>33874.494403999997</v>
      </c>
      <c r="I17" s="600">
        <v>30287.586182999999</v>
      </c>
      <c r="J17" s="604">
        <f t="shared" si="1"/>
        <v>-0.1058881699670902</v>
      </c>
      <c r="K17" s="605">
        <f t="shared" si="2"/>
        <v>1.6955842090547433E-2</v>
      </c>
    </row>
    <row r="18" spans="1:14" s="195" customFormat="1">
      <c r="A18" s="597"/>
      <c r="B18" s="598" t="s">
        <v>533</v>
      </c>
      <c r="C18" s="598" t="s">
        <v>25</v>
      </c>
      <c r="D18" s="599">
        <v>2762.3113979999998</v>
      </c>
      <c r="E18" s="600">
        <v>2520.9543600000002</v>
      </c>
      <c r="F18" s="601">
        <f t="shared" si="0"/>
        <v>-8.7375028816356379E-2</v>
      </c>
      <c r="G18" s="602"/>
      <c r="H18" s="603">
        <v>23589.830486999999</v>
      </c>
      <c r="I18" s="600">
        <v>23940.397666999997</v>
      </c>
      <c r="J18" s="604">
        <f t="shared" si="1"/>
        <v>1.4860945278652617E-2</v>
      </c>
      <c r="K18" s="605">
        <f t="shared" si="2"/>
        <v>1.3402507547940706E-2</v>
      </c>
    </row>
    <row r="19" spans="1:14" s="195" customFormat="1">
      <c r="A19" s="597"/>
      <c r="B19" s="598" t="s">
        <v>26</v>
      </c>
      <c r="C19" s="598"/>
      <c r="D19" s="599">
        <v>9227.7267440000069</v>
      </c>
      <c r="E19" s="600">
        <v>9911.364431</v>
      </c>
      <c r="F19" s="601">
        <f t="shared" si="0"/>
        <v>7.4085168098904058E-2</v>
      </c>
      <c r="G19" s="602"/>
      <c r="H19" s="603">
        <v>96419.728169000053</v>
      </c>
      <c r="I19" s="600">
        <v>84239.253739000007</v>
      </c>
      <c r="J19" s="604">
        <f t="shared" si="1"/>
        <v>-0.12632761636343418</v>
      </c>
      <c r="K19" s="605">
        <f t="shared" si="2"/>
        <v>4.7159502100756819E-2</v>
      </c>
    </row>
    <row r="20" spans="1:14">
      <c r="A20" s="842" t="s">
        <v>534</v>
      </c>
      <c r="B20" s="842"/>
      <c r="C20" s="588"/>
      <c r="D20" s="589">
        <f>SUM(D21:D35)</f>
        <v>13210479.334225191</v>
      </c>
      <c r="E20" s="590">
        <f>SUM(E21:E35)</f>
        <v>12057342.19323728</v>
      </c>
      <c r="F20" s="591">
        <f t="shared" si="0"/>
        <v>-8.7289576086797091E-2</v>
      </c>
      <c r="G20" s="592"/>
      <c r="H20" s="593">
        <f>SUM(H21:H35)</f>
        <v>112731337.35663192</v>
      </c>
      <c r="I20" s="594">
        <f>SUM(I21:I35)</f>
        <v>106715406.84173989</v>
      </c>
      <c r="J20" s="595">
        <f>(I20-H20)/H20</f>
        <v>-5.3365201335812178E-2</v>
      </c>
      <c r="K20" s="596">
        <f t="shared" ref="K20:K35" si="3">I20/$I$20</f>
        <v>1</v>
      </c>
    </row>
    <row r="21" spans="1:14" s="195" customFormat="1">
      <c r="A21" s="597"/>
      <c r="B21" s="598" t="s">
        <v>535</v>
      </c>
      <c r="C21" s="598" t="s">
        <v>24</v>
      </c>
      <c r="D21" s="599">
        <v>1339936.2738000001</v>
      </c>
      <c r="E21" s="600">
        <v>1553438.3774000001</v>
      </c>
      <c r="F21" s="601">
        <f t="shared" si="0"/>
        <v>0.15933750565205426</v>
      </c>
      <c r="G21" s="602"/>
      <c r="H21" s="603">
        <v>9992113.2191000003</v>
      </c>
      <c r="I21" s="600">
        <v>10678379.422599999</v>
      </c>
      <c r="J21" s="604">
        <f t="shared" si="1"/>
        <v>6.8680787382212186E-2</v>
      </c>
      <c r="K21" s="605">
        <f t="shared" si="3"/>
        <v>0.10006408389030604</v>
      </c>
    </row>
    <row r="22" spans="1:14" s="195" customFormat="1">
      <c r="A22" s="597"/>
      <c r="B22" s="598" t="s">
        <v>600</v>
      </c>
      <c r="C22" s="598" t="s">
        <v>27</v>
      </c>
      <c r="D22" s="599">
        <v>901475.60127999994</v>
      </c>
      <c r="E22" s="600">
        <v>577014.24708</v>
      </c>
      <c r="F22" s="601">
        <f t="shared" si="0"/>
        <v>-0.35992250232762724</v>
      </c>
      <c r="G22" s="602"/>
      <c r="H22" s="603">
        <v>8526383.4288799986</v>
      </c>
      <c r="I22" s="600">
        <v>6071753.0659699999</v>
      </c>
      <c r="J22" s="604">
        <f t="shared" si="1"/>
        <v>-0.28788646245908178</v>
      </c>
      <c r="K22" s="605">
        <f t="shared" si="3"/>
        <v>5.6896686670318143E-2</v>
      </c>
    </row>
    <row r="23" spans="1:14" s="195" customFormat="1">
      <c r="A23" s="597"/>
      <c r="B23" s="598" t="s">
        <v>536</v>
      </c>
      <c r="C23" s="598" t="s">
        <v>601</v>
      </c>
      <c r="D23" s="599">
        <v>257565.42339000001</v>
      </c>
      <c r="E23" s="600">
        <v>674889.97248400003</v>
      </c>
      <c r="F23" s="601">
        <f t="shared" si="0"/>
        <v>1.6202661972298051</v>
      </c>
      <c r="G23" s="602"/>
      <c r="H23" s="603">
        <v>1981925.8805160001</v>
      </c>
      <c r="I23" s="600">
        <v>5267638.5074070003</v>
      </c>
      <c r="J23" s="604">
        <f t="shared" si="1"/>
        <v>1.6578382971796883</v>
      </c>
      <c r="K23" s="605">
        <f t="shared" si="3"/>
        <v>4.9361555780028703E-2</v>
      </c>
    </row>
    <row r="24" spans="1:14" s="195" customFormat="1">
      <c r="A24" s="597"/>
      <c r="B24" s="598" t="s">
        <v>537</v>
      </c>
      <c r="C24" s="598" t="s">
        <v>430</v>
      </c>
      <c r="D24" s="599">
        <v>518594.886</v>
      </c>
      <c r="E24" s="600">
        <v>584484.93000000005</v>
      </c>
      <c r="F24" s="601">
        <f t="shared" si="0"/>
        <v>0.12705494361546799</v>
      </c>
      <c r="G24" s="602"/>
      <c r="H24" s="603">
        <v>4643354.9970000004</v>
      </c>
      <c r="I24" s="600">
        <v>4651545.7979999995</v>
      </c>
      <c r="J24" s="604">
        <f t="shared" si="1"/>
        <v>1.7639833709227478E-3</v>
      </c>
      <c r="K24" s="605">
        <f t="shared" si="3"/>
        <v>4.3588324644615678E-2</v>
      </c>
    </row>
    <row r="25" spans="1:14" s="195" customFormat="1">
      <c r="A25" s="597"/>
      <c r="B25" s="598" t="s">
        <v>599</v>
      </c>
      <c r="C25" s="598" t="s">
        <v>619</v>
      </c>
      <c r="D25" s="599">
        <v>415285.97024</v>
      </c>
      <c r="E25" s="600">
        <v>566714.37600000005</v>
      </c>
      <c r="F25" s="601">
        <f t="shared" si="0"/>
        <v>0.36463645923912935</v>
      </c>
      <c r="G25" s="602"/>
      <c r="H25" s="603">
        <v>3330089.4740540003</v>
      </c>
      <c r="I25" s="600">
        <v>3839026.3288100003</v>
      </c>
      <c r="J25" s="604">
        <f t="shared" si="1"/>
        <v>0.1528297839206188</v>
      </c>
      <c r="K25" s="605">
        <f t="shared" si="3"/>
        <v>3.5974433705747079E-2</v>
      </c>
    </row>
    <row r="26" spans="1:14" s="195" customFormat="1">
      <c r="A26" s="597"/>
      <c r="B26" s="598" t="s">
        <v>598</v>
      </c>
      <c r="C26" s="598" t="s">
        <v>29</v>
      </c>
      <c r="D26" s="599">
        <v>559729.66807699995</v>
      </c>
      <c r="E26" s="600">
        <v>379397.702766</v>
      </c>
      <c r="F26" s="601">
        <f t="shared" si="0"/>
        <v>-0.32217689287499468</v>
      </c>
      <c r="G26" s="602"/>
      <c r="H26" s="603">
        <v>5559111.9639499988</v>
      </c>
      <c r="I26" s="600">
        <v>3680713.291276</v>
      </c>
      <c r="J26" s="604">
        <f t="shared" si="1"/>
        <v>-0.33789545611873451</v>
      </c>
      <c r="K26" s="605">
        <f t="shared" si="3"/>
        <v>3.449092685121407E-2</v>
      </c>
      <c r="M26" s="514"/>
    </row>
    <row r="27" spans="1:14" s="195" customFormat="1">
      <c r="A27" s="597"/>
      <c r="B27" s="598" t="s">
        <v>621</v>
      </c>
      <c r="C27" s="598" t="s">
        <v>30</v>
      </c>
      <c r="D27" s="599">
        <v>467403.79324799997</v>
      </c>
      <c r="E27" s="600">
        <v>330648.13297999999</v>
      </c>
      <c r="F27" s="601">
        <f t="shared" si="0"/>
        <v>-0.29258568767206972</v>
      </c>
      <c r="G27" s="602"/>
      <c r="H27" s="603">
        <v>4456109.2792150006</v>
      </c>
      <c r="I27" s="600">
        <v>3336715.1438739998</v>
      </c>
      <c r="J27" s="604">
        <f t="shared" si="1"/>
        <v>-0.25120437251444516</v>
      </c>
      <c r="K27" s="605">
        <f t="shared" si="3"/>
        <v>3.12674171670674E-2</v>
      </c>
      <c r="M27" s="514"/>
      <c r="N27" s="514"/>
    </row>
    <row r="28" spans="1:14" s="195" customFormat="1">
      <c r="A28" s="597"/>
      <c r="B28" s="598" t="s">
        <v>525</v>
      </c>
      <c r="C28" s="598" t="s">
        <v>570</v>
      </c>
      <c r="D28" s="599">
        <v>369150.41084000003</v>
      </c>
      <c r="E28" s="600">
        <v>270925.83</v>
      </c>
      <c r="F28" s="601">
        <f t="shared" si="0"/>
        <v>-0.26608281598953237</v>
      </c>
      <c r="G28" s="602"/>
      <c r="H28" s="603">
        <v>2806080.7572560003</v>
      </c>
      <c r="I28" s="600">
        <v>3275073.0278499997</v>
      </c>
      <c r="J28" s="604">
        <f t="shared" si="1"/>
        <v>0.16713427415845858</v>
      </c>
      <c r="K28" s="605">
        <f t="shared" si="3"/>
        <v>3.0689786271507813E-2</v>
      </c>
    </row>
    <row r="29" spans="1:14" s="195" customFormat="1">
      <c r="A29" s="597"/>
      <c r="B29" s="598" t="s">
        <v>533</v>
      </c>
      <c r="C29" s="598" t="s">
        <v>25</v>
      </c>
      <c r="D29" s="599">
        <v>526020.32889999996</v>
      </c>
      <c r="E29" s="600">
        <v>346215.81300000002</v>
      </c>
      <c r="F29" s="601">
        <f t="shared" si="0"/>
        <v>-0.34182046970694546</v>
      </c>
      <c r="G29" s="602"/>
      <c r="H29" s="603">
        <v>3818202.7854000004</v>
      </c>
      <c r="I29" s="600">
        <v>3273407.7272999999</v>
      </c>
      <c r="J29" s="604">
        <f t="shared" si="1"/>
        <v>-0.14268363644361204</v>
      </c>
      <c r="K29" s="605">
        <f t="shared" si="3"/>
        <v>3.0674181209415237E-2</v>
      </c>
    </row>
    <row r="30" spans="1:14" s="195" customFormat="1">
      <c r="A30" s="597"/>
      <c r="B30" s="598" t="s">
        <v>539</v>
      </c>
      <c r="C30" s="598" t="s">
        <v>125</v>
      </c>
      <c r="D30" s="599">
        <v>542225.50470000005</v>
      </c>
      <c r="E30" s="600">
        <v>250447.09880000001</v>
      </c>
      <c r="F30" s="601">
        <f t="shared" si="0"/>
        <v>-0.53811265492100702</v>
      </c>
      <c r="G30" s="602"/>
      <c r="H30" s="603">
        <v>4258542.2409600001</v>
      </c>
      <c r="I30" s="600">
        <v>3091816.8525100001</v>
      </c>
      <c r="J30" s="604">
        <f t="shared" si="1"/>
        <v>-0.27397295187730392</v>
      </c>
      <c r="K30" s="605">
        <f t="shared" si="3"/>
        <v>2.8972544302765937E-2</v>
      </c>
    </row>
    <row r="31" spans="1:14" s="195" customFormat="1">
      <c r="A31" s="597"/>
      <c r="B31" s="598" t="s">
        <v>540</v>
      </c>
      <c r="C31" s="598" t="s">
        <v>125</v>
      </c>
      <c r="D31" s="599">
        <v>276692.95729999995</v>
      </c>
      <c r="E31" s="600">
        <v>315309.08828000003</v>
      </c>
      <c r="F31" s="601">
        <f t="shared" si="0"/>
        <v>0.13956311485778494</v>
      </c>
      <c r="G31" s="602"/>
      <c r="H31" s="603">
        <v>997310.83410000009</v>
      </c>
      <c r="I31" s="600">
        <v>3014288.1062899996</v>
      </c>
      <c r="J31" s="604">
        <f t="shared" si="1"/>
        <v>2.0224158840209268</v>
      </c>
      <c r="K31" s="605">
        <f t="shared" si="3"/>
        <v>2.8246044273253078E-2</v>
      </c>
    </row>
    <row r="32" spans="1:14" s="195" customFormat="1">
      <c r="A32" s="597"/>
      <c r="B32" s="598" t="s">
        <v>597</v>
      </c>
      <c r="C32" s="598" t="s">
        <v>615</v>
      </c>
      <c r="D32" s="599">
        <v>431344.4</v>
      </c>
      <c r="E32" s="600">
        <v>0</v>
      </c>
      <c r="F32" s="601" t="s">
        <v>54</v>
      </c>
      <c r="G32" s="602"/>
      <c r="H32" s="603">
        <v>3842551.62</v>
      </c>
      <c r="I32" s="600">
        <v>2990403.18</v>
      </c>
      <c r="J32" s="604">
        <f t="shared" si="1"/>
        <v>-0.22176629601139877</v>
      </c>
      <c r="K32" s="605">
        <f t="shared" si="3"/>
        <v>2.8022225360905952E-2</v>
      </c>
    </row>
    <row r="33" spans="1:13" s="195" customFormat="1">
      <c r="A33" s="597"/>
      <c r="B33" s="598" t="s">
        <v>541</v>
      </c>
      <c r="C33" s="598" t="s">
        <v>542</v>
      </c>
      <c r="D33" s="599">
        <v>1004408.796534</v>
      </c>
      <c r="E33" s="600">
        <v>758029.37089000002</v>
      </c>
      <c r="F33" s="601">
        <f t="shared" si="0"/>
        <v>-0.24529795686198952</v>
      </c>
      <c r="G33" s="602"/>
      <c r="H33" s="603">
        <v>9628264.1188910007</v>
      </c>
      <c r="I33" s="600">
        <v>7059022.3926379997</v>
      </c>
      <c r="J33" s="604">
        <f t="shared" si="1"/>
        <v>-0.26684371082135733</v>
      </c>
      <c r="K33" s="605">
        <f t="shared" si="3"/>
        <v>6.6148109270731698E-2</v>
      </c>
    </row>
    <row r="34" spans="1:13" s="195" customFormat="1">
      <c r="A34" s="597"/>
      <c r="B34" s="598" t="s">
        <v>543</v>
      </c>
      <c r="C34" s="598" t="s">
        <v>544</v>
      </c>
      <c r="D34" s="599">
        <v>567974.85577296291</v>
      </c>
      <c r="E34" s="600">
        <v>572339.43174381973</v>
      </c>
      <c r="F34" s="601">
        <f t="shared" si="0"/>
        <v>7.6844528001455718E-3</v>
      </c>
      <c r="G34" s="602"/>
      <c r="H34" s="603">
        <v>4972127.338805452</v>
      </c>
      <c r="I34" s="600">
        <v>5138686.9833819475</v>
      </c>
      <c r="J34" s="604">
        <f t="shared" si="1"/>
        <v>3.3498668321819629E-2</v>
      </c>
      <c r="K34" s="605">
        <f t="shared" si="3"/>
        <v>4.8153187393106943E-2</v>
      </c>
    </row>
    <row r="35" spans="1:13" s="195" customFormat="1">
      <c r="A35" s="597"/>
      <c r="B35" s="598" t="s">
        <v>26</v>
      </c>
      <c r="C35" s="598"/>
      <c r="D35" s="599">
        <v>5032670.4641432269</v>
      </c>
      <c r="E35" s="600">
        <v>4877487.8218134604</v>
      </c>
      <c r="F35" s="601">
        <f t="shared" si="0"/>
        <v>-3.0835049390857554E-2</v>
      </c>
      <c r="G35" s="602"/>
      <c r="H35" s="603">
        <v>43919169.418504462</v>
      </c>
      <c r="I35" s="600">
        <v>41346937.013832957</v>
      </c>
      <c r="J35" s="604">
        <f t="shared" si="1"/>
        <v>-5.856741916407341E-2</v>
      </c>
      <c r="K35" s="605">
        <f t="shared" si="3"/>
        <v>0.38745049320901631</v>
      </c>
    </row>
    <row r="36" spans="1:13">
      <c r="A36" s="843" t="s">
        <v>545</v>
      </c>
      <c r="B36" s="843"/>
      <c r="C36" s="577"/>
      <c r="D36" s="578">
        <f>SUM(D37:D50)</f>
        <v>135504.46215200002</v>
      </c>
      <c r="E36" s="579">
        <f>SUM(E37:E50)</f>
        <v>120075.30106499999</v>
      </c>
      <c r="F36" s="580">
        <f t="shared" si="0"/>
        <v>-0.11386459782920365</v>
      </c>
      <c r="G36" s="581"/>
      <c r="H36" s="582">
        <f>SUM(H37:H50)</f>
        <v>1082790.4113650001</v>
      </c>
      <c r="I36" s="579">
        <f>SUM(I37:I50)</f>
        <v>1124836.864173</v>
      </c>
      <c r="J36" s="583">
        <f t="shared" si="1"/>
        <v>3.8831571065535038E-2</v>
      </c>
      <c r="K36" s="584">
        <f t="shared" ref="K36:K50" si="4">I36/$I$36</f>
        <v>1</v>
      </c>
    </row>
    <row r="37" spans="1:13" s="195" customFormat="1">
      <c r="A37" s="597"/>
      <c r="B37" s="598" t="s">
        <v>546</v>
      </c>
      <c r="C37" s="598" t="s">
        <v>475</v>
      </c>
      <c r="D37" s="599">
        <v>50355.430869999997</v>
      </c>
      <c r="E37" s="600">
        <v>33852.550231000001</v>
      </c>
      <c r="F37" s="601">
        <f t="shared" si="0"/>
        <v>-0.32772792038270165</v>
      </c>
      <c r="G37" s="602"/>
      <c r="H37" s="603">
        <v>324199.64677200001</v>
      </c>
      <c r="I37" s="600">
        <v>373630.92134499998</v>
      </c>
      <c r="J37" s="604">
        <f t="shared" si="1"/>
        <v>0.15247171014891181</v>
      </c>
      <c r="K37" s="605">
        <f t="shared" si="4"/>
        <v>0.33216454158417014</v>
      </c>
    </row>
    <row r="38" spans="1:13" s="195" customFormat="1">
      <c r="A38" s="597"/>
      <c r="B38" s="598" t="s">
        <v>532</v>
      </c>
      <c r="C38" s="598" t="s">
        <v>460</v>
      </c>
      <c r="D38" s="599">
        <v>13207.757390000001</v>
      </c>
      <c r="E38" s="600">
        <v>11383.652156</v>
      </c>
      <c r="F38" s="601">
        <f t="shared" si="0"/>
        <v>-0.13810862663036852</v>
      </c>
      <c r="G38" s="602"/>
      <c r="H38" s="603">
        <v>116876.99745800001</v>
      </c>
      <c r="I38" s="600">
        <v>95227.295117000001</v>
      </c>
      <c r="J38" s="604">
        <f t="shared" si="1"/>
        <v>-0.18523492912948825</v>
      </c>
      <c r="K38" s="605">
        <f t="shared" si="4"/>
        <v>8.4658760883528472E-2</v>
      </c>
    </row>
    <row r="39" spans="1:13" s="195" customFormat="1">
      <c r="A39" s="597"/>
      <c r="B39" s="598" t="s">
        <v>608</v>
      </c>
      <c r="C39" s="598" t="s">
        <v>602</v>
      </c>
      <c r="D39" s="599">
        <v>6901.1683469999998</v>
      </c>
      <c r="E39" s="600">
        <v>6904.8996719999996</v>
      </c>
      <c r="F39" s="601">
        <f t="shared" si="0"/>
        <v>5.4068018810492907E-4</v>
      </c>
      <c r="G39" s="602"/>
      <c r="H39" s="603">
        <v>66107.717048999999</v>
      </c>
      <c r="I39" s="600">
        <v>53156.692223999999</v>
      </c>
      <c r="J39" s="604">
        <f t="shared" si="1"/>
        <v>-0.19590791216402939</v>
      </c>
      <c r="K39" s="605">
        <f t="shared" si="4"/>
        <v>4.7257245843451035E-2</v>
      </c>
      <c r="M39" s="514"/>
    </row>
    <row r="40" spans="1:13" s="195" customFormat="1">
      <c r="A40" s="597"/>
      <c r="B40" s="598" t="s">
        <v>547</v>
      </c>
      <c r="C40" s="598" t="s">
        <v>616</v>
      </c>
      <c r="D40" s="599">
        <v>4623.3473800000002</v>
      </c>
      <c r="E40" s="600">
        <v>4756.0824000000002</v>
      </c>
      <c r="F40" s="601">
        <f t="shared" si="0"/>
        <v>2.8709722434916856E-2</v>
      </c>
      <c r="G40" s="602"/>
      <c r="H40" s="603">
        <v>33627.011784000002</v>
      </c>
      <c r="I40" s="600">
        <v>44725.812232999997</v>
      </c>
      <c r="J40" s="604">
        <f t="shared" si="1"/>
        <v>0.33005610252531842</v>
      </c>
      <c r="K40" s="605">
        <f t="shared" si="4"/>
        <v>3.9762043419410163E-2</v>
      </c>
    </row>
    <row r="41" spans="1:13" s="195" customFormat="1">
      <c r="A41" s="597"/>
      <c r="B41" s="598" t="s">
        <v>557</v>
      </c>
      <c r="C41" s="598" t="s">
        <v>31</v>
      </c>
      <c r="D41" s="599">
        <v>5003.349878</v>
      </c>
      <c r="E41" s="600">
        <v>5449.1841569999997</v>
      </c>
      <c r="F41" s="601">
        <f t="shared" si="0"/>
        <v>8.9107156179574237E-2</v>
      </c>
      <c r="G41" s="602"/>
      <c r="H41" s="603">
        <v>41348.947735999995</v>
      </c>
      <c r="I41" s="600">
        <v>43422.968492</v>
      </c>
      <c r="J41" s="604">
        <f t="shared" si="1"/>
        <v>5.0158973070898311E-2</v>
      </c>
      <c r="K41" s="605">
        <f t="shared" si="4"/>
        <v>3.86037921364938E-2</v>
      </c>
    </row>
    <row r="42" spans="1:13" s="195" customFormat="1">
      <c r="A42" s="597"/>
      <c r="B42" s="598" t="s">
        <v>549</v>
      </c>
      <c r="C42" s="598" t="s">
        <v>23</v>
      </c>
      <c r="D42" s="599">
        <v>4535.3968000000004</v>
      </c>
      <c r="E42" s="600">
        <v>3420.0884999999998</v>
      </c>
      <c r="F42" s="601">
        <f t="shared" si="0"/>
        <v>-0.24591195636950675</v>
      </c>
      <c r="G42" s="602"/>
      <c r="H42" s="603">
        <v>42356.949900000007</v>
      </c>
      <c r="I42" s="600">
        <v>37478.334705000001</v>
      </c>
      <c r="J42" s="604">
        <f t="shared" si="1"/>
        <v>-0.11517862373277271</v>
      </c>
      <c r="K42" s="605">
        <f t="shared" si="4"/>
        <v>3.3318906855488543E-2</v>
      </c>
    </row>
    <row r="43" spans="1:13" s="195" customFormat="1">
      <c r="A43" s="597"/>
      <c r="B43" s="598" t="s">
        <v>607</v>
      </c>
      <c r="C43" s="598" t="s">
        <v>603</v>
      </c>
      <c r="D43" s="599">
        <v>4251.3233600000003</v>
      </c>
      <c r="E43" s="600">
        <v>3882.31835</v>
      </c>
      <c r="F43" s="601">
        <f t="shared" si="0"/>
        <v>-8.6797681275413568E-2</v>
      </c>
      <c r="G43" s="602"/>
      <c r="H43" s="603">
        <v>39979.677499999998</v>
      </c>
      <c r="I43" s="600">
        <v>35940.219010000001</v>
      </c>
      <c r="J43" s="604">
        <f t="shared" si="1"/>
        <v>-0.10103779576511085</v>
      </c>
      <c r="K43" s="605">
        <f t="shared" si="4"/>
        <v>3.195149461644279E-2</v>
      </c>
    </row>
    <row r="44" spans="1:13" s="195" customFormat="1">
      <c r="A44" s="597"/>
      <c r="B44" s="598" t="s">
        <v>550</v>
      </c>
      <c r="C44" s="598" t="s">
        <v>33</v>
      </c>
      <c r="D44" s="599">
        <v>2898.8405950000001</v>
      </c>
      <c r="E44" s="600">
        <v>4621.6259479999999</v>
      </c>
      <c r="F44" s="601">
        <f t="shared" si="0"/>
        <v>0.59430151349870952</v>
      </c>
      <c r="G44" s="602"/>
      <c r="H44" s="603">
        <v>34598.193712000008</v>
      </c>
      <c r="I44" s="600">
        <v>33064.163006000002</v>
      </c>
      <c r="J44" s="604">
        <f t="shared" si="1"/>
        <v>-4.4338462255269218E-2</v>
      </c>
      <c r="K44" s="605">
        <f t="shared" si="4"/>
        <v>2.9394629620633356E-2</v>
      </c>
    </row>
    <row r="45" spans="1:13" s="195" customFormat="1">
      <c r="A45" s="597"/>
      <c r="B45" s="598" t="s">
        <v>551</v>
      </c>
      <c r="C45" s="598" t="s">
        <v>31</v>
      </c>
      <c r="D45" s="599">
        <v>3287.5105680000001</v>
      </c>
      <c r="E45" s="600">
        <v>3854.8144860000002</v>
      </c>
      <c r="F45" s="601">
        <f>(E45-D45)/D45</f>
        <v>0.17256337470730224</v>
      </c>
      <c r="G45" s="602"/>
      <c r="H45" s="603">
        <v>31967.53772</v>
      </c>
      <c r="I45" s="600">
        <v>32060.711116999999</v>
      </c>
      <c r="J45" s="604">
        <f t="shared" si="1"/>
        <v>2.9146253870439998E-3</v>
      </c>
      <c r="K45" s="605">
        <f t="shared" si="4"/>
        <v>2.8502543024824852E-2</v>
      </c>
    </row>
    <row r="46" spans="1:13" s="195" customFormat="1">
      <c r="A46" s="597"/>
      <c r="B46" s="598" t="s">
        <v>609</v>
      </c>
      <c r="C46" s="598" t="s">
        <v>32</v>
      </c>
      <c r="D46" s="599">
        <v>2741.260475</v>
      </c>
      <c r="E46" s="600">
        <v>3324.0692690000001</v>
      </c>
      <c r="F46" s="601">
        <f>(E46-D46)/D46</f>
        <v>0.21260613477455112</v>
      </c>
      <c r="G46" s="602"/>
      <c r="H46" s="603">
        <v>27249.992748999997</v>
      </c>
      <c r="I46" s="600">
        <v>29358.396806999997</v>
      </c>
      <c r="J46" s="604">
        <f t="shared" si="1"/>
        <v>7.7372646569873776E-2</v>
      </c>
      <c r="K46" s="605">
        <f t="shared" si="4"/>
        <v>2.6100137488456882E-2</v>
      </c>
    </row>
    <row r="47" spans="1:13" s="195" customFormat="1">
      <c r="A47" s="597"/>
      <c r="B47" s="598" t="s">
        <v>606</v>
      </c>
      <c r="C47" s="598" t="s">
        <v>31</v>
      </c>
      <c r="D47" s="707">
        <v>2822.2680660000001</v>
      </c>
      <c r="E47" s="600">
        <v>3420.1652859999999</v>
      </c>
      <c r="F47" s="601">
        <f>(E47-D47)/D47</f>
        <v>0.21184990440947002</v>
      </c>
      <c r="G47" s="602"/>
      <c r="H47" s="708">
        <v>25354.156056000003</v>
      </c>
      <c r="I47" s="600">
        <v>27184.478071999998</v>
      </c>
      <c r="J47" s="604">
        <f t="shared" si="1"/>
        <v>7.2190216545064342E-2</v>
      </c>
      <c r="K47" s="605">
        <f t="shared" si="4"/>
        <v>2.4167485026361141E-2</v>
      </c>
    </row>
    <row r="48" spans="1:13" s="195" customFormat="1">
      <c r="A48" s="597"/>
      <c r="B48" s="598" t="s">
        <v>552</v>
      </c>
      <c r="C48" s="598" t="s">
        <v>604</v>
      </c>
      <c r="D48" s="599">
        <v>3301.0997339999999</v>
      </c>
      <c r="E48" s="600">
        <v>2895.7803859999999</v>
      </c>
      <c r="F48" s="601">
        <f>(E48-D48)/D48</f>
        <v>-0.12278312703653685</v>
      </c>
      <c r="G48" s="602"/>
      <c r="H48" s="603">
        <v>3301.0997339999999</v>
      </c>
      <c r="I48" s="709">
        <v>26648.209419999996</v>
      </c>
      <c r="J48" s="604" t="s">
        <v>64</v>
      </c>
      <c r="K48" s="605">
        <f t="shared" si="4"/>
        <v>2.3690732646455565E-2</v>
      </c>
    </row>
    <row r="49" spans="1:13" s="195" customFormat="1">
      <c r="A49" s="597"/>
      <c r="B49" s="598" t="s">
        <v>553</v>
      </c>
      <c r="C49" s="598" t="s">
        <v>605</v>
      </c>
      <c r="D49" s="599">
        <v>2706.1478000000002</v>
      </c>
      <c r="E49" s="600">
        <v>1645.1012000000001</v>
      </c>
      <c r="F49" s="601">
        <f t="shared" ref="F49:F68" si="5">(E49-D49)/D49</f>
        <v>-0.39208745361210501</v>
      </c>
      <c r="G49" s="602"/>
      <c r="H49" s="603">
        <v>21719.400855</v>
      </c>
      <c r="I49" s="709">
        <v>22473.267200000002</v>
      </c>
      <c r="J49" s="710">
        <f t="shared" ref="J49:J70" si="6">(I49-H49)/H49</f>
        <v>3.4709352713403946E-2</v>
      </c>
      <c r="K49" s="605">
        <f t="shared" si="4"/>
        <v>1.9979134677918602E-2</v>
      </c>
    </row>
    <row r="50" spans="1:13" s="195" customFormat="1">
      <c r="A50" s="597"/>
      <c r="B50" s="598" t="s">
        <v>26</v>
      </c>
      <c r="C50" s="598"/>
      <c r="D50" s="599">
        <v>28869.560889000004</v>
      </c>
      <c r="E50" s="709">
        <v>30664.969023999995</v>
      </c>
      <c r="F50" s="601">
        <f t="shared" si="5"/>
        <v>6.2190351349752752E-2</v>
      </c>
      <c r="G50" s="602"/>
      <c r="H50" s="603">
        <v>274103.08233999996</v>
      </c>
      <c r="I50" s="709">
        <v>270465.395425</v>
      </c>
      <c r="J50" s="710">
        <f t="shared" si="6"/>
        <v>-1.3271236806041274E-2</v>
      </c>
      <c r="K50" s="605">
        <f t="shared" si="4"/>
        <v>0.24044855217636465</v>
      </c>
    </row>
    <row r="51" spans="1:13">
      <c r="A51" s="843" t="s">
        <v>554</v>
      </c>
      <c r="B51" s="843"/>
      <c r="C51" s="577"/>
      <c r="D51" s="622">
        <f>SUM(D52:D64)</f>
        <v>26035.311895999999</v>
      </c>
      <c r="E51" s="579">
        <f>SUM(E52:E64)</f>
        <v>24619.197970999994</v>
      </c>
      <c r="F51" s="580">
        <f t="shared" si="5"/>
        <v>-5.4392047641172038E-2</v>
      </c>
      <c r="G51" s="581"/>
      <c r="H51" s="623">
        <f>SUM(H52:H64)</f>
        <v>227774.028961</v>
      </c>
      <c r="I51" s="579">
        <f>SUM(I52:I64)</f>
        <v>213424.422219</v>
      </c>
      <c r="J51" s="624">
        <f t="shared" si="6"/>
        <v>-6.2999310357973154E-2</v>
      </c>
      <c r="K51" s="580">
        <f t="shared" ref="K51:K64" si="7">I51/$I$51</f>
        <v>1</v>
      </c>
    </row>
    <row r="52" spans="1:13" s="195" customFormat="1">
      <c r="A52" s="597"/>
      <c r="B52" s="598" t="s">
        <v>549</v>
      </c>
      <c r="C52" s="598" t="s">
        <v>23</v>
      </c>
      <c r="D52" s="599">
        <v>2209.5967999999998</v>
      </c>
      <c r="E52" s="600">
        <v>1627.0753999999999</v>
      </c>
      <c r="F52" s="601">
        <f t="shared" si="5"/>
        <v>-0.26363244190071233</v>
      </c>
      <c r="G52" s="602"/>
      <c r="H52" s="603">
        <v>18098.193800000001</v>
      </c>
      <c r="I52" s="600">
        <v>17946.751834999999</v>
      </c>
      <c r="J52" s="604">
        <f t="shared" si="6"/>
        <v>-8.3677944149322669E-3</v>
      </c>
      <c r="K52" s="605">
        <f t="shared" si="7"/>
        <v>8.4089494765432232E-2</v>
      </c>
    </row>
    <row r="53" spans="1:13" s="195" customFormat="1">
      <c r="A53" s="597"/>
      <c r="B53" s="598" t="s">
        <v>607</v>
      </c>
      <c r="C53" s="598" t="s">
        <v>603</v>
      </c>
      <c r="D53" s="599">
        <v>1390.1109799999999</v>
      </c>
      <c r="E53" s="600">
        <v>1963.6551099999999</v>
      </c>
      <c r="F53" s="601">
        <f t="shared" si="5"/>
        <v>0.41258873446204997</v>
      </c>
      <c r="G53" s="602"/>
      <c r="H53" s="603">
        <v>16499.79767</v>
      </c>
      <c r="I53" s="600">
        <v>15002.123869999999</v>
      </c>
      <c r="J53" s="604">
        <f t="shared" si="6"/>
        <v>-9.0769222141619171E-2</v>
      </c>
      <c r="K53" s="605">
        <f t="shared" si="7"/>
        <v>7.0292442233278976E-2</v>
      </c>
    </row>
    <row r="54" spans="1:13" s="195" customFormat="1">
      <c r="A54" s="597"/>
      <c r="B54" s="598" t="s">
        <v>555</v>
      </c>
      <c r="C54" s="598" t="s">
        <v>125</v>
      </c>
      <c r="D54" s="599">
        <v>1464.8042740000001</v>
      </c>
      <c r="E54" s="600">
        <v>1789.4494110000001</v>
      </c>
      <c r="F54" s="601">
        <f t="shared" si="5"/>
        <v>0.22163038623138259</v>
      </c>
      <c r="G54" s="602"/>
      <c r="H54" s="603">
        <v>11676.713002</v>
      </c>
      <c r="I54" s="600">
        <v>14261.371354999999</v>
      </c>
      <c r="J54" s="604">
        <f t="shared" si="6"/>
        <v>0.22135153553549666</v>
      </c>
      <c r="K54" s="605">
        <f t="shared" si="7"/>
        <v>6.682164677651585E-2</v>
      </c>
      <c r="M54" s="514"/>
    </row>
    <row r="55" spans="1:13" s="195" customFormat="1">
      <c r="A55" s="597"/>
      <c r="B55" s="598" t="s">
        <v>547</v>
      </c>
      <c r="C55" s="598" t="s">
        <v>616</v>
      </c>
      <c r="D55" s="599">
        <v>1518.9084700000001</v>
      </c>
      <c r="E55" s="600">
        <v>1497.626</v>
      </c>
      <c r="F55" s="601">
        <f t="shared" si="5"/>
        <v>-1.4011686958332718E-2</v>
      </c>
      <c r="G55" s="602"/>
      <c r="H55" s="603">
        <v>11704.676678999998</v>
      </c>
      <c r="I55" s="600">
        <v>13915.267567000001</v>
      </c>
      <c r="J55" s="604">
        <f t="shared" si="6"/>
        <v>0.18886390018497004</v>
      </c>
      <c r="K55" s="605">
        <f t="shared" si="7"/>
        <v>6.5199977689156891E-2</v>
      </c>
    </row>
    <row r="56" spans="1:13" s="195" customFormat="1">
      <c r="A56" s="597"/>
      <c r="B56" s="598" t="s">
        <v>608</v>
      </c>
      <c r="C56" s="598" t="s">
        <v>602</v>
      </c>
      <c r="D56" s="599">
        <v>1999.662763</v>
      </c>
      <c r="E56" s="600">
        <v>1407.8576909999999</v>
      </c>
      <c r="F56" s="601">
        <f t="shared" si="5"/>
        <v>-0.29595243905634505</v>
      </c>
      <c r="G56" s="602"/>
      <c r="H56" s="603">
        <v>15186.048403999999</v>
      </c>
      <c r="I56" s="600">
        <v>12108.006244999999</v>
      </c>
      <c r="J56" s="604">
        <f t="shared" si="6"/>
        <v>-0.20268881522788018</v>
      </c>
      <c r="K56" s="605">
        <f t="shared" si="7"/>
        <v>5.6732055868356425E-2</v>
      </c>
    </row>
    <row r="57" spans="1:13" s="195" customFormat="1">
      <c r="A57" s="597"/>
      <c r="B57" s="598" t="s">
        <v>556</v>
      </c>
      <c r="C57" s="598" t="s">
        <v>613</v>
      </c>
      <c r="D57" s="599">
        <v>1752.2714800000001</v>
      </c>
      <c r="E57" s="600">
        <v>1221.576947</v>
      </c>
      <c r="F57" s="601">
        <f t="shared" si="5"/>
        <v>-0.30286090885871181</v>
      </c>
      <c r="G57" s="602"/>
      <c r="H57" s="603">
        <v>11791.653992</v>
      </c>
      <c r="I57" s="600">
        <v>11900.598551999999</v>
      </c>
      <c r="J57" s="604">
        <f t="shared" si="6"/>
        <v>9.2391245599568062E-3</v>
      </c>
      <c r="K57" s="605">
        <f t="shared" si="7"/>
        <v>5.5760247249438517E-2</v>
      </c>
    </row>
    <row r="58" spans="1:13" s="195" customFormat="1">
      <c r="A58" s="597"/>
      <c r="B58" s="598" t="s">
        <v>627</v>
      </c>
      <c r="C58" s="598" t="s">
        <v>297</v>
      </c>
      <c r="D58" s="599">
        <v>1204.4222789999999</v>
      </c>
      <c r="E58" s="600">
        <v>1216.917152</v>
      </c>
      <c r="F58" s="601">
        <f t="shared" si="5"/>
        <v>1.0374162964150963E-2</v>
      </c>
      <c r="G58" s="602"/>
      <c r="H58" s="603">
        <v>10272.340426999999</v>
      </c>
      <c r="I58" s="600">
        <v>10124.526162</v>
      </c>
      <c r="J58" s="604">
        <f t="shared" si="6"/>
        <v>-1.4389541122632722E-2</v>
      </c>
      <c r="K58" s="605">
        <f t="shared" si="7"/>
        <v>4.7438461150481538E-2</v>
      </c>
    </row>
    <row r="59" spans="1:13" s="195" customFormat="1">
      <c r="A59" s="597"/>
      <c r="B59" s="598" t="s">
        <v>532</v>
      </c>
      <c r="C59" s="598" t="s">
        <v>460</v>
      </c>
      <c r="D59" s="599">
        <v>1421.2238540000001</v>
      </c>
      <c r="E59" s="600">
        <v>1291.132042</v>
      </c>
      <c r="F59" s="601">
        <f t="shared" si="5"/>
        <v>-9.1535060880001323E-2</v>
      </c>
      <c r="G59" s="602"/>
      <c r="H59" s="603">
        <v>11633.287469999999</v>
      </c>
      <c r="I59" s="600">
        <v>10094.712857999999</v>
      </c>
      <c r="J59" s="604">
        <f t="shared" si="6"/>
        <v>-0.13225621871441645</v>
      </c>
      <c r="K59" s="605">
        <f t="shared" si="7"/>
        <v>4.729877093279216E-2</v>
      </c>
    </row>
    <row r="60" spans="1:13" s="195" customFormat="1">
      <c r="A60" s="597"/>
      <c r="B60" s="598" t="s">
        <v>609</v>
      </c>
      <c r="C60" s="598" t="s">
        <v>32</v>
      </c>
      <c r="D60" s="599">
        <v>998.40979500000003</v>
      </c>
      <c r="E60" s="600">
        <v>1006.4751680000001</v>
      </c>
      <c r="F60" s="601">
        <f t="shared" si="5"/>
        <v>8.0782190242835328E-3</v>
      </c>
      <c r="G60" s="602"/>
      <c r="H60" s="603">
        <v>11039.380468000001</v>
      </c>
      <c r="I60" s="600">
        <v>9599.0149689999998</v>
      </c>
      <c r="J60" s="604">
        <f t="shared" si="6"/>
        <v>-0.13047521128338752</v>
      </c>
      <c r="K60" s="605">
        <f t="shared" si="7"/>
        <v>4.4976178776532968E-2</v>
      </c>
    </row>
    <row r="61" spans="1:13" s="195" customFormat="1">
      <c r="A61" s="597"/>
      <c r="B61" s="598" t="s">
        <v>558</v>
      </c>
      <c r="C61" s="598" t="s">
        <v>612</v>
      </c>
      <c r="D61" s="599">
        <v>667.06433300000003</v>
      </c>
      <c r="E61" s="600">
        <v>814.02711599999998</v>
      </c>
      <c r="F61" s="601">
        <f t="shared" si="5"/>
        <v>0.22031275804997946</v>
      </c>
      <c r="G61" s="602"/>
      <c r="H61" s="603">
        <v>6647.7288150000004</v>
      </c>
      <c r="I61" s="600">
        <v>7616.7324280000012</v>
      </c>
      <c r="J61" s="604">
        <f t="shared" si="6"/>
        <v>0.14576461224072973</v>
      </c>
      <c r="K61" s="605">
        <f t="shared" si="7"/>
        <v>3.5688195140967917E-2</v>
      </c>
    </row>
    <row r="62" spans="1:13" s="195" customFormat="1">
      <c r="A62" s="597"/>
      <c r="B62" s="598" t="s">
        <v>610</v>
      </c>
      <c r="C62" s="598" t="s">
        <v>622</v>
      </c>
      <c r="D62" s="599">
        <v>803.63023999999996</v>
      </c>
      <c r="E62" s="600">
        <v>912.33790099999999</v>
      </c>
      <c r="F62" s="601">
        <f t="shared" si="5"/>
        <v>0.13527074466485983</v>
      </c>
      <c r="G62" s="602"/>
      <c r="H62" s="603">
        <v>8257.9484819999998</v>
      </c>
      <c r="I62" s="600">
        <v>7285.4648260000004</v>
      </c>
      <c r="J62" s="604">
        <f t="shared" si="6"/>
        <v>-0.11776334741246446</v>
      </c>
      <c r="K62" s="605">
        <f t="shared" si="7"/>
        <v>3.4136040994053658E-2</v>
      </c>
    </row>
    <row r="63" spans="1:13" s="195" customFormat="1">
      <c r="A63" s="597"/>
      <c r="B63" s="598" t="s">
        <v>611</v>
      </c>
      <c r="C63" s="598" t="s">
        <v>296</v>
      </c>
      <c r="D63" s="599">
        <v>602.32230000000004</v>
      </c>
      <c r="E63" s="600">
        <v>701.37710000000004</v>
      </c>
      <c r="F63" s="601">
        <f t="shared" si="5"/>
        <v>0.16445481098740655</v>
      </c>
      <c r="G63" s="602"/>
      <c r="H63" s="603">
        <v>6251.6016</v>
      </c>
      <c r="I63" s="600">
        <v>6234.7204999999994</v>
      </c>
      <c r="J63" s="604">
        <f t="shared" si="6"/>
        <v>-2.7002840360141494E-3</v>
      </c>
      <c r="K63" s="605">
        <f t="shared" si="7"/>
        <v>2.9212779096116755E-2</v>
      </c>
    </row>
    <row r="64" spans="1:13" s="195" customFormat="1">
      <c r="A64" s="597"/>
      <c r="B64" s="598" t="s">
        <v>26</v>
      </c>
      <c r="C64" s="598"/>
      <c r="D64" s="599">
        <v>10002.884328000002</v>
      </c>
      <c r="E64" s="600">
        <v>9169.6909329999962</v>
      </c>
      <c r="F64" s="601">
        <f t="shared" si="5"/>
        <v>-8.3295314399241496E-2</v>
      </c>
      <c r="G64" s="602"/>
      <c r="H64" s="603">
        <v>88714.658152000018</v>
      </c>
      <c r="I64" s="600">
        <v>77335.131051999997</v>
      </c>
      <c r="J64" s="604">
        <f t="shared" si="6"/>
        <v>-0.12827110352499821</v>
      </c>
      <c r="K64" s="605">
        <f t="shared" si="7"/>
        <v>0.36235370932687605</v>
      </c>
    </row>
    <row r="65" spans="1:13">
      <c r="A65" s="843" t="s">
        <v>559</v>
      </c>
      <c r="B65" s="843"/>
      <c r="C65" s="577"/>
      <c r="D65" s="578">
        <f>SUM(D66:D79)</f>
        <v>377174.19206999999</v>
      </c>
      <c r="E65" s="579">
        <f>SUM(E66:E79)</f>
        <v>351318.78790400003</v>
      </c>
      <c r="F65" s="580">
        <f t="shared" si="5"/>
        <v>-6.8550300390651978E-2</v>
      </c>
      <c r="G65" s="581"/>
      <c r="H65" s="582">
        <f>SUM(H66:H79)</f>
        <v>3309634.3903430002</v>
      </c>
      <c r="I65" s="579">
        <f>SUM(I66:I79)</f>
        <v>3157065.3757050009</v>
      </c>
      <c r="J65" s="583">
        <f t="shared" si="6"/>
        <v>-4.609844975117855E-2</v>
      </c>
      <c r="K65" s="610">
        <f t="shared" ref="K65:K79" si="8">I65/$I$65</f>
        <v>1</v>
      </c>
    </row>
    <row r="66" spans="1:13" s="195" customFormat="1">
      <c r="A66" s="597"/>
      <c r="B66" s="598" t="s">
        <v>546</v>
      </c>
      <c r="C66" s="598" t="s">
        <v>475</v>
      </c>
      <c r="D66" s="599">
        <v>66953.022358999995</v>
      </c>
      <c r="E66" s="600">
        <v>49380.085933000002</v>
      </c>
      <c r="F66" s="601">
        <f t="shared" si="5"/>
        <v>-0.26246666404056357</v>
      </c>
      <c r="G66" s="602"/>
      <c r="H66" s="603">
        <v>499870.57342700002</v>
      </c>
      <c r="I66" s="600">
        <v>416051.58532399999</v>
      </c>
      <c r="J66" s="604">
        <f t="shared" si="6"/>
        <v>-0.16768138105901281</v>
      </c>
      <c r="K66" s="605">
        <f t="shared" si="8"/>
        <v>0.13178427932652231</v>
      </c>
    </row>
    <row r="67" spans="1:13" s="195" customFormat="1">
      <c r="A67" s="597"/>
      <c r="B67" s="598" t="s">
        <v>555</v>
      </c>
      <c r="C67" s="598" t="s">
        <v>125</v>
      </c>
      <c r="D67" s="599">
        <v>38015.687010000001</v>
      </c>
      <c r="E67" s="600">
        <v>30281.503702000002</v>
      </c>
      <c r="F67" s="601">
        <f t="shared" si="5"/>
        <v>-0.20344715343341099</v>
      </c>
      <c r="G67" s="602"/>
      <c r="H67" s="603">
        <v>428362.87349099998</v>
      </c>
      <c r="I67" s="600">
        <v>345935.50702500006</v>
      </c>
      <c r="J67" s="604">
        <f t="shared" si="6"/>
        <v>-0.19242416083879346</v>
      </c>
      <c r="K67" s="605">
        <f t="shared" si="8"/>
        <v>0.10957502169170304</v>
      </c>
    </row>
    <row r="68" spans="1:13" s="195" customFormat="1">
      <c r="A68" s="597"/>
      <c r="B68" s="598" t="s">
        <v>523</v>
      </c>
      <c r="C68" s="598" t="s">
        <v>617</v>
      </c>
      <c r="D68" s="599">
        <v>10844.974944</v>
      </c>
      <c r="E68" s="600">
        <v>9519.843535</v>
      </c>
      <c r="F68" s="601">
        <f t="shared" si="5"/>
        <v>-0.12218851734029416</v>
      </c>
      <c r="G68" s="602"/>
      <c r="H68" s="603">
        <v>115636.977218</v>
      </c>
      <c r="I68" s="600">
        <v>114368.41821</v>
      </c>
      <c r="J68" s="604">
        <f t="shared" si="6"/>
        <v>-1.0970184784478552E-2</v>
      </c>
      <c r="K68" s="605">
        <f t="shared" si="8"/>
        <v>3.6226179885318503E-2</v>
      </c>
    </row>
    <row r="69" spans="1:13" s="195" customFormat="1">
      <c r="A69" s="597"/>
      <c r="B69" s="598" t="s">
        <v>630</v>
      </c>
      <c r="C69" s="598" t="s">
        <v>615</v>
      </c>
      <c r="D69" s="763" t="s">
        <v>54</v>
      </c>
      <c r="E69" s="600">
        <v>34456.508528999999</v>
      </c>
      <c r="F69" s="601" t="s">
        <v>64</v>
      </c>
      <c r="G69" s="602"/>
      <c r="H69" s="764" t="s">
        <v>54</v>
      </c>
      <c r="I69" s="600">
        <v>104804.02886799999</v>
      </c>
      <c r="J69" s="604" t="s">
        <v>64</v>
      </c>
      <c r="K69" s="605">
        <f t="shared" si="8"/>
        <v>3.3196660948016106E-2</v>
      </c>
      <c r="M69" s="514"/>
    </row>
    <row r="70" spans="1:13" s="195" customFormat="1">
      <c r="A70" s="597"/>
      <c r="B70" s="598" t="s">
        <v>597</v>
      </c>
      <c r="C70" s="598" t="s">
        <v>615</v>
      </c>
      <c r="D70" s="599">
        <v>15047.424497</v>
      </c>
      <c r="E70" s="600">
        <v>0</v>
      </c>
      <c r="F70" s="601" t="s">
        <v>54</v>
      </c>
      <c r="G70" s="602"/>
      <c r="H70" s="603">
        <v>128859.60173200002</v>
      </c>
      <c r="I70" s="600">
        <v>96721.01039000001</v>
      </c>
      <c r="J70" s="604">
        <f t="shared" si="6"/>
        <v>-0.24940781214613175</v>
      </c>
      <c r="K70" s="605">
        <f t="shared" si="8"/>
        <v>3.0636366017096288E-2</v>
      </c>
    </row>
    <row r="71" spans="1:13" s="195" customFormat="1">
      <c r="A71" s="597"/>
      <c r="B71" s="598" t="s">
        <v>540</v>
      </c>
      <c r="C71" s="598" t="s">
        <v>125</v>
      </c>
      <c r="D71" s="599">
        <v>8154.7836020000004</v>
      </c>
      <c r="E71" s="600">
        <v>8066.8503639999999</v>
      </c>
      <c r="F71" s="601">
        <f>(E71-D71)/D71</f>
        <v>-1.0783025312705351E-2</v>
      </c>
      <c r="G71" s="602"/>
      <c r="H71" s="603">
        <v>27168.395550000001</v>
      </c>
      <c r="I71" s="600">
        <v>94112.918470999983</v>
      </c>
      <c r="J71" s="604">
        <f>(I71-H71)/H71</f>
        <v>2.4640587552473256</v>
      </c>
      <c r="K71" s="605">
        <f t="shared" si="8"/>
        <v>2.9810253279909899E-2</v>
      </c>
    </row>
    <row r="72" spans="1:13" s="195" customFormat="1">
      <c r="A72" s="597"/>
      <c r="B72" s="598" t="s">
        <v>614</v>
      </c>
      <c r="C72" s="598" t="s">
        <v>615</v>
      </c>
      <c r="D72" s="599">
        <v>23698.969978000001</v>
      </c>
      <c r="E72" s="600">
        <v>0</v>
      </c>
      <c r="F72" s="601" t="s">
        <v>54</v>
      </c>
      <c r="G72" s="602"/>
      <c r="H72" s="603">
        <v>139863.719006</v>
      </c>
      <c r="I72" s="600">
        <v>90568.329008000001</v>
      </c>
      <c r="J72" s="604">
        <f>(I72-H72)/H72</f>
        <v>-0.3524530188982411</v>
      </c>
      <c r="K72" s="605">
        <f t="shared" si="8"/>
        <v>2.868750508144776E-2</v>
      </c>
    </row>
    <row r="73" spans="1:13" s="195" customFormat="1">
      <c r="A73" s="597"/>
      <c r="B73" s="598" t="s">
        <v>532</v>
      </c>
      <c r="C73" s="598" t="s">
        <v>643</v>
      </c>
      <c r="D73" s="599">
        <v>11915.64839</v>
      </c>
      <c r="E73" s="600">
        <v>11384.184762999999</v>
      </c>
      <c r="F73" s="601">
        <f>(E73-D73)/D73</f>
        <v>-4.4602157566685383E-2</v>
      </c>
      <c r="G73" s="602"/>
      <c r="H73" s="603">
        <v>92289.963195999997</v>
      </c>
      <c r="I73" s="600">
        <v>88049.304453000004</v>
      </c>
      <c r="J73" s="604">
        <f t="shared" ref="J73:J92" si="9">(I73-H73)/H73</f>
        <v>-4.5949294984482018E-2</v>
      </c>
      <c r="K73" s="605">
        <f t="shared" si="8"/>
        <v>2.7889604418894178E-2</v>
      </c>
    </row>
    <row r="74" spans="1:13" s="195" customFormat="1">
      <c r="A74" s="597"/>
      <c r="B74" s="598" t="s">
        <v>552</v>
      </c>
      <c r="C74" s="598" t="s">
        <v>604</v>
      </c>
      <c r="D74" s="599">
        <v>5210.5582619999996</v>
      </c>
      <c r="E74" s="600">
        <v>13247.244368</v>
      </c>
      <c r="F74" s="601">
        <f t="shared" ref="F74:F83" si="10">(E74-D74)/D74</f>
        <v>1.5423848466700056</v>
      </c>
      <c r="G74" s="602"/>
      <c r="H74" s="603">
        <v>5210.5582619999996</v>
      </c>
      <c r="I74" s="600">
        <v>85620.410826999985</v>
      </c>
      <c r="J74" s="604" t="s">
        <v>64</v>
      </c>
      <c r="K74" s="605">
        <f t="shared" si="8"/>
        <v>2.7120252715032923E-2</v>
      </c>
    </row>
    <row r="75" spans="1:13" s="195" customFormat="1">
      <c r="A75" s="597"/>
      <c r="B75" s="598" t="s">
        <v>560</v>
      </c>
      <c r="C75" s="598" t="s">
        <v>615</v>
      </c>
      <c r="D75" s="599">
        <v>10633.525325000001</v>
      </c>
      <c r="E75" s="600">
        <v>9691.0701470000004</v>
      </c>
      <c r="F75" s="601">
        <f t="shared" si="10"/>
        <v>-8.8630548119750685E-2</v>
      </c>
      <c r="G75" s="602"/>
      <c r="H75" s="603">
        <v>103679.32681899999</v>
      </c>
      <c r="I75" s="600">
        <v>81477.788556</v>
      </c>
      <c r="J75" s="604">
        <f t="shared" si="9"/>
        <v>-0.21413659737354121</v>
      </c>
      <c r="K75" s="605">
        <f t="shared" si="8"/>
        <v>2.5808077711347768E-2</v>
      </c>
    </row>
    <row r="76" spans="1:13" s="195" customFormat="1">
      <c r="A76" s="597"/>
      <c r="B76" s="598" t="s">
        <v>628</v>
      </c>
      <c r="C76" s="598" t="s">
        <v>629</v>
      </c>
      <c r="D76" s="599">
        <v>9536.3277600000001</v>
      </c>
      <c r="E76" s="600">
        <v>7970.9350800000002</v>
      </c>
      <c r="F76" s="601">
        <f t="shared" si="10"/>
        <v>-0.16415046959333957</v>
      </c>
      <c r="G76" s="602"/>
      <c r="H76" s="603">
        <v>9536.3277600000001</v>
      </c>
      <c r="I76" s="600">
        <v>81026.623731</v>
      </c>
      <c r="J76" s="604" t="s">
        <v>64</v>
      </c>
      <c r="K76" s="605">
        <f t="shared" si="8"/>
        <v>2.5665171318445069E-2</v>
      </c>
    </row>
    <row r="77" spans="1:13" s="195" customFormat="1">
      <c r="A77" s="597"/>
      <c r="B77" s="598" t="s">
        <v>606</v>
      </c>
      <c r="C77" s="598" t="s">
        <v>31</v>
      </c>
      <c r="D77" s="599">
        <v>9817.9132730000001</v>
      </c>
      <c r="E77" s="600">
        <v>10014.786556999999</v>
      </c>
      <c r="F77" s="601">
        <f t="shared" si="10"/>
        <v>2.0052457026832338E-2</v>
      </c>
      <c r="G77" s="602"/>
      <c r="H77" s="603">
        <v>73691.338115000006</v>
      </c>
      <c r="I77" s="600">
        <v>81006.130256000004</v>
      </c>
      <c r="J77" s="604">
        <f t="shared" si="9"/>
        <v>9.926257723241233E-2</v>
      </c>
      <c r="K77" s="605">
        <f t="shared" si="8"/>
        <v>2.5658680013210245E-2</v>
      </c>
    </row>
    <row r="78" spans="1:13" s="195" customFormat="1">
      <c r="A78" s="597"/>
      <c r="B78" s="598" t="s">
        <v>610</v>
      </c>
      <c r="C78" s="598" t="s">
        <v>622</v>
      </c>
      <c r="D78" s="599">
        <v>9348.1759359999996</v>
      </c>
      <c r="E78" s="600">
        <v>9474.7737109999998</v>
      </c>
      <c r="F78" s="601">
        <f t="shared" si="10"/>
        <v>1.3542510952588065E-2</v>
      </c>
      <c r="G78" s="602"/>
      <c r="H78" s="603">
        <v>86247.469431999998</v>
      </c>
      <c r="I78" s="600">
        <v>80048.073976</v>
      </c>
      <c r="J78" s="604">
        <f t="shared" si="9"/>
        <v>-7.1879157693870446E-2</v>
      </c>
      <c r="K78" s="605">
        <f t="shared" si="8"/>
        <v>2.5355215825432362E-2</v>
      </c>
    </row>
    <row r="79" spans="1:13" s="195" customFormat="1">
      <c r="A79" s="597"/>
      <c r="B79" s="598" t="s">
        <v>26</v>
      </c>
      <c r="C79" s="598"/>
      <c r="D79" s="599">
        <v>157997.18073400002</v>
      </c>
      <c r="E79" s="600">
        <v>157831.00121500003</v>
      </c>
      <c r="F79" s="601">
        <f t="shared" si="10"/>
        <v>-1.0517878751252726E-3</v>
      </c>
      <c r="G79" s="602"/>
      <c r="H79" s="603">
        <v>1599217.2663349996</v>
      </c>
      <c r="I79" s="600">
        <v>1397275.2466100007</v>
      </c>
      <c r="J79" s="604">
        <f t="shared" si="9"/>
        <v>-0.12627553739949215</v>
      </c>
      <c r="K79" s="605">
        <f t="shared" si="8"/>
        <v>0.44258673176762348</v>
      </c>
    </row>
    <row r="80" spans="1:13">
      <c r="A80" s="843" t="s">
        <v>562</v>
      </c>
      <c r="B80" s="843"/>
      <c r="C80" s="577"/>
      <c r="D80" s="611">
        <f>SUM(D81:D82)</f>
        <v>717837.49586499995</v>
      </c>
      <c r="E80" s="613">
        <f>SUM(E81:E82)</f>
        <v>908393.26600499998</v>
      </c>
      <c r="F80" s="580">
        <f t="shared" si="10"/>
        <v>0.26545808938327858</v>
      </c>
      <c r="G80" s="581"/>
      <c r="H80" s="582">
        <f>SUM(H81:H82)</f>
        <v>6776535.604282001</v>
      </c>
      <c r="I80" s="609">
        <f>SUM(I81:I82)</f>
        <v>7608027.3848899994</v>
      </c>
      <c r="J80" s="583">
        <f t="shared" si="9"/>
        <v>0.12270160287840737</v>
      </c>
      <c r="K80" s="612">
        <v>1</v>
      </c>
    </row>
    <row r="81" spans="1:13" s="195" customFormat="1">
      <c r="A81" s="597"/>
      <c r="B81" s="598" t="s">
        <v>563</v>
      </c>
      <c r="C81" s="598" t="s">
        <v>476</v>
      </c>
      <c r="D81" s="711">
        <v>694044.70519999997</v>
      </c>
      <c r="E81" s="600">
        <v>871735.31310000003</v>
      </c>
      <c r="F81" s="601">
        <f t="shared" si="10"/>
        <v>0.25602184782721699</v>
      </c>
      <c r="G81" s="602"/>
      <c r="H81" s="603">
        <v>6709497.4591000006</v>
      </c>
      <c r="I81" s="600">
        <v>7302077.7419999996</v>
      </c>
      <c r="J81" s="604">
        <f t="shared" si="9"/>
        <v>8.8319622521995364E-2</v>
      </c>
      <c r="K81" s="605">
        <f>I81/$I$80</f>
        <v>0.95978594352885294</v>
      </c>
    </row>
    <row r="82" spans="1:13" s="195" customFormat="1">
      <c r="A82" s="597"/>
      <c r="B82" s="598" t="s">
        <v>564</v>
      </c>
      <c r="C82" s="598" t="s">
        <v>477</v>
      </c>
      <c r="D82" s="711">
        <v>23792.790665</v>
      </c>
      <c r="E82" s="600">
        <v>36657.952904999998</v>
      </c>
      <c r="F82" s="601">
        <f t="shared" si="10"/>
        <v>0.54071682557713108</v>
      </c>
      <c r="G82" s="602"/>
      <c r="H82" s="603">
        <v>67038.145182000007</v>
      </c>
      <c r="I82" s="600">
        <v>305949.64288999996</v>
      </c>
      <c r="J82" s="604">
        <f t="shared" si="9"/>
        <v>3.5638142591711888</v>
      </c>
      <c r="K82" s="605">
        <f>I82/$I$80</f>
        <v>4.0214056471147092E-2</v>
      </c>
    </row>
    <row r="83" spans="1:13">
      <c r="A83" s="843" t="s">
        <v>561</v>
      </c>
      <c r="B83" s="843"/>
      <c r="C83" s="577"/>
      <c r="D83" s="578">
        <f>SUM(D84)</f>
        <v>1335.8715999999999</v>
      </c>
      <c r="E83" s="609">
        <f>SUM(E84)</f>
        <v>1622.0328</v>
      </c>
      <c r="F83" s="580">
        <f t="shared" si="10"/>
        <v>0.21421310251673889</v>
      </c>
      <c r="G83" s="581"/>
      <c r="H83" s="582">
        <f>SUM(H84)</f>
        <v>13654.991356</v>
      </c>
      <c r="I83" s="609">
        <f>SUM(I84)</f>
        <v>13757.723407999998</v>
      </c>
      <c r="J83" s="583">
        <f t="shared" si="9"/>
        <v>7.5234065933595133E-3</v>
      </c>
      <c r="K83" s="584">
        <v>1</v>
      </c>
    </row>
    <row r="84" spans="1:13" s="195" customFormat="1">
      <c r="A84" s="597"/>
      <c r="B84" s="598" t="s">
        <v>618</v>
      </c>
      <c r="C84" s="598" t="s">
        <v>161</v>
      </c>
      <c r="D84" s="599">
        <v>1335.8715999999999</v>
      </c>
      <c r="E84" s="600">
        <v>1622.0328</v>
      </c>
      <c r="F84" s="601">
        <f>(E84-D84)/D84</f>
        <v>0.21421310251673889</v>
      </c>
      <c r="G84" s="602"/>
      <c r="H84" s="603">
        <v>13654.991356</v>
      </c>
      <c r="I84" s="600">
        <v>13757.723407999998</v>
      </c>
      <c r="J84" s="604">
        <f t="shared" si="9"/>
        <v>7.5234065933595133E-3</v>
      </c>
      <c r="K84" s="605">
        <v>1</v>
      </c>
      <c r="M84" s="514"/>
    </row>
    <row r="85" spans="1:13">
      <c r="A85" s="843" t="s">
        <v>565</v>
      </c>
      <c r="B85" s="843"/>
      <c r="C85" s="577"/>
      <c r="D85" s="611">
        <f>SUM(D86:D92)</f>
        <v>2620.0147649999999</v>
      </c>
      <c r="E85" s="613">
        <f>SUM(E86:E92)</f>
        <v>3047.5689069999999</v>
      </c>
      <c r="F85" s="580">
        <f t="shared" ref="F85:F92" si="11">(E85-D85)/D85</f>
        <v>0.16318768417322257</v>
      </c>
      <c r="G85" s="581"/>
      <c r="H85" s="608">
        <f>SUM(H86:H92)</f>
        <v>20875.821643999996</v>
      </c>
      <c r="I85" s="579">
        <f>SUM(I86:I92)</f>
        <v>20659.354945999999</v>
      </c>
      <c r="J85" s="583">
        <f t="shared" si="9"/>
        <v>-1.0369254043814467E-2</v>
      </c>
      <c r="K85" s="584">
        <f t="shared" ref="K85:K92" si="12">I85/$I$85</f>
        <v>1</v>
      </c>
    </row>
    <row r="86" spans="1:13" s="195" customFormat="1">
      <c r="A86" s="597"/>
      <c r="B86" s="598" t="s">
        <v>521</v>
      </c>
      <c r="C86" s="598" t="s">
        <v>22</v>
      </c>
      <c r="D86" s="599">
        <v>1176.619377</v>
      </c>
      <c r="E86" s="600">
        <v>1183.266697</v>
      </c>
      <c r="F86" s="601">
        <f t="shared" si="11"/>
        <v>5.6495075042436909E-3</v>
      </c>
      <c r="G86" s="602"/>
      <c r="H86" s="603">
        <v>9759.6748139999982</v>
      </c>
      <c r="I86" s="709">
        <v>9204.5732800000005</v>
      </c>
      <c r="J86" s="604">
        <f t="shared" si="9"/>
        <v>-5.6877052215276579E-2</v>
      </c>
      <c r="K86" s="605">
        <f t="shared" si="12"/>
        <v>0.44554020704224173</v>
      </c>
    </row>
    <row r="87" spans="1:13" s="195" customFormat="1">
      <c r="A87" s="597"/>
      <c r="B87" s="196" t="s">
        <v>644</v>
      </c>
      <c r="C87" s="196" t="s">
        <v>475</v>
      </c>
      <c r="D87" s="599">
        <v>401.41172499999999</v>
      </c>
      <c r="E87" s="600">
        <v>774.61326599999995</v>
      </c>
      <c r="F87" s="601">
        <f t="shared" si="11"/>
        <v>0.92972257100860711</v>
      </c>
      <c r="G87" s="602"/>
      <c r="H87" s="603">
        <v>2251.4546649999997</v>
      </c>
      <c r="I87" s="709">
        <v>3392.3993019999998</v>
      </c>
      <c r="J87" s="604">
        <f t="shared" si="9"/>
        <v>0.50675887671049336</v>
      </c>
      <c r="K87" s="605">
        <f t="shared" si="12"/>
        <v>0.16420644840398688</v>
      </c>
    </row>
    <row r="88" spans="1:13" s="195" customFormat="1">
      <c r="A88" s="765"/>
      <c r="B88" s="766" t="s">
        <v>526</v>
      </c>
      <c r="C88" s="766" t="s">
        <v>527</v>
      </c>
      <c r="D88" s="599">
        <v>370.76240100000001</v>
      </c>
      <c r="E88" s="709">
        <v>392.22359999999998</v>
      </c>
      <c r="F88" s="601">
        <f t="shared" si="11"/>
        <v>5.7883968121136331E-2</v>
      </c>
      <c r="G88" s="602"/>
      <c r="H88" s="603">
        <v>3393.4798219999998</v>
      </c>
      <c r="I88" s="709">
        <v>3125.0237749999997</v>
      </c>
      <c r="J88" s="604">
        <f t="shared" si="9"/>
        <v>-7.9109368872504859E-2</v>
      </c>
      <c r="K88" s="605">
        <f t="shared" si="12"/>
        <v>0.15126434407890635</v>
      </c>
    </row>
    <row r="89" spans="1:13" s="195" customFormat="1">
      <c r="A89" s="765"/>
      <c r="B89" s="766" t="s">
        <v>528</v>
      </c>
      <c r="C89" s="766" t="s">
        <v>527</v>
      </c>
      <c r="D89" s="599">
        <v>342.332223</v>
      </c>
      <c r="E89" s="709">
        <v>329.71677599999998</v>
      </c>
      <c r="F89" s="601">
        <f t="shared" si="11"/>
        <v>-3.6851473955462316E-2</v>
      </c>
      <c r="G89" s="602"/>
      <c r="H89" s="603">
        <v>2844.3320499999995</v>
      </c>
      <c r="I89" s="600">
        <v>2277.1801890000002</v>
      </c>
      <c r="J89" s="604">
        <f t="shared" si="9"/>
        <v>-0.19939720504854538</v>
      </c>
      <c r="K89" s="605">
        <f t="shared" si="12"/>
        <v>0.11022513505151335</v>
      </c>
    </row>
    <row r="90" spans="1:13" s="195" customFormat="1">
      <c r="A90" s="765"/>
      <c r="B90" s="766" t="s">
        <v>522</v>
      </c>
      <c r="C90" s="766" t="s">
        <v>160</v>
      </c>
      <c r="D90" s="599">
        <v>198.658964</v>
      </c>
      <c r="E90" s="709">
        <v>179.80595099999999</v>
      </c>
      <c r="F90" s="601">
        <f t="shared" si="11"/>
        <v>-9.4901395942042693E-2</v>
      </c>
      <c r="G90" s="602"/>
      <c r="H90" s="603">
        <v>603.88756599999999</v>
      </c>
      <c r="I90" s="600">
        <v>1512.3696070000001</v>
      </c>
      <c r="J90" s="604">
        <f t="shared" si="9"/>
        <v>1.5043893799926327</v>
      </c>
      <c r="K90" s="605">
        <f t="shared" si="12"/>
        <v>7.3205073970270332E-2</v>
      </c>
    </row>
    <row r="91" spans="1:13" s="195" customFormat="1">
      <c r="A91" s="765"/>
      <c r="B91" s="766" t="s">
        <v>529</v>
      </c>
      <c r="C91" s="766" t="s">
        <v>620</v>
      </c>
      <c r="D91" s="599">
        <v>15.129975</v>
      </c>
      <c r="E91" s="709">
        <v>145.33175700000001</v>
      </c>
      <c r="F91" s="601" t="s">
        <v>64</v>
      </c>
      <c r="G91" s="602"/>
      <c r="H91" s="603">
        <v>335.641437</v>
      </c>
      <c r="I91" s="709">
        <v>575.19372299999998</v>
      </c>
      <c r="J91" s="710">
        <f t="shared" si="9"/>
        <v>0.71371487424539892</v>
      </c>
      <c r="K91" s="605">
        <f t="shared" si="12"/>
        <v>2.7841804572478542E-2</v>
      </c>
    </row>
    <row r="92" spans="1:13" s="195" customFormat="1">
      <c r="A92" s="765"/>
      <c r="B92" s="766" t="s">
        <v>523</v>
      </c>
      <c r="C92" s="766" t="s">
        <v>617</v>
      </c>
      <c r="D92" s="712">
        <v>115.1001</v>
      </c>
      <c r="E92" s="713">
        <v>42.610860000000002</v>
      </c>
      <c r="F92" s="714">
        <f t="shared" si="11"/>
        <v>-0.62979302363768574</v>
      </c>
      <c r="G92" s="602"/>
      <c r="H92" s="715">
        <v>1687.3512900000001</v>
      </c>
      <c r="I92" s="713">
        <v>572.61507000000006</v>
      </c>
      <c r="J92" s="716">
        <f t="shared" si="9"/>
        <v>-0.66064264543277174</v>
      </c>
      <c r="K92" s="717">
        <f t="shared" si="12"/>
        <v>2.7716986880602874E-2</v>
      </c>
    </row>
    <row r="93" spans="1:13">
      <c r="A93" s="585"/>
      <c r="B93" s="586"/>
      <c r="C93" s="586"/>
      <c r="D93" s="606"/>
      <c r="E93" s="606"/>
      <c r="F93" s="614"/>
      <c r="G93" s="587"/>
      <c r="H93" s="606"/>
      <c r="I93" s="606"/>
      <c r="J93" s="607"/>
      <c r="K93" s="607"/>
    </row>
    <row r="94" spans="1:13">
      <c r="A94" s="824" t="s">
        <v>645</v>
      </c>
      <c r="B94" s="825"/>
      <c r="C94" s="825"/>
      <c r="D94" s="825"/>
      <c r="E94" s="825"/>
      <c r="F94" s="825"/>
      <c r="G94" s="825"/>
      <c r="H94" s="825"/>
      <c r="I94" s="825"/>
      <c r="J94" s="825"/>
      <c r="K94" s="826"/>
    </row>
    <row r="95" spans="1:13" ht="19.5" customHeight="1">
      <c r="A95" s="827"/>
      <c r="B95" s="828"/>
      <c r="C95" s="828"/>
      <c r="D95" s="828"/>
      <c r="E95" s="828"/>
      <c r="F95" s="828"/>
      <c r="G95" s="828"/>
      <c r="H95" s="828"/>
      <c r="I95" s="828"/>
      <c r="J95" s="828"/>
      <c r="K95" s="829"/>
    </row>
    <row r="96" spans="1:13" ht="35.25" customHeight="1">
      <c r="A96" s="830"/>
      <c r="B96" s="831"/>
      <c r="C96" s="831"/>
      <c r="D96" s="831"/>
      <c r="E96" s="831"/>
      <c r="F96" s="831"/>
      <c r="G96" s="831"/>
      <c r="H96" s="831"/>
      <c r="I96" s="831"/>
      <c r="J96" s="831"/>
      <c r="K96" s="832"/>
    </row>
    <row r="97"/>
    <row r="98"/>
    <row r="99" hidden="1"/>
    <row r="100" hidden="1"/>
    <row r="101"/>
  </sheetData>
  <mergeCells count="12">
    <mergeCell ref="A94:K96"/>
    <mergeCell ref="D5:F5"/>
    <mergeCell ref="H5:K5"/>
    <mergeCell ref="A6:C6"/>
    <mergeCell ref="A7:B7"/>
    <mergeCell ref="A20:B20"/>
    <mergeCell ref="A36:B36"/>
    <mergeCell ref="A51:B51"/>
    <mergeCell ref="A65:B65"/>
    <mergeCell ref="A80:B80"/>
    <mergeCell ref="A85:B85"/>
    <mergeCell ref="A83:B83"/>
  </mergeCells>
  <pageMargins left="0.7" right="0.7" top="0.75" bottom="0.75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97"/>
  <sheetViews>
    <sheetView showGridLines="0" view="pageBreakPreview" topLeftCell="A66" zoomScaleNormal="100" zoomScaleSheetLayoutView="100" workbookViewId="0">
      <selection activeCell="G101" sqref="G101"/>
    </sheetView>
  </sheetViews>
  <sheetFormatPr baseColWidth="10" defaultColWidth="11.5703125" defaultRowHeight="12" customHeight="1"/>
  <cols>
    <col min="1" max="1" width="33.42578125" style="219" customWidth="1"/>
    <col min="2" max="3" width="12.28515625" style="217" customWidth="1"/>
    <col min="4" max="4" width="12.5703125" style="218" customWidth="1"/>
    <col min="5" max="5" width="12.28515625" style="217" customWidth="1"/>
    <col min="6" max="6" width="12.28515625" style="219" customWidth="1"/>
    <col min="7" max="7" width="12.5703125" style="218" customWidth="1"/>
    <col min="8" max="8" width="11" style="218" customWidth="1"/>
    <col min="9" max="9" width="15.28515625" style="219" bestFit="1" customWidth="1"/>
    <col min="10" max="10" width="15.42578125" style="219" bestFit="1" customWidth="1"/>
    <col min="11" max="11" width="25.42578125" style="219" bestFit="1" customWidth="1"/>
    <col min="12" max="12" width="10.140625" style="219" customWidth="1"/>
    <col min="13" max="13" width="11.5703125" style="219" bestFit="1" customWidth="1"/>
    <col min="14" max="16384" width="11.5703125" style="219"/>
  </cols>
  <sheetData>
    <row r="1" spans="1:11" ht="12" customHeight="1">
      <c r="A1" s="216" t="s">
        <v>220</v>
      </c>
    </row>
    <row r="2" spans="1:11" ht="15.75">
      <c r="A2" s="220" t="s">
        <v>221</v>
      </c>
    </row>
    <row r="3" spans="1:11" ht="12" customHeight="1" thickBot="1">
      <c r="B3" s="221"/>
      <c r="C3" s="221"/>
      <c r="E3" s="221"/>
      <c r="F3" s="221"/>
    </row>
    <row r="4" spans="1:11" ht="12" customHeight="1" thickBot="1">
      <c r="A4" s="225"/>
      <c r="B4" s="815" t="s">
        <v>670</v>
      </c>
      <c r="C4" s="816"/>
      <c r="D4" s="817"/>
      <c r="E4" s="818" t="s">
        <v>677</v>
      </c>
      <c r="F4" s="819"/>
      <c r="G4" s="819"/>
      <c r="H4" s="820"/>
    </row>
    <row r="5" spans="1:11" ht="13.5" thickBot="1">
      <c r="A5" s="142" t="s">
        <v>214</v>
      </c>
      <c r="B5" s="421">
        <v>2017</v>
      </c>
      <c r="C5" s="422">
        <v>2018</v>
      </c>
      <c r="D5" s="423" t="s">
        <v>212</v>
      </c>
      <c r="E5" s="421">
        <v>2017</v>
      </c>
      <c r="F5" s="422">
        <v>2018</v>
      </c>
      <c r="G5" s="424" t="s">
        <v>212</v>
      </c>
      <c r="H5" s="425" t="s">
        <v>213</v>
      </c>
    </row>
    <row r="6" spans="1:11" s="429" customFormat="1" ht="12.75">
      <c r="A6" s="222" t="s">
        <v>449</v>
      </c>
      <c r="B6" s="426">
        <f>+SUM(B7:B22)</f>
        <v>209245.269593</v>
      </c>
      <c r="C6" s="427">
        <f>+SUM(C7:C22)</f>
        <v>209824.08779200001</v>
      </c>
      <c r="D6" s="756">
        <f t="shared" ref="D6:D69" si="0">+C6/B6-1</f>
        <v>2.7662188021064793E-3</v>
      </c>
      <c r="E6" s="426">
        <f>+SUM(E7:E22)</f>
        <v>1800264.3686540001</v>
      </c>
      <c r="F6" s="427">
        <f>+SUM(F7:F22)</f>
        <v>1786262.576713</v>
      </c>
      <c r="G6" s="747">
        <f t="shared" ref="G6:G69" si="1">+F6/E6-1</f>
        <v>-7.7776309884246553E-3</v>
      </c>
      <c r="H6" s="428">
        <v>1</v>
      </c>
    </row>
    <row r="7" spans="1:11" ht="15">
      <c r="A7" s="434" t="s">
        <v>34</v>
      </c>
      <c r="B7" s="431">
        <v>44925.314383000004</v>
      </c>
      <c r="C7" s="432">
        <v>44909.584023999996</v>
      </c>
      <c r="D7" s="751">
        <f t="shared" si="0"/>
        <v>-3.5014466155769419E-4</v>
      </c>
      <c r="E7" s="431">
        <v>381520.18523</v>
      </c>
      <c r="F7" s="432">
        <v>370364.64672899997</v>
      </c>
      <c r="G7" s="750">
        <f t="shared" si="1"/>
        <v>-2.9239707184234298E-2</v>
      </c>
      <c r="H7" s="745">
        <f>+F7/$F$6</f>
        <v>0.20734053971534708</v>
      </c>
      <c r="I7" s="718"/>
      <c r="J7" s="497"/>
      <c r="K7" s="497"/>
    </row>
    <row r="8" spans="1:11" ht="15">
      <c r="A8" s="430" t="s">
        <v>638</v>
      </c>
      <c r="B8" s="431">
        <v>42114.304674999992</v>
      </c>
      <c r="C8" s="432">
        <v>44646.895617999995</v>
      </c>
      <c r="D8" s="751">
        <f t="shared" si="0"/>
        <v>6.0136121504183571E-2</v>
      </c>
      <c r="E8" s="431">
        <v>336720.88503</v>
      </c>
      <c r="F8" s="432">
        <v>345367.11501999997</v>
      </c>
      <c r="G8" s="750">
        <f t="shared" si="1"/>
        <v>2.567773599558465E-2</v>
      </c>
      <c r="H8" s="745">
        <f t="shared" ref="H8:H22" si="2">+F8/$F$6</f>
        <v>0.19334621881600911</v>
      </c>
      <c r="I8" s="718"/>
      <c r="J8" s="497"/>
      <c r="K8" s="497"/>
    </row>
    <row r="9" spans="1:11" ht="15">
      <c r="A9" s="430" t="s">
        <v>594</v>
      </c>
      <c r="B9" s="431">
        <v>37991.518067999998</v>
      </c>
      <c r="C9" s="432">
        <v>31492.077863999999</v>
      </c>
      <c r="D9" s="751">
        <f t="shared" si="0"/>
        <v>-0.17107608578227451</v>
      </c>
      <c r="E9" s="431">
        <v>331813.84369699995</v>
      </c>
      <c r="F9" s="432">
        <v>273448.17826800002</v>
      </c>
      <c r="G9" s="750">
        <f t="shared" si="1"/>
        <v>-0.17589882561469405</v>
      </c>
      <c r="H9" s="745">
        <f t="shared" si="2"/>
        <v>0.1530839764729254</v>
      </c>
      <c r="I9" s="718"/>
      <c r="J9" s="497"/>
      <c r="K9" s="497"/>
    </row>
    <row r="10" spans="1:11" ht="15">
      <c r="A10" s="434" t="s">
        <v>36</v>
      </c>
      <c r="B10" s="431">
        <v>25797.951608000003</v>
      </c>
      <c r="C10" s="432">
        <v>27272.083542</v>
      </c>
      <c r="D10" s="751">
        <f t="shared" si="0"/>
        <v>5.7141433412987164E-2</v>
      </c>
      <c r="E10" s="431">
        <v>231747.259372</v>
      </c>
      <c r="F10" s="432">
        <v>244418.88452399999</v>
      </c>
      <c r="G10" s="750">
        <f t="shared" si="1"/>
        <v>5.4678640801786305E-2</v>
      </c>
      <c r="H10" s="745">
        <f t="shared" si="2"/>
        <v>0.13683256185872103</v>
      </c>
      <c r="I10" s="718"/>
      <c r="J10" s="497"/>
      <c r="K10" s="497"/>
    </row>
    <row r="11" spans="1:11" ht="15">
      <c r="A11" s="434" t="s">
        <v>648</v>
      </c>
      <c r="B11" s="435">
        <v>14260.510484</v>
      </c>
      <c r="C11" s="436">
        <v>16634.531414000001</v>
      </c>
      <c r="D11" s="751">
        <f t="shared" si="0"/>
        <v>0.16647517160508407</v>
      </c>
      <c r="E11" s="435">
        <v>152491.55096400002</v>
      </c>
      <c r="F11" s="436">
        <v>161394.81635000001</v>
      </c>
      <c r="G11" s="750">
        <f t="shared" si="1"/>
        <v>5.8385302855906041E-2</v>
      </c>
      <c r="H11" s="745">
        <f t="shared" si="2"/>
        <v>9.0353354794563009E-2</v>
      </c>
      <c r="I11" s="718"/>
      <c r="J11" s="497"/>
      <c r="K11" s="497"/>
    </row>
    <row r="12" spans="1:11" ht="15">
      <c r="A12" s="434" t="s">
        <v>37</v>
      </c>
      <c r="B12" s="435">
        <v>11970.471380000001</v>
      </c>
      <c r="C12" s="436">
        <v>12996.439838</v>
      </c>
      <c r="D12" s="751">
        <f t="shared" si="0"/>
        <v>8.5708275424655866E-2</v>
      </c>
      <c r="E12" s="435">
        <v>106221.909654</v>
      </c>
      <c r="F12" s="436">
        <v>120715.58118100002</v>
      </c>
      <c r="G12" s="750">
        <f t="shared" si="1"/>
        <v>0.13644709998352234</v>
      </c>
      <c r="H12" s="745">
        <f t="shared" si="2"/>
        <v>6.7579975505692669E-2</v>
      </c>
      <c r="I12" s="718"/>
      <c r="J12" s="497"/>
      <c r="K12" s="497"/>
    </row>
    <row r="13" spans="1:11" ht="15">
      <c r="A13" s="434" t="s">
        <v>35</v>
      </c>
      <c r="B13" s="435">
        <v>14609.868536</v>
      </c>
      <c r="C13" s="436">
        <v>14539.063818000001</v>
      </c>
      <c r="D13" s="751">
        <f t="shared" si="0"/>
        <v>-4.846362431361384E-3</v>
      </c>
      <c r="E13" s="435">
        <v>117334.18809099999</v>
      </c>
      <c r="F13" s="436">
        <v>118696.14178800001</v>
      </c>
      <c r="G13" s="750">
        <f t="shared" si="1"/>
        <v>1.1607475358705655E-2</v>
      </c>
      <c r="H13" s="745">
        <f t="shared" si="2"/>
        <v>6.6449436569633175E-2</v>
      </c>
      <c r="I13" s="718"/>
      <c r="J13" s="497"/>
      <c r="K13" s="497"/>
    </row>
    <row r="14" spans="1:11" ht="15">
      <c r="A14" s="434" t="s">
        <v>39</v>
      </c>
      <c r="B14" s="435">
        <v>5037.9489780000004</v>
      </c>
      <c r="C14" s="436">
        <v>5122.4190159999998</v>
      </c>
      <c r="D14" s="751">
        <f t="shared" si="0"/>
        <v>1.6766751384118317E-2</v>
      </c>
      <c r="E14" s="435">
        <v>36439.653077000003</v>
      </c>
      <c r="F14" s="436">
        <v>46144.682353000004</v>
      </c>
      <c r="G14" s="750">
        <f t="shared" si="1"/>
        <v>0.26633154974040152</v>
      </c>
      <c r="H14" s="745">
        <f t="shared" si="2"/>
        <v>2.583309024920254E-2</v>
      </c>
      <c r="I14" s="718"/>
      <c r="J14" s="497"/>
      <c r="K14" s="497"/>
    </row>
    <row r="15" spans="1:11" ht="15">
      <c r="A15" s="434" t="s">
        <v>38</v>
      </c>
      <c r="B15" s="435">
        <v>5312.2806350000001</v>
      </c>
      <c r="C15" s="436">
        <v>5316.5639959999999</v>
      </c>
      <c r="D15" s="751">
        <f t="shared" si="0"/>
        <v>8.0631301211364637E-4</v>
      </c>
      <c r="E15" s="435">
        <v>43058.581572999996</v>
      </c>
      <c r="F15" s="436">
        <v>43429.783339999987</v>
      </c>
      <c r="G15" s="750">
        <f t="shared" si="1"/>
        <v>8.6208545065673547E-3</v>
      </c>
      <c r="H15" s="745">
        <f t="shared" si="2"/>
        <v>2.4313213469386745E-2</v>
      </c>
      <c r="I15" s="718"/>
      <c r="J15" s="497"/>
      <c r="K15" s="497"/>
    </row>
    <row r="16" spans="1:11" ht="15">
      <c r="A16" s="434" t="s">
        <v>41</v>
      </c>
      <c r="B16" s="435">
        <v>2856.0106069999997</v>
      </c>
      <c r="C16" s="436">
        <v>2888.5962599999998</v>
      </c>
      <c r="D16" s="751">
        <f t="shared" si="0"/>
        <v>1.1409499992798944E-2</v>
      </c>
      <c r="E16" s="435">
        <v>23230.496599000002</v>
      </c>
      <c r="F16" s="436">
        <v>24510.547279000002</v>
      </c>
      <c r="G16" s="750">
        <f t="shared" si="1"/>
        <v>5.5102166006003594E-2</v>
      </c>
      <c r="H16" s="745">
        <f t="shared" si="2"/>
        <v>1.3721693326914574E-2</v>
      </c>
      <c r="I16" s="718"/>
      <c r="J16" s="497"/>
      <c r="K16" s="497"/>
    </row>
    <row r="17" spans="1:14" ht="15">
      <c r="A17" s="434" t="s">
        <v>40</v>
      </c>
      <c r="B17" s="431">
        <v>2762.3113979999998</v>
      </c>
      <c r="C17" s="432">
        <v>2520.9543600000002</v>
      </c>
      <c r="D17" s="751">
        <f t="shared" si="0"/>
        <v>-8.7375028816356393E-2</v>
      </c>
      <c r="E17" s="431">
        <v>23589.830486999999</v>
      </c>
      <c r="F17" s="432">
        <v>23940.397666999997</v>
      </c>
      <c r="G17" s="750">
        <f t="shared" si="1"/>
        <v>1.486094527865256E-2</v>
      </c>
      <c r="H17" s="745">
        <f t="shared" si="2"/>
        <v>1.3402507547940706E-2</v>
      </c>
      <c r="I17" s="718"/>
      <c r="J17" s="497"/>
      <c r="K17" s="497"/>
    </row>
    <row r="18" spans="1:14" ht="15">
      <c r="A18" s="434" t="s">
        <v>42</v>
      </c>
      <c r="B18" s="435">
        <v>1073.9743270000001</v>
      </c>
      <c r="C18" s="436">
        <v>1049.7264640000001</v>
      </c>
      <c r="D18" s="751">
        <f t="shared" si="0"/>
        <v>-2.2577693330652626E-2</v>
      </c>
      <c r="E18" s="435">
        <v>9981.6084849999988</v>
      </c>
      <c r="F18" s="436">
        <v>9430.6504629999981</v>
      </c>
      <c r="G18" s="750">
        <f t="shared" si="1"/>
        <v>-5.5197318430988407E-2</v>
      </c>
      <c r="H18" s="745">
        <f t="shared" si="2"/>
        <v>5.2795432127083226E-3</v>
      </c>
      <c r="I18" s="718"/>
      <c r="J18" s="497"/>
      <c r="K18" s="497"/>
    </row>
    <row r="19" spans="1:14" ht="15">
      <c r="A19" s="434" t="s">
        <v>43</v>
      </c>
      <c r="B19" s="435">
        <v>261.68917099999999</v>
      </c>
      <c r="C19" s="436">
        <v>252.7312</v>
      </c>
      <c r="D19" s="751">
        <f t="shared" si="0"/>
        <v>-3.423134005036832E-2</v>
      </c>
      <c r="E19" s="435">
        <v>2907.562786</v>
      </c>
      <c r="F19" s="436">
        <v>2610.8310280000001</v>
      </c>
      <c r="G19" s="750">
        <f t="shared" si="1"/>
        <v>-0.10205515059856041</v>
      </c>
      <c r="H19" s="745">
        <f t="shared" si="2"/>
        <v>1.4616165965948488E-3</v>
      </c>
      <c r="I19" s="718"/>
      <c r="J19" s="497"/>
      <c r="K19" s="497"/>
    </row>
    <row r="20" spans="1:14" ht="15">
      <c r="A20" s="434" t="s">
        <v>635</v>
      </c>
      <c r="B20" s="435">
        <v>138.38432</v>
      </c>
      <c r="C20" s="436">
        <v>137.01308</v>
      </c>
      <c r="D20" s="751">
        <f t="shared" si="0"/>
        <v>-9.9089260979856597E-3</v>
      </c>
      <c r="E20" s="435">
        <v>1686.2905599999999</v>
      </c>
      <c r="F20" s="436">
        <v>1429.80081</v>
      </c>
      <c r="G20" s="750">
        <f t="shared" si="1"/>
        <v>-0.15210293889091098</v>
      </c>
      <c r="H20" s="745">
        <f t="shared" si="2"/>
        <v>8.0044268330978251E-4</v>
      </c>
      <c r="I20" s="718"/>
      <c r="J20" s="497"/>
      <c r="K20" s="497"/>
      <c r="L20" s="758"/>
      <c r="M20" s="758"/>
    </row>
    <row r="21" spans="1:14" ht="12.75">
      <c r="A21" s="434" t="s">
        <v>45</v>
      </c>
      <c r="B21" s="431">
        <v>32.704158999999997</v>
      </c>
      <c r="C21" s="432">
        <v>45.407297999999997</v>
      </c>
      <c r="D21" s="751">
        <f t="shared" si="0"/>
        <v>0.38842579624200102</v>
      </c>
      <c r="E21" s="431">
        <v>456.68996800000002</v>
      </c>
      <c r="F21" s="432">
        <v>360.51991299999997</v>
      </c>
      <c r="G21" s="750">
        <f t="shared" si="1"/>
        <v>-0.21058061647634008</v>
      </c>
      <c r="H21" s="745">
        <f t="shared" si="2"/>
        <v>2.0182918105098103E-4</v>
      </c>
    </row>
    <row r="22" spans="1:14" ht="15.75" thickBot="1">
      <c r="A22" s="434" t="s">
        <v>44</v>
      </c>
      <c r="B22" s="435">
        <v>100.026864</v>
      </c>
      <c r="C22" s="436"/>
      <c r="D22" s="751" t="s">
        <v>54</v>
      </c>
      <c r="E22" s="435">
        <v>1063.8330809999998</v>
      </c>
      <c r="F22" s="436"/>
      <c r="G22" s="750" t="s">
        <v>54</v>
      </c>
      <c r="H22" s="745">
        <f t="shared" si="2"/>
        <v>0</v>
      </c>
      <c r="I22" s="718"/>
      <c r="J22" s="497"/>
      <c r="K22" s="497"/>
      <c r="L22" s="758"/>
      <c r="M22" s="758"/>
      <c r="N22" s="758"/>
    </row>
    <row r="23" spans="1:14" ht="15">
      <c r="A23" s="414" t="s">
        <v>450</v>
      </c>
      <c r="B23" s="437">
        <f>+SUM(B24:B40)</f>
        <v>13210479.334225187</v>
      </c>
      <c r="C23" s="438">
        <f>+SUM(C24:C40)</f>
        <v>12057342.193237277</v>
      </c>
      <c r="D23" s="756">
        <f t="shared" si="0"/>
        <v>-8.7289576086797105E-2</v>
      </c>
      <c r="E23" s="437">
        <f>+SUM(E24:E40)</f>
        <v>112731337.35663192</v>
      </c>
      <c r="F23" s="438">
        <f>+SUM(F24:F40)</f>
        <v>106715406.84173986</v>
      </c>
      <c r="G23" s="747">
        <f t="shared" si="1"/>
        <v>-5.3365201335812462E-2</v>
      </c>
      <c r="H23" s="757">
        <v>1</v>
      </c>
      <c r="I23" s="758"/>
      <c r="J23" s="758"/>
      <c r="K23" s="758"/>
      <c r="L23" s="758"/>
      <c r="M23" s="758"/>
      <c r="N23" s="758"/>
    </row>
    <row r="24" spans="1:14" ht="15">
      <c r="A24" s="434" t="s">
        <v>44</v>
      </c>
      <c r="B24" s="435">
        <v>3534809.858337</v>
      </c>
      <c r="C24" s="436">
        <v>2947834.603052</v>
      </c>
      <c r="D24" s="751">
        <f t="shared" si="0"/>
        <v>-0.16605568016638683</v>
      </c>
      <c r="E24" s="435">
        <v>32032116.460535001</v>
      </c>
      <c r="F24" s="436">
        <v>26829864.835244998</v>
      </c>
      <c r="G24" s="750">
        <f t="shared" si="1"/>
        <v>-0.16240736486143237</v>
      </c>
      <c r="H24" s="745">
        <f t="shared" ref="H24:H40" si="3">+F24/$F$23</f>
        <v>0.25141510142986184</v>
      </c>
      <c r="I24" s="758"/>
      <c r="J24" s="758"/>
      <c r="K24" s="758"/>
      <c r="L24" s="758"/>
      <c r="M24" s="758"/>
      <c r="N24" s="758"/>
    </row>
    <row r="25" spans="1:14" ht="15">
      <c r="A25" s="434" t="s">
        <v>40</v>
      </c>
      <c r="B25" s="435">
        <v>2987324.78914</v>
      </c>
      <c r="C25" s="436">
        <v>2915936.2483219998</v>
      </c>
      <c r="D25" s="751">
        <f t="shared" si="0"/>
        <v>-2.3897147400082974E-2</v>
      </c>
      <c r="E25" s="435">
        <v>24446831.563306</v>
      </c>
      <c r="F25" s="436">
        <v>22235076.975111</v>
      </c>
      <c r="G25" s="750">
        <f t="shared" si="1"/>
        <v>-9.0472034482979025E-2</v>
      </c>
      <c r="H25" s="745">
        <f t="shared" si="3"/>
        <v>0.2083586394238825</v>
      </c>
      <c r="I25" s="758"/>
      <c r="J25" s="758"/>
      <c r="K25" s="758"/>
      <c r="L25" s="758"/>
      <c r="M25" s="758"/>
      <c r="N25" s="758"/>
    </row>
    <row r="26" spans="1:14" ht="15">
      <c r="A26" s="434" t="s">
        <v>34</v>
      </c>
      <c r="B26" s="435">
        <v>2072083.3224693418</v>
      </c>
      <c r="C26" s="436">
        <v>1940629.8301672442</v>
      </c>
      <c r="D26" s="751">
        <f t="shared" si="0"/>
        <v>-6.3440254007470109E-2</v>
      </c>
      <c r="E26" s="435">
        <v>15777864.584522353</v>
      </c>
      <c r="F26" s="436">
        <v>17942274.085079633</v>
      </c>
      <c r="G26" s="750">
        <f t="shared" si="1"/>
        <v>0.1371801290955752</v>
      </c>
      <c r="H26" s="745">
        <f t="shared" si="3"/>
        <v>0.16813199345890351</v>
      </c>
      <c r="I26" s="758"/>
      <c r="J26" s="758"/>
      <c r="K26" s="758"/>
      <c r="L26" s="758"/>
      <c r="M26" s="758"/>
      <c r="N26" s="758"/>
    </row>
    <row r="27" spans="1:14" ht="15">
      <c r="A27" s="434" t="s">
        <v>45</v>
      </c>
      <c r="B27" s="435">
        <v>1009436.4251659999</v>
      </c>
      <c r="C27" s="436">
        <v>905068.16377600003</v>
      </c>
      <c r="D27" s="751">
        <f t="shared" si="0"/>
        <v>-0.10339260481197388</v>
      </c>
      <c r="E27" s="435">
        <v>8488483.3238319997</v>
      </c>
      <c r="F27" s="436">
        <v>8837710.2218930013</v>
      </c>
      <c r="G27" s="750">
        <f t="shared" si="1"/>
        <v>4.1141259838553657E-2</v>
      </c>
      <c r="H27" s="745">
        <f t="shared" si="3"/>
        <v>8.2815691599240432E-2</v>
      </c>
      <c r="I27" s="758"/>
      <c r="J27" s="758"/>
      <c r="K27" s="758"/>
      <c r="L27" s="758"/>
      <c r="M27" s="758"/>
      <c r="N27" s="758"/>
    </row>
    <row r="28" spans="1:14" ht="15">
      <c r="A28" s="434" t="s">
        <v>43</v>
      </c>
      <c r="B28" s="435">
        <v>961557.10337696294</v>
      </c>
      <c r="C28" s="436">
        <v>955092.67113181972</v>
      </c>
      <c r="D28" s="751">
        <f t="shared" si="0"/>
        <v>-6.7228791950476596E-3</v>
      </c>
      <c r="E28" s="435">
        <v>7981558.5818444528</v>
      </c>
      <c r="F28" s="436">
        <v>8401672.6316749472</v>
      </c>
      <c r="G28" s="750">
        <f t="shared" si="1"/>
        <v>5.2635590595816906E-2</v>
      </c>
      <c r="H28" s="745">
        <f t="shared" si="3"/>
        <v>7.8729706237588737E-2</v>
      </c>
      <c r="I28" s="758"/>
      <c r="J28" s="758"/>
      <c r="K28" s="758"/>
      <c r="L28" s="758"/>
      <c r="M28" s="758"/>
    </row>
    <row r="29" spans="1:14" ht="15">
      <c r="A29" s="434" t="s">
        <v>28</v>
      </c>
      <c r="B29" s="435">
        <v>1062140.8005339999</v>
      </c>
      <c r="C29" s="436">
        <v>840505.80089000007</v>
      </c>
      <c r="D29" s="751">
        <f t="shared" si="0"/>
        <v>-0.20866819119703439</v>
      </c>
      <c r="E29" s="435">
        <v>10092838.021391001</v>
      </c>
      <c r="F29" s="436">
        <v>7678110.5709469998</v>
      </c>
      <c r="G29" s="750">
        <f t="shared" si="1"/>
        <v>-0.23925158070764341</v>
      </c>
      <c r="H29" s="745">
        <f t="shared" si="3"/>
        <v>7.1949410100958747E-2</v>
      </c>
      <c r="I29" s="758"/>
      <c r="J29" s="758"/>
      <c r="K29" s="758"/>
      <c r="L29" s="758"/>
      <c r="M29" s="758"/>
    </row>
    <row r="30" spans="1:14" ht="15">
      <c r="A30" s="434" t="s">
        <v>36</v>
      </c>
      <c r="B30" s="435">
        <v>408910.12612000003</v>
      </c>
      <c r="C30" s="436">
        <v>384065.85549400002</v>
      </c>
      <c r="D30" s="751">
        <f t="shared" si="0"/>
        <v>-6.0757288800202369E-2</v>
      </c>
      <c r="E30" s="435">
        <v>3206259.823196</v>
      </c>
      <c r="F30" s="436">
        <v>4773132.2648440013</v>
      </c>
      <c r="G30" s="750">
        <f t="shared" si="1"/>
        <v>0.48869166195213176</v>
      </c>
      <c r="H30" s="745">
        <f t="shared" si="3"/>
        <v>4.472767715651977E-2</v>
      </c>
      <c r="I30" s="758"/>
      <c r="J30" s="758"/>
      <c r="K30" s="758"/>
      <c r="L30" s="758"/>
      <c r="M30" s="758"/>
    </row>
    <row r="31" spans="1:14" ht="15">
      <c r="A31" s="434" t="s">
        <v>37</v>
      </c>
      <c r="B31" s="435">
        <v>254240.7188</v>
      </c>
      <c r="C31" s="436">
        <v>304197.90840000001</v>
      </c>
      <c r="D31" s="751">
        <f t="shared" si="0"/>
        <v>0.19649562759181438</v>
      </c>
      <c r="E31" s="435">
        <v>2386308.4278259999</v>
      </c>
      <c r="F31" s="436">
        <v>2388825.5093999999</v>
      </c>
      <c r="G31" s="750">
        <f t="shared" si="1"/>
        <v>1.0548014433713337E-3</v>
      </c>
      <c r="H31" s="745">
        <f t="shared" si="3"/>
        <v>2.2385010563120044E-2</v>
      </c>
      <c r="I31" s="758"/>
      <c r="J31" s="758"/>
      <c r="K31" s="758"/>
    </row>
    <row r="32" spans="1:14" ht="15">
      <c r="A32" s="434" t="s">
        <v>638</v>
      </c>
      <c r="B32" s="435">
        <v>287053.70717000001</v>
      </c>
      <c r="C32" s="436">
        <v>169618.81546000001</v>
      </c>
      <c r="D32" s="751">
        <f t="shared" si="0"/>
        <v>-0.40910425044764276</v>
      </c>
      <c r="E32" s="435">
        <v>2981546.3036409994</v>
      </c>
      <c r="F32" s="436">
        <v>2080702.9696400003</v>
      </c>
      <c r="G32" s="750">
        <f t="shared" si="1"/>
        <v>-0.30213964240666291</v>
      </c>
      <c r="H32" s="745">
        <f t="shared" si="3"/>
        <v>1.9497681086721674E-2</v>
      </c>
      <c r="I32" s="758"/>
      <c r="J32" s="758"/>
      <c r="K32" s="758"/>
    </row>
    <row r="33" spans="1:11" ht="15">
      <c r="A33" s="434" t="s">
        <v>594</v>
      </c>
      <c r="B33" s="435">
        <v>238997.32568899999</v>
      </c>
      <c r="C33" s="436">
        <v>257540.68989400001</v>
      </c>
      <c r="D33" s="751">
        <f t="shared" si="0"/>
        <v>7.7588166108310208E-2</v>
      </c>
      <c r="E33" s="435">
        <v>2105052.456086</v>
      </c>
      <c r="F33" s="436">
        <v>1848259.0127100002</v>
      </c>
      <c r="G33" s="750">
        <f t="shared" si="1"/>
        <v>-0.12198909468197539</v>
      </c>
      <c r="H33" s="745">
        <f t="shared" si="3"/>
        <v>1.7319514280173143E-2</v>
      </c>
      <c r="I33" s="758"/>
      <c r="J33" s="758"/>
      <c r="K33" s="758"/>
    </row>
    <row r="34" spans="1:11" ht="15">
      <c r="A34" s="434" t="s">
        <v>38</v>
      </c>
      <c r="B34" s="435">
        <v>163255.76904700001</v>
      </c>
      <c r="C34" s="436">
        <v>123828.51768600001</v>
      </c>
      <c r="D34" s="751">
        <f t="shared" si="0"/>
        <v>-0.24150602206069183</v>
      </c>
      <c r="E34" s="435">
        <v>1377211.0141870002</v>
      </c>
      <c r="F34" s="436">
        <v>1384269.4279080001</v>
      </c>
      <c r="G34" s="750">
        <f t="shared" si="1"/>
        <v>5.1251505022029686E-3</v>
      </c>
      <c r="H34" s="745">
        <f t="shared" si="3"/>
        <v>1.2971598655486428E-2</v>
      </c>
      <c r="I34" s="758"/>
      <c r="J34" s="758"/>
      <c r="K34" s="758"/>
    </row>
    <row r="35" spans="1:11" ht="15">
      <c r="A35" s="434" t="s">
        <v>162</v>
      </c>
      <c r="B35" s="435">
        <v>37879.402627885131</v>
      </c>
      <c r="C35" s="436">
        <v>86480.850727213532</v>
      </c>
      <c r="D35" s="751">
        <f t="shared" si="0"/>
        <v>1.2830574066009737</v>
      </c>
      <c r="E35" s="435">
        <v>155599.35353911293</v>
      </c>
      <c r="F35" s="436">
        <v>526962.97530128027</v>
      </c>
      <c r="G35" s="750">
        <f t="shared" si="1"/>
        <v>2.386665582571446</v>
      </c>
      <c r="H35" s="745">
        <f t="shared" si="3"/>
        <v>4.9380215181372283E-3</v>
      </c>
      <c r="I35" s="758"/>
      <c r="J35" s="758"/>
      <c r="K35" s="758"/>
    </row>
    <row r="36" spans="1:11" ht="15">
      <c r="A36" s="434" t="s">
        <v>648</v>
      </c>
      <c r="B36" s="435">
        <v>56601.111320000004</v>
      </c>
      <c r="C36" s="436">
        <v>57719.033087999996</v>
      </c>
      <c r="D36" s="751">
        <f t="shared" si="0"/>
        <v>1.9750880184661312E-2</v>
      </c>
      <c r="E36" s="435">
        <v>585117.19518899987</v>
      </c>
      <c r="F36" s="436">
        <v>521427.91287699994</v>
      </c>
      <c r="G36" s="750">
        <f t="shared" si="1"/>
        <v>-0.10884876198421678</v>
      </c>
      <c r="H36" s="745">
        <f t="shared" si="3"/>
        <v>4.8861540082050505E-3</v>
      </c>
      <c r="I36" s="758"/>
      <c r="J36" s="758"/>
      <c r="K36" s="758"/>
    </row>
    <row r="37" spans="1:11" ht="15">
      <c r="A37" s="434" t="s">
        <v>41</v>
      </c>
      <c r="B37" s="435">
        <v>44075.286521999995</v>
      </c>
      <c r="C37" s="436">
        <v>77445.70796</v>
      </c>
      <c r="D37" s="751">
        <f t="shared" si="0"/>
        <v>0.75712318787407762</v>
      </c>
      <c r="E37" s="435">
        <v>363333.20659299998</v>
      </c>
      <c r="F37" s="436">
        <v>500208.09528399998</v>
      </c>
      <c r="G37" s="750">
        <f t="shared" si="1"/>
        <v>0.37672000854115439</v>
      </c>
      <c r="H37" s="745">
        <f t="shared" si="3"/>
        <v>4.6873090783022004E-3</v>
      </c>
      <c r="I37" s="758"/>
      <c r="J37" s="758"/>
      <c r="K37" s="758"/>
    </row>
    <row r="38" spans="1:11" ht="15">
      <c r="A38" s="434" t="s">
        <v>35</v>
      </c>
      <c r="B38" s="435">
        <v>57051.904132000003</v>
      </c>
      <c r="C38" s="436">
        <v>35629.964527000004</v>
      </c>
      <c r="D38" s="751">
        <f t="shared" si="0"/>
        <v>-0.37548158875532756</v>
      </c>
      <c r="E38" s="435">
        <v>486692.34135699994</v>
      </c>
      <c r="F38" s="436">
        <v>327207.45078799996</v>
      </c>
      <c r="G38" s="750">
        <f t="shared" si="1"/>
        <v>-0.32769139149451743</v>
      </c>
      <c r="H38" s="745">
        <f t="shared" si="3"/>
        <v>3.0661687985995521E-3</v>
      </c>
      <c r="I38" s="758"/>
      <c r="J38" s="758"/>
      <c r="K38" s="758"/>
    </row>
    <row r="39" spans="1:11" ht="15">
      <c r="A39" s="434" t="s">
        <v>42</v>
      </c>
      <c r="B39" s="435">
        <v>28688.987171000001</v>
      </c>
      <c r="C39" s="436">
        <v>42802.486378999994</v>
      </c>
      <c r="D39" s="751">
        <f t="shared" si="0"/>
        <v>0.49194832581146319</v>
      </c>
      <c r="E39" s="435">
        <v>152692.67491599999</v>
      </c>
      <c r="F39" s="436">
        <v>274298.56588700006</v>
      </c>
      <c r="G39" s="750">
        <f t="shared" si="1"/>
        <v>0.79640946127833878</v>
      </c>
      <c r="H39" s="745">
        <f t="shared" si="3"/>
        <v>2.5703745504506944E-3</v>
      </c>
      <c r="I39" s="758"/>
      <c r="J39" s="758"/>
      <c r="K39" s="758"/>
    </row>
    <row r="40" spans="1:11" ht="15.75" thickBot="1">
      <c r="A40" s="434" t="s">
        <v>39</v>
      </c>
      <c r="B40" s="435">
        <v>6372.6966029999994</v>
      </c>
      <c r="C40" s="436">
        <v>12945.046283</v>
      </c>
      <c r="D40" s="751">
        <f t="shared" si="0"/>
        <v>1.0313294495937577</v>
      </c>
      <c r="E40" s="435">
        <v>111832.02467099999</v>
      </c>
      <c r="F40" s="436">
        <v>165403.33715000001</v>
      </c>
      <c r="G40" s="750">
        <f t="shared" si="1"/>
        <v>0.47903373507367064</v>
      </c>
      <c r="H40" s="745">
        <f t="shared" si="3"/>
        <v>1.5499480538484476E-3</v>
      </c>
      <c r="I40" s="758"/>
      <c r="J40" s="758"/>
      <c r="K40" s="758"/>
    </row>
    <row r="41" spans="1:11" ht="12.75">
      <c r="A41" s="414" t="s">
        <v>442</v>
      </c>
      <c r="B41" s="437">
        <f>+SUM(B42:B53)</f>
        <v>135504.46215199999</v>
      </c>
      <c r="C41" s="438">
        <f>+SUM(C42:C53)</f>
        <v>120075.30106499998</v>
      </c>
      <c r="D41" s="756">
        <f t="shared" si="0"/>
        <v>-0.11386459782920355</v>
      </c>
      <c r="E41" s="437">
        <f>+SUM(E42:E53)</f>
        <v>1082790.4113650003</v>
      </c>
      <c r="F41" s="438">
        <f>+SUM(F42:F53)</f>
        <v>1124836.864173</v>
      </c>
      <c r="G41" s="747">
        <f t="shared" si="1"/>
        <v>3.883157106553492E-2</v>
      </c>
      <c r="H41" s="757">
        <v>1</v>
      </c>
    </row>
    <row r="42" spans="1:11" ht="12.75">
      <c r="A42" s="434" t="s">
        <v>638</v>
      </c>
      <c r="B42" s="435">
        <v>55883.415457999989</v>
      </c>
      <c r="C42" s="436">
        <v>38792.982938999994</v>
      </c>
      <c r="D42" s="751">
        <f t="shared" si="0"/>
        <v>-0.30582297769263156</v>
      </c>
      <c r="E42" s="435">
        <v>364702.78970899998</v>
      </c>
      <c r="F42" s="436">
        <v>418494.97009499994</v>
      </c>
      <c r="G42" s="750">
        <f t="shared" si="1"/>
        <v>0.14749593889567247</v>
      </c>
      <c r="H42" s="745">
        <f t="shared" ref="H42:H53" si="4">+F42/$F$41</f>
        <v>0.37204947972849811</v>
      </c>
    </row>
    <row r="43" spans="1:11" ht="12.75">
      <c r="A43" s="434" t="s">
        <v>648</v>
      </c>
      <c r="B43" s="435">
        <v>24604.643538000004</v>
      </c>
      <c r="C43" s="436">
        <v>24642.113130000002</v>
      </c>
      <c r="D43" s="751">
        <f t="shared" si="0"/>
        <v>1.522866687425406E-3</v>
      </c>
      <c r="E43" s="435">
        <v>215372.34434200003</v>
      </c>
      <c r="F43" s="436">
        <v>212373.139004</v>
      </c>
      <c r="G43" s="750">
        <f t="shared" si="1"/>
        <v>-1.3925675309720553E-2</v>
      </c>
      <c r="H43" s="745">
        <f t="shared" si="4"/>
        <v>0.18880350188392919</v>
      </c>
    </row>
    <row r="44" spans="1:11" ht="12.75">
      <c r="A44" s="434" t="s">
        <v>38</v>
      </c>
      <c r="B44" s="435">
        <v>20682.827122000002</v>
      </c>
      <c r="C44" s="436">
        <v>19509.399126999997</v>
      </c>
      <c r="D44" s="751">
        <f t="shared" si="0"/>
        <v>-5.6734410053248863E-2</v>
      </c>
      <c r="E44" s="435">
        <v>182373.74860300001</v>
      </c>
      <c r="F44" s="436">
        <v>174780.26840599999</v>
      </c>
      <c r="G44" s="750">
        <f t="shared" si="1"/>
        <v>-4.1636914606223763E-2</v>
      </c>
      <c r="H44" s="745">
        <f t="shared" si="4"/>
        <v>0.15538277058024902</v>
      </c>
    </row>
    <row r="45" spans="1:11" ht="12.75">
      <c r="A45" s="434" t="s">
        <v>41</v>
      </c>
      <c r="B45" s="435">
        <v>10368.65704</v>
      </c>
      <c r="C45" s="436">
        <v>13167.408492999999</v>
      </c>
      <c r="D45" s="751">
        <f t="shared" si="0"/>
        <v>0.26992419965315007</v>
      </c>
      <c r="E45" s="435">
        <v>99846.158893</v>
      </c>
      <c r="F45" s="436">
        <v>114125.646092</v>
      </c>
      <c r="G45" s="750">
        <f t="shared" si="1"/>
        <v>0.14301488767637616</v>
      </c>
      <c r="H45" s="745">
        <f t="shared" si="4"/>
        <v>0.10145973138594386</v>
      </c>
    </row>
    <row r="46" spans="1:11" ht="12.75">
      <c r="A46" s="434" t="s">
        <v>39</v>
      </c>
      <c r="B46" s="435">
        <v>13207.757390000001</v>
      </c>
      <c r="C46" s="436">
        <v>11383.652156</v>
      </c>
      <c r="D46" s="751">
        <f t="shared" si="0"/>
        <v>-0.13810862663036849</v>
      </c>
      <c r="E46" s="435">
        <v>116878.35192100001</v>
      </c>
      <c r="F46" s="436">
        <v>96106.428402999998</v>
      </c>
      <c r="G46" s="750">
        <f t="shared" si="1"/>
        <v>-0.17772259085275344</v>
      </c>
      <c r="H46" s="745">
        <f t="shared" si="4"/>
        <v>8.5440326027773947E-2</v>
      </c>
    </row>
    <row r="47" spans="1:11" ht="12.75">
      <c r="A47" s="434" t="s">
        <v>635</v>
      </c>
      <c r="B47" s="435">
        <v>4251.3233600000003</v>
      </c>
      <c r="C47" s="436">
        <v>3884.5119500000001</v>
      </c>
      <c r="D47" s="751">
        <f t="shared" si="0"/>
        <v>-8.6281700764347491E-2</v>
      </c>
      <c r="E47" s="435">
        <v>39979.677499999998</v>
      </c>
      <c r="F47" s="436">
        <v>35954.855710000003</v>
      </c>
      <c r="G47" s="750">
        <f t="shared" si="1"/>
        <v>-0.10067169226164951</v>
      </c>
      <c r="H47" s="745">
        <f t="shared" si="4"/>
        <v>3.1964506903349628E-2</v>
      </c>
    </row>
    <row r="48" spans="1:11" ht="12.75">
      <c r="A48" s="434" t="s">
        <v>45</v>
      </c>
      <c r="B48" s="435">
        <v>2898.8405950000001</v>
      </c>
      <c r="C48" s="436">
        <v>4902.620148</v>
      </c>
      <c r="D48" s="751">
        <f t="shared" si="0"/>
        <v>0.69123481865687064</v>
      </c>
      <c r="E48" s="435">
        <v>34598.193712000008</v>
      </c>
      <c r="F48" s="436">
        <v>35279.521866000003</v>
      </c>
      <c r="G48" s="750">
        <f t="shared" si="1"/>
        <v>1.9692593193490371E-2</v>
      </c>
      <c r="H48" s="745">
        <f t="shared" si="4"/>
        <v>3.1364123091696616E-2</v>
      </c>
    </row>
    <row r="49" spans="1:8" ht="12.75">
      <c r="A49" s="434" t="s">
        <v>34</v>
      </c>
      <c r="B49" s="435">
        <v>2724.8527719999997</v>
      </c>
      <c r="C49" s="436">
        <v>2564.6853510000001</v>
      </c>
      <c r="D49" s="751">
        <f t="shared" si="0"/>
        <v>-5.8780211043270136E-2</v>
      </c>
      <c r="E49" s="435">
        <v>20046.136631000001</v>
      </c>
      <c r="F49" s="436">
        <v>28567.685848999998</v>
      </c>
      <c r="G49" s="750">
        <f t="shared" si="1"/>
        <v>0.42509683411126686</v>
      </c>
      <c r="H49" s="745">
        <f t="shared" si="4"/>
        <v>2.5397181368165302E-2</v>
      </c>
    </row>
    <row r="50" spans="1:8" ht="12.75">
      <c r="A50" s="434" t="s">
        <v>42</v>
      </c>
      <c r="B50" s="435">
        <v>732.10201700000005</v>
      </c>
      <c r="C50" s="436">
        <v>763.39717200000007</v>
      </c>
      <c r="D50" s="751">
        <f t="shared" si="0"/>
        <v>4.2746986449021085E-2</v>
      </c>
      <c r="E50" s="435">
        <v>7321.9632260000008</v>
      </c>
      <c r="F50" s="436">
        <v>8569.2078120000006</v>
      </c>
      <c r="G50" s="750">
        <f t="shared" si="1"/>
        <v>0.17034291862749096</v>
      </c>
      <c r="H50" s="745">
        <f t="shared" si="4"/>
        <v>7.6181783198403926E-3</v>
      </c>
    </row>
    <row r="51" spans="1:8" ht="12.75">
      <c r="A51" s="434" t="s">
        <v>36</v>
      </c>
      <c r="B51" s="435">
        <v>0</v>
      </c>
      <c r="C51" s="436">
        <v>365.79479500000002</v>
      </c>
      <c r="D51" s="751" t="s">
        <v>64</v>
      </c>
      <c r="E51" s="435">
        <v>11.606559000000001</v>
      </c>
      <c r="F51" s="436">
        <v>365.79479500000002</v>
      </c>
      <c r="G51" s="750" t="s">
        <v>64</v>
      </c>
      <c r="H51" s="745">
        <f t="shared" si="4"/>
        <v>3.2519808574102773E-4</v>
      </c>
    </row>
    <row r="52" spans="1:8" ht="12.75">
      <c r="A52" s="434" t="s">
        <v>43</v>
      </c>
      <c r="B52" s="435">
        <v>98.447543999999994</v>
      </c>
      <c r="C52" s="436">
        <v>98.735804000000002</v>
      </c>
      <c r="D52" s="751">
        <f t="shared" si="0"/>
        <v>2.928056793372269E-3</v>
      </c>
      <c r="E52" s="435">
        <v>325.33733299999994</v>
      </c>
      <c r="F52" s="436">
        <v>219.34614100000002</v>
      </c>
      <c r="G52" s="750">
        <f t="shared" si="1"/>
        <v>-0.32578859309699926</v>
      </c>
      <c r="H52" s="745">
        <f t="shared" si="4"/>
        <v>1.9500262481285871E-4</v>
      </c>
    </row>
    <row r="53" spans="1:8" ht="13.5" thickBot="1">
      <c r="A53" s="434" t="s">
        <v>44</v>
      </c>
      <c r="B53" s="435">
        <v>51.595315999999997</v>
      </c>
      <c r="C53" s="436"/>
      <c r="D53" s="751" t="s">
        <v>54</v>
      </c>
      <c r="E53" s="435">
        <v>1334.1029359999998</v>
      </c>
      <c r="F53" s="436"/>
      <c r="G53" s="750" t="s">
        <v>54</v>
      </c>
      <c r="H53" s="745">
        <f t="shared" si="4"/>
        <v>0</v>
      </c>
    </row>
    <row r="54" spans="1:8" ht="12.75">
      <c r="A54" s="414" t="s">
        <v>451</v>
      </c>
      <c r="B54" s="437">
        <f>+SUM(B55:B66)</f>
        <v>26035.311895999999</v>
      </c>
      <c r="C54" s="438">
        <f>+SUM(C55:C66)</f>
        <v>24619.197971000005</v>
      </c>
      <c r="D54" s="756">
        <f t="shared" si="0"/>
        <v>-5.439204764117167E-2</v>
      </c>
      <c r="E54" s="437">
        <f>+SUM(E55:E66)</f>
        <v>227774.02896099997</v>
      </c>
      <c r="F54" s="438">
        <f>+SUM(F55:F66)</f>
        <v>213424.42221899997</v>
      </c>
      <c r="G54" s="747">
        <f t="shared" si="1"/>
        <v>-6.2999310357973126E-2</v>
      </c>
      <c r="H54" s="757">
        <v>1</v>
      </c>
    </row>
    <row r="55" spans="1:8" ht="12.75">
      <c r="A55" s="434" t="s">
        <v>38</v>
      </c>
      <c r="B55" s="435">
        <v>8694.1330319999997</v>
      </c>
      <c r="C55" s="436">
        <v>7087.024934</v>
      </c>
      <c r="D55" s="751">
        <f t="shared" si="0"/>
        <v>-0.18484972476091732</v>
      </c>
      <c r="E55" s="435">
        <v>69627.941355999996</v>
      </c>
      <c r="F55" s="436">
        <v>68515.057658999998</v>
      </c>
      <c r="G55" s="750">
        <f t="shared" si="1"/>
        <v>-1.5983291697652557E-2</v>
      </c>
      <c r="H55" s="745">
        <f t="shared" ref="H55:H66" si="5">+F55/$F$54</f>
        <v>0.32102726082910527</v>
      </c>
    </row>
    <row r="56" spans="1:8" ht="12.75">
      <c r="A56" s="434" t="s">
        <v>41</v>
      </c>
      <c r="B56" s="435">
        <v>4361.6821850000006</v>
      </c>
      <c r="C56" s="436">
        <v>4554.6318110000002</v>
      </c>
      <c r="D56" s="751">
        <f t="shared" si="0"/>
        <v>4.4237433590086139E-2</v>
      </c>
      <c r="E56" s="435">
        <v>40384.417669000002</v>
      </c>
      <c r="F56" s="436">
        <v>38885.276828000002</v>
      </c>
      <c r="G56" s="750">
        <f t="shared" si="1"/>
        <v>-3.7121764470823937E-2</v>
      </c>
      <c r="H56" s="745">
        <f t="shared" si="5"/>
        <v>0.18219694083603458</v>
      </c>
    </row>
    <row r="57" spans="1:8" ht="12.75">
      <c r="A57" s="434" t="s">
        <v>648</v>
      </c>
      <c r="B57" s="435">
        <v>3132.1683039999998</v>
      </c>
      <c r="C57" s="436">
        <v>4138.939010000001</v>
      </c>
      <c r="D57" s="751">
        <f t="shared" si="0"/>
        <v>0.32142931295048349</v>
      </c>
      <c r="E57" s="435">
        <v>32023.801792000002</v>
      </c>
      <c r="F57" s="436">
        <v>32501.870048000001</v>
      </c>
      <c r="G57" s="750">
        <f t="shared" si="1"/>
        <v>1.4928529070506125E-2</v>
      </c>
      <c r="H57" s="745">
        <f t="shared" si="5"/>
        <v>0.1522874922657588</v>
      </c>
    </row>
    <row r="58" spans="1:8" ht="12.75">
      <c r="A58" s="434" t="s">
        <v>638</v>
      </c>
      <c r="B58" s="435">
        <v>3718.0520280000005</v>
      </c>
      <c r="C58" s="436">
        <v>2225.5664759999995</v>
      </c>
      <c r="D58" s="751">
        <f t="shared" si="0"/>
        <v>-0.40141599438640263</v>
      </c>
      <c r="E58" s="435">
        <v>30333.872224000002</v>
      </c>
      <c r="F58" s="436">
        <v>19746.808482</v>
      </c>
      <c r="G58" s="750">
        <f t="shared" si="1"/>
        <v>-0.3490178788853594</v>
      </c>
      <c r="H58" s="745">
        <f t="shared" si="5"/>
        <v>9.2523659085919044E-2</v>
      </c>
    </row>
    <row r="59" spans="1:8" ht="12.75">
      <c r="A59" s="434" t="s">
        <v>34</v>
      </c>
      <c r="B59" s="435">
        <v>2125.8689759999997</v>
      </c>
      <c r="C59" s="436">
        <v>1771.333963</v>
      </c>
      <c r="D59" s="751">
        <f t="shared" si="0"/>
        <v>-0.16677180814176373</v>
      </c>
      <c r="E59" s="435">
        <v>13840.619259999999</v>
      </c>
      <c r="F59" s="436">
        <v>17148.678028000002</v>
      </c>
      <c r="G59" s="750">
        <f t="shared" si="1"/>
        <v>0.23901089292734445</v>
      </c>
      <c r="H59" s="745">
        <f t="shared" si="5"/>
        <v>8.0350120430000879E-2</v>
      </c>
    </row>
    <row r="60" spans="1:8" ht="12.75">
      <c r="A60" s="434" t="s">
        <v>635</v>
      </c>
      <c r="B60" s="435">
        <v>1390.1109799999999</v>
      </c>
      <c r="C60" s="436">
        <v>1965.5079099999998</v>
      </c>
      <c r="D60" s="751">
        <f t="shared" si="0"/>
        <v>0.41392157768583338</v>
      </c>
      <c r="E60" s="435">
        <v>16499.79767</v>
      </c>
      <c r="F60" s="436">
        <v>15016.35275</v>
      </c>
      <c r="G60" s="750">
        <f t="shared" si="1"/>
        <v>-8.9906855203273572E-2</v>
      </c>
      <c r="H60" s="745">
        <f t="shared" si="5"/>
        <v>7.0359111641831493E-2</v>
      </c>
    </row>
    <row r="61" spans="1:8" ht="12.75">
      <c r="A61" s="434" t="s">
        <v>39</v>
      </c>
      <c r="B61" s="435">
        <v>1421.2238540000001</v>
      </c>
      <c r="C61" s="436">
        <v>1291.132042</v>
      </c>
      <c r="D61" s="751">
        <f t="shared" si="0"/>
        <v>-9.1535060880001295E-2</v>
      </c>
      <c r="E61" s="435">
        <v>11633.915476</v>
      </c>
      <c r="F61" s="436">
        <v>10094.802301</v>
      </c>
      <c r="G61" s="750">
        <f t="shared" si="1"/>
        <v>-0.13229537193862972</v>
      </c>
      <c r="H61" s="745">
        <f t="shared" si="5"/>
        <v>4.7299190017914064E-2</v>
      </c>
    </row>
    <row r="62" spans="1:8" ht="12.75">
      <c r="A62" s="434" t="s">
        <v>42</v>
      </c>
      <c r="B62" s="435">
        <v>828.94081100000005</v>
      </c>
      <c r="C62" s="436">
        <v>911.90631899999994</v>
      </c>
      <c r="D62" s="751">
        <f t="shared" si="0"/>
        <v>0.10008616646575019</v>
      </c>
      <c r="E62" s="435">
        <v>8227.5078979999998</v>
      </c>
      <c r="F62" s="436">
        <v>8388.4458030000005</v>
      </c>
      <c r="G62" s="750">
        <f t="shared" si="1"/>
        <v>1.9560954178983181E-2</v>
      </c>
      <c r="H62" s="745">
        <f t="shared" si="5"/>
        <v>3.930405768835777E-2</v>
      </c>
    </row>
    <row r="63" spans="1:8" ht="12.75">
      <c r="A63" s="434" t="s">
        <v>45</v>
      </c>
      <c r="B63" s="435">
        <v>259.11543399999999</v>
      </c>
      <c r="C63" s="436">
        <v>300.57996500000002</v>
      </c>
      <c r="D63" s="751">
        <f t="shared" si="0"/>
        <v>0.16002339328038651</v>
      </c>
      <c r="E63" s="435">
        <v>3502.0426539999999</v>
      </c>
      <c r="F63" s="436">
        <v>2574.7691530000002</v>
      </c>
      <c r="G63" s="750">
        <f t="shared" si="1"/>
        <v>-0.26478075586568794</v>
      </c>
      <c r="H63" s="745">
        <f t="shared" si="5"/>
        <v>1.206407929434602E-2</v>
      </c>
    </row>
    <row r="64" spans="1:8" ht="12.75">
      <c r="A64" s="434" t="s">
        <v>43</v>
      </c>
      <c r="B64" s="435">
        <v>88.139798999999996</v>
      </c>
      <c r="C64" s="436">
        <v>144.295613</v>
      </c>
      <c r="D64" s="751">
        <f t="shared" si="0"/>
        <v>0.63712210190086793</v>
      </c>
      <c r="E64" s="435">
        <v>1173.6453669999999</v>
      </c>
      <c r="F64" s="436">
        <v>324.08123899999998</v>
      </c>
      <c r="G64" s="750">
        <f t="shared" si="1"/>
        <v>-0.72386783255627163</v>
      </c>
      <c r="H64" s="745">
        <f t="shared" si="5"/>
        <v>1.5184824474654187E-3</v>
      </c>
    </row>
    <row r="65" spans="1:8" ht="12.75">
      <c r="A65" s="434" t="s">
        <v>36</v>
      </c>
      <c r="B65" s="435">
        <v>0</v>
      </c>
      <c r="C65" s="436">
        <v>228.27992800000001</v>
      </c>
      <c r="D65" s="751" t="s">
        <v>64</v>
      </c>
      <c r="E65" s="435">
        <v>12.127495</v>
      </c>
      <c r="F65" s="436">
        <v>228.27992800000001</v>
      </c>
      <c r="G65" s="750" t="s">
        <v>64</v>
      </c>
      <c r="H65" s="745">
        <f t="shared" si="5"/>
        <v>1.0696054632667879E-3</v>
      </c>
    </row>
    <row r="66" spans="1:8" ht="13.5" thickBot="1">
      <c r="A66" s="434" t="s">
        <v>44</v>
      </c>
      <c r="B66" s="435">
        <v>15.876493</v>
      </c>
      <c r="C66" s="436"/>
      <c r="D66" s="751" t="s">
        <v>54</v>
      </c>
      <c r="E66" s="435">
        <v>514.34010000000001</v>
      </c>
      <c r="F66" s="436"/>
      <c r="G66" s="750" t="s">
        <v>54</v>
      </c>
      <c r="H66" s="745">
        <f t="shared" si="5"/>
        <v>0</v>
      </c>
    </row>
    <row r="67" spans="1:8" ht="12.75">
      <c r="A67" s="414" t="s">
        <v>452</v>
      </c>
      <c r="B67" s="437">
        <f>+SUM(B68:B83)</f>
        <v>377174.19207000005</v>
      </c>
      <c r="C67" s="438">
        <f>+SUM(C68:C83)</f>
        <v>351318.78790399997</v>
      </c>
      <c r="D67" s="756">
        <f t="shared" si="0"/>
        <v>-6.8550300390652241E-2</v>
      </c>
      <c r="E67" s="437">
        <f>+SUM(E68:E83)</f>
        <v>3309634.3903429997</v>
      </c>
      <c r="F67" s="438">
        <f>+SUM(F68:F83)</f>
        <v>3157065.375705</v>
      </c>
      <c r="G67" s="747">
        <f t="shared" si="1"/>
        <v>-4.6098449751178716E-2</v>
      </c>
      <c r="H67" s="757">
        <v>1</v>
      </c>
    </row>
    <row r="68" spans="1:8" ht="12.75">
      <c r="A68" s="434" t="s">
        <v>648</v>
      </c>
      <c r="B68" s="435">
        <v>57149.42</v>
      </c>
      <c r="C68" s="436">
        <v>62830.935302999998</v>
      </c>
      <c r="D68" s="751">
        <f t="shared" si="0"/>
        <v>9.9415099978267474E-2</v>
      </c>
      <c r="E68" s="435">
        <v>581697.23444200004</v>
      </c>
      <c r="F68" s="436">
        <v>533620.71177699987</v>
      </c>
      <c r="G68" s="750">
        <f t="shared" si="1"/>
        <v>-8.2648704202828327E-2</v>
      </c>
      <c r="H68" s="745">
        <f t="shared" ref="H68:H83" si="6">+F68/$F$67</f>
        <v>0.16902428308372858</v>
      </c>
    </row>
    <row r="69" spans="1:8" ht="12.75">
      <c r="A69" s="434" t="s">
        <v>638</v>
      </c>
      <c r="B69" s="435">
        <v>81719.162230000016</v>
      </c>
      <c r="C69" s="436">
        <v>60669.872060999995</v>
      </c>
      <c r="D69" s="751">
        <f t="shared" si="0"/>
        <v>-0.25758083654549013</v>
      </c>
      <c r="E69" s="435">
        <v>615700.93929499993</v>
      </c>
      <c r="F69" s="436">
        <v>518583.95150700008</v>
      </c>
      <c r="G69" s="750">
        <f t="shared" si="1"/>
        <v>-0.1577340257093035</v>
      </c>
      <c r="H69" s="745">
        <f t="shared" si="6"/>
        <v>0.16426139144844151</v>
      </c>
    </row>
    <row r="70" spans="1:8" ht="12.75">
      <c r="A70" s="434" t="s">
        <v>41</v>
      </c>
      <c r="B70" s="435">
        <v>56853.252480999996</v>
      </c>
      <c r="C70" s="436">
        <v>49659.805003000001</v>
      </c>
      <c r="D70" s="751">
        <f t="shared" ref="D70:D95" si="7">+C70/B70-1</f>
        <v>-0.12652657788407096</v>
      </c>
      <c r="E70" s="435">
        <v>614340.77045199997</v>
      </c>
      <c r="F70" s="436">
        <v>513514.97977000003</v>
      </c>
      <c r="G70" s="750">
        <f t="shared" ref="G70:G95" si="8">+F70/E70-1</f>
        <v>-0.16412029858903476</v>
      </c>
      <c r="H70" s="745">
        <f t="shared" si="6"/>
        <v>0.16265579538571567</v>
      </c>
    </row>
    <row r="71" spans="1:8" ht="12.75">
      <c r="A71" s="434" t="s">
        <v>38</v>
      </c>
      <c r="B71" s="435">
        <v>52593.599883000003</v>
      </c>
      <c r="C71" s="436">
        <v>54233.071842000005</v>
      </c>
      <c r="D71" s="751">
        <f t="shared" si="7"/>
        <v>3.1172461338398127E-2</v>
      </c>
      <c r="E71" s="435">
        <v>470053.07176600001</v>
      </c>
      <c r="F71" s="436">
        <v>480150.02842400002</v>
      </c>
      <c r="G71" s="750">
        <f t="shared" si="8"/>
        <v>2.1480460961706971E-2</v>
      </c>
      <c r="H71" s="745">
        <f t="shared" si="6"/>
        <v>0.15208745188457756</v>
      </c>
    </row>
    <row r="72" spans="1:8" ht="12.75">
      <c r="A72" s="434" t="s">
        <v>45</v>
      </c>
      <c r="B72" s="435">
        <v>44043.875614000004</v>
      </c>
      <c r="C72" s="436">
        <v>40647.202056999995</v>
      </c>
      <c r="D72" s="751">
        <f t="shared" si="7"/>
        <v>-7.7120224086736022E-2</v>
      </c>
      <c r="E72" s="435">
        <v>325916.14000799996</v>
      </c>
      <c r="F72" s="436">
        <v>359313.147344</v>
      </c>
      <c r="G72" s="750">
        <f t="shared" si="8"/>
        <v>0.10247116738428574</v>
      </c>
      <c r="H72" s="745">
        <f t="shared" si="6"/>
        <v>0.11381238732307286</v>
      </c>
    </row>
    <row r="73" spans="1:8" ht="12.75">
      <c r="A73" s="434" t="s">
        <v>34</v>
      </c>
      <c r="B73" s="435">
        <v>24470.403812999997</v>
      </c>
      <c r="C73" s="436">
        <v>22756.273296000003</v>
      </c>
      <c r="D73" s="751">
        <f t="shared" si="7"/>
        <v>-7.0049130782605107E-2</v>
      </c>
      <c r="E73" s="435">
        <v>180991.71724100001</v>
      </c>
      <c r="F73" s="436">
        <v>228575.03743</v>
      </c>
      <c r="G73" s="750">
        <f t="shared" si="8"/>
        <v>0.26290330250660188</v>
      </c>
      <c r="H73" s="745">
        <f t="shared" si="6"/>
        <v>7.240110996401436E-2</v>
      </c>
    </row>
    <row r="74" spans="1:8" ht="12.75">
      <c r="A74" s="434" t="s">
        <v>42</v>
      </c>
      <c r="B74" s="435">
        <v>10084.043093</v>
      </c>
      <c r="C74" s="436">
        <v>11171.698543</v>
      </c>
      <c r="D74" s="751">
        <f t="shared" si="7"/>
        <v>0.10785906406479095</v>
      </c>
      <c r="E74" s="435">
        <v>97677.794546999998</v>
      </c>
      <c r="F74" s="436">
        <v>100980.38860399999</v>
      </c>
      <c r="G74" s="750">
        <f t="shared" si="8"/>
        <v>3.3811103867736003E-2</v>
      </c>
      <c r="H74" s="745">
        <f t="shared" si="6"/>
        <v>3.1985523448797827E-2</v>
      </c>
    </row>
    <row r="75" spans="1:8" ht="12.75">
      <c r="A75" s="434" t="s">
        <v>36</v>
      </c>
      <c r="B75" s="435">
        <v>9273.1122109999997</v>
      </c>
      <c r="C75" s="436">
        <v>12310.646955</v>
      </c>
      <c r="D75" s="751">
        <f t="shared" si="7"/>
        <v>0.32756367817881027</v>
      </c>
      <c r="E75" s="435">
        <v>84148.108737000002</v>
      </c>
      <c r="F75" s="436">
        <v>95095.377024999994</v>
      </c>
      <c r="G75" s="750">
        <f t="shared" si="8"/>
        <v>0.13009523864897599</v>
      </c>
      <c r="H75" s="745">
        <f t="shared" si="6"/>
        <v>3.0121446884439122E-2</v>
      </c>
    </row>
    <row r="76" spans="1:8" ht="12.75">
      <c r="A76" s="434" t="s">
        <v>39</v>
      </c>
      <c r="B76" s="435">
        <v>11933.549863</v>
      </c>
      <c r="C76" s="436">
        <v>11406.679537</v>
      </c>
      <c r="D76" s="751">
        <f t="shared" si="7"/>
        <v>-4.4150343531354608E-2</v>
      </c>
      <c r="E76" s="435">
        <v>92556.860881000001</v>
      </c>
      <c r="F76" s="436">
        <v>88251.439580000006</v>
      </c>
      <c r="G76" s="750">
        <f t="shared" si="8"/>
        <v>-4.651650088409387E-2</v>
      </c>
      <c r="H76" s="745">
        <f t="shared" si="6"/>
        <v>2.795363069106312E-2</v>
      </c>
    </row>
    <row r="77" spans="1:8" ht="12.75">
      <c r="A77" s="434" t="s">
        <v>35</v>
      </c>
      <c r="B77" s="435">
        <v>8456.4499820000001</v>
      </c>
      <c r="C77" s="436">
        <v>6756.1952110000002</v>
      </c>
      <c r="D77" s="751">
        <f t="shared" si="7"/>
        <v>-0.20106011087620479</v>
      </c>
      <c r="E77" s="435">
        <v>69160.746209000004</v>
      </c>
      <c r="F77" s="436">
        <v>65747.403170000005</v>
      </c>
      <c r="G77" s="750">
        <f t="shared" si="8"/>
        <v>-4.9353762446186833E-2</v>
      </c>
      <c r="H77" s="745">
        <f t="shared" si="6"/>
        <v>2.0825480421138902E-2</v>
      </c>
    </row>
    <row r="78" spans="1:8" ht="12.75">
      <c r="A78" s="434" t="s">
        <v>635</v>
      </c>
      <c r="B78" s="435">
        <v>5610.5554039999997</v>
      </c>
      <c r="C78" s="436">
        <v>5780.3498099999997</v>
      </c>
      <c r="D78" s="751">
        <f t="shared" si="7"/>
        <v>3.0263386380418922E-2</v>
      </c>
      <c r="E78" s="435">
        <v>58717.109034000001</v>
      </c>
      <c r="F78" s="436">
        <v>54947.954487000003</v>
      </c>
      <c r="G78" s="750">
        <f t="shared" si="8"/>
        <v>-6.4191759591186281E-2</v>
      </c>
      <c r="H78" s="745">
        <f t="shared" si="6"/>
        <v>1.7404756616650564E-2</v>
      </c>
    </row>
    <row r="79" spans="1:8" ht="12.75">
      <c r="A79" s="434" t="s">
        <v>37</v>
      </c>
      <c r="B79" s="435">
        <v>5190.0935520000003</v>
      </c>
      <c r="C79" s="436">
        <v>5409.8235070000001</v>
      </c>
      <c r="D79" s="751">
        <f t="shared" si="7"/>
        <v>4.2336415095124202E-2</v>
      </c>
      <c r="E79" s="435">
        <v>42509.813712000003</v>
      </c>
      <c r="F79" s="436">
        <v>49732.825004999999</v>
      </c>
      <c r="G79" s="750">
        <f t="shared" si="8"/>
        <v>0.16991397191093838</v>
      </c>
      <c r="H79" s="745">
        <f t="shared" si="6"/>
        <v>1.5752865109387934E-2</v>
      </c>
    </row>
    <row r="80" spans="1:8" ht="12.75">
      <c r="A80" s="434" t="s">
        <v>44</v>
      </c>
      <c r="B80" s="435">
        <v>4585.2901899999997</v>
      </c>
      <c r="C80" s="436">
        <v>3021.4851779999999</v>
      </c>
      <c r="D80" s="751">
        <f t="shared" si="7"/>
        <v>-0.34104821008067976</v>
      </c>
      <c r="E80" s="435">
        <v>41581.619330000001</v>
      </c>
      <c r="F80" s="436">
        <v>33742.801284000001</v>
      </c>
      <c r="G80" s="750">
        <f t="shared" si="8"/>
        <v>-0.18851642077211039</v>
      </c>
      <c r="H80" s="745">
        <f t="shared" si="6"/>
        <v>1.0688027414213727E-2</v>
      </c>
    </row>
    <row r="81" spans="1:8" ht="12.75">
      <c r="A81" s="434" t="s">
        <v>40</v>
      </c>
      <c r="B81" s="435">
        <v>4936.2350869999991</v>
      </c>
      <c r="C81" s="436">
        <v>4041.5636709999999</v>
      </c>
      <c r="D81" s="751">
        <f t="shared" si="7"/>
        <v>-0.18124570654185279</v>
      </c>
      <c r="E81" s="435">
        <v>32795.841868000003</v>
      </c>
      <c r="F81" s="436">
        <v>32878.489565999997</v>
      </c>
      <c r="G81" s="750">
        <f t="shared" si="8"/>
        <v>2.5200663648958788E-3</v>
      </c>
      <c r="H81" s="745">
        <f t="shared" si="6"/>
        <v>1.0414256802856972E-2</v>
      </c>
    </row>
    <row r="82" spans="1:8" ht="12.75">
      <c r="A82" s="434" t="s">
        <v>43</v>
      </c>
      <c r="B82" s="435">
        <v>171.05137499999998</v>
      </c>
      <c r="C82" s="436">
        <v>499.29481499999997</v>
      </c>
      <c r="D82" s="751">
        <f t="shared" si="7"/>
        <v>1.9189757463218289</v>
      </c>
      <c r="E82" s="435">
        <v>847.82119399999999</v>
      </c>
      <c r="F82" s="436">
        <v>1175.6410819999999</v>
      </c>
      <c r="G82" s="750">
        <f t="shared" si="8"/>
        <v>0.38666158657033978</v>
      </c>
      <c r="H82" s="745">
        <f t="shared" si="6"/>
        <v>3.7238414226296125E-4</v>
      </c>
    </row>
    <row r="83" spans="1:8" ht="13.5" thickBot="1">
      <c r="A83" s="434" t="s">
        <v>594</v>
      </c>
      <c r="B83" s="435">
        <v>104.097292</v>
      </c>
      <c r="C83" s="436">
        <v>123.891115</v>
      </c>
      <c r="D83" s="751">
        <f t="shared" si="7"/>
        <v>0.190147338318849</v>
      </c>
      <c r="E83" s="435">
        <v>938.80162700000017</v>
      </c>
      <c r="F83" s="436">
        <v>755.19965000000002</v>
      </c>
      <c r="G83" s="750">
        <f t="shared" si="8"/>
        <v>-0.19557057819202106</v>
      </c>
      <c r="H83" s="745">
        <f t="shared" si="6"/>
        <v>2.3920937963831598E-4</v>
      </c>
    </row>
    <row r="84" spans="1:8" ht="12.75">
      <c r="A84" s="414" t="s">
        <v>453</v>
      </c>
      <c r="B84" s="437">
        <f>+B85</f>
        <v>717837.49586499995</v>
      </c>
      <c r="C84" s="438">
        <f>+C85</f>
        <v>908393.26600499998</v>
      </c>
      <c r="D84" s="756">
        <f t="shared" si="7"/>
        <v>0.26545808938327853</v>
      </c>
      <c r="E84" s="437">
        <f>+E85</f>
        <v>6776535.604282001</v>
      </c>
      <c r="F84" s="438">
        <f>+F85</f>
        <v>7608027.3848899994</v>
      </c>
      <c r="G84" s="747">
        <f t="shared" si="8"/>
        <v>0.12270160287840737</v>
      </c>
      <c r="H84" s="757">
        <v>1</v>
      </c>
    </row>
    <row r="85" spans="1:8" ht="15.75" thickBot="1">
      <c r="A85" s="744" t="s">
        <v>39</v>
      </c>
      <c r="B85" s="435">
        <v>717837.49586499995</v>
      </c>
      <c r="C85" s="436">
        <v>908393.26600499998</v>
      </c>
      <c r="D85" s="751">
        <f t="shared" si="7"/>
        <v>0.26545808938327853</v>
      </c>
      <c r="E85" s="435">
        <v>6776535.604282001</v>
      </c>
      <c r="F85" s="436">
        <v>7608027.3848899994</v>
      </c>
      <c r="G85" s="750">
        <f t="shared" si="8"/>
        <v>0.12270160287840737</v>
      </c>
      <c r="H85" s="745">
        <v>1</v>
      </c>
    </row>
    <row r="86" spans="1:8" ht="12.75">
      <c r="A86" s="414" t="s">
        <v>454</v>
      </c>
      <c r="B86" s="437">
        <f>+B87</f>
        <v>1335.8715999999999</v>
      </c>
      <c r="C86" s="438">
        <f>+C87</f>
        <v>1622.0328</v>
      </c>
      <c r="D86" s="756">
        <f t="shared" si="7"/>
        <v>0.21421310251673886</v>
      </c>
      <c r="E86" s="437">
        <f>+E87</f>
        <v>13654.991356</v>
      </c>
      <c r="F86" s="438">
        <f>+F87</f>
        <v>13757.723407999998</v>
      </c>
      <c r="G86" s="747">
        <f t="shared" si="8"/>
        <v>7.5234065933595939E-3</v>
      </c>
      <c r="H86" s="757">
        <v>1</v>
      </c>
    </row>
    <row r="87" spans="1:8" ht="13.5" thickBot="1">
      <c r="A87" s="434" t="s">
        <v>43</v>
      </c>
      <c r="B87" s="435">
        <v>1335.8715999999999</v>
      </c>
      <c r="C87" s="436">
        <v>1622.0328</v>
      </c>
      <c r="D87" s="751">
        <f t="shared" si="7"/>
        <v>0.21421310251673886</v>
      </c>
      <c r="E87" s="435">
        <v>13654.991356</v>
      </c>
      <c r="F87" s="436">
        <v>13757.723407999998</v>
      </c>
      <c r="G87" s="750">
        <f t="shared" si="8"/>
        <v>7.5234065933595939E-3</v>
      </c>
      <c r="H87" s="745">
        <v>1</v>
      </c>
    </row>
    <row r="88" spans="1:8" ht="12.75">
      <c r="A88" s="414" t="s">
        <v>455</v>
      </c>
      <c r="B88" s="437">
        <f>+SUM(B89:B95)</f>
        <v>2620.0147649999999</v>
      </c>
      <c r="C88" s="438">
        <f>+SUM(C89:C95)</f>
        <v>3047.5689069999999</v>
      </c>
      <c r="D88" s="756">
        <f t="shared" si="7"/>
        <v>0.16318768417322249</v>
      </c>
      <c r="E88" s="437">
        <f>+SUM(E89:E95)</f>
        <v>20875.821643999996</v>
      </c>
      <c r="F88" s="438">
        <f>+SUM(F89:F95)</f>
        <v>20659.354945999999</v>
      </c>
      <c r="G88" s="747">
        <f t="shared" si="8"/>
        <v>-1.0369254043814502E-2</v>
      </c>
      <c r="H88" s="757">
        <v>1</v>
      </c>
    </row>
    <row r="89" spans="1:8" ht="12.75">
      <c r="A89" s="434" t="s">
        <v>34</v>
      </c>
      <c r="B89" s="435">
        <v>1176.619377</v>
      </c>
      <c r="C89" s="436">
        <v>1183.266697</v>
      </c>
      <c r="D89" s="751">
        <f t="shared" si="7"/>
        <v>5.6495075042437559E-3</v>
      </c>
      <c r="E89" s="435">
        <v>9759.6748139999982</v>
      </c>
      <c r="F89" s="436">
        <v>9204.5732800000005</v>
      </c>
      <c r="G89" s="750">
        <f t="shared" si="8"/>
        <v>-5.6877052215276613E-2</v>
      </c>
      <c r="H89" s="745">
        <f t="shared" ref="H89:H95" si="9">+F89/$F$88</f>
        <v>0.44554020704224173</v>
      </c>
    </row>
    <row r="90" spans="1:8" ht="12.75">
      <c r="A90" s="434" t="s">
        <v>470</v>
      </c>
      <c r="B90" s="435">
        <v>401.41172499999999</v>
      </c>
      <c r="C90" s="436">
        <v>774.61326599999995</v>
      </c>
      <c r="D90" s="751">
        <f t="shared" si="7"/>
        <v>0.92972257100860722</v>
      </c>
      <c r="E90" s="435">
        <v>2251.4546649999997</v>
      </c>
      <c r="F90" s="436">
        <v>3392.3993019999998</v>
      </c>
      <c r="G90" s="750">
        <f t="shared" si="8"/>
        <v>0.50675887671049336</v>
      </c>
      <c r="H90" s="745">
        <f t="shared" si="9"/>
        <v>0.16420644840398688</v>
      </c>
    </row>
    <row r="91" spans="1:8" ht="12.75">
      <c r="A91" s="434" t="s">
        <v>37</v>
      </c>
      <c r="B91" s="435">
        <v>370.76240100000001</v>
      </c>
      <c r="C91" s="448">
        <v>392.22359999999998</v>
      </c>
      <c r="D91" s="751">
        <f t="shared" si="7"/>
        <v>5.7883968121136276E-2</v>
      </c>
      <c r="E91" s="435">
        <v>3393.4798219999998</v>
      </c>
      <c r="F91" s="436">
        <v>3125.0237749999997</v>
      </c>
      <c r="G91" s="750">
        <f t="shared" si="8"/>
        <v>-7.9109368872504859E-2</v>
      </c>
      <c r="H91" s="745">
        <f t="shared" si="9"/>
        <v>0.15126434407890635</v>
      </c>
    </row>
    <row r="92" spans="1:8" ht="12.75">
      <c r="A92" s="434" t="s">
        <v>35</v>
      </c>
      <c r="B92" s="435">
        <v>342.332223</v>
      </c>
      <c r="C92" s="436">
        <v>329.71677599999998</v>
      </c>
      <c r="D92" s="751">
        <f t="shared" si="7"/>
        <v>-3.6851473955462288E-2</v>
      </c>
      <c r="E92" s="435">
        <v>2844.3320499999995</v>
      </c>
      <c r="F92" s="436">
        <v>2277.1801890000002</v>
      </c>
      <c r="G92" s="750">
        <f t="shared" si="8"/>
        <v>-0.19939720504854541</v>
      </c>
      <c r="H92" s="745">
        <f t="shared" si="9"/>
        <v>0.11022513505151335</v>
      </c>
    </row>
    <row r="93" spans="1:8" ht="12.75">
      <c r="A93" s="434" t="s">
        <v>471</v>
      </c>
      <c r="B93" s="435">
        <v>198.658964</v>
      </c>
      <c r="C93" s="436">
        <v>179.80595099999999</v>
      </c>
      <c r="D93" s="751">
        <f t="shared" si="7"/>
        <v>-9.4901395942042721E-2</v>
      </c>
      <c r="E93" s="435">
        <v>603.88756599999999</v>
      </c>
      <c r="F93" s="436">
        <v>1512.3696070000001</v>
      </c>
      <c r="G93" s="750">
        <f t="shared" si="8"/>
        <v>1.5043893799926327</v>
      </c>
      <c r="H93" s="745">
        <f t="shared" si="9"/>
        <v>7.3205073970270332E-2</v>
      </c>
    </row>
    <row r="94" spans="1:8" ht="12.75">
      <c r="A94" s="434" t="s">
        <v>36</v>
      </c>
      <c r="B94" s="435">
        <v>15.129975</v>
      </c>
      <c r="C94" s="436">
        <v>145.33175700000001</v>
      </c>
      <c r="D94" s="751">
        <f t="shared" si="7"/>
        <v>8.6055516945665804</v>
      </c>
      <c r="E94" s="435">
        <v>335.641437</v>
      </c>
      <c r="F94" s="436">
        <v>575.19372299999998</v>
      </c>
      <c r="G94" s="750">
        <f t="shared" si="8"/>
        <v>0.71371487424539892</v>
      </c>
      <c r="H94" s="745">
        <f t="shared" si="9"/>
        <v>2.7841804572478542E-2</v>
      </c>
    </row>
    <row r="95" spans="1:8" ht="13.5" thickBot="1">
      <c r="A95" s="439" t="s">
        <v>472</v>
      </c>
      <c r="B95" s="440">
        <v>115.1001</v>
      </c>
      <c r="C95" s="441">
        <v>42.610860000000002</v>
      </c>
      <c r="D95" s="748">
        <f t="shared" si="7"/>
        <v>-0.62979302363768586</v>
      </c>
      <c r="E95" s="440">
        <v>1687.3512900000001</v>
      </c>
      <c r="F95" s="441">
        <v>572.61507000000006</v>
      </c>
      <c r="G95" s="750">
        <f t="shared" si="8"/>
        <v>-0.66064264543277174</v>
      </c>
      <c r="H95" s="745">
        <f t="shared" si="9"/>
        <v>2.7716986880602874E-2</v>
      </c>
    </row>
    <row r="96" spans="1:8" ht="29.25" customHeight="1">
      <c r="A96" s="844" t="s">
        <v>695</v>
      </c>
      <c r="B96" s="844"/>
      <c r="C96" s="844"/>
      <c r="D96" s="844"/>
      <c r="E96" s="844"/>
      <c r="F96" s="844"/>
      <c r="G96" s="844"/>
      <c r="H96" s="844"/>
    </row>
    <row r="97" spans="2:8" ht="12" customHeight="1">
      <c r="B97" s="219"/>
      <c r="C97" s="219"/>
      <c r="D97" s="219"/>
      <c r="E97" s="219"/>
      <c r="G97" s="219"/>
      <c r="H97" s="219"/>
    </row>
  </sheetData>
  <mergeCells count="3">
    <mergeCell ref="B4:D4"/>
    <mergeCell ref="E4:H4"/>
    <mergeCell ref="A96:H96"/>
  </mergeCells>
  <printOptions horizontalCentered="1"/>
  <pageMargins left="0" right="0" top="0" bottom="0" header="0.31496062992125984" footer="0.31496062992125984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M51"/>
  <sheetViews>
    <sheetView showGridLines="0" view="pageBreakPreview" topLeftCell="A22" zoomScaleNormal="100" zoomScaleSheetLayoutView="100" workbookViewId="0">
      <selection activeCell="I53" sqref="I53"/>
    </sheetView>
  </sheetViews>
  <sheetFormatPr baseColWidth="10" defaultColWidth="11.5703125" defaultRowHeight="12.75"/>
  <cols>
    <col min="1" max="1" width="25.7109375" style="219" customWidth="1"/>
    <col min="2" max="3" width="12.7109375" style="445" customWidth="1"/>
    <col min="4" max="4" width="12.7109375" style="769" customWidth="1"/>
    <col min="5" max="5" width="3.140625" style="445" customWidth="1"/>
    <col min="6" max="6" width="12.7109375" style="226" customWidth="1"/>
    <col min="7" max="7" width="16" style="226" customWidth="1"/>
    <col min="8" max="8" width="12.5703125" style="226" customWidth="1"/>
    <col min="9" max="9" width="11.5703125" style="217" customWidth="1"/>
    <col min="10" max="10" width="11.5703125" style="219"/>
    <col min="11" max="11" width="21.5703125" style="219" customWidth="1"/>
    <col min="12" max="16384" width="11.5703125" style="219"/>
  </cols>
  <sheetData>
    <row r="1" spans="1:13">
      <c r="A1" s="216" t="s">
        <v>222</v>
      </c>
      <c r="B1" s="442"/>
      <c r="C1" s="442"/>
      <c r="D1" s="767"/>
      <c r="E1" s="442"/>
    </row>
    <row r="2" spans="1:13" ht="15.75">
      <c r="A2" s="220" t="s">
        <v>474</v>
      </c>
      <c r="B2" s="442"/>
      <c r="C2" s="442"/>
      <c r="D2" s="767"/>
      <c r="E2" s="625"/>
    </row>
    <row r="3" spans="1:13" s="444" customFormat="1">
      <c r="A3" s="227"/>
      <c r="B3" s="443"/>
      <c r="C3" s="443"/>
      <c r="D3" s="768"/>
      <c r="E3" s="626"/>
      <c r="F3" s="228"/>
      <c r="G3" s="228"/>
      <c r="H3" s="228"/>
      <c r="I3" s="229"/>
    </row>
    <row r="4" spans="1:13">
      <c r="E4" s="627"/>
    </row>
    <row r="5" spans="1:13">
      <c r="A5" s="628"/>
      <c r="B5" s="845" t="s">
        <v>641</v>
      </c>
      <c r="C5" s="846"/>
      <c r="D5" s="847"/>
      <c r="E5" s="629"/>
      <c r="F5" s="845" t="s">
        <v>642</v>
      </c>
      <c r="G5" s="846"/>
      <c r="H5" s="846"/>
      <c r="I5" s="847"/>
      <c r="J5" s="630"/>
    </row>
    <row r="6" spans="1:13">
      <c r="A6" s="631" t="s">
        <v>215</v>
      </c>
      <c r="B6" s="632">
        <v>2017</v>
      </c>
      <c r="C6" s="633">
        <v>2018</v>
      </c>
      <c r="D6" s="634" t="s">
        <v>588</v>
      </c>
      <c r="E6" s="635"/>
      <c r="F6" s="632">
        <v>2017</v>
      </c>
      <c r="G6" s="633">
        <v>2018</v>
      </c>
      <c r="H6" s="635" t="s">
        <v>588</v>
      </c>
      <c r="I6" s="634" t="s">
        <v>489</v>
      </c>
      <c r="J6" s="630"/>
    </row>
    <row r="7" spans="1:13" ht="15">
      <c r="A7" s="636" t="s">
        <v>216</v>
      </c>
      <c r="B7" s="637">
        <f>SUM(B8:B40)</f>
        <v>4328509.1319999993</v>
      </c>
      <c r="C7" s="638">
        <f>SUM(C8:C40)</f>
        <v>5346363.8180000009</v>
      </c>
      <c r="D7" s="639">
        <f>C7/B7-1</f>
        <v>0.23515133154627277</v>
      </c>
      <c r="E7" s="640"/>
      <c r="F7" s="637">
        <f>SUM(F8:F40)</f>
        <v>29186176.031599987</v>
      </c>
      <c r="G7" s="638">
        <f>SUM(G8:G40)</f>
        <v>48877871.494999982</v>
      </c>
      <c r="H7" s="647">
        <f>G7/F7-1</f>
        <v>0.67469254766639253</v>
      </c>
      <c r="I7" s="639">
        <f t="shared" ref="I7:I39" si="0">G7/$G$7</f>
        <v>1</v>
      </c>
      <c r="J7" s="527"/>
      <c r="K7" s="195"/>
      <c r="L7" s="195"/>
      <c r="M7" s="195"/>
    </row>
    <row r="8" spans="1:13" ht="15">
      <c r="A8" s="641" t="s">
        <v>174</v>
      </c>
      <c r="B8" s="642">
        <v>1901102.1600000001</v>
      </c>
      <c r="C8" s="448">
        <v>2796203.8969999999</v>
      </c>
      <c r="D8" s="643">
        <f t="shared" ref="D8:D20" si="1">C8/B8-1</f>
        <v>0.47083305454768398</v>
      </c>
      <c r="E8" s="433"/>
      <c r="F8" s="642">
        <v>10384220.867000001</v>
      </c>
      <c r="G8" s="448">
        <v>25744257.030000001</v>
      </c>
      <c r="H8" s="649">
        <f t="shared" ref="H8:H21" si="2">G8/F8-1</f>
        <v>1.4791707880379006</v>
      </c>
      <c r="I8" s="643">
        <f t="shared" si="0"/>
        <v>0.52670577180582712</v>
      </c>
      <c r="J8" s="332"/>
      <c r="K8" s="195"/>
      <c r="L8" s="195"/>
      <c r="M8" s="195"/>
    </row>
    <row r="9" spans="1:13" ht="15">
      <c r="A9" s="641" t="s">
        <v>175</v>
      </c>
      <c r="B9" s="642">
        <v>842736</v>
      </c>
      <c r="C9" s="448">
        <v>787053</v>
      </c>
      <c r="D9" s="643">
        <f t="shared" si="1"/>
        <v>-6.6074073019308566E-2</v>
      </c>
      <c r="E9" s="433"/>
      <c r="F9" s="642">
        <v>6037165.0099999998</v>
      </c>
      <c r="G9" s="448">
        <v>7728280</v>
      </c>
      <c r="H9" s="649">
        <f t="shared" si="2"/>
        <v>0.28011740397998497</v>
      </c>
      <c r="I9" s="643">
        <f t="shared" si="0"/>
        <v>0.15811408646938674</v>
      </c>
      <c r="J9" s="332"/>
      <c r="K9" s="195"/>
      <c r="L9" s="195"/>
      <c r="M9" s="195"/>
    </row>
    <row r="10" spans="1:13" ht="15">
      <c r="A10" s="641" t="s">
        <v>515</v>
      </c>
      <c r="B10" s="642">
        <v>579564.62100000004</v>
      </c>
      <c r="C10" s="448">
        <v>737772.52</v>
      </c>
      <c r="D10" s="643">
        <f t="shared" si="1"/>
        <v>0.27297715089479202</v>
      </c>
      <c r="E10" s="433"/>
      <c r="F10" s="642">
        <v>4701710.8080000002</v>
      </c>
      <c r="G10" s="448">
        <v>6492207.845999999</v>
      </c>
      <c r="H10" s="649">
        <f t="shared" si="2"/>
        <v>0.38081819812342621</v>
      </c>
      <c r="I10" s="643">
        <f t="shared" si="0"/>
        <v>0.13282509338943138</v>
      </c>
      <c r="J10" s="332"/>
      <c r="K10" s="195"/>
      <c r="L10" s="195"/>
      <c r="M10" s="195"/>
    </row>
    <row r="11" spans="1:13" ht="15">
      <c r="A11" s="641" t="s">
        <v>176</v>
      </c>
      <c r="B11" s="642">
        <v>164049.04499999998</v>
      </c>
      <c r="C11" s="448">
        <v>192611.02499999999</v>
      </c>
      <c r="D11" s="643">
        <f t="shared" si="1"/>
        <v>0.17410634728169261</v>
      </c>
      <c r="E11" s="433"/>
      <c r="F11" s="642">
        <v>1390914.6199999999</v>
      </c>
      <c r="G11" s="448">
        <v>1566692.51</v>
      </c>
      <c r="H11" s="649">
        <f t="shared" si="2"/>
        <v>0.12637575842002446</v>
      </c>
      <c r="I11" s="643">
        <f t="shared" si="0"/>
        <v>3.205320653458215E-2</v>
      </c>
      <c r="J11" s="332"/>
      <c r="K11" s="195"/>
      <c r="L11" s="195"/>
      <c r="M11" s="195"/>
    </row>
    <row r="12" spans="1:13" ht="15">
      <c r="A12" s="641" t="s">
        <v>178</v>
      </c>
      <c r="B12" s="642">
        <v>121907</v>
      </c>
      <c r="C12" s="448">
        <v>122036</v>
      </c>
      <c r="D12" s="643">
        <f t="shared" si="1"/>
        <v>1.0581836974086212E-3</v>
      </c>
      <c r="E12" s="433"/>
      <c r="F12" s="642">
        <v>1114248</v>
      </c>
      <c r="G12" s="448">
        <v>1144766.007</v>
      </c>
      <c r="H12" s="649">
        <f t="shared" si="2"/>
        <v>2.738888200831413E-2</v>
      </c>
      <c r="I12" s="643">
        <f t="shared" si="0"/>
        <v>2.3420946370733536E-2</v>
      </c>
      <c r="J12" s="332"/>
      <c r="K12" s="514"/>
      <c r="L12" s="195"/>
      <c r="M12" s="195"/>
    </row>
    <row r="13" spans="1:13" ht="15">
      <c r="A13" s="641" t="s">
        <v>177</v>
      </c>
      <c r="B13" s="642">
        <v>134423.88</v>
      </c>
      <c r="C13" s="448">
        <v>123474.53000000001</v>
      </c>
      <c r="D13" s="643">
        <f t="shared" si="1"/>
        <v>-8.1453905362648293E-2</v>
      </c>
      <c r="E13" s="433"/>
      <c r="F13" s="642">
        <v>1233865.3755999999</v>
      </c>
      <c r="G13" s="448">
        <v>1045314.563</v>
      </c>
      <c r="H13" s="649">
        <f t="shared" si="2"/>
        <v>-0.15281311586226498</v>
      </c>
      <c r="I13" s="643">
        <f t="shared" si="0"/>
        <v>2.1386253759166491E-2</v>
      </c>
      <c r="J13" s="332"/>
      <c r="K13" s="195"/>
      <c r="L13" s="195"/>
      <c r="M13" s="195"/>
    </row>
    <row r="14" spans="1:13" ht="15">
      <c r="A14" s="641" t="s">
        <v>589</v>
      </c>
      <c r="B14" s="642">
        <v>106471.63</v>
      </c>
      <c r="C14" s="448">
        <v>119866.15999999999</v>
      </c>
      <c r="D14" s="643">
        <f t="shared" si="1"/>
        <v>0.12580374696996732</v>
      </c>
      <c r="E14" s="433"/>
      <c r="F14" s="728">
        <v>964772.15</v>
      </c>
      <c r="G14" s="448">
        <v>987442.19750000001</v>
      </c>
      <c r="H14" s="649">
        <f t="shared" si="2"/>
        <v>2.3497825367367886E-2</v>
      </c>
      <c r="I14" s="643">
        <f t="shared" si="0"/>
        <v>2.0202234002784092E-2</v>
      </c>
      <c r="J14" s="332"/>
      <c r="K14" s="195"/>
      <c r="L14" s="195"/>
      <c r="M14" s="195"/>
    </row>
    <row r="15" spans="1:13" ht="15">
      <c r="A15" s="641" t="s">
        <v>181</v>
      </c>
      <c r="B15" s="642">
        <v>47373</v>
      </c>
      <c r="C15" s="448">
        <v>90303</v>
      </c>
      <c r="D15" s="643">
        <f t="shared" si="1"/>
        <v>0.90621239946805132</v>
      </c>
      <c r="E15" s="433"/>
      <c r="F15" s="642">
        <v>452385</v>
      </c>
      <c r="G15" s="448">
        <v>917689</v>
      </c>
      <c r="H15" s="649">
        <f t="shared" si="2"/>
        <v>1.0285575339589066</v>
      </c>
      <c r="I15" s="643">
        <f t="shared" si="0"/>
        <v>1.8775142450584741E-2</v>
      </c>
      <c r="J15" s="332"/>
      <c r="K15" s="195"/>
      <c r="L15" s="195"/>
      <c r="M15" s="195"/>
    </row>
    <row r="16" spans="1:13" ht="15">
      <c r="A16" s="641" t="s">
        <v>180</v>
      </c>
      <c r="B16" s="642">
        <v>112989.35</v>
      </c>
      <c r="C16" s="448">
        <v>92288.01</v>
      </c>
      <c r="D16" s="643">
        <f t="shared" si="1"/>
        <v>-0.1832149667203149</v>
      </c>
      <c r="E16" s="433"/>
      <c r="F16" s="642">
        <v>741853.49</v>
      </c>
      <c r="G16" s="448">
        <v>826926.65</v>
      </c>
      <c r="H16" s="649">
        <f t="shared" si="2"/>
        <v>0.11467649764645582</v>
      </c>
      <c r="I16" s="643">
        <f t="shared" si="0"/>
        <v>1.6918221369042051E-2</v>
      </c>
      <c r="J16" s="332"/>
      <c r="K16" s="195"/>
      <c r="L16" s="195"/>
      <c r="M16" s="195"/>
    </row>
    <row r="17" spans="1:13" ht="15">
      <c r="A17" s="641" t="s">
        <v>179</v>
      </c>
      <c r="B17" s="642">
        <v>153465.91</v>
      </c>
      <c r="C17" s="448">
        <v>113905.71999999999</v>
      </c>
      <c r="D17" s="643">
        <f t="shared" si="1"/>
        <v>-0.2577783561183068</v>
      </c>
      <c r="E17" s="433"/>
      <c r="F17" s="642">
        <v>1060069.7749999999</v>
      </c>
      <c r="G17" s="448">
        <v>820232.44449999998</v>
      </c>
      <c r="H17" s="649">
        <f t="shared" si="2"/>
        <v>-0.2262467397488056</v>
      </c>
      <c r="I17" s="643">
        <f t="shared" si="0"/>
        <v>1.6781263574128971E-2</v>
      </c>
      <c r="J17" s="332"/>
      <c r="K17" s="195"/>
      <c r="L17" s="195"/>
      <c r="M17" s="195"/>
    </row>
    <row r="18" spans="1:13" ht="15">
      <c r="A18" s="641" t="s">
        <v>182</v>
      </c>
      <c r="B18" s="642">
        <v>65967.66</v>
      </c>
      <c r="C18" s="448">
        <v>66927.95</v>
      </c>
      <c r="D18" s="643">
        <f>C18/B18-1</f>
        <v>1.4556981405737135E-2</v>
      </c>
      <c r="E18" s="433"/>
      <c r="F18" s="642">
        <v>340679.16000000003</v>
      </c>
      <c r="G18" s="448">
        <v>609823.15999999992</v>
      </c>
      <c r="H18" s="649">
        <f t="shared" si="2"/>
        <v>0.79002190800282546</v>
      </c>
      <c r="I18" s="643">
        <f t="shared" si="0"/>
        <v>1.2476467189500722E-2</v>
      </c>
      <c r="J18" s="332"/>
      <c r="K18" s="195"/>
      <c r="L18" s="195"/>
      <c r="M18" s="195"/>
    </row>
    <row r="19" spans="1:13" ht="15">
      <c r="A19" s="641" t="s">
        <v>590</v>
      </c>
      <c r="B19" s="642">
        <v>35919.99</v>
      </c>
      <c r="C19" s="448">
        <v>40859.490000000005</v>
      </c>
      <c r="D19" s="643">
        <f t="shared" si="1"/>
        <v>0.13751395810522249</v>
      </c>
      <c r="E19" s="433"/>
      <c r="F19" s="642">
        <v>297146.28499999997</v>
      </c>
      <c r="G19" s="448">
        <v>342165.16100000002</v>
      </c>
      <c r="H19" s="649">
        <f t="shared" si="2"/>
        <v>0.15150408493244338</v>
      </c>
      <c r="I19" s="643">
        <f t="shared" si="0"/>
        <v>7.0004104216158883E-3</v>
      </c>
      <c r="J19" s="332"/>
      <c r="K19" s="195"/>
      <c r="L19" s="195"/>
      <c r="M19" s="195"/>
    </row>
    <row r="20" spans="1:13" ht="15">
      <c r="A20" s="641" t="s">
        <v>183</v>
      </c>
      <c r="B20" s="642">
        <v>27585.376</v>
      </c>
      <c r="C20" s="448">
        <v>23485.071</v>
      </c>
      <c r="D20" s="643">
        <f t="shared" si="1"/>
        <v>-0.14864053330286309</v>
      </c>
      <c r="E20" s="433"/>
      <c r="F20" s="642">
        <v>188683.80099999998</v>
      </c>
      <c r="G20" s="448">
        <v>275285.74099999998</v>
      </c>
      <c r="H20" s="649">
        <f t="shared" si="2"/>
        <v>0.45897919980952695</v>
      </c>
      <c r="I20" s="643">
        <f t="shared" si="0"/>
        <v>5.6321139317239022E-3</v>
      </c>
      <c r="J20" s="332"/>
      <c r="K20" s="195"/>
      <c r="L20" s="195"/>
      <c r="M20" s="195"/>
    </row>
    <row r="21" spans="1:13" ht="15">
      <c r="A21" s="641" t="s">
        <v>184</v>
      </c>
      <c r="B21" s="642">
        <v>17426.2</v>
      </c>
      <c r="C21" s="448">
        <v>10731.060000000001</v>
      </c>
      <c r="D21" s="643" t="s">
        <v>54</v>
      </c>
      <c r="E21" s="433"/>
      <c r="F21" s="642">
        <v>97236.849999999991</v>
      </c>
      <c r="G21" s="448">
        <v>98952.28</v>
      </c>
      <c r="H21" s="649">
        <f t="shared" si="2"/>
        <v>1.7641768527055346E-2</v>
      </c>
      <c r="I21" s="643">
        <f t="shared" si="0"/>
        <v>2.0244801373996498E-3</v>
      </c>
      <c r="J21" s="332"/>
      <c r="K21" s="195"/>
      <c r="L21" s="195"/>
      <c r="M21" s="195"/>
    </row>
    <row r="22" spans="1:13" ht="15">
      <c r="A22" s="641" t="s">
        <v>190</v>
      </c>
      <c r="B22" s="642">
        <v>2633</v>
      </c>
      <c r="C22" s="448">
        <v>2251.98</v>
      </c>
      <c r="D22" s="643">
        <f>C22/B22-1</f>
        <v>-0.14470945689327763</v>
      </c>
      <c r="E22" s="433"/>
      <c r="F22" s="642">
        <v>11355.665000000001</v>
      </c>
      <c r="G22" s="448">
        <v>91312.634999999995</v>
      </c>
      <c r="H22" s="649" t="s">
        <v>64</v>
      </c>
      <c r="I22" s="643">
        <f t="shared" si="0"/>
        <v>1.8681794482261964E-3</v>
      </c>
      <c r="J22" s="332"/>
      <c r="K22" s="195"/>
      <c r="L22" s="195"/>
      <c r="M22" s="195"/>
    </row>
    <row r="23" spans="1:13" ht="15">
      <c r="A23" s="641" t="s">
        <v>185</v>
      </c>
      <c r="B23" s="642">
        <v>5270.13</v>
      </c>
      <c r="C23" s="448">
        <v>6292.17</v>
      </c>
      <c r="D23" s="643">
        <f>C23/B23-1</f>
        <v>0.19393070000170765</v>
      </c>
      <c r="E23" s="433"/>
      <c r="F23" s="642">
        <v>51612.182999999997</v>
      </c>
      <c r="G23" s="448">
        <v>52452.26</v>
      </c>
      <c r="H23" s="649">
        <f t="shared" ref="H23:H39" si="3">G23/F23-1</f>
        <v>1.6276719006440787E-2</v>
      </c>
      <c r="I23" s="643">
        <f t="shared" si="0"/>
        <v>1.0731289721845941E-3</v>
      </c>
      <c r="J23" s="332"/>
      <c r="K23" s="195"/>
      <c r="L23" s="195"/>
      <c r="M23" s="195"/>
    </row>
    <row r="24" spans="1:13" ht="15">
      <c r="A24" s="641" t="s">
        <v>188</v>
      </c>
      <c r="B24" s="642">
        <v>1085</v>
      </c>
      <c r="C24" s="448">
        <v>3020</v>
      </c>
      <c r="D24" s="643">
        <f>C24/B24-1</f>
        <v>1.7834101382488479</v>
      </c>
      <c r="E24" s="433"/>
      <c r="F24" s="642">
        <v>13763.2</v>
      </c>
      <c r="G24" s="448">
        <v>24055</v>
      </c>
      <c r="H24" s="649">
        <f t="shared" si="3"/>
        <v>0.74777667984189722</v>
      </c>
      <c r="I24" s="643">
        <f t="shared" si="0"/>
        <v>4.9214499863114406E-4</v>
      </c>
      <c r="J24" s="332"/>
      <c r="K24" s="195"/>
      <c r="L24" s="195"/>
      <c r="M24" s="195"/>
    </row>
    <row r="25" spans="1:13" ht="15">
      <c r="A25" s="644" t="s">
        <v>187</v>
      </c>
      <c r="B25" s="642">
        <v>2731.01</v>
      </c>
      <c r="C25" s="448">
        <v>3242.951</v>
      </c>
      <c r="D25" s="643">
        <f>C25/B25-1</f>
        <v>0.18745482440562267</v>
      </c>
      <c r="E25" s="433"/>
      <c r="F25" s="642">
        <v>17409.057999999997</v>
      </c>
      <c r="G25" s="448">
        <v>21765.06</v>
      </c>
      <c r="H25" s="649">
        <f t="shared" si="3"/>
        <v>0.25021468708990491</v>
      </c>
      <c r="I25" s="643">
        <f t="shared" si="0"/>
        <v>4.4529475884043932E-4</v>
      </c>
      <c r="J25" s="332"/>
      <c r="K25" s="195"/>
      <c r="L25" s="195"/>
      <c r="M25" s="195"/>
    </row>
    <row r="26" spans="1:13" ht="15">
      <c r="A26" s="641" t="s">
        <v>186</v>
      </c>
      <c r="B26" s="642">
        <v>556</v>
      </c>
      <c r="C26" s="448">
        <v>5012</v>
      </c>
      <c r="D26" s="643">
        <f>C26/B26-1</f>
        <v>8.014388489208633</v>
      </c>
      <c r="E26" s="433"/>
      <c r="F26" s="642">
        <v>43570</v>
      </c>
      <c r="G26" s="448">
        <v>19186</v>
      </c>
      <c r="H26" s="649">
        <f t="shared" si="3"/>
        <v>-0.55965113610282302</v>
      </c>
      <c r="I26" s="643">
        <f t="shared" si="0"/>
        <v>3.9252936785438077E-4</v>
      </c>
      <c r="J26" s="332"/>
      <c r="K26" s="195"/>
      <c r="L26" s="195"/>
      <c r="M26" s="195"/>
    </row>
    <row r="27" spans="1:13" ht="15">
      <c r="A27" s="641" t="s">
        <v>191</v>
      </c>
      <c r="B27" s="642">
        <v>570.95000000000005</v>
      </c>
      <c r="C27" s="448">
        <v>2209.4139999999998</v>
      </c>
      <c r="D27" s="643" t="s">
        <v>54</v>
      </c>
      <c r="E27" s="433"/>
      <c r="F27" s="642">
        <v>9766.2529999999988</v>
      </c>
      <c r="G27" s="448">
        <v>16062.593999999999</v>
      </c>
      <c r="H27" s="649">
        <f t="shared" si="3"/>
        <v>0.64470385929997942</v>
      </c>
      <c r="I27" s="643">
        <f t="shared" si="0"/>
        <v>3.2862711711255962E-4</v>
      </c>
      <c r="J27" s="332"/>
      <c r="K27" s="195"/>
      <c r="L27" s="195"/>
      <c r="M27" s="195"/>
    </row>
    <row r="28" spans="1:13" ht="15">
      <c r="A28" s="641" t="s">
        <v>189</v>
      </c>
      <c r="B28" s="642">
        <v>1871.81</v>
      </c>
      <c r="C28" s="448">
        <v>2450.8199999999997</v>
      </c>
      <c r="D28" s="643">
        <f>C28/B28-1</f>
        <v>0.30933160951164895</v>
      </c>
      <c r="E28" s="433"/>
      <c r="F28" s="642">
        <v>11548.31</v>
      </c>
      <c r="G28" s="448">
        <v>14346.220000000001</v>
      </c>
      <c r="H28" s="649">
        <f t="shared" si="3"/>
        <v>0.24227874035248465</v>
      </c>
      <c r="I28" s="643">
        <f t="shared" si="0"/>
        <v>2.9351155361721434E-4</v>
      </c>
      <c r="J28" s="332"/>
      <c r="K28" s="195"/>
      <c r="L28" s="195"/>
      <c r="M28" s="195"/>
    </row>
    <row r="29" spans="1:13" ht="15">
      <c r="A29" s="641" t="s">
        <v>516</v>
      </c>
      <c r="B29" s="642">
        <v>1365.3040000000001</v>
      </c>
      <c r="C29" s="448">
        <v>1243.845</v>
      </c>
      <c r="D29" s="643">
        <f>C29/B29-1</f>
        <v>-8.8961139790112664E-2</v>
      </c>
      <c r="E29" s="433"/>
      <c r="F29" s="642">
        <v>13784.458999999999</v>
      </c>
      <c r="G29" s="448">
        <v>12988.600000000002</v>
      </c>
      <c r="H29" s="649">
        <f>G29/F29-1</f>
        <v>-5.7735961926398183E-2</v>
      </c>
      <c r="I29" s="643">
        <f t="shared" si="0"/>
        <v>2.6573579418916974E-4</v>
      </c>
      <c r="J29" s="332"/>
      <c r="K29" s="195"/>
      <c r="L29" s="195"/>
      <c r="M29" s="195"/>
    </row>
    <row r="30" spans="1:13" ht="15">
      <c r="A30" s="641" t="s">
        <v>192</v>
      </c>
      <c r="B30" s="642">
        <v>977.29500000000007</v>
      </c>
      <c r="C30" s="448">
        <v>1808.48</v>
      </c>
      <c r="D30" s="643">
        <f>C30/B30-1</f>
        <v>0.85049550033510846</v>
      </c>
      <c r="E30" s="433"/>
      <c r="F30" s="642">
        <v>5838.5249999999996</v>
      </c>
      <c r="G30" s="448">
        <v>12133.456000000002</v>
      </c>
      <c r="H30" s="649">
        <f t="shared" si="3"/>
        <v>1.0781714559756108</v>
      </c>
      <c r="I30" s="643">
        <f t="shared" si="0"/>
        <v>2.4824026965333807E-4</v>
      </c>
      <c r="J30" s="332"/>
      <c r="K30" s="195"/>
      <c r="L30" s="195"/>
      <c r="M30" s="195"/>
    </row>
    <row r="31" spans="1:13" ht="15">
      <c r="A31" s="641" t="s">
        <v>459</v>
      </c>
      <c r="B31" s="642">
        <v>0</v>
      </c>
      <c r="C31" s="448">
        <v>950.24</v>
      </c>
      <c r="D31" s="643" t="s">
        <v>64</v>
      </c>
      <c r="E31" s="433"/>
      <c r="F31" s="642" t="s">
        <v>54</v>
      </c>
      <c r="G31" s="448">
        <v>5668.16</v>
      </c>
      <c r="H31" s="649" t="s">
        <v>64</v>
      </c>
      <c r="I31" s="643">
        <f t="shared" si="0"/>
        <v>1.1596576992064458E-4</v>
      </c>
      <c r="J31" s="332"/>
      <c r="K31" s="195"/>
      <c r="L31" s="195"/>
      <c r="M31" s="195"/>
    </row>
    <row r="32" spans="1:13" ht="15">
      <c r="A32" s="641" t="s">
        <v>437</v>
      </c>
      <c r="B32" s="642">
        <v>0</v>
      </c>
      <c r="C32" s="448">
        <v>0</v>
      </c>
      <c r="D32" s="643" t="s">
        <v>54</v>
      </c>
      <c r="E32" s="433"/>
      <c r="F32" s="642" t="s">
        <v>54</v>
      </c>
      <c r="G32" s="448">
        <v>3428</v>
      </c>
      <c r="H32" s="649" t="s">
        <v>64</v>
      </c>
      <c r="I32" s="643">
        <f t="shared" si="0"/>
        <v>7.0133986917795128E-5</v>
      </c>
      <c r="J32" s="332"/>
      <c r="K32" s="195"/>
      <c r="L32" s="195"/>
      <c r="M32" s="195"/>
    </row>
    <row r="33" spans="1:13" ht="15">
      <c r="A33" s="641" t="s">
        <v>194</v>
      </c>
      <c r="B33" s="642">
        <v>37.191000000000003</v>
      </c>
      <c r="C33" s="770">
        <v>1.8</v>
      </c>
      <c r="D33" s="643" t="s">
        <v>54</v>
      </c>
      <c r="E33" s="433"/>
      <c r="F33" s="642">
        <v>708.94600000000003</v>
      </c>
      <c r="G33" s="448">
        <v>2035.7</v>
      </c>
      <c r="H33" s="649">
        <f t="shared" si="3"/>
        <v>1.8714457800735174</v>
      </c>
      <c r="I33" s="643">
        <f t="shared" si="0"/>
        <v>4.1648703958155059E-5</v>
      </c>
      <c r="J33" s="332"/>
      <c r="K33" s="195"/>
      <c r="L33" s="195"/>
      <c r="M33" s="195"/>
    </row>
    <row r="34" spans="1:13" ht="15">
      <c r="A34" s="641" t="s">
        <v>193</v>
      </c>
      <c r="B34" s="642">
        <v>157</v>
      </c>
      <c r="C34" s="448">
        <v>208</v>
      </c>
      <c r="D34" s="643" t="s">
        <v>64</v>
      </c>
      <c r="E34" s="433"/>
      <c r="F34" s="642">
        <v>856.3900000000001</v>
      </c>
      <c r="G34" s="448">
        <v>1366</v>
      </c>
      <c r="H34" s="649">
        <f t="shared" si="3"/>
        <v>0.59506766776818965</v>
      </c>
      <c r="I34" s="643">
        <f t="shared" si="0"/>
        <v>2.7947207155690824E-5</v>
      </c>
      <c r="J34" s="332"/>
      <c r="K34" s="195"/>
      <c r="L34" s="195"/>
      <c r="M34" s="195"/>
    </row>
    <row r="35" spans="1:13" ht="15">
      <c r="A35" s="641" t="s">
        <v>198</v>
      </c>
      <c r="B35" s="642">
        <v>18</v>
      </c>
      <c r="C35" s="448">
        <v>28</v>
      </c>
      <c r="D35" s="643">
        <f>C35/B35-1</f>
        <v>0.55555555555555558</v>
      </c>
      <c r="E35" s="433"/>
      <c r="F35" s="642">
        <v>145</v>
      </c>
      <c r="G35" s="448">
        <v>314</v>
      </c>
      <c r="H35" s="649">
        <f t="shared" si="3"/>
        <v>1.1655172413793102</v>
      </c>
      <c r="I35" s="643">
        <f t="shared" si="0"/>
        <v>6.4241749977210233E-6</v>
      </c>
      <c r="J35" s="332"/>
      <c r="K35" s="195"/>
      <c r="L35" s="195"/>
      <c r="M35" s="195"/>
    </row>
    <row r="36" spans="1:13" ht="15">
      <c r="A36" s="641" t="s">
        <v>591</v>
      </c>
      <c r="B36" s="642">
        <v>95</v>
      </c>
      <c r="C36" s="448">
        <v>50</v>
      </c>
      <c r="D36" s="643">
        <f>C36/B36-1</f>
        <v>-0.47368421052631582</v>
      </c>
      <c r="E36" s="433"/>
      <c r="F36" s="642">
        <v>262</v>
      </c>
      <c r="G36" s="448">
        <v>218</v>
      </c>
      <c r="H36" s="649">
        <f t="shared" si="3"/>
        <v>-0.16793893129770987</v>
      </c>
      <c r="I36" s="643">
        <f t="shared" si="0"/>
        <v>4.460096017526061E-6</v>
      </c>
      <c r="J36" s="332"/>
      <c r="K36" s="195"/>
      <c r="L36" s="195"/>
      <c r="M36" s="195"/>
    </row>
    <row r="37" spans="1:13" ht="15">
      <c r="A37" s="641" t="s">
        <v>195</v>
      </c>
      <c r="B37" s="642">
        <v>29.92</v>
      </c>
      <c r="C37" s="448">
        <v>30.465</v>
      </c>
      <c r="D37" s="643">
        <f t="shared" ref="D37:D39" si="4">C37/B37-1</f>
        <v>1.8215240641711095E-2</v>
      </c>
      <c r="E37" s="433"/>
      <c r="F37" s="642">
        <v>253.541</v>
      </c>
      <c r="G37" s="448">
        <v>213.52500000000001</v>
      </c>
      <c r="H37" s="649">
        <f t="shared" si="3"/>
        <v>-0.1578285168868151</v>
      </c>
      <c r="I37" s="643">
        <f t="shared" si="0"/>
        <v>4.3685412942305148E-6</v>
      </c>
      <c r="J37" s="332"/>
      <c r="K37" s="195"/>
      <c r="L37" s="195"/>
      <c r="M37" s="195"/>
    </row>
    <row r="38" spans="1:13" ht="15">
      <c r="A38" s="644" t="s">
        <v>197</v>
      </c>
      <c r="B38" s="642">
        <v>95</v>
      </c>
      <c r="C38" s="448">
        <v>38</v>
      </c>
      <c r="D38" s="643">
        <f t="shared" si="4"/>
        <v>-0.6</v>
      </c>
      <c r="E38" s="433"/>
      <c r="F38" s="642">
        <v>152</v>
      </c>
      <c r="G38" s="448">
        <v>150</v>
      </c>
      <c r="H38" s="649">
        <f t="shared" si="3"/>
        <v>-1.3157894736842146E-2</v>
      </c>
      <c r="I38" s="643">
        <f t="shared" si="0"/>
        <v>3.068873406554629E-6</v>
      </c>
      <c r="J38" s="332"/>
      <c r="K38" s="195"/>
      <c r="L38" s="195"/>
      <c r="M38" s="195"/>
    </row>
    <row r="39" spans="1:13">
      <c r="A39" s="641" t="s">
        <v>196</v>
      </c>
      <c r="B39" s="642">
        <v>34.700000000000003</v>
      </c>
      <c r="C39" s="448">
        <v>8.2200000000000006</v>
      </c>
      <c r="D39" s="643">
        <f t="shared" si="4"/>
        <v>-0.7631123919308358</v>
      </c>
      <c r="E39" s="433"/>
      <c r="F39" s="642">
        <v>179.31</v>
      </c>
      <c r="G39" s="448">
        <v>141.69499999999999</v>
      </c>
      <c r="H39" s="649">
        <f t="shared" si="3"/>
        <v>-0.20977636495454799</v>
      </c>
      <c r="I39" s="643">
        <f t="shared" si="0"/>
        <v>2.8989601156117212E-6</v>
      </c>
      <c r="J39" s="630"/>
    </row>
    <row r="40" spans="1:13">
      <c r="A40" s="641" t="s">
        <v>468</v>
      </c>
      <c r="B40" s="642">
        <v>0</v>
      </c>
      <c r="C40" s="448" t="s">
        <v>54</v>
      </c>
      <c r="D40" s="643" t="s">
        <v>54</v>
      </c>
      <c r="E40" s="433"/>
      <c r="F40" s="642">
        <v>20</v>
      </c>
      <c r="G40" s="448" t="s">
        <v>54</v>
      </c>
      <c r="H40" s="649" t="s">
        <v>54</v>
      </c>
      <c r="I40" s="643" t="s">
        <v>54</v>
      </c>
      <c r="J40" s="630"/>
    </row>
    <row r="41" spans="1:13">
      <c r="A41" s="636" t="s">
        <v>592</v>
      </c>
      <c r="B41" s="645">
        <f>SUM(B42:B44)</f>
        <v>29748.29</v>
      </c>
      <c r="C41" s="646">
        <f>SUM(C42:C44)</f>
        <v>15320.665000000001</v>
      </c>
      <c r="D41" s="639">
        <f>C41/B41-1</f>
        <v>-0.48499006161362546</v>
      </c>
      <c r="E41" s="647"/>
      <c r="F41" s="645">
        <f>SUM(F42:F44)</f>
        <v>237167.78</v>
      </c>
      <c r="G41" s="646">
        <f>SUM(G42:G44)</f>
        <v>167245.27499999999</v>
      </c>
      <c r="H41" s="640">
        <f>G41/F41-1</f>
        <v>-0.29482295192036623</v>
      </c>
      <c r="I41" s="639">
        <f>G41/$G$41</f>
        <v>1</v>
      </c>
      <c r="J41" s="630"/>
    </row>
    <row r="42" spans="1:13" ht="15">
      <c r="A42" s="644" t="s">
        <v>512</v>
      </c>
      <c r="B42" s="648">
        <v>9479.34</v>
      </c>
      <c r="C42" s="432">
        <v>9159.0600000000013</v>
      </c>
      <c r="D42" s="643">
        <f>C42/B42-1</f>
        <v>-3.3787162397381998E-2</v>
      </c>
      <c r="E42" s="649"/>
      <c r="F42" s="648">
        <v>85425.59</v>
      </c>
      <c r="G42" s="432">
        <v>84016.680000000008</v>
      </c>
      <c r="H42" s="433">
        <f>G42/F42-1</f>
        <v>-1.6492833119443384E-2</v>
      </c>
      <c r="I42" s="643">
        <f>G42/$G$41</f>
        <v>0.50235607553038497</v>
      </c>
      <c r="J42" s="630"/>
      <c r="K42" s="771"/>
    </row>
    <row r="43" spans="1:13" ht="15">
      <c r="A43" s="644" t="s">
        <v>511</v>
      </c>
      <c r="B43" s="648">
        <v>20268.95</v>
      </c>
      <c r="C43" s="432">
        <v>6128.3</v>
      </c>
      <c r="D43" s="643">
        <f>C43/B43-1</f>
        <v>-0.69765084032473323</v>
      </c>
      <c r="E43" s="649"/>
      <c r="F43" s="648">
        <v>151534.49</v>
      </c>
      <c r="G43" s="432">
        <v>83116.23</v>
      </c>
      <c r="H43" s="433">
        <f>G43/F43-1</f>
        <v>-0.45150288888028067</v>
      </c>
      <c r="I43" s="643">
        <f>G43/$G$41</f>
        <v>0.49697206692386375</v>
      </c>
      <c r="J43" s="630"/>
      <c r="K43" s="771"/>
    </row>
    <row r="44" spans="1:13" ht="15">
      <c r="A44" s="641" t="s">
        <v>513</v>
      </c>
      <c r="B44" s="772" t="s">
        <v>54</v>
      </c>
      <c r="C44" s="651">
        <v>33.305</v>
      </c>
      <c r="D44" s="652" t="s">
        <v>54</v>
      </c>
      <c r="E44" s="649"/>
      <c r="F44" s="650">
        <v>207.7</v>
      </c>
      <c r="G44" s="651">
        <v>112.36500000000001</v>
      </c>
      <c r="H44" s="773" t="s">
        <v>54</v>
      </c>
      <c r="I44" s="652">
        <f>G44/$G$41</f>
        <v>6.7185754575129256E-4</v>
      </c>
      <c r="J44" s="630"/>
      <c r="K44" s="771"/>
    </row>
    <row r="45" spans="1:13" ht="14.25" customHeight="1">
      <c r="A45" s="848" t="s">
        <v>646</v>
      </c>
      <c r="B45" s="849"/>
      <c r="C45" s="849"/>
      <c r="D45" s="849"/>
      <c r="E45" s="849"/>
      <c r="F45" s="849"/>
      <c r="G45" s="719"/>
      <c r="H45" s="719"/>
      <c r="I45" s="720"/>
    </row>
    <row r="46" spans="1:13" ht="12" customHeight="1">
      <c r="A46" s="774" t="s">
        <v>647</v>
      </c>
      <c r="B46" s="775"/>
      <c r="C46" s="775"/>
      <c r="D46" s="776"/>
      <c r="E46" s="775"/>
      <c r="F46" s="777"/>
      <c r="G46" s="777"/>
      <c r="H46" s="777"/>
      <c r="I46" s="778"/>
    </row>
    <row r="51" spans="2:9">
      <c r="B51" s="779"/>
      <c r="C51" s="779"/>
      <c r="D51" s="219"/>
      <c r="E51" s="219"/>
      <c r="F51" s="219"/>
      <c r="G51" s="219"/>
      <c r="H51" s="219"/>
      <c r="I51" s="219"/>
    </row>
  </sheetData>
  <mergeCells count="3">
    <mergeCell ref="B5:D5"/>
    <mergeCell ref="F5:I5"/>
    <mergeCell ref="A45:F45"/>
  </mergeCells>
  <conditionalFormatting sqref="I43:I44 I7:I39 I41">
    <cfRule type="cellIs" dxfId="1" priority="2" operator="greaterThan">
      <formula>1</formula>
    </cfRule>
  </conditionalFormatting>
  <conditionalFormatting sqref="I42">
    <cfRule type="cellIs" dxfId="0" priority="1" operator="greaterThan">
      <formula>1</formula>
    </cfRule>
  </conditionalFormatting>
  <printOptions horizontalCentered="1" verticalCentered="1"/>
  <pageMargins left="0" right="0" top="0" bottom="0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P115"/>
  <sheetViews>
    <sheetView showGridLines="0" view="pageBreakPreview" topLeftCell="A87" zoomScaleNormal="100" zoomScaleSheetLayoutView="100" workbookViewId="0">
      <selection activeCell="P29" sqref="P29"/>
    </sheetView>
  </sheetViews>
  <sheetFormatPr baseColWidth="10" defaultRowHeight="15"/>
  <cols>
    <col min="1" max="1" width="2" style="758" customWidth="1"/>
    <col min="2" max="2" width="36.28515625" style="758" customWidth="1"/>
    <col min="3" max="5" width="9.7109375" style="758" customWidth="1"/>
    <col min="6" max="6" width="1.140625" style="758" customWidth="1"/>
    <col min="7" max="7" width="11.140625" style="758" customWidth="1"/>
    <col min="8" max="8" width="10.7109375" style="758" customWidth="1"/>
    <col min="9" max="9" width="8.7109375" style="758" customWidth="1"/>
    <col min="10" max="10" width="12.140625" style="758" customWidth="1"/>
    <col min="11" max="16384" width="11.42578125" style="758"/>
  </cols>
  <sheetData>
    <row r="1" spans="1:16">
      <c r="A1" s="216" t="s">
        <v>514</v>
      </c>
    </row>
    <row r="2" spans="1:16" ht="15.75">
      <c r="A2" s="220" t="s">
        <v>474</v>
      </c>
    </row>
    <row r="4" spans="1:16">
      <c r="A4" s="535"/>
      <c r="C4" s="851" t="s">
        <v>641</v>
      </c>
      <c r="D4" s="852"/>
      <c r="E4" s="853"/>
      <c r="F4" s="653"/>
      <c r="G4" s="851" t="s">
        <v>642</v>
      </c>
      <c r="H4" s="852"/>
      <c r="I4" s="852"/>
      <c r="J4" s="853"/>
    </row>
    <row r="5" spans="1:16">
      <c r="A5" s="854" t="s">
        <v>487</v>
      </c>
      <c r="B5" s="854"/>
      <c r="C5" s="536">
        <v>2017</v>
      </c>
      <c r="D5" s="537">
        <v>2018</v>
      </c>
      <c r="E5" s="538" t="s">
        <v>488</v>
      </c>
      <c r="F5" s="537"/>
      <c r="G5" s="536">
        <v>2017</v>
      </c>
      <c r="H5" s="537">
        <v>2018</v>
      </c>
      <c r="I5" s="537" t="s">
        <v>488</v>
      </c>
      <c r="J5" s="538" t="s">
        <v>489</v>
      </c>
    </row>
    <row r="6" spans="1:16">
      <c r="A6" s="850" t="s">
        <v>490</v>
      </c>
      <c r="B6" s="850"/>
      <c r="C6" s="539">
        <f>SUM(C7:C11)</f>
        <v>1901102.1600000001</v>
      </c>
      <c r="D6" s="540">
        <f>SUM(D7:D11)</f>
        <v>2796203.8969999999</v>
      </c>
      <c r="E6" s="541">
        <f>(D6-C6)/C6</f>
        <v>0.47083305454768387</v>
      </c>
      <c r="F6" s="542"/>
      <c r="G6" s="539">
        <f>SUM(G7:G11)</f>
        <v>10384220.866999999</v>
      </c>
      <c r="H6" s="540">
        <f>SUM(H7:H11)</f>
        <v>25744257.030000001</v>
      </c>
      <c r="I6" s="542">
        <f>(H6-G6)/G6</f>
        <v>1.4791707880379008</v>
      </c>
      <c r="J6" s="541">
        <f t="shared" ref="J6:J11" si="0">H6/$H$6</f>
        <v>1</v>
      </c>
      <c r="K6" s="654"/>
      <c r="L6" s="654"/>
      <c r="M6" s="654"/>
      <c r="N6" s="654"/>
      <c r="O6" s="654"/>
      <c r="P6" s="654"/>
    </row>
    <row r="7" spans="1:16" s="547" customFormat="1">
      <c r="A7" s="543"/>
      <c r="B7" s="544" t="s">
        <v>472</v>
      </c>
      <c r="C7" s="721">
        <v>1248224.2750000001</v>
      </c>
      <c r="D7" s="722">
        <v>1947192.4</v>
      </c>
      <c r="E7" s="723">
        <f t="shared" ref="E7:E16" si="1">(D7-C7)/C7</f>
        <v>0.55996998215725269</v>
      </c>
      <c r="F7" s="724"/>
      <c r="G7" s="721">
        <v>4580479.6349999998</v>
      </c>
      <c r="H7" s="722">
        <v>18083484.300999999</v>
      </c>
      <c r="I7" s="546">
        <f t="shared" ref="I7:I16" si="2">(H7-G7)/G7</f>
        <v>2.9479455738263534</v>
      </c>
      <c r="J7" s="545">
        <f t="shared" si="0"/>
        <v>0.70242789605181311</v>
      </c>
      <c r="K7" s="654"/>
      <c r="L7" s="654"/>
    </row>
    <row r="8" spans="1:16" s="547" customFormat="1">
      <c r="A8" s="543"/>
      <c r="B8" s="544" t="s">
        <v>41</v>
      </c>
      <c r="C8" s="721">
        <v>238101</v>
      </c>
      <c r="D8" s="722">
        <v>413264</v>
      </c>
      <c r="E8" s="723">
        <f t="shared" si="1"/>
        <v>0.73566679686351588</v>
      </c>
      <c r="F8" s="724"/>
      <c r="G8" s="721">
        <v>2459790.52</v>
      </c>
      <c r="H8" s="722">
        <v>3523382</v>
      </c>
      <c r="I8" s="546">
        <f t="shared" si="2"/>
        <v>0.43239108019653638</v>
      </c>
      <c r="J8" s="545">
        <f t="shared" si="0"/>
        <v>0.13686089273790938</v>
      </c>
      <c r="K8" s="654"/>
      <c r="L8" s="654"/>
    </row>
    <row r="9" spans="1:16" s="547" customFormat="1">
      <c r="A9" s="543"/>
      <c r="B9" s="544" t="s">
        <v>40</v>
      </c>
      <c r="C9" s="721">
        <v>213388.54</v>
      </c>
      <c r="D9" s="722">
        <v>226507.44199999998</v>
      </c>
      <c r="E9" s="723">
        <f t="shared" si="1"/>
        <v>6.1478943527145238E-2</v>
      </c>
      <c r="F9" s="724"/>
      <c r="G9" s="721">
        <v>1648922.237</v>
      </c>
      <c r="H9" s="722">
        <v>1910994.314</v>
      </c>
      <c r="I9" s="546">
        <f t="shared" si="2"/>
        <v>0.1589353767687712</v>
      </c>
      <c r="J9" s="545">
        <f t="shared" si="0"/>
        <v>7.4229926766699927E-2</v>
      </c>
      <c r="K9" s="654"/>
      <c r="L9" s="654"/>
    </row>
    <row r="10" spans="1:16" s="547" customFormat="1">
      <c r="A10" s="543"/>
      <c r="B10" s="544" t="s">
        <v>34</v>
      </c>
      <c r="C10" s="721">
        <v>169108</v>
      </c>
      <c r="D10" s="722">
        <v>187850</v>
      </c>
      <c r="E10" s="723">
        <f t="shared" si="1"/>
        <v>0.11082858291742555</v>
      </c>
      <c r="F10" s="724"/>
      <c r="G10" s="721">
        <v>1356044.5</v>
      </c>
      <c r="H10" s="722">
        <v>1705174.51</v>
      </c>
      <c r="I10" s="546">
        <f t="shared" si="2"/>
        <v>0.25746205968904412</v>
      </c>
      <c r="J10" s="545">
        <f t="shared" si="0"/>
        <v>6.6235141608978879E-2</v>
      </c>
      <c r="K10" s="654"/>
      <c r="L10" s="654"/>
    </row>
    <row r="11" spans="1:16" s="547" customFormat="1">
      <c r="A11" s="543"/>
      <c r="B11" s="544" t="s">
        <v>26</v>
      </c>
      <c r="C11" s="721">
        <v>32280.344999999998</v>
      </c>
      <c r="D11" s="722">
        <v>21390.055</v>
      </c>
      <c r="E11" s="723">
        <f t="shared" si="1"/>
        <v>-0.33736597300927229</v>
      </c>
      <c r="F11" s="724"/>
      <c r="G11" s="721">
        <v>338983.97499999998</v>
      </c>
      <c r="H11" s="722">
        <v>521221.90500000003</v>
      </c>
      <c r="I11" s="546">
        <f t="shared" si="2"/>
        <v>0.53760042786683371</v>
      </c>
      <c r="J11" s="545">
        <f t="shared" si="0"/>
        <v>2.0246142834598635E-2</v>
      </c>
      <c r="K11" s="654"/>
      <c r="L11" s="654"/>
    </row>
    <row r="12" spans="1:16">
      <c r="A12" s="850" t="s">
        <v>491</v>
      </c>
      <c r="B12" s="850"/>
      <c r="C12" s="539">
        <f>SUM(C13)</f>
        <v>842736</v>
      </c>
      <c r="D12" s="540">
        <f>SUM(D13)</f>
        <v>787053</v>
      </c>
      <c r="E12" s="541">
        <f>(D12-C12)/C12</f>
        <v>-6.6074073019308538E-2</v>
      </c>
      <c r="F12" s="542"/>
      <c r="G12" s="539">
        <f>SUM(G13)</f>
        <v>6037165.0099999998</v>
      </c>
      <c r="H12" s="540">
        <f>SUM(H13)</f>
        <v>7728280</v>
      </c>
      <c r="I12" s="542">
        <f t="shared" si="2"/>
        <v>0.28011740397998502</v>
      </c>
      <c r="J12" s="541">
        <f>H12/$H$13</f>
        <v>1</v>
      </c>
      <c r="K12" s="654"/>
      <c r="L12" s="654"/>
    </row>
    <row r="13" spans="1:16" s="547" customFormat="1">
      <c r="A13" s="543"/>
      <c r="B13" s="544" t="s">
        <v>162</v>
      </c>
      <c r="C13" s="721">
        <v>842736</v>
      </c>
      <c r="D13" s="722">
        <v>787053</v>
      </c>
      <c r="E13" s="723">
        <f t="shared" si="1"/>
        <v>-6.6074073019308538E-2</v>
      </c>
      <c r="F13" s="725"/>
      <c r="G13" s="721">
        <v>6037165.0099999998</v>
      </c>
      <c r="H13" s="722">
        <v>7728280</v>
      </c>
      <c r="I13" s="546">
        <f t="shared" si="2"/>
        <v>0.28011740397998502</v>
      </c>
      <c r="J13" s="545">
        <f>H13/$H$13</f>
        <v>1</v>
      </c>
      <c r="K13" s="654"/>
      <c r="L13" s="654"/>
    </row>
    <row r="14" spans="1:16">
      <c r="A14" s="850" t="s">
        <v>492</v>
      </c>
      <c r="B14" s="850"/>
      <c r="C14" s="539">
        <f>SUM(C15:C19)</f>
        <v>579564.62100000004</v>
      </c>
      <c r="D14" s="540">
        <f>SUM(D15:D19)</f>
        <v>737772.52</v>
      </c>
      <c r="E14" s="541">
        <f>(D14-C14)/C14</f>
        <v>0.27297715089479208</v>
      </c>
      <c r="F14" s="542"/>
      <c r="G14" s="539">
        <f>SUM(G15:G19)</f>
        <v>4701710.8080000011</v>
      </c>
      <c r="H14" s="540">
        <f>SUM(H15:H19)</f>
        <v>6492207.845999999</v>
      </c>
      <c r="I14" s="542">
        <f t="shared" si="2"/>
        <v>0.38081819812342604</v>
      </c>
      <c r="J14" s="541">
        <f t="shared" ref="J14:J19" si="3">H14/$H$14</f>
        <v>1</v>
      </c>
      <c r="K14" s="654"/>
      <c r="L14" s="654"/>
    </row>
    <row r="15" spans="1:16" s="195" customFormat="1">
      <c r="A15" s="726"/>
      <c r="B15" s="242" t="s">
        <v>41</v>
      </c>
      <c r="C15" s="721">
        <v>440841.79</v>
      </c>
      <c r="D15" s="722">
        <v>428395.89</v>
      </c>
      <c r="E15" s="723">
        <f t="shared" si="1"/>
        <v>-2.823212381929573E-2</v>
      </c>
      <c r="F15" s="725"/>
      <c r="G15" s="721">
        <v>3565986.33</v>
      </c>
      <c r="H15" s="722">
        <v>3749279.95</v>
      </c>
      <c r="I15" s="725">
        <f t="shared" si="2"/>
        <v>5.1400539160227264E-2</v>
      </c>
      <c r="J15" s="723">
        <f t="shared" si="3"/>
        <v>0.57750460843763951</v>
      </c>
      <c r="K15" s="727"/>
      <c r="L15" s="727"/>
    </row>
    <row r="16" spans="1:16" s="195" customFormat="1">
      <c r="A16" s="726"/>
      <c r="B16" s="242" t="s">
        <v>34</v>
      </c>
      <c r="C16" s="721">
        <v>95748.831000000006</v>
      </c>
      <c r="D16" s="722">
        <v>114042</v>
      </c>
      <c r="E16" s="723">
        <f t="shared" si="1"/>
        <v>0.19105370591939649</v>
      </c>
      <c r="F16" s="725"/>
      <c r="G16" s="721">
        <v>662307.46800000011</v>
      </c>
      <c r="H16" s="722">
        <v>1420819.0359999998</v>
      </c>
      <c r="I16" s="725">
        <f t="shared" si="2"/>
        <v>1.1452559493108412</v>
      </c>
      <c r="J16" s="723">
        <f t="shared" si="3"/>
        <v>0.21884989971098964</v>
      </c>
      <c r="K16" s="727"/>
      <c r="L16" s="727"/>
    </row>
    <row r="17" spans="1:12" s="195" customFormat="1">
      <c r="A17" s="726"/>
      <c r="B17" s="242" t="s">
        <v>39</v>
      </c>
      <c r="C17" s="721">
        <v>23306</v>
      </c>
      <c r="D17" s="722">
        <v>151020.03</v>
      </c>
      <c r="E17" s="723" t="s">
        <v>64</v>
      </c>
      <c r="F17" s="725"/>
      <c r="G17" s="721">
        <v>53510.11</v>
      </c>
      <c r="H17" s="722">
        <v>868820.77</v>
      </c>
      <c r="I17" s="725" t="s">
        <v>64</v>
      </c>
      <c r="J17" s="723">
        <f t="shared" si="3"/>
        <v>0.13382516250389315</v>
      </c>
      <c r="K17" s="727"/>
      <c r="L17" s="727"/>
    </row>
    <row r="18" spans="1:12" s="195" customFormat="1">
      <c r="A18" s="726"/>
      <c r="B18" s="242" t="s">
        <v>35</v>
      </c>
      <c r="C18" s="721">
        <v>2213</v>
      </c>
      <c r="D18" s="722">
        <v>27681</v>
      </c>
      <c r="E18" s="723" t="s">
        <v>64</v>
      </c>
      <c r="F18" s="725"/>
      <c r="G18" s="721">
        <v>221974</v>
      </c>
      <c r="H18" s="722">
        <v>321525</v>
      </c>
      <c r="I18" s="725">
        <f t="shared" ref="I18:I28" si="4">(H18-G18)/G18</f>
        <v>0.44848045266562753</v>
      </c>
      <c r="J18" s="723">
        <f t="shared" si="3"/>
        <v>4.9524754540645068E-2</v>
      </c>
      <c r="K18" s="727"/>
      <c r="L18" s="727"/>
    </row>
    <row r="19" spans="1:12" s="195" customFormat="1">
      <c r="A19" s="726"/>
      <c r="B19" s="242" t="s">
        <v>26</v>
      </c>
      <c r="C19" s="721">
        <v>17455</v>
      </c>
      <c r="D19" s="722">
        <v>16633.599999999999</v>
      </c>
      <c r="E19" s="723">
        <f t="shared" ref="E19:E28" si="5">(D19-C19)/C19</f>
        <v>-4.7058149527356138E-2</v>
      </c>
      <c r="F19" s="725"/>
      <c r="G19" s="721">
        <v>197932.9</v>
      </c>
      <c r="H19" s="722">
        <v>131763.09</v>
      </c>
      <c r="I19" s="725">
        <f t="shared" si="4"/>
        <v>-0.33430425159233257</v>
      </c>
      <c r="J19" s="723">
        <f t="shared" si="3"/>
        <v>2.0295574806832826E-2</v>
      </c>
      <c r="K19" s="727"/>
      <c r="L19" s="727"/>
    </row>
    <row r="20" spans="1:12" s="547" customFormat="1">
      <c r="A20" s="850" t="s">
        <v>493</v>
      </c>
      <c r="B20" s="850"/>
      <c r="C20" s="539">
        <f>SUM(C21:C24)</f>
        <v>164048.64499999999</v>
      </c>
      <c r="D20" s="540">
        <f>SUM(D21:D23)</f>
        <v>192611.02499999999</v>
      </c>
      <c r="E20" s="541">
        <f t="shared" si="5"/>
        <v>0.17410921010655106</v>
      </c>
      <c r="F20" s="542"/>
      <c r="G20" s="539">
        <f>SUM(G21:G24)</f>
        <v>1390914.22</v>
      </c>
      <c r="H20" s="540">
        <f>SUM(H21:H23)</f>
        <v>1566692.51</v>
      </c>
      <c r="I20" s="542">
        <f>(H20-G20)/G20</f>
        <v>0.12637608234388462</v>
      </c>
      <c r="J20" s="541">
        <f>H20/$H$20</f>
        <v>1</v>
      </c>
      <c r="K20" s="654"/>
      <c r="L20" s="654"/>
    </row>
    <row r="21" spans="1:12" s="547" customFormat="1">
      <c r="A21" s="543"/>
      <c r="B21" s="242" t="s">
        <v>43</v>
      </c>
      <c r="C21" s="721">
        <v>161694</v>
      </c>
      <c r="D21" s="722">
        <v>190811</v>
      </c>
      <c r="E21" s="723">
        <f t="shared" si="5"/>
        <v>0.18007470901826908</v>
      </c>
      <c r="F21" s="725"/>
      <c r="G21" s="721">
        <v>1369651</v>
      </c>
      <c r="H21" s="722">
        <v>1549422.09</v>
      </c>
      <c r="I21" s="546">
        <f t="shared" si="4"/>
        <v>0.13125320975927451</v>
      </c>
      <c r="J21" s="545">
        <f>H21/$H$20</f>
        <v>0.98897650950025928</v>
      </c>
      <c r="K21" s="654"/>
      <c r="L21" s="654"/>
    </row>
    <row r="22" spans="1:12" s="547" customFormat="1">
      <c r="A22" s="543"/>
      <c r="B22" s="242" t="s">
        <v>470</v>
      </c>
      <c r="C22" s="721">
        <v>1610</v>
      </c>
      <c r="D22" s="722">
        <v>1390</v>
      </c>
      <c r="E22" s="723">
        <f t="shared" si="5"/>
        <v>-0.13664596273291926</v>
      </c>
      <c r="F22" s="725"/>
      <c r="G22" s="721">
        <v>12975</v>
      </c>
      <c r="H22" s="722">
        <v>12000</v>
      </c>
      <c r="I22" s="546">
        <f t="shared" si="4"/>
        <v>-7.5144508670520235E-2</v>
      </c>
      <c r="J22" s="545">
        <f>H22/$H$20</f>
        <v>7.6594481197845262E-3</v>
      </c>
      <c r="K22" s="654"/>
      <c r="L22" s="654"/>
    </row>
    <row r="23" spans="1:12">
      <c r="A23" s="543"/>
      <c r="B23" s="242" t="s">
        <v>472</v>
      </c>
      <c r="C23" s="721">
        <v>738.64499999999998</v>
      </c>
      <c r="D23" s="722">
        <v>410.02499999999998</v>
      </c>
      <c r="E23" s="723">
        <f t="shared" si="5"/>
        <v>-0.44489572121925963</v>
      </c>
      <c r="F23" s="725"/>
      <c r="G23" s="721">
        <v>8282.2199999999993</v>
      </c>
      <c r="H23" s="722">
        <v>5270.4199999999992</v>
      </c>
      <c r="I23" s="546">
        <f t="shared" si="4"/>
        <v>-0.36364646193894878</v>
      </c>
      <c r="J23" s="545">
        <f>H23/$H$20</f>
        <v>3.3640423799562295E-3</v>
      </c>
      <c r="K23" s="654"/>
      <c r="L23" s="654"/>
    </row>
    <row r="24" spans="1:12">
      <c r="A24" s="543"/>
      <c r="B24" s="242" t="s">
        <v>36</v>
      </c>
      <c r="C24" s="721">
        <v>6</v>
      </c>
      <c r="D24" s="722" t="s">
        <v>54</v>
      </c>
      <c r="E24" s="723" t="s">
        <v>54</v>
      </c>
      <c r="F24" s="725"/>
      <c r="G24" s="721">
        <v>6</v>
      </c>
      <c r="H24" s="722" t="s">
        <v>54</v>
      </c>
      <c r="I24" s="546" t="s">
        <v>54</v>
      </c>
      <c r="J24" s="545" t="s">
        <v>54</v>
      </c>
      <c r="K24" s="654"/>
      <c r="L24" s="654"/>
    </row>
    <row r="25" spans="1:12" s="547" customFormat="1">
      <c r="A25" s="850" t="s">
        <v>494</v>
      </c>
      <c r="B25" s="850"/>
      <c r="C25" s="539">
        <f>SUM(C26:C29)</f>
        <v>121907</v>
      </c>
      <c r="D25" s="540">
        <f>SUM(D26:D29)</f>
        <v>122036</v>
      </c>
      <c r="E25" s="541">
        <f>(D25-C25)/C25</f>
        <v>1.0581836974086804E-3</v>
      </c>
      <c r="F25" s="542"/>
      <c r="G25" s="539">
        <f>SUM(G26:G29)</f>
        <v>1114248</v>
      </c>
      <c r="H25" s="540">
        <f>SUM(H26:H29)</f>
        <v>1144766.007</v>
      </c>
      <c r="I25" s="542">
        <f>(H25-G25)/G25</f>
        <v>2.7388882008314113E-2</v>
      </c>
      <c r="J25" s="541">
        <f>H25/$H$25</f>
        <v>1</v>
      </c>
      <c r="K25" s="654"/>
      <c r="L25" s="654"/>
    </row>
    <row r="26" spans="1:12" s="547" customFormat="1">
      <c r="A26" s="543"/>
      <c r="B26" s="242" t="s">
        <v>39</v>
      </c>
      <c r="C26" s="721">
        <v>64817</v>
      </c>
      <c r="D26" s="722">
        <v>68823</v>
      </c>
      <c r="E26" s="723">
        <f t="shared" si="5"/>
        <v>6.1804773439066908E-2</v>
      </c>
      <c r="F26" s="725"/>
      <c r="G26" s="721">
        <v>631304</v>
      </c>
      <c r="H26" s="722">
        <v>665540.09699999995</v>
      </c>
      <c r="I26" s="725">
        <f t="shared" si="4"/>
        <v>5.4230762041742091E-2</v>
      </c>
      <c r="J26" s="545">
        <f>H26/$H$25</f>
        <v>0.58137653715288906</v>
      </c>
      <c r="K26" s="654"/>
      <c r="L26" s="654"/>
    </row>
    <row r="27" spans="1:12" s="547" customFormat="1">
      <c r="A27" s="543"/>
      <c r="B27" s="242" t="s">
        <v>41</v>
      </c>
      <c r="C27" s="721">
        <v>49530</v>
      </c>
      <c r="D27" s="722">
        <v>49153</v>
      </c>
      <c r="E27" s="723">
        <f t="shared" si="5"/>
        <v>-7.6115485564304461E-3</v>
      </c>
      <c r="F27" s="725"/>
      <c r="G27" s="721">
        <v>414594</v>
      </c>
      <c r="H27" s="722">
        <v>428885.91</v>
      </c>
      <c r="I27" s="725">
        <f t="shared" si="4"/>
        <v>3.4472061824338929E-2</v>
      </c>
      <c r="J27" s="545">
        <f>H27/$H$25</f>
        <v>0.37464941077692221</v>
      </c>
      <c r="K27" s="654"/>
      <c r="L27" s="654"/>
    </row>
    <row r="28" spans="1:12" s="547" customFormat="1">
      <c r="A28" s="543"/>
      <c r="B28" s="242" t="s">
        <v>44</v>
      </c>
      <c r="C28" s="721">
        <v>6700</v>
      </c>
      <c r="D28" s="722">
        <v>3200</v>
      </c>
      <c r="E28" s="723">
        <f t="shared" si="5"/>
        <v>-0.52238805970149249</v>
      </c>
      <c r="F28" s="725"/>
      <c r="G28" s="721">
        <v>60610</v>
      </c>
      <c r="H28" s="722">
        <v>42600</v>
      </c>
      <c r="I28" s="725">
        <f t="shared" si="4"/>
        <v>-0.29714568553044052</v>
      </c>
      <c r="J28" s="545">
        <f>H28/$H$25</f>
        <v>3.7212845017680546E-2</v>
      </c>
      <c r="K28" s="654"/>
      <c r="L28" s="654"/>
    </row>
    <row r="29" spans="1:12">
      <c r="A29" s="543"/>
      <c r="B29" s="242" t="s">
        <v>478</v>
      </c>
      <c r="C29" s="721">
        <v>860</v>
      </c>
      <c r="D29" s="722">
        <v>860</v>
      </c>
      <c r="E29" s="723" t="s">
        <v>54</v>
      </c>
      <c r="F29" s="725"/>
      <c r="G29" s="721">
        <v>7740</v>
      </c>
      <c r="H29" s="722">
        <v>7740</v>
      </c>
      <c r="I29" s="725" t="s">
        <v>54</v>
      </c>
      <c r="J29" s="545">
        <f>H29/$H$25</f>
        <v>6.7612070525081549E-3</v>
      </c>
      <c r="K29" s="654"/>
      <c r="L29" s="654"/>
    </row>
    <row r="30" spans="1:12" s="547" customFormat="1">
      <c r="A30" s="850" t="s">
        <v>496</v>
      </c>
      <c r="B30" s="850"/>
      <c r="C30" s="539">
        <f>SUM(C31:C37)</f>
        <v>134423.88</v>
      </c>
      <c r="D30" s="540">
        <f>SUM(D31:D37)</f>
        <v>123474.53000000001</v>
      </c>
      <c r="E30" s="541">
        <f>(D30-C30)/C30</f>
        <v>-8.1453905362648293E-2</v>
      </c>
      <c r="F30" s="542"/>
      <c r="G30" s="539">
        <f>SUM(G31:G37)</f>
        <v>1233865.3755999999</v>
      </c>
      <c r="H30" s="540">
        <f>SUM(H31:H37)</f>
        <v>1045314.563</v>
      </c>
      <c r="I30" s="542">
        <f t="shared" ref="I30:I33" si="6">(H30-G30)/G30</f>
        <v>-0.15281311586226504</v>
      </c>
      <c r="J30" s="541">
        <f t="shared" ref="J30:J37" si="7">H30/$H$30</f>
        <v>1</v>
      </c>
      <c r="K30" s="654"/>
      <c r="L30" s="654"/>
    </row>
    <row r="31" spans="1:12">
      <c r="A31" s="543"/>
      <c r="B31" s="242" t="s">
        <v>41</v>
      </c>
      <c r="C31" s="721">
        <v>105403.04000000001</v>
      </c>
      <c r="D31" s="722">
        <v>85032.930000000008</v>
      </c>
      <c r="E31" s="723">
        <f t="shared" ref="E31:E34" si="8">(D31-C31)/C31</f>
        <v>-0.19325922667885101</v>
      </c>
      <c r="F31" s="725"/>
      <c r="G31" s="721">
        <v>918164.29559999995</v>
      </c>
      <c r="H31" s="722">
        <v>673744.67999999993</v>
      </c>
      <c r="I31" s="546">
        <f t="shared" si="6"/>
        <v>-0.26620466159629658</v>
      </c>
      <c r="J31" s="545">
        <f t="shared" si="7"/>
        <v>0.64453773423608174</v>
      </c>
      <c r="K31" s="654"/>
      <c r="L31" s="654"/>
    </row>
    <row r="32" spans="1:12" s="547" customFormat="1">
      <c r="A32" s="543"/>
      <c r="B32" s="242" t="s">
        <v>44</v>
      </c>
      <c r="C32" s="721">
        <v>4535.76</v>
      </c>
      <c r="D32" s="722">
        <v>8036.8</v>
      </c>
      <c r="E32" s="723">
        <f t="shared" si="8"/>
        <v>0.77187505511755472</v>
      </c>
      <c r="F32" s="725"/>
      <c r="G32" s="721">
        <v>118570.04999999999</v>
      </c>
      <c r="H32" s="722">
        <v>133626.1</v>
      </c>
      <c r="I32" s="546">
        <f t="shared" si="6"/>
        <v>0.12698021127595055</v>
      </c>
      <c r="J32" s="545">
        <f t="shared" si="7"/>
        <v>0.12783338597761409</v>
      </c>
      <c r="K32" s="654"/>
      <c r="L32" s="654"/>
    </row>
    <row r="33" spans="1:12" s="547" customFormat="1">
      <c r="A33" s="543"/>
      <c r="B33" s="242" t="s">
        <v>39</v>
      </c>
      <c r="C33" s="721">
        <v>4236.4799999999996</v>
      </c>
      <c r="D33" s="722">
        <v>8850</v>
      </c>
      <c r="E33" s="723">
        <f t="shared" si="8"/>
        <v>1.0889984137774757</v>
      </c>
      <c r="F33" s="725"/>
      <c r="G33" s="721">
        <v>66612.94</v>
      </c>
      <c r="H33" s="722">
        <v>68139.489999999991</v>
      </c>
      <c r="I33" s="546">
        <f t="shared" si="6"/>
        <v>2.2916718583506274E-2</v>
      </c>
      <c r="J33" s="545">
        <f t="shared" si="7"/>
        <v>6.5185631590593263E-2</v>
      </c>
      <c r="K33" s="654"/>
      <c r="L33" s="654"/>
    </row>
    <row r="34" spans="1:12" s="547" customFormat="1">
      <c r="A34" s="543"/>
      <c r="B34" s="242" t="s">
        <v>35</v>
      </c>
      <c r="C34" s="721">
        <v>2484</v>
      </c>
      <c r="D34" s="722">
        <v>6860</v>
      </c>
      <c r="E34" s="723">
        <f t="shared" si="8"/>
        <v>1.7616747181964574</v>
      </c>
      <c r="F34" s="725"/>
      <c r="G34" s="721">
        <v>2983</v>
      </c>
      <c r="H34" s="722">
        <v>53441.998</v>
      </c>
      <c r="I34" s="546" t="s">
        <v>64</v>
      </c>
      <c r="J34" s="545">
        <f t="shared" si="7"/>
        <v>5.1125278353172626E-2</v>
      </c>
      <c r="K34" s="654"/>
      <c r="L34" s="654"/>
    </row>
    <row r="35" spans="1:12" s="547" customFormat="1">
      <c r="A35" s="543"/>
      <c r="B35" s="242" t="s">
        <v>287</v>
      </c>
      <c r="C35" s="721">
        <v>1353</v>
      </c>
      <c r="D35" s="722">
        <v>9245</v>
      </c>
      <c r="E35" s="723" t="s">
        <v>64</v>
      </c>
      <c r="F35" s="725"/>
      <c r="G35" s="721">
        <v>21515</v>
      </c>
      <c r="H35" s="722">
        <v>36471.299999999996</v>
      </c>
      <c r="I35" s="546">
        <f t="shared" ref="I35:I42" si="9">(H35-G35)/G35</f>
        <v>0.6951568673018822</v>
      </c>
      <c r="J35" s="545">
        <f t="shared" si="7"/>
        <v>3.4890262980101616E-2</v>
      </c>
      <c r="K35" s="654"/>
      <c r="L35" s="654"/>
    </row>
    <row r="36" spans="1:12" s="547" customFormat="1">
      <c r="A36" s="543"/>
      <c r="B36" s="242" t="s">
        <v>34</v>
      </c>
      <c r="C36" s="721">
        <v>9980</v>
      </c>
      <c r="D36" s="722">
        <v>3198</v>
      </c>
      <c r="E36" s="723">
        <f t="shared" ref="E36:E67" si="10">(D36-C36)/C36</f>
        <v>-0.67955911823647297</v>
      </c>
      <c r="F36" s="725"/>
      <c r="G36" s="721">
        <v>21740.2</v>
      </c>
      <c r="H36" s="722">
        <v>36068.125</v>
      </c>
      <c r="I36" s="546">
        <f t="shared" si="9"/>
        <v>0.65905212463546792</v>
      </c>
      <c r="J36" s="545">
        <f t="shared" si="7"/>
        <v>3.4504565684501998E-2</v>
      </c>
      <c r="K36" s="654"/>
      <c r="L36" s="654"/>
    </row>
    <row r="37" spans="1:12" s="547" customFormat="1">
      <c r="A37" s="543"/>
      <c r="B37" s="242" t="s">
        <v>26</v>
      </c>
      <c r="C37" s="721">
        <v>6431.6</v>
      </c>
      <c r="D37" s="722">
        <v>2251.8000000000002</v>
      </c>
      <c r="E37" s="723">
        <f t="shared" si="10"/>
        <v>-0.649884943093476</v>
      </c>
      <c r="F37" s="725"/>
      <c r="G37" s="721">
        <v>84279.890000000014</v>
      </c>
      <c r="H37" s="722">
        <v>43822.87</v>
      </c>
      <c r="I37" s="546">
        <f t="shared" si="9"/>
        <v>-0.48003171337788891</v>
      </c>
      <c r="J37" s="545">
        <f t="shared" si="7"/>
        <v>4.1923141177934595E-2</v>
      </c>
      <c r="K37" s="654"/>
      <c r="L37" s="654"/>
    </row>
    <row r="38" spans="1:12">
      <c r="A38" s="850" t="s">
        <v>497</v>
      </c>
      <c r="B38" s="850"/>
      <c r="C38" s="539">
        <f>SUM(C39:C45)</f>
        <v>106471.63</v>
      </c>
      <c r="D38" s="540">
        <f>SUM(D39:D45)</f>
        <v>119866.16</v>
      </c>
      <c r="E38" s="541">
        <f t="shared" si="10"/>
        <v>0.12580374696996749</v>
      </c>
      <c r="F38" s="542"/>
      <c r="G38" s="539">
        <f>SUM(G39:G45)</f>
        <v>964772.14999999991</v>
      </c>
      <c r="H38" s="540">
        <f>SUM(H39:H45)</f>
        <v>987442.19750000001</v>
      </c>
      <c r="I38" s="542">
        <f t="shared" si="9"/>
        <v>2.3497825367367938E-2</v>
      </c>
      <c r="J38" s="541">
        <f t="shared" ref="J38:J45" si="11">H38/$H$38</f>
        <v>1</v>
      </c>
      <c r="K38" s="654"/>
      <c r="L38" s="654"/>
    </row>
    <row r="39" spans="1:12" s="547" customFormat="1">
      <c r="A39" s="543"/>
      <c r="B39" s="242" t="s">
        <v>41</v>
      </c>
      <c r="C39" s="721">
        <v>65327.630000000005</v>
      </c>
      <c r="D39" s="722">
        <v>53151.53</v>
      </c>
      <c r="E39" s="723">
        <f t="shared" si="10"/>
        <v>-0.18638514821370383</v>
      </c>
      <c r="F39" s="725"/>
      <c r="G39" s="721">
        <v>699393.69</v>
      </c>
      <c r="H39" s="722">
        <v>528338.5</v>
      </c>
      <c r="I39" s="725">
        <f t="shared" si="9"/>
        <v>-0.24457639873759793</v>
      </c>
      <c r="J39" s="545">
        <f>H39/$H$38</f>
        <v>0.53505764827312841</v>
      </c>
      <c r="K39" s="654"/>
      <c r="L39" s="654"/>
    </row>
    <row r="40" spans="1:12" s="547" customFormat="1">
      <c r="A40" s="543"/>
      <c r="B40" s="242" t="s">
        <v>39</v>
      </c>
      <c r="C40" s="721">
        <v>16285</v>
      </c>
      <c r="D40" s="722">
        <v>33960</v>
      </c>
      <c r="E40" s="723">
        <f t="shared" si="10"/>
        <v>1.0853546208167024</v>
      </c>
      <c r="F40" s="725"/>
      <c r="G40" s="721">
        <v>88428.96</v>
      </c>
      <c r="H40" s="722">
        <v>196382</v>
      </c>
      <c r="I40" s="725">
        <f t="shared" si="9"/>
        <v>1.2207883028365367</v>
      </c>
      <c r="J40" s="545">
        <f>H40/$H$38</f>
        <v>0.19887948934853983</v>
      </c>
      <c r="K40" s="654"/>
      <c r="L40" s="654"/>
    </row>
    <row r="41" spans="1:12" s="547" customFormat="1">
      <c r="A41" s="543"/>
      <c r="B41" s="242" t="s">
        <v>287</v>
      </c>
      <c r="C41" s="721">
        <v>7900</v>
      </c>
      <c r="D41" s="722">
        <v>5917.28</v>
      </c>
      <c r="E41" s="723">
        <f t="shared" si="10"/>
        <v>-0.25097721518987343</v>
      </c>
      <c r="F41" s="725"/>
      <c r="G41" s="721">
        <v>51919</v>
      </c>
      <c r="H41" s="722">
        <v>86236.260000000009</v>
      </c>
      <c r="I41" s="725">
        <f t="shared" si="9"/>
        <v>0.66097690633486794</v>
      </c>
      <c r="J41" s="545">
        <f t="shared" si="11"/>
        <v>8.7332970191402029E-2</v>
      </c>
      <c r="K41" s="654"/>
      <c r="L41" s="654"/>
    </row>
    <row r="42" spans="1:12" s="547" customFormat="1">
      <c r="A42" s="543"/>
      <c r="B42" s="242" t="s">
        <v>288</v>
      </c>
      <c r="C42" s="721">
        <v>6601</v>
      </c>
      <c r="D42" s="722">
        <v>9250</v>
      </c>
      <c r="E42" s="723">
        <f t="shared" si="10"/>
        <v>0.40130283290410546</v>
      </c>
      <c r="F42" s="725"/>
      <c r="G42" s="721">
        <v>53433</v>
      </c>
      <c r="H42" s="722">
        <v>62172</v>
      </c>
      <c r="I42" s="725">
        <f t="shared" si="9"/>
        <v>0.16355061478861377</v>
      </c>
      <c r="J42" s="545">
        <f t="shared" si="11"/>
        <v>6.2962672810020354E-2</v>
      </c>
      <c r="K42" s="654"/>
      <c r="L42" s="654"/>
    </row>
    <row r="43" spans="1:12" s="547" customFormat="1">
      <c r="A43" s="543"/>
      <c r="B43" s="242" t="s">
        <v>36</v>
      </c>
      <c r="C43" s="721">
        <v>4</v>
      </c>
      <c r="D43" s="722">
        <v>6639</v>
      </c>
      <c r="E43" s="723" t="s">
        <v>64</v>
      </c>
      <c r="F43" s="725"/>
      <c r="G43" s="721">
        <v>2811.5</v>
      </c>
      <c r="H43" s="722">
        <v>31099.5</v>
      </c>
      <c r="I43" s="725" t="s">
        <v>64</v>
      </c>
      <c r="J43" s="545">
        <f t="shared" si="11"/>
        <v>3.1495008091347039E-2</v>
      </c>
      <c r="K43" s="654"/>
      <c r="L43" s="654"/>
    </row>
    <row r="44" spans="1:12" s="547" customFormat="1">
      <c r="A44" s="543"/>
      <c r="B44" s="242" t="s">
        <v>162</v>
      </c>
      <c r="C44" s="721">
        <v>3800</v>
      </c>
      <c r="D44" s="722">
        <v>4400</v>
      </c>
      <c r="E44" s="723">
        <f t="shared" si="10"/>
        <v>0.15789473684210525</v>
      </c>
      <c r="F44" s="725"/>
      <c r="G44" s="721">
        <v>18850</v>
      </c>
      <c r="H44" s="722">
        <v>27650</v>
      </c>
      <c r="I44" s="725">
        <f t="shared" ref="I44:I73" si="12">(H44-G44)/G44</f>
        <v>0.46684350132625996</v>
      </c>
      <c r="J44" s="545">
        <f t="shared" si="11"/>
        <v>2.8001639052902639E-2</v>
      </c>
      <c r="K44" s="654"/>
      <c r="L44" s="654"/>
    </row>
    <row r="45" spans="1:12" s="547" customFormat="1">
      <c r="A45" s="543"/>
      <c r="B45" s="242" t="s">
        <v>26</v>
      </c>
      <c r="C45" s="721">
        <v>6554</v>
      </c>
      <c r="D45" s="722">
        <v>6548.35</v>
      </c>
      <c r="E45" s="723">
        <f t="shared" si="10"/>
        <v>-8.6206896551718586E-4</v>
      </c>
      <c r="F45" s="725"/>
      <c r="G45" s="721">
        <v>49936</v>
      </c>
      <c r="H45" s="722">
        <v>55563.9375</v>
      </c>
      <c r="I45" s="725">
        <f t="shared" si="12"/>
        <v>0.11270300985261135</v>
      </c>
      <c r="J45" s="545">
        <f t="shared" si="11"/>
        <v>5.6270572232659723E-2</v>
      </c>
      <c r="K45" s="654"/>
      <c r="L45" s="654"/>
    </row>
    <row r="46" spans="1:12" s="547" customFormat="1">
      <c r="A46" s="850" t="s">
        <v>495</v>
      </c>
      <c r="B46" s="850"/>
      <c r="C46" s="539">
        <f>SUM(C47:C48)</f>
        <v>47373</v>
      </c>
      <c r="D46" s="540">
        <f>SUM(D47:D48)</f>
        <v>90303</v>
      </c>
      <c r="E46" s="541">
        <f>(D46-C46)/C46</f>
        <v>0.90621239946805143</v>
      </c>
      <c r="F46" s="542"/>
      <c r="G46" s="539">
        <f>SUM(G47:G48)</f>
        <v>452385</v>
      </c>
      <c r="H46" s="540">
        <f>SUM(H47:H48)</f>
        <v>917689</v>
      </c>
      <c r="I46" s="542">
        <f>(H46-G46)/G46</f>
        <v>1.0285575339589066</v>
      </c>
      <c r="J46" s="541">
        <f>H46/$H$46</f>
        <v>1</v>
      </c>
      <c r="K46" s="654"/>
      <c r="L46" s="654"/>
    </row>
    <row r="47" spans="1:12" s="547" customFormat="1">
      <c r="A47" s="543"/>
      <c r="B47" s="242" t="s">
        <v>162</v>
      </c>
      <c r="C47" s="721">
        <v>46163</v>
      </c>
      <c r="D47" s="722">
        <v>88618</v>
      </c>
      <c r="E47" s="723" t="s">
        <v>54</v>
      </c>
      <c r="F47" s="725"/>
      <c r="G47" s="721">
        <v>440830</v>
      </c>
      <c r="H47" s="722">
        <v>904815</v>
      </c>
      <c r="I47" s="546">
        <f>(H47-G47)/G47</f>
        <v>1.0525259170201664</v>
      </c>
      <c r="J47" s="545">
        <f>H47/$H$46</f>
        <v>0.9859712822099862</v>
      </c>
      <c r="K47" s="654"/>
      <c r="L47" s="654"/>
    </row>
    <row r="48" spans="1:12" s="547" customFormat="1" ht="14.25" customHeight="1">
      <c r="A48" s="543"/>
      <c r="B48" s="242" t="s">
        <v>34</v>
      </c>
      <c r="C48" s="721">
        <v>1210</v>
      </c>
      <c r="D48" s="722">
        <v>1685</v>
      </c>
      <c r="E48" s="723">
        <f>(D48-C48)/C48</f>
        <v>0.3925619834710744</v>
      </c>
      <c r="F48" s="725"/>
      <c r="G48" s="721">
        <v>11555</v>
      </c>
      <c r="H48" s="722">
        <v>12874</v>
      </c>
      <c r="I48" s="546">
        <f>(H48-G48)/G48</f>
        <v>0.11414971873647771</v>
      </c>
      <c r="J48" s="545">
        <f>H48/$H$46</f>
        <v>1.4028717790013828E-2</v>
      </c>
      <c r="K48" s="654"/>
      <c r="L48" s="654"/>
    </row>
    <row r="49" spans="1:12" s="547" customFormat="1">
      <c r="A49" s="850" t="s">
        <v>499</v>
      </c>
      <c r="B49" s="850"/>
      <c r="C49" s="539">
        <f>SUM(C50:C53)</f>
        <v>112989.35</v>
      </c>
      <c r="D49" s="540">
        <f>SUM(D50:D53)</f>
        <v>92288.01</v>
      </c>
      <c r="E49" s="541">
        <f>(D49-C49)/C49</f>
        <v>-0.18321496672031487</v>
      </c>
      <c r="F49" s="542"/>
      <c r="G49" s="539">
        <f>SUM(G50:G53)</f>
        <v>741853.49</v>
      </c>
      <c r="H49" s="540">
        <f>SUM(H50:H53)</f>
        <v>826926.64999999991</v>
      </c>
      <c r="I49" s="542">
        <f>(H49-G49)/G49</f>
        <v>0.11467649764645566</v>
      </c>
      <c r="J49" s="541">
        <f>H49/$H$49</f>
        <v>1</v>
      </c>
      <c r="K49" s="654"/>
      <c r="L49" s="654"/>
    </row>
    <row r="50" spans="1:12" s="547" customFormat="1">
      <c r="A50" s="543"/>
      <c r="B50" s="242" t="s">
        <v>34</v>
      </c>
      <c r="C50" s="721">
        <v>104800</v>
      </c>
      <c r="D50" s="722">
        <v>80600</v>
      </c>
      <c r="E50" s="723">
        <f>(D50-C50)/C50</f>
        <v>-0.23091603053435114</v>
      </c>
      <c r="F50" s="725"/>
      <c r="G50" s="721">
        <v>689942</v>
      </c>
      <c r="H50" s="722">
        <v>742358</v>
      </c>
      <c r="I50" s="725">
        <f>(H50-G50)/G50</f>
        <v>7.5971603410141725E-2</v>
      </c>
      <c r="J50" s="545">
        <f>H50/$H$49</f>
        <v>0.89773137677930692</v>
      </c>
      <c r="K50" s="654"/>
      <c r="L50" s="654"/>
    </row>
    <row r="51" spans="1:12" s="547" customFormat="1">
      <c r="A51" s="543"/>
      <c r="B51" s="242" t="s">
        <v>45</v>
      </c>
      <c r="C51" s="721">
        <v>600</v>
      </c>
      <c r="D51" s="722">
        <v>8196.61</v>
      </c>
      <c r="E51" s="723" t="s">
        <v>64</v>
      </c>
      <c r="F51" s="725"/>
      <c r="G51" s="721">
        <v>2650</v>
      </c>
      <c r="H51" s="722">
        <v>60428.71</v>
      </c>
      <c r="I51" s="725" t="s">
        <v>64</v>
      </c>
      <c r="J51" s="545">
        <f t="shared" ref="J51:J52" si="13">H51/$H$49</f>
        <v>7.307626377744629E-2</v>
      </c>
      <c r="K51" s="654"/>
      <c r="L51" s="654"/>
    </row>
    <row r="52" spans="1:12" s="547" customFormat="1">
      <c r="A52" s="543"/>
      <c r="B52" s="242" t="s">
        <v>472</v>
      </c>
      <c r="C52" s="721">
        <v>3139.35</v>
      </c>
      <c r="D52" s="722">
        <v>3491.4</v>
      </c>
      <c r="E52" s="723">
        <f>(D52-C52)/C52</f>
        <v>0.11214104830617809</v>
      </c>
      <c r="F52" s="725"/>
      <c r="G52" s="721">
        <v>26974.489999999998</v>
      </c>
      <c r="H52" s="722">
        <v>24139.940000000002</v>
      </c>
      <c r="I52" s="725">
        <f>(H52-G52)/G52</f>
        <v>-0.10508261694660384</v>
      </c>
      <c r="J52" s="545">
        <f t="shared" si="13"/>
        <v>2.9192359443246878E-2</v>
      </c>
      <c r="K52" s="654"/>
      <c r="L52" s="654"/>
    </row>
    <row r="53" spans="1:12" s="547" customFormat="1">
      <c r="A53" s="543"/>
      <c r="B53" s="242" t="s">
        <v>40</v>
      </c>
      <c r="C53" s="721">
        <v>4450</v>
      </c>
      <c r="D53" s="722" t="s">
        <v>54</v>
      </c>
      <c r="E53" s="723" t="s">
        <v>54</v>
      </c>
      <c r="F53" s="725"/>
      <c r="G53" s="721">
        <v>22287</v>
      </c>
      <c r="H53" s="722" t="s">
        <v>54</v>
      </c>
      <c r="I53" s="725" t="s">
        <v>54</v>
      </c>
      <c r="J53" s="545" t="s">
        <v>54</v>
      </c>
      <c r="K53" s="654"/>
      <c r="L53" s="654"/>
    </row>
    <row r="54" spans="1:12" s="547" customFormat="1">
      <c r="A54" s="850" t="s">
        <v>498</v>
      </c>
      <c r="B54" s="850"/>
      <c r="C54" s="539">
        <f>SUM(C55:C61)</f>
        <v>153465.91</v>
      </c>
      <c r="D54" s="540">
        <f>SUM(D55:D61)</f>
        <v>113905.72</v>
      </c>
      <c r="E54" s="541">
        <f t="shared" si="10"/>
        <v>-0.25777835611830668</v>
      </c>
      <c r="F54" s="542"/>
      <c r="G54" s="539">
        <f>SUM(G55:G61)</f>
        <v>1060069.7750000001</v>
      </c>
      <c r="H54" s="540">
        <f>SUM(H55:H61)</f>
        <v>820232.44449999998</v>
      </c>
      <c r="I54" s="542">
        <f t="shared" si="12"/>
        <v>-0.2262467397488058</v>
      </c>
      <c r="J54" s="541">
        <f>H54/$H$54</f>
        <v>1</v>
      </c>
      <c r="K54" s="654"/>
      <c r="L54" s="654"/>
    </row>
    <row r="55" spans="1:12">
      <c r="A55" s="543"/>
      <c r="B55" s="242" t="s">
        <v>41</v>
      </c>
      <c r="C55" s="721">
        <v>104109.59</v>
      </c>
      <c r="D55" s="722">
        <v>85079.62</v>
      </c>
      <c r="E55" s="723">
        <f t="shared" si="10"/>
        <v>-0.18278786805326966</v>
      </c>
      <c r="F55" s="725"/>
      <c r="G55" s="721">
        <v>733633.14000000013</v>
      </c>
      <c r="H55" s="722">
        <v>496420.64</v>
      </c>
      <c r="I55" s="725">
        <f t="shared" si="12"/>
        <v>-0.32333940094363794</v>
      </c>
      <c r="J55" s="723">
        <f>H55/$H$54</f>
        <v>0.60521946349319278</v>
      </c>
      <c r="K55" s="727"/>
      <c r="L55" s="654"/>
    </row>
    <row r="56" spans="1:12" s="547" customFormat="1">
      <c r="A56" s="543"/>
      <c r="B56" s="242" t="s">
        <v>648</v>
      </c>
      <c r="C56" s="728">
        <v>17848.330000000002</v>
      </c>
      <c r="D56" s="722">
        <v>13122.9</v>
      </c>
      <c r="E56" s="723">
        <f t="shared" si="10"/>
        <v>-0.26475474176015357</v>
      </c>
      <c r="F56" s="725"/>
      <c r="G56" s="721">
        <v>82479.065000000002</v>
      </c>
      <c r="H56" s="722">
        <v>110832.95449999999</v>
      </c>
      <c r="I56" s="725">
        <f t="shared" si="12"/>
        <v>0.34377074352140136</v>
      </c>
      <c r="J56" s="723">
        <f>H56/$H$54</f>
        <v>0.13512383622859728</v>
      </c>
      <c r="K56" s="727"/>
      <c r="L56" s="654"/>
    </row>
    <row r="57" spans="1:12" s="547" customFormat="1">
      <c r="A57" s="543"/>
      <c r="B57" s="242" t="s">
        <v>37</v>
      </c>
      <c r="C57" s="721">
        <v>8108.07</v>
      </c>
      <c r="D57" s="722">
        <v>6482</v>
      </c>
      <c r="E57" s="723">
        <f t="shared" si="10"/>
        <v>-0.20054957591634012</v>
      </c>
      <c r="F57" s="725"/>
      <c r="G57" s="721">
        <v>70386.59</v>
      </c>
      <c r="H57" s="722">
        <v>74440.570000000007</v>
      </c>
      <c r="I57" s="725">
        <f t="shared" si="12"/>
        <v>5.7595914221729036E-2</v>
      </c>
      <c r="J57" s="723">
        <f>H57/$H$54</f>
        <v>9.0755456577162996E-2</v>
      </c>
      <c r="K57" s="727"/>
      <c r="L57" s="654"/>
    </row>
    <row r="58" spans="1:12" s="547" customFormat="1">
      <c r="A58" s="543"/>
      <c r="B58" s="242" t="s">
        <v>478</v>
      </c>
      <c r="C58" s="721">
        <v>6766.5</v>
      </c>
      <c r="D58" s="722">
        <v>6242.64</v>
      </c>
      <c r="E58" s="723">
        <f t="shared" si="10"/>
        <v>-7.7419640877854093E-2</v>
      </c>
      <c r="F58" s="725"/>
      <c r="G58" s="721">
        <v>60051.18</v>
      </c>
      <c r="H58" s="722">
        <v>53013.149999999994</v>
      </c>
      <c r="I58" s="725">
        <f t="shared" si="12"/>
        <v>-0.11720052794965904</v>
      </c>
      <c r="J58" s="723">
        <f t="shared" ref="J58" si="14">H58/$H$54</f>
        <v>6.4631861803901125E-2</v>
      </c>
      <c r="K58" s="727"/>
      <c r="L58" s="654"/>
    </row>
    <row r="59" spans="1:12">
      <c r="A59" s="543"/>
      <c r="B59" s="242" t="s">
        <v>44</v>
      </c>
      <c r="C59" s="721">
        <v>2489.42</v>
      </c>
      <c r="D59" s="722">
        <v>1361.16</v>
      </c>
      <c r="E59" s="723">
        <f t="shared" si="10"/>
        <v>-0.4532220356548915</v>
      </c>
      <c r="F59" s="725"/>
      <c r="G59" s="721">
        <v>32606.12</v>
      </c>
      <c r="H59" s="722">
        <v>52943.57</v>
      </c>
      <c r="I59" s="725">
        <f t="shared" si="12"/>
        <v>0.62373106643783438</v>
      </c>
      <c r="J59" s="723">
        <f>H59/$H$54</f>
        <v>6.4547032191921538E-2</v>
      </c>
      <c r="K59" s="727"/>
      <c r="L59" s="654"/>
    </row>
    <row r="60" spans="1:12" s="547" customFormat="1">
      <c r="A60" s="543"/>
      <c r="B60" s="242" t="s">
        <v>287</v>
      </c>
      <c r="C60" s="721">
        <v>13791</v>
      </c>
      <c r="D60" s="722">
        <v>963.1</v>
      </c>
      <c r="E60" s="723">
        <f t="shared" si="10"/>
        <v>-0.93016460010151547</v>
      </c>
      <c r="F60" s="725"/>
      <c r="G60" s="721">
        <v>76654</v>
      </c>
      <c r="H60" s="722">
        <v>18999.799999999996</v>
      </c>
      <c r="I60" s="725">
        <f t="shared" si="12"/>
        <v>-0.75213557022464583</v>
      </c>
      <c r="J60" s="723">
        <f>H60/$H$54</f>
        <v>2.3163921553459102E-2</v>
      </c>
      <c r="K60" s="727"/>
      <c r="L60" s="654"/>
    </row>
    <row r="61" spans="1:12" s="547" customFormat="1">
      <c r="A61" s="543"/>
      <c r="B61" s="242" t="s">
        <v>26</v>
      </c>
      <c r="C61" s="721">
        <v>353</v>
      </c>
      <c r="D61" s="722">
        <v>654.29999999999995</v>
      </c>
      <c r="E61" s="723">
        <f t="shared" si="10"/>
        <v>0.85354107648725197</v>
      </c>
      <c r="F61" s="722"/>
      <c r="G61" s="721">
        <v>4259.68</v>
      </c>
      <c r="H61" s="722">
        <v>13581.759999999998</v>
      </c>
      <c r="I61" s="725">
        <f t="shared" si="12"/>
        <v>2.1884460804567474</v>
      </c>
      <c r="J61" s="723">
        <f>H61/$H$54</f>
        <v>1.6558428151765215E-2</v>
      </c>
      <c r="K61" s="727"/>
      <c r="L61" s="654"/>
    </row>
    <row r="62" spans="1:12" s="547" customFormat="1">
      <c r="A62" s="850" t="s">
        <v>500</v>
      </c>
      <c r="B62" s="850"/>
      <c r="C62" s="539">
        <f>SUM(C63)</f>
        <v>65967.66</v>
      </c>
      <c r="D62" s="540">
        <f>SUM(D63)</f>
        <v>66927.95</v>
      </c>
      <c r="E62" s="541">
        <f t="shared" si="10"/>
        <v>1.4556981405737199E-2</v>
      </c>
      <c r="F62" s="542"/>
      <c r="G62" s="539">
        <f>SUM(G63)</f>
        <v>340679.16000000003</v>
      </c>
      <c r="H62" s="540">
        <f>SUM(H63)</f>
        <v>609823.15999999992</v>
      </c>
      <c r="I62" s="542">
        <f t="shared" si="12"/>
        <v>0.79002190800282546</v>
      </c>
      <c r="J62" s="541">
        <f>H62/$H$62</f>
        <v>1</v>
      </c>
      <c r="K62" s="654"/>
      <c r="L62" s="654"/>
    </row>
    <row r="63" spans="1:12" s="547" customFormat="1">
      <c r="A63" s="543"/>
      <c r="B63" s="242" t="s">
        <v>162</v>
      </c>
      <c r="C63" s="721">
        <v>65967.66</v>
      </c>
      <c r="D63" s="722">
        <v>66927.95</v>
      </c>
      <c r="E63" s="723">
        <f t="shared" si="10"/>
        <v>1.4556981405737199E-2</v>
      </c>
      <c r="F63" s="725"/>
      <c r="G63" s="721">
        <v>340679.16000000003</v>
      </c>
      <c r="H63" s="722">
        <v>609823.15999999992</v>
      </c>
      <c r="I63" s="725">
        <f t="shared" si="12"/>
        <v>0.79002190800282546</v>
      </c>
      <c r="J63" s="545">
        <f>H63/$H$62</f>
        <v>1</v>
      </c>
      <c r="K63" s="654"/>
      <c r="L63" s="654"/>
    </row>
    <row r="64" spans="1:12" s="547" customFormat="1">
      <c r="A64" s="850" t="s">
        <v>501</v>
      </c>
      <c r="B64" s="850"/>
      <c r="C64" s="539">
        <f>SUM(C65:C67)</f>
        <v>35919.99</v>
      </c>
      <c r="D64" s="540">
        <f>SUM(D65:D67)</f>
        <v>40859.490000000005</v>
      </c>
      <c r="E64" s="541">
        <f t="shared" si="10"/>
        <v>0.13751395810522241</v>
      </c>
      <c r="F64" s="542"/>
      <c r="G64" s="539">
        <f>SUM(G65:G67)</f>
        <v>297146.28499999997</v>
      </c>
      <c r="H64" s="540">
        <f>SUM(H65:H67)</f>
        <v>342165.16100000002</v>
      </c>
      <c r="I64" s="542">
        <f>(H64-G64)/G64</f>
        <v>0.15150408493244347</v>
      </c>
      <c r="J64" s="541">
        <f>H64/$H$64</f>
        <v>1</v>
      </c>
      <c r="K64" s="654"/>
      <c r="L64" s="654"/>
    </row>
    <row r="65" spans="1:12">
      <c r="A65" s="543"/>
      <c r="B65" s="242" t="s">
        <v>472</v>
      </c>
      <c r="C65" s="721">
        <v>26746.89</v>
      </c>
      <c r="D65" s="722">
        <v>28709.13</v>
      </c>
      <c r="E65" s="723">
        <f t="shared" si="10"/>
        <v>7.3363295695312677E-2</v>
      </c>
      <c r="F65" s="725"/>
      <c r="G65" s="721">
        <v>190291.435</v>
      </c>
      <c r="H65" s="722">
        <v>242230.671</v>
      </c>
      <c r="I65" s="725">
        <f>(H65-G65)/G65</f>
        <v>0.27294573715311993</v>
      </c>
      <c r="J65" s="723">
        <f>H65/$H$64</f>
        <v>0.70793493496551507</v>
      </c>
      <c r="K65" s="654"/>
      <c r="L65" s="654"/>
    </row>
    <row r="66" spans="1:12" s="547" customFormat="1">
      <c r="A66" s="543"/>
      <c r="B66" s="242" t="s">
        <v>34</v>
      </c>
      <c r="C66" s="721">
        <v>5997.1</v>
      </c>
      <c r="D66" s="722">
        <v>9212.36</v>
      </c>
      <c r="E66" s="723">
        <f t="shared" si="10"/>
        <v>0.53613579896950192</v>
      </c>
      <c r="F66" s="725"/>
      <c r="G66" s="721">
        <v>79787.149999999994</v>
      </c>
      <c r="H66" s="722">
        <v>72716.490000000005</v>
      </c>
      <c r="I66" s="725">
        <f>(H66-G66)/G66</f>
        <v>-8.8619032012046919E-2</v>
      </c>
      <c r="J66" s="723">
        <f>H66/$H$64</f>
        <v>0.21251868479970701</v>
      </c>
      <c r="K66" s="654"/>
      <c r="L66" s="654"/>
    </row>
    <row r="67" spans="1:12" s="547" customFormat="1">
      <c r="A67" s="543"/>
      <c r="B67" s="242" t="s">
        <v>37</v>
      </c>
      <c r="C67" s="721">
        <v>3176</v>
      </c>
      <c r="D67" s="722">
        <v>2938</v>
      </c>
      <c r="E67" s="723">
        <f t="shared" si="10"/>
        <v>-7.4937027707808565E-2</v>
      </c>
      <c r="F67" s="725"/>
      <c r="G67" s="721">
        <v>27067.7</v>
      </c>
      <c r="H67" s="722">
        <v>27218</v>
      </c>
      <c r="I67" s="725">
        <f>(H67-G67)/G67</f>
        <v>5.5527436760418976E-3</v>
      </c>
      <c r="J67" s="723">
        <f>H67/$H$64</f>
        <v>7.9546380234777905E-2</v>
      </c>
      <c r="K67" s="654"/>
      <c r="L67" s="654"/>
    </row>
    <row r="68" spans="1:12" s="547" customFormat="1">
      <c r="A68" s="850" t="s">
        <v>502</v>
      </c>
      <c r="B68" s="850"/>
      <c r="C68" s="539">
        <f>SUM(C69:C73)</f>
        <v>27585.375</v>
      </c>
      <c r="D68" s="540">
        <f>SUM(D69:D73)</f>
        <v>23485.07</v>
      </c>
      <c r="E68" s="541" t="s">
        <v>64</v>
      </c>
      <c r="F68" s="542"/>
      <c r="G68" s="539">
        <f>SUM(G69:G73)</f>
        <v>188683.8</v>
      </c>
      <c r="H68" s="540">
        <f>SUM(H69:H73)</f>
        <v>275285.74099999998</v>
      </c>
      <c r="I68" s="542">
        <f t="shared" si="12"/>
        <v>0.45897920754192995</v>
      </c>
      <c r="J68" s="541">
        <f>H68/$H$68</f>
        <v>1</v>
      </c>
      <c r="K68" s="654"/>
      <c r="L68" s="654"/>
    </row>
    <row r="69" spans="1:12" s="547" customFormat="1">
      <c r="A69" s="543"/>
      <c r="B69" s="242" t="s">
        <v>162</v>
      </c>
      <c r="C69" s="729" t="s">
        <v>54</v>
      </c>
      <c r="D69" s="780" t="s">
        <v>54</v>
      </c>
      <c r="E69" s="723" t="s">
        <v>64</v>
      </c>
      <c r="F69" s="725"/>
      <c r="G69" s="721">
        <v>13513.105000000001</v>
      </c>
      <c r="H69" s="722">
        <v>123384.001</v>
      </c>
      <c r="I69" s="725" t="s">
        <v>64</v>
      </c>
      <c r="J69" s="545">
        <f t="shared" ref="J69:J73" si="15">H69/$H$68</f>
        <v>0.44820338515099484</v>
      </c>
      <c r="K69" s="654"/>
      <c r="L69" s="654"/>
    </row>
    <row r="70" spans="1:12" s="547" customFormat="1">
      <c r="A70" s="543"/>
      <c r="B70" s="242" t="s">
        <v>648</v>
      </c>
      <c r="C70" s="721">
        <v>4993.375</v>
      </c>
      <c r="D70" s="722">
        <v>17389.11</v>
      </c>
      <c r="E70" s="723">
        <f t="shared" ref="E70:E73" si="16">(D70-C70)/C70</f>
        <v>2.4824362280021028</v>
      </c>
      <c r="F70" s="725"/>
      <c r="G70" s="721">
        <v>24784.334999999999</v>
      </c>
      <c r="H70" s="722">
        <v>65294.080000000002</v>
      </c>
      <c r="I70" s="725">
        <f t="shared" si="12"/>
        <v>1.634489890489295</v>
      </c>
      <c r="J70" s="545">
        <f t="shared" si="15"/>
        <v>0.23718656753820028</v>
      </c>
      <c r="K70" s="654"/>
      <c r="L70" s="654"/>
    </row>
    <row r="71" spans="1:12" s="547" customFormat="1">
      <c r="A71" s="543"/>
      <c r="B71" s="242" t="s">
        <v>34</v>
      </c>
      <c r="C71" s="721">
        <v>19555</v>
      </c>
      <c r="D71" s="722">
        <v>0</v>
      </c>
      <c r="E71" s="723" t="s">
        <v>64</v>
      </c>
      <c r="F71" s="725"/>
      <c r="G71" s="721">
        <v>121875.5</v>
      </c>
      <c r="H71" s="722">
        <v>56380</v>
      </c>
      <c r="I71" s="725">
        <f t="shared" si="12"/>
        <v>-0.53739676965427829</v>
      </c>
      <c r="J71" s="545">
        <f t="shared" si="15"/>
        <v>0.20480537711540972</v>
      </c>
      <c r="K71" s="654"/>
      <c r="L71" s="654"/>
    </row>
    <row r="72" spans="1:12" s="547" customFormat="1">
      <c r="A72" s="543"/>
      <c r="B72" s="242" t="s">
        <v>478</v>
      </c>
      <c r="C72" s="721">
        <v>1895</v>
      </c>
      <c r="D72" s="722">
        <v>2300</v>
      </c>
      <c r="E72" s="723">
        <f t="shared" si="16"/>
        <v>0.21372031662269128</v>
      </c>
      <c r="F72" s="725"/>
      <c r="G72" s="721">
        <v>17418.5</v>
      </c>
      <c r="H72" s="722">
        <v>14682.4</v>
      </c>
      <c r="I72" s="725">
        <f t="shared" si="12"/>
        <v>-0.15708011596865404</v>
      </c>
      <c r="J72" s="545">
        <f t="shared" si="15"/>
        <v>5.3335127154297474E-2</v>
      </c>
      <c r="K72" s="654"/>
      <c r="L72" s="654"/>
    </row>
    <row r="73" spans="1:12" s="547" customFormat="1">
      <c r="A73" s="543"/>
      <c r="B73" s="242" t="s">
        <v>26</v>
      </c>
      <c r="C73" s="721">
        <v>1142</v>
      </c>
      <c r="D73" s="722">
        <v>3795.96</v>
      </c>
      <c r="E73" s="723">
        <f t="shared" si="16"/>
        <v>2.3239579684763574</v>
      </c>
      <c r="F73" s="725"/>
      <c r="G73" s="721">
        <v>11092.359999999999</v>
      </c>
      <c r="H73" s="722">
        <v>15545.26</v>
      </c>
      <c r="I73" s="725">
        <f t="shared" si="12"/>
        <v>0.40143846755785079</v>
      </c>
      <c r="J73" s="545">
        <f t="shared" si="15"/>
        <v>5.6469543041097803E-2</v>
      </c>
      <c r="K73" s="654"/>
      <c r="L73" s="654"/>
    </row>
    <row r="74" spans="1:12" s="547" customFormat="1">
      <c r="A74" s="850" t="s">
        <v>503</v>
      </c>
      <c r="B74" s="850"/>
      <c r="C74" s="539">
        <f>SUM(C75:C77)</f>
        <v>17426.2</v>
      </c>
      <c r="D74" s="540">
        <f>SUM(D75:D76)</f>
        <v>10731.06</v>
      </c>
      <c r="E74" s="541">
        <f>(D74-C74)/C74</f>
        <v>-0.38419965339546208</v>
      </c>
      <c r="F74" s="542"/>
      <c r="G74" s="655">
        <f>SUM(G75:G77)</f>
        <v>97236.849999999991</v>
      </c>
      <c r="H74" s="540">
        <f>SUM(H75:H76)</f>
        <v>98952.28</v>
      </c>
      <c r="I74" s="656">
        <f>(H74-G74)/G74</f>
        <v>1.7641768527055408E-2</v>
      </c>
      <c r="J74" s="541">
        <f>H74/$H$74</f>
        <v>1</v>
      </c>
      <c r="K74" s="654"/>
      <c r="L74" s="654"/>
    </row>
    <row r="75" spans="1:12" s="547" customFormat="1">
      <c r="A75" s="543"/>
      <c r="B75" s="242" t="s">
        <v>472</v>
      </c>
      <c r="C75" s="721">
        <v>17426.2</v>
      </c>
      <c r="D75" s="722">
        <v>10223.16</v>
      </c>
      <c r="E75" s="723">
        <f>(D75-C75)/C75</f>
        <v>-0.41334542240993449</v>
      </c>
      <c r="F75" s="725"/>
      <c r="G75" s="721">
        <v>96638.51999999999</v>
      </c>
      <c r="H75" s="722">
        <v>94186.28</v>
      </c>
      <c r="I75" s="546">
        <f>(H75-G75)/G75</f>
        <v>-2.5375388613153336E-2</v>
      </c>
      <c r="J75" s="545">
        <f>H75/$H$74</f>
        <v>0.9518353695336782</v>
      </c>
      <c r="K75" s="654"/>
      <c r="L75" s="654"/>
    </row>
    <row r="76" spans="1:12" s="547" customFormat="1">
      <c r="A76" s="543"/>
      <c r="B76" s="242" t="s">
        <v>34</v>
      </c>
      <c r="C76" s="721">
        <v>0</v>
      </c>
      <c r="D76" s="722">
        <v>507.9</v>
      </c>
      <c r="E76" s="723" t="s">
        <v>64</v>
      </c>
      <c r="F76" s="725"/>
      <c r="G76" s="729" t="s">
        <v>54</v>
      </c>
      <c r="H76" s="722">
        <v>4766.0000000000009</v>
      </c>
      <c r="I76" s="546" t="s">
        <v>64</v>
      </c>
      <c r="J76" s="545">
        <f>H76/$H$74</f>
        <v>4.8164630466321759E-2</v>
      </c>
      <c r="K76" s="654"/>
      <c r="L76" s="654"/>
    </row>
    <row r="77" spans="1:12" s="547" customFormat="1">
      <c r="A77" s="543"/>
      <c r="B77" s="242" t="s">
        <v>470</v>
      </c>
      <c r="C77" s="721">
        <v>0</v>
      </c>
      <c r="D77" s="722">
        <v>0</v>
      </c>
      <c r="E77" s="723" t="s">
        <v>54</v>
      </c>
      <c r="F77" s="725"/>
      <c r="G77" s="721">
        <v>598.33000000000004</v>
      </c>
      <c r="H77" s="780" t="s">
        <v>54</v>
      </c>
      <c r="I77" s="546" t="s">
        <v>54</v>
      </c>
      <c r="J77" s="545" t="s">
        <v>54</v>
      </c>
      <c r="K77" s="654"/>
      <c r="L77" s="654"/>
    </row>
    <row r="78" spans="1:12">
      <c r="A78" s="850" t="s">
        <v>505</v>
      </c>
      <c r="B78" s="850"/>
      <c r="C78" s="539">
        <f>SUM(C79:C81)</f>
        <v>2633</v>
      </c>
      <c r="D78" s="540">
        <f>SUM(D79:D81)</f>
        <v>2251.98</v>
      </c>
      <c r="E78" s="541">
        <f>(D78-C78)/C78</f>
        <v>-0.14470945689327763</v>
      </c>
      <c r="F78" s="542"/>
      <c r="G78" s="539">
        <f>SUM(G79:G81)</f>
        <v>11355.665000000001</v>
      </c>
      <c r="H78" s="540">
        <f>SUM(H79:H81)</f>
        <v>91312.634999999995</v>
      </c>
      <c r="I78" s="542" t="s">
        <v>64</v>
      </c>
      <c r="J78" s="541">
        <f>H78/$H$78</f>
        <v>1</v>
      </c>
      <c r="K78" s="654"/>
      <c r="L78" s="654"/>
    </row>
    <row r="79" spans="1:12" s="547" customFormat="1">
      <c r="A79" s="543"/>
      <c r="B79" s="242" t="s">
        <v>162</v>
      </c>
      <c r="C79" s="721">
        <v>0</v>
      </c>
      <c r="D79" s="722">
        <v>0</v>
      </c>
      <c r="E79" s="723" t="s">
        <v>54</v>
      </c>
      <c r="F79" s="725"/>
      <c r="G79" s="721" t="s">
        <v>54</v>
      </c>
      <c r="H79" s="722">
        <v>80131</v>
      </c>
      <c r="I79" s="546" t="s">
        <v>64</v>
      </c>
      <c r="J79" s="545">
        <f>H79/$H$78</f>
        <v>0.87754558829673468</v>
      </c>
      <c r="K79" s="654"/>
      <c r="L79" s="654"/>
    </row>
    <row r="80" spans="1:12" s="547" customFormat="1">
      <c r="A80" s="543"/>
      <c r="B80" s="242" t="s">
        <v>34</v>
      </c>
      <c r="C80" s="721">
        <v>2183</v>
      </c>
      <c r="D80" s="722">
        <v>2251.98</v>
      </c>
      <c r="E80" s="545">
        <f>(D80-C80)/C80</f>
        <v>3.1598717361429232E-2</v>
      </c>
      <c r="F80" s="725"/>
      <c r="G80" s="721">
        <v>8667.8700000000008</v>
      </c>
      <c r="H80" s="722">
        <v>8673.59</v>
      </c>
      <c r="I80" s="546">
        <f>(H80-G80)/G80</f>
        <v>6.5990837426026748E-4</v>
      </c>
      <c r="J80" s="545">
        <f>H80/$H$78</f>
        <v>9.4987840401276349E-2</v>
      </c>
      <c r="K80" s="654"/>
      <c r="L80" s="654"/>
    </row>
    <row r="81" spans="1:12">
      <c r="A81" s="543"/>
      <c r="B81" s="242" t="s">
        <v>39</v>
      </c>
      <c r="C81" s="721">
        <v>450</v>
      </c>
      <c r="D81" s="722">
        <v>0</v>
      </c>
      <c r="E81" s="723" t="s">
        <v>64</v>
      </c>
      <c r="F81" s="725"/>
      <c r="G81" s="721">
        <v>2687.7950000000001</v>
      </c>
      <c r="H81" s="722">
        <v>2508.0450000000001</v>
      </c>
      <c r="I81" s="546">
        <f>(H81-G81)/G81</f>
        <v>-6.6876380081070164E-2</v>
      </c>
      <c r="J81" s="545">
        <f>H81/$H$78</f>
        <v>2.7466571301989044E-2</v>
      </c>
      <c r="K81" s="654"/>
      <c r="L81" s="654"/>
    </row>
    <row r="82" spans="1:12" s="547" customFormat="1">
      <c r="A82" s="850" t="s">
        <v>504</v>
      </c>
      <c r="B82" s="850"/>
      <c r="C82" s="539">
        <f>SUM(C83:C85)</f>
        <v>5270.13</v>
      </c>
      <c r="D82" s="540">
        <f>SUM(D83:D85)</f>
        <v>6292.17</v>
      </c>
      <c r="E82" s="541">
        <f>(D82-C82)/C82</f>
        <v>0.19393070000170773</v>
      </c>
      <c r="F82" s="542"/>
      <c r="G82" s="539">
        <f>SUM(G83:G85)</f>
        <v>51612.183000000005</v>
      </c>
      <c r="H82" s="540">
        <f>SUM(H83:H85)</f>
        <v>52452.26</v>
      </c>
      <c r="I82" s="542">
        <f>(H82-G82)/G82</f>
        <v>1.6276719006440735E-2</v>
      </c>
      <c r="J82" s="541">
        <f>H82/$H$82</f>
        <v>1</v>
      </c>
      <c r="K82" s="654"/>
      <c r="L82" s="654"/>
    </row>
    <row r="83" spans="1:12">
      <c r="A83" s="543"/>
      <c r="B83" s="242" t="s">
        <v>37</v>
      </c>
      <c r="C83" s="721">
        <v>5141.13</v>
      </c>
      <c r="D83" s="722">
        <v>6211.17</v>
      </c>
      <c r="E83" s="723">
        <f>(D83-C83)/C83</f>
        <v>0.20813323141021525</v>
      </c>
      <c r="F83" s="725"/>
      <c r="G83" s="721">
        <v>49621.440000000002</v>
      </c>
      <c r="H83" s="722">
        <v>46758.26</v>
      </c>
      <c r="I83" s="725">
        <f>(H83-G83)/G83</f>
        <v>-5.7700461735894812E-2</v>
      </c>
      <c r="J83" s="781">
        <f t="shared" ref="J83:J85" si="17">H83/$H$82</f>
        <v>0.89144414368418068</v>
      </c>
      <c r="K83" s="654"/>
      <c r="L83" s="654"/>
    </row>
    <row r="84" spans="1:12" s="547" customFormat="1">
      <c r="A84" s="543"/>
      <c r="B84" s="242" t="s">
        <v>45</v>
      </c>
      <c r="C84" s="721">
        <v>0</v>
      </c>
      <c r="D84" s="722">
        <v>1</v>
      </c>
      <c r="E84" s="723" t="s">
        <v>64</v>
      </c>
      <c r="F84" s="725"/>
      <c r="G84" s="721">
        <v>0</v>
      </c>
      <c r="H84" s="722">
        <v>4783</v>
      </c>
      <c r="I84" s="725" t="s">
        <v>64</v>
      </c>
      <c r="J84" s="781">
        <f t="shared" si="17"/>
        <v>9.1187681903506151E-2</v>
      </c>
      <c r="K84" s="654"/>
      <c r="L84" s="654"/>
    </row>
    <row r="85" spans="1:12" s="547" customFormat="1">
      <c r="A85" s="543"/>
      <c r="B85" s="242" t="s">
        <v>26</v>
      </c>
      <c r="C85" s="729">
        <v>129</v>
      </c>
      <c r="D85" s="722">
        <v>80</v>
      </c>
      <c r="E85" s="723">
        <f>(D85-C85)/C85</f>
        <v>-0.37984496124031009</v>
      </c>
      <c r="F85" s="725"/>
      <c r="G85" s="721">
        <v>1990.7429999999999</v>
      </c>
      <c r="H85" s="722">
        <v>911</v>
      </c>
      <c r="I85" s="725">
        <f t="shared" ref="I85" si="18">(H85-G85)/G85</f>
        <v>-0.54238191469215258</v>
      </c>
      <c r="J85" s="781">
        <f t="shared" si="17"/>
        <v>1.7368174412313215E-2</v>
      </c>
      <c r="K85" s="654"/>
      <c r="L85" s="654"/>
    </row>
    <row r="86" spans="1:12" s="547" customFormat="1">
      <c r="A86" s="850" t="s">
        <v>649</v>
      </c>
      <c r="B86" s="850"/>
      <c r="C86" s="539">
        <f>SUM(C87:C89)</f>
        <v>1085</v>
      </c>
      <c r="D86" s="540">
        <f>SUM(D87:D89)</f>
        <v>3020</v>
      </c>
      <c r="E86" s="541">
        <f>(D86-C86)/C86</f>
        <v>1.7834101382488479</v>
      </c>
      <c r="F86" s="542"/>
      <c r="G86" s="539">
        <f>SUM(G87:G89)</f>
        <v>13763.2</v>
      </c>
      <c r="H86" s="540">
        <f>SUM(H87:H89)</f>
        <v>24055</v>
      </c>
      <c r="I86" s="542">
        <f>(H86-G86)/G86</f>
        <v>0.74777667984189711</v>
      </c>
      <c r="J86" s="541">
        <f>H86/$H$86</f>
        <v>1</v>
      </c>
      <c r="K86" s="654"/>
      <c r="L86" s="654"/>
    </row>
    <row r="87" spans="1:12">
      <c r="A87" s="543"/>
      <c r="B87" s="242" t="s">
        <v>36</v>
      </c>
      <c r="C87" s="721">
        <v>523</v>
      </c>
      <c r="D87" s="722">
        <v>2437</v>
      </c>
      <c r="E87" s="723">
        <f>(D87-C87)/C87</f>
        <v>3.6596558317399617</v>
      </c>
      <c r="F87" s="725"/>
      <c r="G87" s="721">
        <v>8289.2000000000007</v>
      </c>
      <c r="H87" s="722">
        <v>19165</v>
      </c>
      <c r="I87" s="725">
        <f>(H87-G87)/G87</f>
        <v>1.3120445881387828</v>
      </c>
      <c r="J87" s="723">
        <f t="shared" ref="J87:J88" si="19">H87/$H$86</f>
        <v>0.79671585948867174</v>
      </c>
      <c r="K87" s="654"/>
      <c r="L87" s="654"/>
    </row>
    <row r="88" spans="1:12" s="547" customFormat="1">
      <c r="A88" s="543"/>
      <c r="B88" s="242" t="s">
        <v>288</v>
      </c>
      <c r="C88" s="721">
        <v>500</v>
      </c>
      <c r="D88" s="722">
        <v>500</v>
      </c>
      <c r="E88" s="723" t="s">
        <v>54</v>
      </c>
      <c r="F88" s="725"/>
      <c r="G88" s="721">
        <v>5000</v>
      </c>
      <c r="H88" s="722">
        <v>4500</v>
      </c>
      <c r="I88" s="725">
        <f>(H88-G88)/G88</f>
        <v>-0.1</v>
      </c>
      <c r="J88" s="723">
        <f t="shared" si="19"/>
        <v>0.18707129494907504</v>
      </c>
      <c r="K88" s="654"/>
      <c r="L88" s="654"/>
    </row>
    <row r="89" spans="1:12" s="547" customFormat="1">
      <c r="A89" s="543"/>
      <c r="B89" s="242" t="s">
        <v>26</v>
      </c>
      <c r="C89" s="729">
        <v>62</v>
      </c>
      <c r="D89" s="722">
        <v>83</v>
      </c>
      <c r="E89" s="723">
        <f>(D89-C89)/C89</f>
        <v>0.33870967741935482</v>
      </c>
      <c r="F89" s="725"/>
      <c r="G89" s="721">
        <v>474</v>
      </c>
      <c r="H89" s="722">
        <v>390</v>
      </c>
      <c r="I89" s="725">
        <f t="shared" ref="I89:I94" si="20">(H89-G89)/G89</f>
        <v>-0.17721518987341772</v>
      </c>
      <c r="J89" s="723">
        <f>H89/$H$86</f>
        <v>1.6212845562253171E-2</v>
      </c>
      <c r="K89" s="654"/>
      <c r="L89" s="654"/>
    </row>
    <row r="90" spans="1:12">
      <c r="A90" s="850" t="s">
        <v>507</v>
      </c>
      <c r="B90" s="850"/>
      <c r="C90" s="539">
        <f>SUM(C91)</f>
        <v>2731.01</v>
      </c>
      <c r="D90" s="540">
        <f>SUM(D91)</f>
        <v>3242.951</v>
      </c>
      <c r="E90" s="657">
        <f>(D90-C90)/C90</f>
        <v>0.18745482440562275</v>
      </c>
      <c r="F90" s="542"/>
      <c r="G90" s="539">
        <f>SUM(G91)</f>
        <v>17409.057999999997</v>
      </c>
      <c r="H90" s="540">
        <f>SUM(H91)</f>
        <v>21765.06</v>
      </c>
      <c r="I90" s="542">
        <f t="shared" si="20"/>
        <v>0.25021468708990485</v>
      </c>
      <c r="J90" s="541">
        <v>1</v>
      </c>
      <c r="K90" s="654"/>
      <c r="L90" s="654"/>
    </row>
    <row r="91" spans="1:12" s="547" customFormat="1">
      <c r="A91" s="543"/>
      <c r="B91" s="242" t="s">
        <v>472</v>
      </c>
      <c r="C91" s="721">
        <v>2731.01</v>
      </c>
      <c r="D91" s="722">
        <v>3242.951</v>
      </c>
      <c r="E91" s="723">
        <f t="shared" ref="E91" si="21">(D91-C91)/C91</f>
        <v>0.18745482440562275</v>
      </c>
      <c r="F91" s="725"/>
      <c r="G91" s="721">
        <v>17409.057999999997</v>
      </c>
      <c r="H91" s="722">
        <v>21765.06</v>
      </c>
      <c r="I91" s="725">
        <f t="shared" si="20"/>
        <v>0.25021468708990485</v>
      </c>
      <c r="J91" s="545">
        <v>1</v>
      </c>
      <c r="K91" s="654"/>
      <c r="L91" s="654"/>
    </row>
    <row r="92" spans="1:12">
      <c r="A92" s="850" t="s">
        <v>506</v>
      </c>
      <c r="B92" s="850"/>
      <c r="C92" s="539">
        <f>SUM(C93:C96)</f>
        <v>556</v>
      </c>
      <c r="D92" s="540">
        <f>SUM(D93:D96)</f>
        <v>5012</v>
      </c>
      <c r="E92" s="541" t="s">
        <v>54</v>
      </c>
      <c r="F92" s="542"/>
      <c r="G92" s="655">
        <f>SUM(G93:G96)</f>
        <v>43570</v>
      </c>
      <c r="H92" s="658">
        <f>SUM(H93:H95)</f>
        <v>19186</v>
      </c>
      <c r="I92" s="656">
        <f t="shared" si="20"/>
        <v>-0.55965113610282302</v>
      </c>
      <c r="J92" s="541">
        <f>H92/$H$92</f>
        <v>1</v>
      </c>
      <c r="K92" s="654"/>
      <c r="L92" s="654"/>
    </row>
    <row r="93" spans="1:12">
      <c r="A93" s="543"/>
      <c r="B93" s="242" t="s">
        <v>34</v>
      </c>
      <c r="C93" s="721">
        <v>6</v>
      </c>
      <c r="D93" s="722">
        <v>5012</v>
      </c>
      <c r="E93" s="723" t="s">
        <v>54</v>
      </c>
      <c r="F93" s="725"/>
      <c r="G93" s="721">
        <v>21298</v>
      </c>
      <c r="H93" s="722">
        <v>17105</v>
      </c>
      <c r="I93" s="725">
        <f t="shared" si="20"/>
        <v>-0.1968729458165086</v>
      </c>
      <c r="J93" s="545">
        <f>H93/$H$92</f>
        <v>0.89153549463150217</v>
      </c>
      <c r="K93" s="654"/>
      <c r="L93" s="654"/>
    </row>
    <row r="94" spans="1:12" s="547" customFormat="1">
      <c r="A94" s="543"/>
      <c r="B94" s="242" t="s">
        <v>470</v>
      </c>
      <c r="C94" s="721">
        <v>550</v>
      </c>
      <c r="D94" s="722">
        <v>0</v>
      </c>
      <c r="E94" s="723" t="s">
        <v>54</v>
      </c>
      <c r="F94" s="725"/>
      <c r="G94" s="721">
        <v>6490</v>
      </c>
      <c r="H94" s="722">
        <v>2080</v>
      </c>
      <c r="I94" s="725">
        <f t="shared" si="20"/>
        <v>-0.67950693374422189</v>
      </c>
      <c r="J94" s="545">
        <f>H94/$H$92</f>
        <v>0.10841238403002189</v>
      </c>
      <c r="K94" s="654"/>
      <c r="L94" s="654"/>
    </row>
    <row r="95" spans="1:12" s="547" customFormat="1">
      <c r="A95" s="543"/>
      <c r="B95" s="242" t="s">
        <v>43</v>
      </c>
      <c r="C95" s="721">
        <v>0</v>
      </c>
      <c r="D95" s="722">
        <v>0</v>
      </c>
      <c r="E95" s="723" t="s">
        <v>54</v>
      </c>
      <c r="F95" s="725"/>
      <c r="G95" s="721">
        <v>0</v>
      </c>
      <c r="H95" s="722">
        <v>1</v>
      </c>
      <c r="I95" s="725" t="s">
        <v>64</v>
      </c>
      <c r="J95" s="545">
        <f t="shared" ref="J95" si="22">H95/$H$92</f>
        <v>5.2121338475972061E-5</v>
      </c>
      <c r="K95" s="654"/>
      <c r="L95" s="654"/>
    </row>
    <row r="96" spans="1:12" s="547" customFormat="1">
      <c r="A96" s="543"/>
      <c r="B96" s="242" t="s">
        <v>40</v>
      </c>
      <c r="C96" s="721">
        <v>0</v>
      </c>
      <c r="D96" s="722">
        <v>0</v>
      </c>
      <c r="E96" s="723" t="s">
        <v>54</v>
      </c>
      <c r="F96" s="725"/>
      <c r="G96" s="721">
        <v>15782</v>
      </c>
      <c r="H96" s="722">
        <v>0</v>
      </c>
      <c r="I96" s="725" t="s">
        <v>54</v>
      </c>
      <c r="J96" s="545" t="s">
        <v>54</v>
      </c>
      <c r="K96" s="654"/>
      <c r="L96" s="654"/>
    </row>
    <row r="97" spans="1:13">
      <c r="A97" s="850" t="s">
        <v>508</v>
      </c>
      <c r="B97" s="850"/>
      <c r="C97" s="539">
        <f>SUM(C98:C100)</f>
        <v>571</v>
      </c>
      <c r="D97" s="540">
        <f>SUM(D98:D100)</f>
        <v>2209.4139999999998</v>
      </c>
      <c r="E97" s="541">
        <f t="shared" ref="E97:E107" si="23">(D97-C97)/C97</f>
        <v>2.8693765323992992</v>
      </c>
      <c r="F97" s="542"/>
      <c r="G97" s="655">
        <f>SUM(G98:G101)</f>
        <v>9765.9529999999995</v>
      </c>
      <c r="H97" s="540">
        <f>SUM(H98:H100)</f>
        <v>16062.594000000001</v>
      </c>
      <c r="I97" s="542">
        <f>(H97-G97)/G97</f>
        <v>0.64475438290559062</v>
      </c>
      <c r="J97" s="541">
        <f>H97/$H$97</f>
        <v>1</v>
      </c>
      <c r="K97" s="654"/>
      <c r="L97" s="654"/>
    </row>
    <row r="98" spans="1:13" s="547" customFormat="1">
      <c r="A98" s="543"/>
      <c r="B98" s="242" t="s">
        <v>42</v>
      </c>
      <c r="C98" s="721">
        <v>189</v>
      </c>
      <c r="D98" s="722">
        <v>1342.7</v>
      </c>
      <c r="E98" s="723">
        <f t="shared" si="23"/>
        <v>6.1042328042328045</v>
      </c>
      <c r="F98" s="725"/>
      <c r="G98" s="721">
        <v>6343.72</v>
      </c>
      <c r="H98" s="722">
        <v>11931.24</v>
      </c>
      <c r="I98" s="546">
        <f t="shared" ref="I98:I107" si="24">(H98-G98)/G98</f>
        <v>0.8807954953875643</v>
      </c>
      <c r="J98" s="545">
        <f>H98/$H$97</f>
        <v>0.74279658690246408</v>
      </c>
      <c r="K98" s="654"/>
      <c r="L98" s="654"/>
    </row>
    <row r="99" spans="1:13" s="547" customFormat="1">
      <c r="A99" s="543"/>
      <c r="B99" s="242" t="s">
        <v>34</v>
      </c>
      <c r="C99" s="721">
        <v>382</v>
      </c>
      <c r="D99" s="722">
        <v>333.904</v>
      </c>
      <c r="E99" s="723">
        <f t="shared" si="23"/>
        <v>-0.12590575916230368</v>
      </c>
      <c r="F99" s="725"/>
      <c r="G99" s="721">
        <v>3335.2329999999997</v>
      </c>
      <c r="H99" s="722">
        <v>2995.424</v>
      </c>
      <c r="I99" s="546">
        <f t="shared" si="24"/>
        <v>-0.10188463594597431</v>
      </c>
      <c r="J99" s="545">
        <f>H99/$H$97</f>
        <v>0.18648444952291018</v>
      </c>
      <c r="K99" s="654"/>
      <c r="L99" s="654"/>
    </row>
    <row r="100" spans="1:13" s="547" customFormat="1">
      <c r="A100" s="543"/>
      <c r="B100" s="242" t="s">
        <v>472</v>
      </c>
      <c r="C100" s="729">
        <v>0</v>
      </c>
      <c r="D100" s="722">
        <v>532.80999999999995</v>
      </c>
      <c r="E100" s="723" t="s">
        <v>64</v>
      </c>
      <c r="F100" s="725"/>
      <c r="G100" s="729" t="s">
        <v>54</v>
      </c>
      <c r="H100" s="722">
        <v>1135.9299999999998</v>
      </c>
      <c r="I100" s="546" t="s">
        <v>64</v>
      </c>
      <c r="J100" s="545">
        <f>H100/$H$97</f>
        <v>7.0718963574625607E-2</v>
      </c>
      <c r="K100" s="654"/>
      <c r="L100" s="654"/>
    </row>
    <row r="101" spans="1:13" s="547" customFormat="1">
      <c r="A101" s="543"/>
      <c r="B101" s="242" t="s">
        <v>40</v>
      </c>
      <c r="C101" s="729" t="s">
        <v>54</v>
      </c>
      <c r="D101" s="780" t="s">
        <v>54</v>
      </c>
      <c r="E101" s="723" t="s">
        <v>54</v>
      </c>
      <c r="F101" s="725"/>
      <c r="G101" s="721">
        <v>87</v>
      </c>
      <c r="H101" s="780" t="s">
        <v>54</v>
      </c>
      <c r="I101" s="546" t="s">
        <v>54</v>
      </c>
      <c r="J101" s="545" t="s">
        <v>54</v>
      </c>
      <c r="K101" s="654"/>
      <c r="L101" s="654"/>
    </row>
    <row r="102" spans="1:13">
      <c r="A102" s="850" t="s">
        <v>510</v>
      </c>
      <c r="B102" s="850"/>
      <c r="C102" s="539">
        <f>SUM(C103)</f>
        <v>1871.81</v>
      </c>
      <c r="D102" s="540">
        <f>SUM(D103)</f>
        <v>2450.8199999999997</v>
      </c>
      <c r="E102" s="541">
        <f>(D102-C102)/C102</f>
        <v>0.30933160951164901</v>
      </c>
      <c r="F102" s="542"/>
      <c r="G102" s="539">
        <f>SUM(G103)</f>
        <v>11548.31</v>
      </c>
      <c r="H102" s="540">
        <f>SUM(H103)</f>
        <v>14346.220000000001</v>
      </c>
      <c r="I102" s="542">
        <f>(H102-G102)/G102</f>
        <v>0.24227874035248465</v>
      </c>
      <c r="J102" s="541">
        <f>H102/$H$102</f>
        <v>1</v>
      </c>
      <c r="K102" s="654"/>
      <c r="L102" s="654"/>
    </row>
    <row r="103" spans="1:13" s="547" customFormat="1">
      <c r="A103" s="543"/>
      <c r="B103" s="242" t="s">
        <v>472</v>
      </c>
      <c r="C103" s="721">
        <v>1871.81</v>
      </c>
      <c r="D103" s="722">
        <v>2450.8199999999997</v>
      </c>
      <c r="E103" s="723">
        <f>(D103-C103)/C103</f>
        <v>0.30933160951164901</v>
      </c>
      <c r="F103" s="725"/>
      <c r="G103" s="721">
        <v>11548.31</v>
      </c>
      <c r="H103" s="722">
        <v>14346.220000000001</v>
      </c>
      <c r="I103" s="546">
        <f>(H103-G103)/G103</f>
        <v>0.24227874035248465</v>
      </c>
      <c r="J103" s="545">
        <v>1</v>
      </c>
      <c r="K103" s="654"/>
      <c r="L103" s="654"/>
    </row>
    <row r="104" spans="1:13">
      <c r="A104" s="850" t="s">
        <v>509</v>
      </c>
      <c r="B104" s="850"/>
      <c r="C104" s="539">
        <f>SUM(C105:C107)</f>
        <v>1365.3040000000001</v>
      </c>
      <c r="D104" s="540">
        <f>SUM(D105:D107)</f>
        <v>1243.845</v>
      </c>
      <c r="E104" s="541">
        <f t="shared" si="23"/>
        <v>-8.896113979011272E-2</v>
      </c>
      <c r="F104" s="542"/>
      <c r="G104" s="655">
        <f>SUM(G105:G107)</f>
        <v>13784.458999999999</v>
      </c>
      <c r="H104" s="540">
        <f>SUM(H105:H107)</f>
        <v>12988.600000000002</v>
      </c>
      <c r="I104" s="542">
        <f>(H104-G104)/G104</f>
        <v>-5.7735961926398183E-2</v>
      </c>
      <c r="J104" s="541">
        <f t="shared" ref="J104:J107" si="25">H104/$H$104</f>
        <v>1</v>
      </c>
      <c r="K104" s="654"/>
      <c r="L104" s="654"/>
    </row>
    <row r="105" spans="1:13">
      <c r="A105" s="543"/>
      <c r="B105" s="242" t="s">
        <v>38</v>
      </c>
      <c r="C105" s="721">
        <v>357.13</v>
      </c>
      <c r="D105" s="722">
        <v>650.38</v>
      </c>
      <c r="E105" s="723">
        <f t="shared" si="23"/>
        <v>0.82112956066418397</v>
      </c>
      <c r="F105" s="725"/>
      <c r="G105" s="721">
        <v>7627.1149999999998</v>
      </c>
      <c r="H105" s="722">
        <v>6993.0550000000012</v>
      </c>
      <c r="I105" s="546">
        <f t="shared" si="24"/>
        <v>-8.3132350829900767E-2</v>
      </c>
      <c r="J105" s="545">
        <f t="shared" si="25"/>
        <v>0.53839944258811578</v>
      </c>
      <c r="K105" s="654"/>
      <c r="L105" s="654"/>
    </row>
    <row r="106" spans="1:13">
      <c r="A106" s="543"/>
      <c r="B106" s="242" t="s">
        <v>470</v>
      </c>
      <c r="C106" s="721">
        <v>810.87900000000002</v>
      </c>
      <c r="D106" s="722">
        <v>403.45499999999998</v>
      </c>
      <c r="E106" s="723">
        <f t="shared" si="23"/>
        <v>-0.50244734417835468</v>
      </c>
      <c r="F106" s="725"/>
      <c r="G106" s="721">
        <v>5404.634</v>
      </c>
      <c r="H106" s="722">
        <v>5427.55</v>
      </c>
      <c r="I106" s="546">
        <f t="shared" si="24"/>
        <v>4.2400650996904082E-3</v>
      </c>
      <c r="J106" s="545">
        <f t="shared" si="25"/>
        <v>0.41787028625102007</v>
      </c>
      <c r="K106" s="654"/>
      <c r="L106" s="654"/>
    </row>
    <row r="107" spans="1:13">
      <c r="A107" s="543"/>
      <c r="B107" s="242" t="s">
        <v>42</v>
      </c>
      <c r="C107" s="730">
        <v>197.29499999999999</v>
      </c>
      <c r="D107" s="731">
        <v>190.01</v>
      </c>
      <c r="E107" s="732">
        <f t="shared" si="23"/>
        <v>-3.6924402544413176E-2</v>
      </c>
      <c r="F107" s="725"/>
      <c r="G107" s="730">
        <v>752.70999999999992</v>
      </c>
      <c r="H107" s="731">
        <v>567.995</v>
      </c>
      <c r="I107" s="549">
        <f t="shared" si="24"/>
        <v>-0.24539995482988128</v>
      </c>
      <c r="J107" s="548">
        <f t="shared" si="25"/>
        <v>4.3730271160864136E-2</v>
      </c>
      <c r="K107" s="654"/>
      <c r="L107" s="654"/>
    </row>
    <row r="108" spans="1:13" ht="10.5" customHeight="1">
      <c r="K108" s="526"/>
      <c r="L108" s="526"/>
      <c r="M108" s="527"/>
    </row>
    <row r="109" spans="1:13">
      <c r="A109" s="733"/>
      <c r="B109" s="759" t="s">
        <v>650</v>
      </c>
      <c r="C109" s="855" t="s">
        <v>651</v>
      </c>
      <c r="D109" s="855"/>
      <c r="E109" s="855"/>
      <c r="F109" s="855"/>
      <c r="G109" s="855"/>
      <c r="H109" s="855"/>
      <c r="I109" s="855"/>
      <c r="J109" s="855"/>
      <c r="K109" s="527"/>
      <c r="L109" s="527"/>
      <c r="M109" s="527"/>
    </row>
    <row r="110" spans="1:13" ht="12.75" customHeight="1">
      <c r="B110" s="526" t="s">
        <v>631</v>
      </c>
      <c r="C110" s="526"/>
      <c r="D110" s="526"/>
      <c r="E110" s="526"/>
      <c r="F110" s="526"/>
      <c r="G110" s="526"/>
      <c r="H110" s="526"/>
      <c r="I110" s="526"/>
      <c r="J110" s="526"/>
      <c r="K110" s="527"/>
      <c r="L110" s="527"/>
      <c r="M110" s="527"/>
    </row>
    <row r="111" spans="1:13">
      <c r="A111" s="526"/>
      <c r="B111" s="526"/>
      <c r="C111" s="526"/>
      <c r="D111" s="526"/>
      <c r="E111" s="526"/>
      <c r="F111" s="526"/>
      <c r="G111" s="526"/>
      <c r="H111" s="526"/>
      <c r="I111" s="526"/>
      <c r="J111" s="526"/>
    </row>
    <row r="112" spans="1:13">
      <c r="A112" s="527"/>
      <c r="B112" s="527"/>
      <c r="C112" s="527"/>
      <c r="D112" s="527"/>
      <c r="E112" s="527"/>
      <c r="F112" s="527"/>
      <c r="G112" s="527"/>
      <c r="H112" s="527"/>
      <c r="I112" s="527"/>
      <c r="J112" s="527"/>
    </row>
    <row r="113" spans="1:10">
      <c r="A113" s="527"/>
      <c r="B113" s="527"/>
      <c r="C113" s="782"/>
      <c r="D113" s="782"/>
      <c r="E113" s="782"/>
      <c r="F113" s="782"/>
      <c r="G113" s="782"/>
      <c r="H113" s="782"/>
      <c r="I113" s="527"/>
      <c r="J113" s="527"/>
    </row>
    <row r="115" spans="1:10">
      <c r="C115" s="497"/>
    </row>
  </sheetData>
  <mergeCells count="26">
    <mergeCell ref="C109:J109"/>
    <mergeCell ref="A90:B90"/>
    <mergeCell ref="A92:B92"/>
    <mergeCell ref="A97:B97"/>
    <mergeCell ref="A102:B102"/>
    <mergeCell ref="A104:B104"/>
    <mergeCell ref="A14:B14"/>
    <mergeCell ref="A20:B20"/>
    <mergeCell ref="A25:B25"/>
    <mergeCell ref="A30:B30"/>
    <mergeCell ref="A38:B38"/>
    <mergeCell ref="C4:E4"/>
    <mergeCell ref="G4:J4"/>
    <mergeCell ref="A5:B5"/>
    <mergeCell ref="A6:B6"/>
    <mergeCell ref="A12:B12"/>
    <mergeCell ref="A78:B78"/>
    <mergeCell ref="A82:B82"/>
    <mergeCell ref="A86:B86"/>
    <mergeCell ref="A46:B46"/>
    <mergeCell ref="A49:B49"/>
    <mergeCell ref="A54:B54"/>
    <mergeCell ref="A62:B62"/>
    <mergeCell ref="A64:B64"/>
    <mergeCell ref="A68:B68"/>
    <mergeCell ref="A74:B74"/>
  </mergeCells>
  <pageMargins left="0.7" right="0.7" top="0.75" bottom="0.75" header="0.3" footer="0.3"/>
  <pageSetup paperSize="9" scale="78" orientation="portrait" r:id="rId1"/>
  <rowBreaks count="1" manualBreakCount="1">
    <brk id="5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J19"/>
  <sheetViews>
    <sheetView showGridLines="0" view="pageBreakPreview" zoomScaleNormal="100" zoomScaleSheetLayoutView="100" workbookViewId="0">
      <selection activeCell="M23" sqref="M23"/>
    </sheetView>
  </sheetViews>
  <sheetFormatPr baseColWidth="10" defaultRowHeight="15"/>
  <cols>
    <col min="1" max="1" width="5.42578125" style="758" customWidth="1"/>
    <col min="2" max="2" width="13.85546875" style="758" customWidth="1"/>
    <col min="3" max="16384" width="11.42578125" style="758"/>
  </cols>
  <sheetData>
    <row r="1" spans="1:10">
      <c r="A1" s="216" t="s">
        <v>517</v>
      </c>
    </row>
    <row r="2" spans="1:10" ht="15.75" customHeight="1">
      <c r="A2" s="220" t="s">
        <v>518</v>
      </c>
      <c r="B2" s="560"/>
      <c r="C2" s="560"/>
      <c r="D2" s="560"/>
      <c r="E2" s="560"/>
      <c r="F2" s="560"/>
      <c r="G2" s="560"/>
      <c r="H2" s="560"/>
    </row>
    <row r="3" spans="1:10" ht="15" customHeight="1">
      <c r="A3" s="559"/>
      <c r="B3" s="560"/>
      <c r="C3" s="560"/>
      <c r="D3" s="560"/>
      <c r="E3" s="560"/>
      <c r="F3" s="560"/>
      <c r="G3" s="560"/>
      <c r="H3" s="560"/>
    </row>
    <row r="5" spans="1:10">
      <c r="B5" s="198"/>
      <c r="C5" s="858" t="s">
        <v>641</v>
      </c>
      <c r="D5" s="859"/>
      <c r="E5" s="860"/>
      <c r="F5" s="858" t="s">
        <v>642</v>
      </c>
      <c r="G5" s="859"/>
      <c r="H5" s="859"/>
      <c r="I5" s="860"/>
    </row>
    <row r="6" spans="1:10" ht="24.75" customHeight="1">
      <c r="A6" s="861" t="s">
        <v>214</v>
      </c>
      <c r="B6" s="862"/>
      <c r="C6" s="550">
        <v>2017</v>
      </c>
      <c r="D6" s="371">
        <v>2018</v>
      </c>
      <c r="E6" s="551" t="s">
        <v>488</v>
      </c>
      <c r="F6" s="550">
        <v>2017</v>
      </c>
      <c r="G6" s="371">
        <v>2018</v>
      </c>
      <c r="H6" s="371" t="s">
        <v>488</v>
      </c>
      <c r="I6" s="551" t="s">
        <v>489</v>
      </c>
    </row>
    <row r="7" spans="1:10" ht="24.75" customHeight="1">
      <c r="A7" s="863" t="s">
        <v>511</v>
      </c>
      <c r="B7" s="864"/>
      <c r="C7" s="659">
        <f>SUM(C8:C11)</f>
        <v>20268.95</v>
      </c>
      <c r="D7" s="659">
        <f>SUM(D8:D11)</f>
        <v>6128.3</v>
      </c>
      <c r="E7" s="542">
        <f>(D7-C7)/C7</f>
        <v>-0.69765084032473323</v>
      </c>
      <c r="F7" s="783">
        <f>SUM(F8:F11)</f>
        <v>151534.49000000002</v>
      </c>
      <c r="G7" s="659">
        <f>SUM(G8:G11)</f>
        <v>83116.23</v>
      </c>
      <c r="H7" s="542">
        <f>(G7-F7)/F7</f>
        <v>-0.45150288888028073</v>
      </c>
      <c r="I7" s="541">
        <f>G7/$G$7</f>
        <v>1</v>
      </c>
      <c r="J7" s="660"/>
    </row>
    <row r="8" spans="1:10" ht="18.75" customHeight="1">
      <c r="A8" s="198"/>
      <c r="B8" s="552" t="s">
        <v>470</v>
      </c>
      <c r="C8" s="661">
        <v>9723</v>
      </c>
      <c r="D8" s="662">
        <v>2144.3000000000002</v>
      </c>
      <c r="E8" s="545">
        <f>(D8-C8)/C8</f>
        <v>-0.77946107168569367</v>
      </c>
      <c r="F8" s="661">
        <v>62771.54</v>
      </c>
      <c r="G8" s="662">
        <v>47460.899999999994</v>
      </c>
      <c r="H8" s="546">
        <f>(G8-F8)/F8</f>
        <v>-0.24391053652658523</v>
      </c>
      <c r="I8" s="545">
        <f>G8/$G$7</f>
        <v>0.57101844008083613</v>
      </c>
      <c r="J8" s="660"/>
    </row>
    <row r="9" spans="1:10" ht="18.75" customHeight="1">
      <c r="A9" s="198"/>
      <c r="B9" s="552" t="s">
        <v>41</v>
      </c>
      <c r="C9" s="661">
        <v>5210.95</v>
      </c>
      <c r="D9" s="662">
        <v>1299</v>
      </c>
      <c r="E9" s="545">
        <f>(D9-C9)/C9</f>
        <v>-0.75071723965879544</v>
      </c>
      <c r="F9" s="661">
        <v>18347.98</v>
      </c>
      <c r="G9" s="662">
        <v>17913.830000000002</v>
      </c>
      <c r="H9" s="546">
        <f>(G9-F9)/F9</f>
        <v>-2.3662005299765851E-2</v>
      </c>
      <c r="I9" s="545">
        <f>G9/$G$7</f>
        <v>0.21552746076187529</v>
      </c>
      <c r="J9" s="660"/>
    </row>
    <row r="10" spans="1:10" ht="18.75" customHeight="1">
      <c r="A10" s="198"/>
      <c r="B10" s="552" t="s">
        <v>44</v>
      </c>
      <c r="C10" s="661">
        <v>2869</v>
      </c>
      <c r="D10" s="662">
        <v>2424</v>
      </c>
      <c r="E10" s="545">
        <f>(D10-C10)/C10</f>
        <v>-0.15510630881840362</v>
      </c>
      <c r="F10" s="661">
        <v>26507.4</v>
      </c>
      <c r="G10" s="662">
        <v>11402.5</v>
      </c>
      <c r="H10" s="546">
        <f>(G10-F10)/F10</f>
        <v>-0.56983710209224592</v>
      </c>
      <c r="I10" s="545">
        <f>G10/$G$7</f>
        <v>0.13718740611791463</v>
      </c>
      <c r="J10" s="660"/>
    </row>
    <row r="11" spans="1:10" ht="18.75" customHeight="1">
      <c r="A11" s="198"/>
      <c r="B11" s="552" t="s">
        <v>40</v>
      </c>
      <c r="C11" s="661">
        <v>2466</v>
      </c>
      <c r="D11" s="662">
        <v>261</v>
      </c>
      <c r="E11" s="545">
        <f>(D11-C11)/C11</f>
        <v>-0.8941605839416058</v>
      </c>
      <c r="F11" s="661">
        <v>43907.57</v>
      </c>
      <c r="G11" s="662">
        <v>6339</v>
      </c>
      <c r="H11" s="546">
        <f>(G11-F11)/F11</f>
        <v>-0.8556285396800597</v>
      </c>
      <c r="I11" s="545">
        <f>G11/$G$7</f>
        <v>7.6266693039373903E-2</v>
      </c>
      <c r="J11" s="660"/>
    </row>
    <row r="12" spans="1:10" ht="24.75" customHeight="1">
      <c r="A12" s="865" t="s">
        <v>512</v>
      </c>
      <c r="B12" s="866"/>
      <c r="C12" s="663">
        <f>SUM(C13:C14)</f>
        <v>9479.34</v>
      </c>
      <c r="D12" s="663">
        <f>SUM(D13:D14)</f>
        <v>9159.0600000000013</v>
      </c>
      <c r="E12" s="657">
        <f t="shared" ref="E12:E13" si="0">(D12-C12)/C12</f>
        <v>-3.378716239738197E-2</v>
      </c>
      <c r="F12" s="663">
        <f>SUM(F13:F14)</f>
        <v>85425.59</v>
      </c>
      <c r="G12" s="663">
        <f>SUM(G13:G14)</f>
        <v>84016.680000000008</v>
      </c>
      <c r="H12" s="656">
        <f t="shared" ref="H12:H13" si="1">(G12-F12)/F12</f>
        <v>-1.6492833119443353E-2</v>
      </c>
      <c r="I12" s="657">
        <f>G12/$G$12</f>
        <v>1</v>
      </c>
      <c r="J12" s="660"/>
    </row>
    <row r="13" spans="1:10" ht="17.25" customHeight="1">
      <c r="A13" s="664"/>
      <c r="B13" s="665" t="s">
        <v>41</v>
      </c>
      <c r="C13" s="666">
        <v>8929.34</v>
      </c>
      <c r="D13" s="667">
        <v>9159.0600000000013</v>
      </c>
      <c r="E13" s="668">
        <f t="shared" si="0"/>
        <v>2.5726425469295731E-2</v>
      </c>
      <c r="F13" s="666">
        <v>78935.59</v>
      </c>
      <c r="G13" s="667">
        <v>84016.680000000008</v>
      </c>
      <c r="H13" s="669">
        <f t="shared" si="1"/>
        <v>6.4370076919676042E-2</v>
      </c>
      <c r="I13" s="668">
        <f>G13/$G$12</f>
        <v>1</v>
      </c>
      <c r="J13" s="660"/>
    </row>
    <row r="14" spans="1:10" ht="17.25" customHeight="1">
      <c r="A14" s="664"/>
      <c r="B14" s="552" t="s">
        <v>470</v>
      </c>
      <c r="C14" s="666">
        <v>550</v>
      </c>
      <c r="D14" s="667" t="s">
        <v>54</v>
      </c>
      <c r="E14" s="668" t="s">
        <v>54</v>
      </c>
      <c r="F14" s="666">
        <v>6490</v>
      </c>
      <c r="G14" s="667" t="s">
        <v>54</v>
      </c>
      <c r="H14" s="669" t="s">
        <v>54</v>
      </c>
      <c r="I14" s="668" t="s">
        <v>54</v>
      </c>
      <c r="J14" s="660"/>
    </row>
    <row r="15" spans="1:10" ht="24.75" customHeight="1">
      <c r="A15" s="856" t="s">
        <v>513</v>
      </c>
      <c r="B15" s="857"/>
      <c r="C15" s="670">
        <f>SUM(C16)</f>
        <v>0</v>
      </c>
      <c r="D15" s="670">
        <f>SUM(D16)</f>
        <v>33.305</v>
      </c>
      <c r="E15" s="553" t="s">
        <v>54</v>
      </c>
      <c r="F15" s="670">
        <f>SUM(F16)</f>
        <v>207.69</v>
      </c>
      <c r="G15" s="670">
        <f>SUM(G16)</f>
        <v>112.36500000000001</v>
      </c>
      <c r="H15" s="554">
        <f>(G15-F15)/F15</f>
        <v>-0.45897732197024405</v>
      </c>
      <c r="I15" s="553">
        <v>1</v>
      </c>
      <c r="J15" s="660"/>
    </row>
    <row r="16" spans="1:10" ht="21" customHeight="1">
      <c r="A16" s="555"/>
      <c r="B16" s="556" t="s">
        <v>470</v>
      </c>
      <c r="C16" s="671">
        <v>0</v>
      </c>
      <c r="D16" s="672">
        <v>33.305</v>
      </c>
      <c r="E16" s="557" t="s">
        <v>54</v>
      </c>
      <c r="F16" s="671">
        <v>207.69</v>
      </c>
      <c r="G16" s="672">
        <v>112.36500000000001</v>
      </c>
      <c r="H16" s="558">
        <f>(G16-F16)/F16</f>
        <v>-0.45897732197024405</v>
      </c>
      <c r="I16" s="557">
        <v>1</v>
      </c>
      <c r="J16" s="660"/>
    </row>
    <row r="18" spans="1:7" ht="32.25" customHeight="1">
      <c r="A18" s="526" t="s">
        <v>632</v>
      </c>
      <c r="B18" s="526"/>
      <c r="D18" s="784" t="s">
        <v>652</v>
      </c>
      <c r="E18" s="784"/>
      <c r="F18" s="784"/>
      <c r="G18" s="784"/>
    </row>
    <row r="19" spans="1:7">
      <c r="A19" s="526" t="s">
        <v>633</v>
      </c>
      <c r="B19" s="526"/>
    </row>
  </sheetData>
  <mergeCells count="6">
    <mergeCell ref="A15:B15"/>
    <mergeCell ref="C5:E5"/>
    <mergeCell ref="F5:I5"/>
    <mergeCell ref="A6:B6"/>
    <mergeCell ref="A7:B7"/>
    <mergeCell ref="A12:B12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20</vt:i4>
      </vt:variant>
    </vt:vector>
  </HeadingPairs>
  <TitlesOfParts>
    <vt:vector size="44" baseType="lpstr">
      <vt:lpstr>1. PRODUCCIÓN METÁLICA</vt:lpstr>
      <vt:lpstr>2. PRODUCCIÓN EMPRESAS </vt:lpstr>
      <vt:lpstr>08.5 RECAUDACION TRIB</vt:lpstr>
      <vt:lpstr>SALDO IED por SECTOR</vt:lpstr>
      <vt:lpstr>2.1PRODUCCION METÁLICA UNIDADES</vt:lpstr>
      <vt:lpstr>3. PRODUCCIÓN REGIONES</vt:lpstr>
      <vt:lpstr>4. NO METÁLICA</vt:lpstr>
      <vt:lpstr>4.1 NO METÁLICA REGIONES</vt:lpstr>
      <vt:lpstr>4.2 PRODUCCIÓN CARBONÍFERA</vt:lpstr>
      <vt:lpstr>5. MACROECONÓMICAS</vt:lpstr>
      <vt:lpstr>03.1 EXPORTACIONES MINERAS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13.2 PETITORIOS</vt:lpstr>
      <vt:lpstr>14. RECAUDACIÓN</vt:lpstr>
      <vt:lpstr>'1. PRODUCCIÓN METÁLICA'!Área_de_impresión</vt:lpstr>
      <vt:lpstr>'10. EMPLEO'!Área_de_impresión</vt:lpstr>
      <vt:lpstr>'11. TRANSFERENCIAS'!Área_de_impresión</vt:lpstr>
      <vt:lpstr>'12. TRANSFERENCIAS 2'!Área_de_impresión</vt:lpstr>
      <vt:lpstr>'13. CATASTRO ACTIVIDAD'!Área_de_impresión</vt:lpstr>
      <vt:lpstr>'13.1 ACTIVIDAD MINERA'!Área_de_impresión</vt:lpstr>
      <vt:lpstr>'13.2 PETITORIOS'!Área_de_impresión</vt:lpstr>
      <vt:lpstr>'14. RECAUDACIÓN'!Área_de_impresión</vt:lpstr>
      <vt:lpstr>'2. PRODUCCIÓN EMPRESAS '!Área_de_impresión</vt:lpstr>
      <vt:lpstr>'2.1PRODUCCION METÁLICA UNIDADES'!Área_de_impresión</vt:lpstr>
      <vt:lpstr>'3. PRODUCCIÓN REGIONES'!Área_de_impresión</vt:lpstr>
      <vt:lpstr>'4. NO METÁLICA'!Área_de_impresión</vt:lpstr>
      <vt:lpstr>'4.1 NO METÁLICA REGIONES'!Área_de_impresión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  <vt:lpstr>'7. INVERSIONES'!Área_de_impresión</vt:lpstr>
      <vt:lpstr>'8. INVERSIONES TIPO'!Área_de_impresión</vt:lpstr>
      <vt:lpstr>'9. INVERSIONES RUBRO'!Área_de_impresión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TEMP_DGM152</cp:lastModifiedBy>
  <cp:lastPrinted>2018-07-23T15:22:38Z</cp:lastPrinted>
  <dcterms:created xsi:type="dcterms:W3CDTF">2014-07-07T20:10:18Z</dcterms:created>
  <dcterms:modified xsi:type="dcterms:W3CDTF">2018-10-30T17:22:28Z</dcterms:modified>
</cp:coreProperties>
</file>