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AGUINAGA\BOLETINES\2018\NOVIEMBRE\"/>
    </mc:Choice>
  </mc:AlternateContent>
  <xr:revisionPtr revIDLastSave="0" documentId="12_ncr:500000_{D7EA41A0-C24A-46EB-9AD4-6282B83B7822}" xr6:coauthVersionLast="31" xr6:coauthVersionMax="31" xr10:uidLastSave="{00000000-0000-0000-0000-000000000000}"/>
  <bookViews>
    <workbookView xWindow="0" yWindow="660" windowWidth="23250" windowHeight="9075" tabRatio="945" firstSheet="13" activeTab="18" xr2:uid="{00000000-000D-0000-FFFF-FFFF00000000}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5. MACROECONÓMICAS" sheetId="36" r:id="rId9"/>
    <sheet name="03.1 EXPORTACIONES MINERAS" sheetId="3" state="hidden" r:id="rId10"/>
    <sheet name="6. EXPORTACIONES" sheetId="37" r:id="rId11"/>
    <sheet name="6.1 EXPORTACIONES PART" sheetId="38" r:id="rId12"/>
    <sheet name="6.2 EXPORT PRODUCTOS" sheetId="39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50" r:id="rId21"/>
    <sheet name="13.2 PETITORIOS" sheetId="55" r:id="rId22"/>
    <sheet name="14. RECAUDACIÓN" sheetId="48" r:id="rId23"/>
  </sheets>
  <externalReferences>
    <externalReference r:id="rId24"/>
  </externalReferences>
  <definedNames>
    <definedName name="_xlnm.Print_Area" localSheetId="0">'1. PRODUCCIÓN METÁLICA'!$A$1:$I$46</definedName>
    <definedName name="_xlnm.Print_Area" localSheetId="16">'10. EMPLEO'!$A$1:$N$60</definedName>
    <definedName name="_xlnm.Print_Area" localSheetId="17">'11. TRANSFERENCIAS'!$A$1:$L$35</definedName>
    <definedName name="_xlnm.Print_Area" localSheetId="18">'12. TRANSFERENCIAS 2'!$A$1:$K$87</definedName>
    <definedName name="_xlnm.Print_Area" localSheetId="19">'13. CATASTRO ACTIVIDAD'!$A$1:$N$43</definedName>
    <definedName name="_xlnm.Print_Area" localSheetId="20">'13.1 ACTIVIDAD MINERA'!$A$1:$E$44</definedName>
    <definedName name="_xlnm.Print_Area" localSheetId="21">'13.2 PETITORIOS'!$A$1:$G$39</definedName>
    <definedName name="_xlnm.Print_Area" localSheetId="22">'14. RECAUDACIÓN'!$A$1:$F$27</definedName>
    <definedName name="_xlnm.Print_Area" localSheetId="1">'2. PRODUCCIÓN EMPRESAS '!$A$1:$H$79</definedName>
    <definedName name="_xlnm.Print_Area" localSheetId="4">'3. PRODUCCIÓN REGIONES'!$A$1:$I$97</definedName>
    <definedName name="_xlnm.Print_Area" localSheetId="5">'4. NO METÁLICA'!$A$1:$I$47</definedName>
    <definedName name="_xlnm.Print_Area" localSheetId="6">'4.1 NO METÁLICA REGIONES'!$A$1:$J$112</definedName>
    <definedName name="_xlnm.Print_Area" localSheetId="8">'5. MACROECONÓMICAS'!$A$1:$I$68</definedName>
    <definedName name="_xlnm.Print_Area" localSheetId="10">'6. EXPORTACIONES'!$A$1:$L$97</definedName>
    <definedName name="_xlnm.Print_Area" localSheetId="11">'6.1 EXPORTACIONES PART'!$A$1:$AA$25</definedName>
    <definedName name="_xlnm.Print_Area" localSheetId="12">'6.2 EXPORT PRODUCTOS'!$A$1:$C$42</definedName>
    <definedName name="_xlnm.Print_Area" localSheetId="13">'7. INVERSIONES'!$A$1:$H$49</definedName>
    <definedName name="_xlnm.Print_Area" localSheetId="14">'8. INVERSIONES TIPO'!$A$1:$I$91</definedName>
    <definedName name="_xlnm.Print_Area" localSheetId="15">'9. INVERSIONES RUBRO'!$A$1:$H$81</definedName>
  </definedNames>
  <calcPr calcId="162913"/>
</workbook>
</file>

<file path=xl/calcChain.xml><?xml version="1.0" encoding="utf-8"?>
<calcChain xmlns="http://schemas.openxmlformats.org/spreadsheetml/2006/main">
  <c r="Z21" i="38" l="1"/>
  <c r="K15" i="37"/>
  <c r="B15" i="37"/>
  <c r="Z15" i="38"/>
  <c r="Z18" i="38"/>
  <c r="Z17" i="38"/>
  <c r="Z16" i="38"/>
  <c r="Z14" i="38"/>
  <c r="Z13" i="38"/>
  <c r="Z12" i="38"/>
  <c r="Z11" i="38"/>
  <c r="Z10" i="38"/>
  <c r="Z9" i="38"/>
  <c r="Z8" i="38"/>
  <c r="Z7" i="38"/>
  <c r="D42" i="50" l="1"/>
  <c r="C42" i="50"/>
  <c r="E41" i="50"/>
  <c r="E40" i="50"/>
  <c r="E39" i="50"/>
  <c r="E38" i="50"/>
  <c r="E37" i="50"/>
  <c r="E36" i="50"/>
  <c r="E35" i="50"/>
  <c r="E34" i="50"/>
  <c r="E33" i="50"/>
  <c r="D29" i="50"/>
  <c r="E29" i="50" s="1"/>
  <c r="C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C11" i="50"/>
  <c r="D11" i="50" s="1"/>
  <c r="A11" i="50"/>
  <c r="D10" i="50"/>
  <c r="D9" i="50"/>
  <c r="D8" i="50"/>
  <c r="D7" i="50"/>
  <c r="D6" i="50"/>
  <c r="D5" i="50"/>
  <c r="N41" i="46"/>
  <c r="N29" i="46"/>
  <c r="N17" i="46"/>
  <c r="E42" i="50" l="1"/>
  <c r="N58" i="43"/>
  <c r="C32" i="43"/>
  <c r="C33" i="43" s="1"/>
  <c r="B32" i="43"/>
  <c r="B33" i="43" s="1"/>
  <c r="D31" i="43"/>
  <c r="D28" i="43"/>
  <c r="D27" i="43"/>
  <c r="D26" i="43"/>
  <c r="D25" i="43"/>
  <c r="D24" i="43"/>
  <c r="D23" i="43"/>
  <c r="D22" i="43"/>
  <c r="D21" i="43"/>
  <c r="D20" i="43"/>
  <c r="D19" i="43"/>
  <c r="D18" i="43"/>
  <c r="D17" i="43" s="1"/>
  <c r="C17" i="43"/>
  <c r="B17" i="43"/>
  <c r="D32" i="43" l="1"/>
  <c r="D33" i="43" s="1"/>
  <c r="G78" i="42"/>
  <c r="D78" i="42"/>
  <c r="G77" i="42"/>
  <c r="D77" i="42"/>
  <c r="G75" i="42"/>
  <c r="D75" i="42"/>
  <c r="H74" i="42"/>
  <c r="G74" i="42"/>
  <c r="D74" i="42"/>
  <c r="G73" i="42"/>
  <c r="G72" i="42"/>
  <c r="D72" i="42"/>
  <c r="G71" i="42"/>
  <c r="D71" i="42"/>
  <c r="H70" i="42"/>
  <c r="G70" i="42"/>
  <c r="D70" i="42"/>
  <c r="G69" i="42"/>
  <c r="D69" i="42"/>
  <c r="G68" i="42"/>
  <c r="D68" i="42"/>
  <c r="F67" i="42"/>
  <c r="H78" i="42" s="1"/>
  <c r="E67" i="42"/>
  <c r="G67" i="42" s="1"/>
  <c r="C67" i="42"/>
  <c r="D67" i="42" s="1"/>
  <c r="B67" i="42"/>
  <c r="G66" i="42"/>
  <c r="D66" i="42"/>
  <c r="G65" i="42"/>
  <c r="D65" i="42"/>
  <c r="G64" i="42"/>
  <c r="D64" i="42"/>
  <c r="G63" i="42"/>
  <c r="D63" i="42"/>
  <c r="G62" i="42"/>
  <c r="D62" i="42"/>
  <c r="G61" i="42"/>
  <c r="D61" i="42"/>
  <c r="G60" i="42"/>
  <c r="D60" i="42"/>
  <c r="G59" i="42"/>
  <c r="D59" i="42"/>
  <c r="G57" i="42"/>
  <c r="D57" i="42"/>
  <c r="G56" i="42"/>
  <c r="D56" i="42"/>
  <c r="F55" i="42"/>
  <c r="H66" i="42" s="1"/>
  <c r="E55" i="42"/>
  <c r="C55" i="42"/>
  <c r="C79" i="42" s="1"/>
  <c r="B55" i="42"/>
  <c r="B79" i="42" s="1"/>
  <c r="H54" i="42"/>
  <c r="G54" i="42"/>
  <c r="D54" i="42"/>
  <c r="G53" i="42"/>
  <c r="D53" i="42"/>
  <c r="H52" i="42"/>
  <c r="G52" i="42"/>
  <c r="D52" i="42"/>
  <c r="G51" i="42"/>
  <c r="D51" i="42"/>
  <c r="H50" i="42"/>
  <c r="G50" i="42"/>
  <c r="D50" i="42"/>
  <c r="G49" i="42"/>
  <c r="D49" i="42"/>
  <c r="G48" i="42"/>
  <c r="D48" i="42"/>
  <c r="G47" i="42"/>
  <c r="D47" i="42"/>
  <c r="H46" i="42"/>
  <c r="G45" i="42"/>
  <c r="D45" i="42"/>
  <c r="G44" i="42"/>
  <c r="D44" i="42"/>
  <c r="F43" i="42"/>
  <c r="H51" i="42" s="1"/>
  <c r="E43" i="42"/>
  <c r="G43" i="42" s="1"/>
  <c r="C43" i="42"/>
  <c r="D43" i="42" s="1"/>
  <c r="B43" i="42"/>
  <c r="G42" i="42"/>
  <c r="D42" i="42"/>
  <c r="G41" i="42"/>
  <c r="D41" i="42"/>
  <c r="G40" i="42"/>
  <c r="D40" i="42"/>
  <c r="G39" i="42"/>
  <c r="D39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39" i="42" s="1"/>
  <c r="E31" i="42"/>
  <c r="C31" i="42"/>
  <c r="B31" i="42"/>
  <c r="G30" i="42"/>
  <c r="D30" i="42"/>
  <c r="G29" i="42"/>
  <c r="G28" i="42"/>
  <c r="G27" i="42"/>
  <c r="D27" i="42"/>
  <c r="G26" i="42"/>
  <c r="D26" i="42"/>
  <c r="G24" i="42"/>
  <c r="D24" i="42"/>
  <c r="G22" i="42"/>
  <c r="D22" i="42"/>
  <c r="G21" i="42"/>
  <c r="D21" i="42"/>
  <c r="G20" i="42"/>
  <c r="D20" i="42"/>
  <c r="F19" i="42"/>
  <c r="H28" i="42" s="1"/>
  <c r="E19" i="42"/>
  <c r="C19" i="42"/>
  <c r="D19" i="42" s="1"/>
  <c r="B19" i="42"/>
  <c r="G18" i="42"/>
  <c r="D18" i="42"/>
  <c r="G17" i="42"/>
  <c r="D17" i="42"/>
  <c r="G16" i="42"/>
  <c r="D16" i="42"/>
  <c r="H15" i="42"/>
  <c r="G14" i="42"/>
  <c r="D14" i="42"/>
  <c r="G13" i="42"/>
  <c r="D13" i="42"/>
  <c r="D8" i="42"/>
  <c r="F7" i="42"/>
  <c r="H8" i="42" s="1"/>
  <c r="E7" i="42"/>
  <c r="D7" i="42"/>
  <c r="C7" i="42"/>
  <c r="B7" i="42"/>
  <c r="G88" i="41"/>
  <c r="I87" i="41" s="1"/>
  <c r="F88" i="41"/>
  <c r="D88" i="41"/>
  <c r="E88" i="41" s="1"/>
  <c r="C88" i="41"/>
  <c r="H87" i="41"/>
  <c r="E87" i="41"/>
  <c r="I86" i="41"/>
  <c r="H86" i="41"/>
  <c r="E85" i="41"/>
  <c r="H84" i="41"/>
  <c r="E84" i="41"/>
  <c r="I83" i="41"/>
  <c r="H83" i="41"/>
  <c r="E83" i="41"/>
  <c r="I81" i="41"/>
  <c r="I80" i="41"/>
  <c r="H79" i="41"/>
  <c r="E79" i="41"/>
  <c r="I78" i="41"/>
  <c r="H78" i="41"/>
  <c r="E78" i="41"/>
  <c r="H77" i="41"/>
  <c r="E77" i="41"/>
  <c r="H76" i="41"/>
  <c r="E76" i="41"/>
  <c r="H75" i="41"/>
  <c r="I74" i="41"/>
  <c r="H74" i="41"/>
  <c r="E74" i="41"/>
  <c r="H73" i="41"/>
  <c r="I72" i="41"/>
  <c r="H72" i="41"/>
  <c r="E72" i="41"/>
  <c r="I71" i="41"/>
  <c r="I70" i="41"/>
  <c r="H70" i="41"/>
  <c r="E70" i="41"/>
  <c r="I69" i="41"/>
  <c r="H69" i="41"/>
  <c r="E69" i="41"/>
  <c r="H68" i="41"/>
  <c r="E68" i="41"/>
  <c r="H67" i="41"/>
  <c r="E67" i="41"/>
  <c r="H66" i="41"/>
  <c r="E66" i="41"/>
  <c r="I65" i="41"/>
  <c r="H65" i="41"/>
  <c r="E65" i="41"/>
  <c r="H64" i="41"/>
  <c r="E64" i="41"/>
  <c r="H63" i="41"/>
  <c r="E63" i="41"/>
  <c r="I62" i="41"/>
  <c r="H62" i="41"/>
  <c r="E62" i="41"/>
  <c r="I61" i="41"/>
  <c r="H61" i="41"/>
  <c r="H60" i="41"/>
  <c r="E60" i="41"/>
  <c r="I59" i="41"/>
  <c r="H59" i="41"/>
  <c r="E59" i="41"/>
  <c r="I58" i="41"/>
  <c r="H58" i="41"/>
  <c r="E58" i="41"/>
  <c r="H57" i="41"/>
  <c r="E57" i="41"/>
  <c r="H56" i="41"/>
  <c r="E56" i="41"/>
  <c r="I55" i="41"/>
  <c r="H55" i="41"/>
  <c r="E55" i="41"/>
  <c r="I54" i="41"/>
  <c r="H54" i="41"/>
  <c r="E54" i="41"/>
  <c r="H53" i="41"/>
  <c r="E53" i="41"/>
  <c r="H52" i="41"/>
  <c r="E52" i="41"/>
  <c r="I51" i="41"/>
  <c r="H51" i="41"/>
  <c r="E51" i="41"/>
  <c r="I50" i="41"/>
  <c r="H50" i="41"/>
  <c r="E50" i="41"/>
  <c r="H49" i="41"/>
  <c r="E49" i="41"/>
  <c r="H48" i="41"/>
  <c r="E48" i="41"/>
  <c r="I47" i="41"/>
  <c r="H47" i="41"/>
  <c r="E47" i="41"/>
  <c r="I46" i="41"/>
  <c r="H46" i="41"/>
  <c r="E46" i="41"/>
  <c r="H45" i="41"/>
  <c r="E45" i="41"/>
  <c r="H44" i="41"/>
  <c r="E44" i="41"/>
  <c r="I43" i="41"/>
  <c r="H43" i="41"/>
  <c r="E43" i="41"/>
  <c r="I42" i="41"/>
  <c r="H42" i="41"/>
  <c r="E42" i="41"/>
  <c r="H41" i="41"/>
  <c r="E41" i="41"/>
  <c r="H40" i="41"/>
  <c r="E40" i="41"/>
  <c r="I39" i="41"/>
  <c r="H39" i="41"/>
  <c r="E39" i="41"/>
  <c r="I38" i="41"/>
  <c r="H38" i="41"/>
  <c r="E38" i="41"/>
  <c r="H37" i="41"/>
  <c r="E37" i="41"/>
  <c r="G31" i="41"/>
  <c r="I28" i="41" s="1"/>
  <c r="F31" i="41"/>
  <c r="D31" i="41"/>
  <c r="C31" i="41"/>
  <c r="I30" i="41"/>
  <c r="H29" i="41"/>
  <c r="H28" i="41"/>
  <c r="H27" i="41"/>
  <c r="E27" i="41"/>
  <c r="H26" i="41"/>
  <c r="E26" i="41"/>
  <c r="I25" i="41"/>
  <c r="H25" i="41"/>
  <c r="H24" i="41"/>
  <c r="E24" i="41"/>
  <c r="I23" i="41"/>
  <c r="H23" i="41"/>
  <c r="E23" i="41"/>
  <c r="I22" i="41"/>
  <c r="H22" i="41"/>
  <c r="E22" i="41"/>
  <c r="H21" i="41"/>
  <c r="E21" i="41"/>
  <c r="H20" i="41"/>
  <c r="E20" i="41"/>
  <c r="I19" i="41"/>
  <c r="H19" i="41"/>
  <c r="E19" i="41"/>
  <c r="I18" i="41"/>
  <c r="H18" i="41"/>
  <c r="E18" i="41"/>
  <c r="H17" i="41"/>
  <c r="E17" i="41"/>
  <c r="H16" i="41"/>
  <c r="E16" i="41"/>
  <c r="I15" i="41"/>
  <c r="H15" i="41"/>
  <c r="E15" i="41"/>
  <c r="I14" i="41"/>
  <c r="H14" i="41"/>
  <c r="E14" i="41"/>
  <c r="H13" i="41"/>
  <c r="E13" i="41"/>
  <c r="H12" i="41"/>
  <c r="E12" i="41"/>
  <c r="H11" i="41"/>
  <c r="E11" i="41"/>
  <c r="I10" i="41"/>
  <c r="H10" i="41"/>
  <c r="E10" i="41"/>
  <c r="H9" i="41"/>
  <c r="E9" i="41"/>
  <c r="H8" i="41"/>
  <c r="E8" i="41"/>
  <c r="H7" i="41"/>
  <c r="E7" i="41"/>
  <c r="G38" i="40"/>
  <c r="G39" i="40" s="1"/>
  <c r="F38" i="40"/>
  <c r="F39" i="40" s="1"/>
  <c r="E38" i="40"/>
  <c r="D38" i="40"/>
  <c r="D39" i="40" s="1"/>
  <c r="C38" i="40"/>
  <c r="C39" i="40" s="1"/>
  <c r="B38" i="40"/>
  <c r="B39" i="40" s="1"/>
  <c r="G37" i="40"/>
  <c r="F37" i="40"/>
  <c r="E37" i="40"/>
  <c r="D37" i="40"/>
  <c r="C37" i="40"/>
  <c r="B37" i="40"/>
  <c r="E34" i="40"/>
  <c r="D34" i="40"/>
  <c r="B34" i="40"/>
  <c r="G33" i="40"/>
  <c r="G34" i="40" s="1"/>
  <c r="F33" i="40"/>
  <c r="F34" i="40" s="1"/>
  <c r="E33" i="40"/>
  <c r="D33" i="40"/>
  <c r="C33" i="40"/>
  <c r="C34" i="40" s="1"/>
  <c r="B33" i="40"/>
  <c r="H32" i="40"/>
  <c r="H27" i="40"/>
  <c r="H25" i="40"/>
  <c r="H38" i="40" s="1"/>
  <c r="H24" i="40"/>
  <c r="H37" i="40" s="1"/>
  <c r="H23" i="40"/>
  <c r="H22" i="40"/>
  <c r="H21" i="40"/>
  <c r="H20" i="40"/>
  <c r="H19" i="40"/>
  <c r="H18" i="40"/>
  <c r="H17" i="40"/>
  <c r="H16" i="40"/>
  <c r="H15" i="40"/>
  <c r="G14" i="40"/>
  <c r="G28" i="40" s="1"/>
  <c r="G29" i="40" s="1"/>
  <c r="F14" i="40"/>
  <c r="F28" i="40" s="1"/>
  <c r="F29" i="40" s="1"/>
  <c r="E14" i="40"/>
  <c r="E28" i="40" s="1"/>
  <c r="E29" i="40" s="1"/>
  <c r="D14" i="40"/>
  <c r="D28" i="40" s="1"/>
  <c r="D29" i="40" s="1"/>
  <c r="C14" i="40"/>
  <c r="C28" i="40" s="1"/>
  <c r="C29" i="40" s="1"/>
  <c r="B14" i="40"/>
  <c r="B28" i="40" s="1"/>
  <c r="I13" i="40"/>
  <c r="I12" i="40"/>
  <c r="I11" i="40"/>
  <c r="I10" i="40"/>
  <c r="I9" i="40"/>
  <c r="I8" i="40"/>
  <c r="I7" i="40"/>
  <c r="I6" i="40"/>
  <c r="I5" i="40"/>
  <c r="H14" i="42" l="1"/>
  <c r="H7" i="42"/>
  <c r="H16" i="42"/>
  <c r="D31" i="42"/>
  <c r="H75" i="42"/>
  <c r="H30" i="42"/>
  <c r="H19" i="42"/>
  <c r="E31" i="41"/>
  <c r="H10" i="42"/>
  <c r="H26" i="42"/>
  <c r="H71" i="42"/>
  <c r="H76" i="42"/>
  <c r="G19" i="42"/>
  <c r="H11" i="42"/>
  <c r="H20" i="42"/>
  <c r="H67" i="42"/>
  <c r="H24" i="42"/>
  <c r="H48" i="42"/>
  <c r="H27" i="42"/>
  <c r="H43" i="42"/>
  <c r="H72" i="42"/>
  <c r="H77" i="42"/>
  <c r="E39" i="40"/>
  <c r="I11" i="41"/>
  <c r="H88" i="41"/>
  <c r="H13" i="42"/>
  <c r="H53" i="42"/>
  <c r="H68" i="42"/>
  <c r="I26" i="41"/>
  <c r="I66" i="41"/>
  <c r="I77" i="41"/>
  <c r="H49" i="42"/>
  <c r="H73" i="42"/>
  <c r="H14" i="40"/>
  <c r="I14" i="40" s="1"/>
  <c r="I7" i="41"/>
  <c r="I84" i="41"/>
  <c r="H22" i="42"/>
  <c r="H29" i="42"/>
  <c r="H44" i="42"/>
  <c r="D79" i="42"/>
  <c r="H37" i="42"/>
  <c r="H12" i="42"/>
  <c r="H18" i="42"/>
  <c r="G31" i="42"/>
  <c r="H32" i="42"/>
  <c r="H36" i="42"/>
  <c r="H38" i="42"/>
  <c r="H42" i="42"/>
  <c r="H56" i="42"/>
  <c r="H58" i="42"/>
  <c r="G7" i="42"/>
  <c r="H9" i="42"/>
  <c r="H17" i="42"/>
  <c r="H21" i="42"/>
  <c r="H23" i="42"/>
  <c r="H25" i="42"/>
  <c r="H31" i="42"/>
  <c r="H35" i="42"/>
  <c r="H41" i="42"/>
  <c r="H45" i="42"/>
  <c r="H47" i="42"/>
  <c r="D55" i="42"/>
  <c r="H55" i="42"/>
  <c r="H61" i="42"/>
  <c r="H65" i="42"/>
  <c r="H69" i="42"/>
  <c r="E79" i="42"/>
  <c r="H34" i="42"/>
  <c r="H40" i="42"/>
  <c r="H60" i="42"/>
  <c r="H64" i="42"/>
  <c r="F79" i="42"/>
  <c r="H33" i="42"/>
  <c r="H57" i="42"/>
  <c r="H59" i="42"/>
  <c r="H63" i="42"/>
  <c r="G55" i="42"/>
  <c r="H62" i="42"/>
  <c r="I9" i="41"/>
  <c r="I13" i="41"/>
  <c r="I17" i="41"/>
  <c r="I21" i="41"/>
  <c r="H31" i="41"/>
  <c r="I37" i="41"/>
  <c r="I41" i="41"/>
  <c r="I45" i="41"/>
  <c r="I49" i="41"/>
  <c r="I53" i="41"/>
  <c r="I57" i="41"/>
  <c r="I64" i="41"/>
  <c r="I68" i="41"/>
  <c r="I73" i="41"/>
  <c r="I76" i="41"/>
  <c r="I82" i="41"/>
  <c r="I85" i="41"/>
  <c r="I88" i="41"/>
  <c r="I8" i="41"/>
  <c r="I12" i="41"/>
  <c r="I16" i="41"/>
  <c r="I20" i="41"/>
  <c r="I24" i="41"/>
  <c r="I27" i="41"/>
  <c r="I29" i="41"/>
  <c r="I31" i="41"/>
  <c r="I40" i="41"/>
  <c r="I44" i="41"/>
  <c r="I48" i="41"/>
  <c r="I52" i="41"/>
  <c r="I56" i="41"/>
  <c r="I60" i="41"/>
  <c r="I63" i="41"/>
  <c r="I67" i="41"/>
  <c r="I75" i="41"/>
  <c r="I79" i="41"/>
  <c r="B29" i="40"/>
  <c r="H28" i="40"/>
  <c r="H29" i="40" s="1"/>
  <c r="H39" i="40"/>
  <c r="H33" i="40"/>
  <c r="H34" i="40" s="1"/>
  <c r="H79" i="42" l="1"/>
  <c r="G79" i="42"/>
  <c r="G16" i="57" l="1"/>
  <c r="D16" i="57"/>
  <c r="F15" i="57"/>
  <c r="E15" i="57"/>
  <c r="G15" i="57" s="1"/>
  <c r="C15" i="57"/>
  <c r="D15" i="57" s="1"/>
  <c r="B15" i="57"/>
  <c r="G13" i="57"/>
  <c r="D13" i="57"/>
  <c r="F12" i="57"/>
  <c r="H12" i="57" s="1"/>
  <c r="E12" i="57"/>
  <c r="C12" i="57"/>
  <c r="D12" i="57" s="1"/>
  <c r="B12" i="57"/>
  <c r="H11" i="57"/>
  <c r="G11" i="57"/>
  <c r="D11" i="57"/>
  <c r="H10" i="57"/>
  <c r="G10" i="57"/>
  <c r="D10" i="57"/>
  <c r="G9" i="57"/>
  <c r="D9" i="57"/>
  <c r="G8" i="57"/>
  <c r="D8" i="57"/>
  <c r="H7" i="57"/>
  <c r="F7" i="57"/>
  <c r="H8" i="57" s="1"/>
  <c r="E7" i="57"/>
  <c r="C7" i="57"/>
  <c r="D7" i="57" s="1"/>
  <c r="B7" i="57"/>
  <c r="I107" i="56"/>
  <c r="H107" i="56"/>
  <c r="D107" i="56"/>
  <c r="H106" i="56"/>
  <c r="D106" i="56"/>
  <c r="I105" i="56"/>
  <c r="H105" i="56"/>
  <c r="D105" i="56"/>
  <c r="G104" i="56"/>
  <c r="I106" i="56" s="1"/>
  <c r="F104" i="56"/>
  <c r="H104" i="56" s="1"/>
  <c r="C104" i="56"/>
  <c r="D104" i="56" s="1"/>
  <c r="B104" i="56"/>
  <c r="H103" i="56"/>
  <c r="D103" i="56"/>
  <c r="G102" i="56"/>
  <c r="I102" i="56" s="1"/>
  <c r="F102" i="56"/>
  <c r="C102" i="56"/>
  <c r="B102" i="56"/>
  <c r="H100" i="56"/>
  <c r="D100" i="56"/>
  <c r="H98" i="56"/>
  <c r="D98" i="56"/>
  <c r="G97" i="56"/>
  <c r="I100" i="56" s="1"/>
  <c r="F97" i="56"/>
  <c r="C97" i="56"/>
  <c r="D97" i="56" s="1"/>
  <c r="B97" i="56"/>
  <c r="H94" i="56"/>
  <c r="H93" i="56"/>
  <c r="G92" i="56"/>
  <c r="I93" i="56" s="1"/>
  <c r="F92" i="56"/>
  <c r="C92" i="56"/>
  <c r="B92" i="56"/>
  <c r="H91" i="56"/>
  <c r="D91" i="56"/>
  <c r="G90" i="56"/>
  <c r="H90" i="56" s="1"/>
  <c r="F90" i="56"/>
  <c r="C90" i="56"/>
  <c r="B90" i="56"/>
  <c r="H89" i="56"/>
  <c r="D89" i="56"/>
  <c r="H88" i="56"/>
  <c r="D88" i="56"/>
  <c r="I87" i="56"/>
  <c r="H87" i="56"/>
  <c r="D87" i="56"/>
  <c r="G86" i="56"/>
  <c r="I88" i="56" s="1"/>
  <c r="F86" i="56"/>
  <c r="C86" i="56"/>
  <c r="B86" i="56"/>
  <c r="H85" i="56"/>
  <c r="D85" i="56"/>
  <c r="H83" i="56"/>
  <c r="D83" i="56"/>
  <c r="G82" i="56"/>
  <c r="I84" i="56" s="1"/>
  <c r="F82" i="56"/>
  <c r="C82" i="56"/>
  <c r="B82" i="56"/>
  <c r="D82" i="56" s="1"/>
  <c r="H81" i="56"/>
  <c r="D81" i="56"/>
  <c r="H80" i="56"/>
  <c r="D80" i="56"/>
  <c r="H79" i="56"/>
  <c r="I78" i="56"/>
  <c r="G78" i="56"/>
  <c r="I79" i="56" s="1"/>
  <c r="F78" i="56"/>
  <c r="C78" i="56"/>
  <c r="D78" i="56" s="1"/>
  <c r="B78" i="56"/>
  <c r="H75" i="56"/>
  <c r="D75" i="56"/>
  <c r="G74" i="56"/>
  <c r="I74" i="56" s="1"/>
  <c r="F74" i="56"/>
  <c r="C74" i="56"/>
  <c r="D74" i="56" s="1"/>
  <c r="B74" i="56"/>
  <c r="H73" i="56"/>
  <c r="D73" i="56"/>
  <c r="H72" i="56"/>
  <c r="D72" i="56"/>
  <c r="I71" i="56"/>
  <c r="H71" i="56"/>
  <c r="D71" i="56"/>
  <c r="I70" i="56"/>
  <c r="H70" i="56"/>
  <c r="H69" i="56"/>
  <c r="D69" i="56"/>
  <c r="I68" i="56"/>
  <c r="G68" i="56"/>
  <c r="I73" i="56" s="1"/>
  <c r="F68" i="56"/>
  <c r="H68" i="56" s="1"/>
  <c r="C68" i="56"/>
  <c r="D68" i="56" s="1"/>
  <c r="B68" i="56"/>
  <c r="I67" i="56"/>
  <c r="H67" i="56"/>
  <c r="D67" i="56"/>
  <c r="H66" i="56"/>
  <c r="D66" i="56"/>
  <c r="H65" i="56"/>
  <c r="D65" i="56"/>
  <c r="I64" i="56"/>
  <c r="G64" i="56"/>
  <c r="I66" i="56" s="1"/>
  <c r="F64" i="56"/>
  <c r="H64" i="56" s="1"/>
  <c r="C64" i="56"/>
  <c r="B64" i="56"/>
  <c r="D64" i="56" s="1"/>
  <c r="H63" i="56"/>
  <c r="D63" i="56"/>
  <c r="G62" i="56"/>
  <c r="I63" i="56" s="1"/>
  <c r="F62" i="56"/>
  <c r="C62" i="56"/>
  <c r="D62" i="56" s="1"/>
  <c r="B62" i="56"/>
  <c r="H61" i="56"/>
  <c r="H60" i="56"/>
  <c r="D60" i="56"/>
  <c r="H59" i="56"/>
  <c r="D59" i="56"/>
  <c r="H58" i="56"/>
  <c r="D58" i="56"/>
  <c r="H57" i="56"/>
  <c r="D57" i="56"/>
  <c r="H56" i="56"/>
  <c r="D56" i="56"/>
  <c r="H55" i="56"/>
  <c r="D55" i="56"/>
  <c r="G54" i="56"/>
  <c r="I61" i="56" s="1"/>
  <c r="F54" i="56"/>
  <c r="C54" i="56"/>
  <c r="B54" i="56"/>
  <c r="D54" i="56" s="1"/>
  <c r="H53" i="56"/>
  <c r="D53" i="56"/>
  <c r="H52" i="56"/>
  <c r="H51" i="56"/>
  <c r="D51" i="56"/>
  <c r="H50" i="56"/>
  <c r="D50" i="56"/>
  <c r="G49" i="56"/>
  <c r="I50" i="56" s="1"/>
  <c r="F49" i="56"/>
  <c r="C49" i="56"/>
  <c r="D49" i="56" s="1"/>
  <c r="B49" i="56"/>
  <c r="H48" i="56"/>
  <c r="D48" i="56"/>
  <c r="H47" i="56"/>
  <c r="D47" i="56"/>
  <c r="G46" i="56"/>
  <c r="I48" i="56" s="1"/>
  <c r="F46" i="56"/>
  <c r="C46" i="56"/>
  <c r="B46" i="56"/>
  <c r="H45" i="56"/>
  <c r="D45" i="56"/>
  <c r="H42" i="56"/>
  <c r="D42" i="56"/>
  <c r="H41" i="56"/>
  <c r="D41" i="56"/>
  <c r="H40" i="56"/>
  <c r="D40" i="56"/>
  <c r="H39" i="56"/>
  <c r="D39" i="56"/>
  <c r="I38" i="56"/>
  <c r="H38" i="56"/>
  <c r="G38" i="56"/>
  <c r="I44" i="56" s="1"/>
  <c r="F38" i="56"/>
  <c r="C38" i="56"/>
  <c r="D38" i="56" s="1"/>
  <c r="B38" i="56"/>
  <c r="H37" i="56"/>
  <c r="D37" i="56"/>
  <c r="H36" i="56"/>
  <c r="H35" i="56"/>
  <c r="D35" i="56"/>
  <c r="D34" i="56"/>
  <c r="I33" i="56"/>
  <c r="H33" i="56"/>
  <c r="D33" i="56"/>
  <c r="H32" i="56"/>
  <c r="D32" i="56"/>
  <c r="H31" i="56"/>
  <c r="D31" i="56"/>
  <c r="G30" i="56"/>
  <c r="I35" i="56" s="1"/>
  <c r="F30" i="56"/>
  <c r="C30" i="56"/>
  <c r="B30" i="56"/>
  <c r="D30" i="56" s="1"/>
  <c r="H29" i="56"/>
  <c r="D29" i="56"/>
  <c r="H28" i="56"/>
  <c r="D28" i="56"/>
  <c r="H27" i="56"/>
  <c r="D27" i="56"/>
  <c r="H26" i="56"/>
  <c r="D26" i="56"/>
  <c r="G25" i="56"/>
  <c r="I27" i="56" s="1"/>
  <c r="F25" i="56"/>
  <c r="D25" i="56"/>
  <c r="C25" i="56"/>
  <c r="B25" i="56"/>
  <c r="H23" i="56"/>
  <c r="D23" i="56"/>
  <c r="H22" i="56"/>
  <c r="D22" i="56"/>
  <c r="H21" i="56"/>
  <c r="D21" i="56"/>
  <c r="I20" i="56"/>
  <c r="H20" i="56"/>
  <c r="G20" i="56"/>
  <c r="I22" i="56" s="1"/>
  <c r="F20" i="56"/>
  <c r="D20" i="56"/>
  <c r="C20" i="56"/>
  <c r="B20" i="56"/>
  <c r="H19" i="56"/>
  <c r="D19" i="56"/>
  <c r="H18" i="56"/>
  <c r="D18" i="56"/>
  <c r="I17" i="56"/>
  <c r="H17" i="56"/>
  <c r="H16" i="56"/>
  <c r="D16" i="56"/>
  <c r="H15" i="56"/>
  <c r="D15" i="56"/>
  <c r="G14" i="56"/>
  <c r="I19" i="56" s="1"/>
  <c r="F14" i="56"/>
  <c r="C14" i="56"/>
  <c r="D14" i="56" s="1"/>
  <c r="B14" i="56"/>
  <c r="I13" i="56"/>
  <c r="H13" i="56"/>
  <c r="D13" i="56"/>
  <c r="H12" i="56"/>
  <c r="G12" i="56"/>
  <c r="I12" i="56" s="1"/>
  <c r="F12" i="56"/>
  <c r="C12" i="56"/>
  <c r="B12" i="56"/>
  <c r="H11" i="56"/>
  <c r="D11" i="56"/>
  <c r="H10" i="56"/>
  <c r="D10" i="56"/>
  <c r="I9" i="56"/>
  <c r="H9" i="56"/>
  <c r="D9" i="56"/>
  <c r="H8" i="56"/>
  <c r="D8" i="56"/>
  <c r="H7" i="56"/>
  <c r="D7" i="56"/>
  <c r="G6" i="56"/>
  <c r="I11" i="56" s="1"/>
  <c r="F6" i="56"/>
  <c r="C6" i="56"/>
  <c r="D6" i="56" s="1"/>
  <c r="B6" i="56"/>
  <c r="I43" i="54"/>
  <c r="H43" i="54"/>
  <c r="D43" i="54"/>
  <c r="H42" i="54"/>
  <c r="D42" i="54"/>
  <c r="H41" i="54"/>
  <c r="D41" i="54"/>
  <c r="G40" i="54"/>
  <c r="I42" i="54" s="1"/>
  <c r="F40" i="54"/>
  <c r="H40" i="54" s="1"/>
  <c r="C40" i="54"/>
  <c r="B40" i="54"/>
  <c r="H39" i="54"/>
  <c r="D39" i="54"/>
  <c r="H38" i="54"/>
  <c r="H37" i="54"/>
  <c r="H36" i="54"/>
  <c r="H35" i="54"/>
  <c r="D35" i="54"/>
  <c r="H34" i="54"/>
  <c r="D34" i="54"/>
  <c r="H33" i="54"/>
  <c r="D33" i="54"/>
  <c r="H32" i="54"/>
  <c r="D32" i="54"/>
  <c r="H30" i="54"/>
  <c r="D30" i="54"/>
  <c r="H29" i="54"/>
  <c r="D29" i="54"/>
  <c r="H28" i="54"/>
  <c r="D28" i="54"/>
  <c r="H27" i="54"/>
  <c r="D27" i="54"/>
  <c r="H26" i="54"/>
  <c r="D26" i="54"/>
  <c r="H25" i="54"/>
  <c r="D25" i="54"/>
  <c r="H24" i="54"/>
  <c r="D24" i="54"/>
  <c r="H23" i="54"/>
  <c r="D23" i="54"/>
  <c r="H22" i="54"/>
  <c r="D22" i="54"/>
  <c r="H20" i="54"/>
  <c r="D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H7" i="54"/>
  <c r="D7" i="54"/>
  <c r="G6" i="54"/>
  <c r="I34" i="54" s="1"/>
  <c r="F6" i="54"/>
  <c r="C6" i="54"/>
  <c r="D6" i="54" s="1"/>
  <c r="B6" i="54"/>
  <c r="G95" i="53"/>
  <c r="D95" i="53"/>
  <c r="G94" i="53"/>
  <c r="D94" i="53"/>
  <c r="G93" i="53"/>
  <c r="D93" i="53"/>
  <c r="G92" i="53"/>
  <c r="D92" i="53"/>
  <c r="G91" i="53"/>
  <c r="D91" i="53"/>
  <c r="G90" i="53"/>
  <c r="D90" i="53"/>
  <c r="G89" i="53"/>
  <c r="D89" i="53"/>
  <c r="F88" i="53"/>
  <c r="H92" i="53" s="1"/>
  <c r="E88" i="53"/>
  <c r="C88" i="53"/>
  <c r="B88" i="53"/>
  <c r="G87" i="53"/>
  <c r="D87" i="53"/>
  <c r="F86" i="53"/>
  <c r="G86" i="53" s="1"/>
  <c r="E86" i="53"/>
  <c r="C86" i="53"/>
  <c r="D86" i="53" s="1"/>
  <c r="B86" i="53"/>
  <c r="G85" i="53"/>
  <c r="D85" i="53"/>
  <c r="F84" i="53"/>
  <c r="G84" i="53" s="1"/>
  <c r="E84" i="53"/>
  <c r="C84" i="53"/>
  <c r="B84" i="53"/>
  <c r="G83" i="53"/>
  <c r="D83" i="53"/>
  <c r="H82" i="53"/>
  <c r="G82" i="53"/>
  <c r="D82" i="53"/>
  <c r="G81" i="53"/>
  <c r="D81" i="53"/>
  <c r="G80" i="53"/>
  <c r="D80" i="53"/>
  <c r="G79" i="53"/>
  <c r="D79" i="53"/>
  <c r="H78" i="53"/>
  <c r="G78" i="53"/>
  <c r="D78" i="53"/>
  <c r="H77" i="53"/>
  <c r="G77" i="53"/>
  <c r="D77" i="53"/>
  <c r="G76" i="53"/>
  <c r="D76" i="53"/>
  <c r="G75" i="53"/>
  <c r="D75" i="53"/>
  <c r="G74" i="53"/>
  <c r="D74" i="53"/>
  <c r="H73" i="53"/>
  <c r="G73" i="53"/>
  <c r="D73" i="53"/>
  <c r="G72" i="53"/>
  <c r="D72" i="53"/>
  <c r="G71" i="53"/>
  <c r="D71" i="53"/>
  <c r="G70" i="53"/>
  <c r="D70" i="53"/>
  <c r="H69" i="53"/>
  <c r="G69" i="53"/>
  <c r="D69" i="53"/>
  <c r="G68" i="53"/>
  <c r="D68" i="53"/>
  <c r="F67" i="53"/>
  <c r="H83" i="53" s="1"/>
  <c r="E67" i="53"/>
  <c r="C67" i="53"/>
  <c r="D67" i="53" s="1"/>
  <c r="B67" i="53"/>
  <c r="G65" i="53"/>
  <c r="D65" i="53"/>
  <c r="G63" i="53"/>
  <c r="D63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F54" i="53"/>
  <c r="H66" i="53" s="1"/>
  <c r="E54" i="53"/>
  <c r="C54" i="53"/>
  <c r="D54" i="53" s="1"/>
  <c r="B54" i="53"/>
  <c r="G52" i="53"/>
  <c r="D52" i="53"/>
  <c r="G50" i="53"/>
  <c r="D50" i="53"/>
  <c r="G49" i="53"/>
  <c r="D49" i="53"/>
  <c r="H48" i="53"/>
  <c r="G48" i="53"/>
  <c r="D48" i="53"/>
  <c r="G47" i="53"/>
  <c r="D47" i="53"/>
  <c r="G46" i="53"/>
  <c r="D46" i="53"/>
  <c r="G45" i="53"/>
  <c r="D45" i="53"/>
  <c r="H44" i="53"/>
  <c r="G44" i="53"/>
  <c r="D44" i="53"/>
  <c r="H43" i="53"/>
  <c r="G43" i="53"/>
  <c r="D43" i="53"/>
  <c r="G42" i="53"/>
  <c r="D42" i="53"/>
  <c r="F41" i="53"/>
  <c r="H52" i="53" s="1"/>
  <c r="E41" i="53"/>
  <c r="C41" i="53"/>
  <c r="D41" i="53" s="1"/>
  <c r="B41" i="53"/>
  <c r="H40" i="53"/>
  <c r="G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H30" i="53"/>
  <c r="G30" i="53"/>
  <c r="D30" i="53"/>
  <c r="G29" i="53"/>
  <c r="D29" i="53"/>
  <c r="G28" i="53"/>
  <c r="D28" i="53"/>
  <c r="G27" i="53"/>
  <c r="D27" i="53"/>
  <c r="H26" i="53"/>
  <c r="G26" i="53"/>
  <c r="D26" i="53"/>
  <c r="H25" i="53"/>
  <c r="G25" i="53"/>
  <c r="D25" i="53"/>
  <c r="G24" i="53"/>
  <c r="D24" i="53"/>
  <c r="F23" i="53"/>
  <c r="H39" i="53" s="1"/>
  <c r="E23" i="53"/>
  <c r="C23" i="53"/>
  <c r="D23" i="53" s="1"/>
  <c r="B23" i="53"/>
  <c r="H22" i="53"/>
  <c r="H21" i="53"/>
  <c r="G21" i="53"/>
  <c r="G20" i="53"/>
  <c r="D20" i="53"/>
  <c r="G19" i="53"/>
  <c r="D19" i="53"/>
  <c r="G18" i="53"/>
  <c r="D18" i="53"/>
  <c r="H17" i="53"/>
  <c r="G17" i="53"/>
  <c r="D17" i="53"/>
  <c r="G16" i="53"/>
  <c r="D16" i="53"/>
  <c r="G15" i="53"/>
  <c r="D15" i="53"/>
  <c r="G14" i="53"/>
  <c r="D14" i="53"/>
  <c r="G13" i="53"/>
  <c r="D13" i="53"/>
  <c r="H12" i="53"/>
  <c r="G12" i="53"/>
  <c r="D12" i="53"/>
  <c r="G11" i="53"/>
  <c r="D11" i="53"/>
  <c r="G10" i="53"/>
  <c r="D10" i="53"/>
  <c r="G9" i="53"/>
  <c r="D9" i="53"/>
  <c r="H8" i="53"/>
  <c r="G8" i="53"/>
  <c r="D8" i="53"/>
  <c r="G7" i="53"/>
  <c r="D7" i="53"/>
  <c r="G6" i="53"/>
  <c r="F6" i="53"/>
  <c r="H19" i="53" s="1"/>
  <c r="E6" i="53"/>
  <c r="C6" i="53"/>
  <c r="D6" i="53" s="1"/>
  <c r="B6" i="53"/>
  <c r="G77" i="52"/>
  <c r="D77" i="52"/>
  <c r="G76" i="52"/>
  <c r="G75" i="52"/>
  <c r="D75" i="52"/>
  <c r="G74" i="52"/>
  <c r="D74" i="52"/>
  <c r="G73" i="52"/>
  <c r="D73" i="52"/>
  <c r="G72" i="52"/>
  <c r="D72" i="52"/>
  <c r="F71" i="52"/>
  <c r="H77" i="52" s="1"/>
  <c r="E71" i="52"/>
  <c r="C71" i="52"/>
  <c r="D71" i="52" s="1"/>
  <c r="B71" i="52"/>
  <c r="G70" i="52"/>
  <c r="D70" i="52"/>
  <c r="F69" i="52"/>
  <c r="G69" i="52" s="1"/>
  <c r="E69" i="52"/>
  <c r="C69" i="52"/>
  <c r="D69" i="52" s="1"/>
  <c r="B69" i="52"/>
  <c r="G68" i="52"/>
  <c r="D68" i="52"/>
  <c r="G67" i="52"/>
  <c r="D67" i="52"/>
  <c r="F66" i="52"/>
  <c r="H67" i="52" s="1"/>
  <c r="E66" i="52"/>
  <c r="G66" i="52" s="1"/>
  <c r="C66" i="52"/>
  <c r="B66" i="52"/>
  <c r="G65" i="52"/>
  <c r="D65" i="52"/>
  <c r="G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H56" i="52"/>
  <c r="G56" i="52"/>
  <c r="D56" i="52"/>
  <c r="G55" i="52"/>
  <c r="D55" i="52"/>
  <c r="F54" i="52"/>
  <c r="H63" i="52" s="1"/>
  <c r="E54" i="52"/>
  <c r="C54" i="52"/>
  <c r="D54" i="52" s="1"/>
  <c r="B54" i="52"/>
  <c r="H53" i="52"/>
  <c r="G53" i="52"/>
  <c r="D53" i="52"/>
  <c r="G52" i="52"/>
  <c r="D52" i="52"/>
  <c r="G51" i="52"/>
  <c r="D51" i="52"/>
  <c r="G50" i="52"/>
  <c r="D50" i="52"/>
  <c r="G49" i="52"/>
  <c r="D49" i="52"/>
  <c r="H48" i="52"/>
  <c r="G48" i="52"/>
  <c r="D48" i="52"/>
  <c r="G47" i="52"/>
  <c r="D47" i="52"/>
  <c r="G46" i="52"/>
  <c r="D46" i="52"/>
  <c r="G45" i="52"/>
  <c r="D45" i="52"/>
  <c r="H44" i="52"/>
  <c r="G44" i="52"/>
  <c r="D44" i="52"/>
  <c r="G43" i="52"/>
  <c r="D43" i="52"/>
  <c r="F42" i="52"/>
  <c r="H51" i="52" s="1"/>
  <c r="E42" i="52"/>
  <c r="C42" i="52"/>
  <c r="D42" i="52" s="1"/>
  <c r="B42" i="52"/>
  <c r="G41" i="52"/>
  <c r="D41" i="52"/>
  <c r="G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F30" i="52"/>
  <c r="H41" i="52" s="1"/>
  <c r="E30" i="52"/>
  <c r="C30" i="52"/>
  <c r="B30" i="52"/>
  <c r="G29" i="52"/>
  <c r="D29" i="52"/>
  <c r="G28" i="52"/>
  <c r="D28" i="52"/>
  <c r="G27" i="52"/>
  <c r="D27" i="52"/>
  <c r="G26" i="52"/>
  <c r="D26" i="52"/>
  <c r="G25" i="52"/>
  <c r="D25" i="52"/>
  <c r="H24" i="52"/>
  <c r="G24" i="52"/>
  <c r="D24" i="52"/>
  <c r="G23" i="52"/>
  <c r="D23" i="52"/>
  <c r="G22" i="52"/>
  <c r="D22" i="52"/>
  <c r="G21" i="52"/>
  <c r="D21" i="52"/>
  <c r="H20" i="52"/>
  <c r="G20" i="52"/>
  <c r="D20" i="52"/>
  <c r="G19" i="52"/>
  <c r="D19" i="52"/>
  <c r="F18" i="52"/>
  <c r="H23" i="52" s="1"/>
  <c r="E18" i="52"/>
  <c r="C18" i="52"/>
  <c r="D18" i="52" s="1"/>
  <c r="B18" i="52"/>
  <c r="G17" i="52"/>
  <c r="D17" i="52"/>
  <c r="G16" i="52"/>
  <c r="D16" i="52"/>
  <c r="G15" i="52"/>
  <c r="D15" i="52"/>
  <c r="G14" i="52"/>
  <c r="D14" i="52"/>
  <c r="G13" i="52"/>
  <c r="D13" i="52"/>
  <c r="H12" i="52"/>
  <c r="G12" i="52"/>
  <c r="D12" i="52"/>
  <c r="G11" i="52"/>
  <c r="D11" i="52"/>
  <c r="G10" i="52"/>
  <c r="D10" i="52"/>
  <c r="G9" i="52"/>
  <c r="D9" i="52"/>
  <c r="G8" i="52"/>
  <c r="D8" i="52"/>
  <c r="G7" i="52"/>
  <c r="D7" i="52"/>
  <c r="F6" i="52"/>
  <c r="H15" i="52" s="1"/>
  <c r="E6" i="52"/>
  <c r="C6" i="52"/>
  <c r="D6" i="52" s="1"/>
  <c r="B6" i="52"/>
  <c r="I42" i="51"/>
  <c r="H42" i="51"/>
  <c r="G42" i="51"/>
  <c r="G43" i="51" s="1"/>
  <c r="F42" i="51"/>
  <c r="F43" i="51" s="1"/>
  <c r="E42" i="51"/>
  <c r="D42" i="51"/>
  <c r="D43" i="51" s="1"/>
  <c r="C42" i="51"/>
  <c r="B42" i="51"/>
  <c r="A42" i="51"/>
  <c r="I41" i="51"/>
  <c r="H41" i="51"/>
  <c r="G41" i="51"/>
  <c r="F41" i="51"/>
  <c r="E41" i="51"/>
  <c r="D41" i="51"/>
  <c r="C41" i="51"/>
  <c r="B41" i="51"/>
  <c r="I38" i="51"/>
  <c r="H38" i="51"/>
  <c r="G38" i="51"/>
  <c r="F38" i="51"/>
  <c r="E38" i="51"/>
  <c r="D38" i="51"/>
  <c r="C38" i="51"/>
  <c r="B38" i="51"/>
  <c r="I32" i="51"/>
  <c r="I33" i="51" s="1"/>
  <c r="H32" i="51"/>
  <c r="H33" i="51" s="1"/>
  <c r="G32" i="51"/>
  <c r="G33" i="51" s="1"/>
  <c r="F32" i="51"/>
  <c r="F33" i="51" s="1"/>
  <c r="E32" i="51"/>
  <c r="E33" i="51" s="1"/>
  <c r="D32" i="51"/>
  <c r="D33" i="51" s="1"/>
  <c r="C32" i="51"/>
  <c r="C33" i="51" s="1"/>
  <c r="B32" i="51"/>
  <c r="B33" i="51" s="1"/>
  <c r="I16" i="51"/>
  <c r="H16" i="51"/>
  <c r="G16" i="51"/>
  <c r="F16" i="51"/>
  <c r="E16" i="51"/>
  <c r="D16" i="51"/>
  <c r="C16" i="51"/>
  <c r="B16" i="51"/>
  <c r="C43" i="51" l="1"/>
  <c r="H52" i="52"/>
  <c r="D66" i="52"/>
  <c r="H16" i="53"/>
  <c r="I28" i="56"/>
  <c r="I42" i="56"/>
  <c r="E43" i="51"/>
  <c r="H16" i="52"/>
  <c r="H29" i="52"/>
  <c r="H61" i="52"/>
  <c r="D40" i="54"/>
  <c r="H25" i="56"/>
  <c r="H74" i="56"/>
  <c r="D92" i="56"/>
  <c r="H97" i="56"/>
  <c r="H8" i="52"/>
  <c r="H25" i="52"/>
  <c r="D30" i="52"/>
  <c r="H49" i="52"/>
  <c r="H57" i="52"/>
  <c r="H13" i="53"/>
  <c r="I25" i="56"/>
  <c r="D46" i="56"/>
  <c r="H43" i="51"/>
  <c r="H17" i="52"/>
  <c r="H45" i="52"/>
  <c r="H9" i="53"/>
  <c r="H74" i="53"/>
  <c r="D84" i="53"/>
  <c r="D88" i="53"/>
  <c r="I40" i="54"/>
  <c r="I10" i="56"/>
  <c r="I21" i="56"/>
  <c r="I39" i="56"/>
  <c r="I80" i="56"/>
  <c r="H92" i="56"/>
  <c r="I43" i="51"/>
  <c r="H13" i="52"/>
  <c r="H21" i="52"/>
  <c r="H18" i="53"/>
  <c r="H37" i="53"/>
  <c r="I75" i="56"/>
  <c r="D86" i="56"/>
  <c r="I92" i="56"/>
  <c r="I98" i="56"/>
  <c r="I97" i="56"/>
  <c r="H9" i="52"/>
  <c r="H50" i="52"/>
  <c r="H14" i="53"/>
  <c r="H70" i="53"/>
  <c r="I6" i="56"/>
  <c r="I26" i="56"/>
  <c r="H46" i="56"/>
  <c r="I72" i="56"/>
  <c r="I76" i="56"/>
  <c r="D90" i="56"/>
  <c r="I99" i="56"/>
  <c r="I29" i="56"/>
  <c r="H46" i="52"/>
  <c r="H64" i="52"/>
  <c r="H10" i="53"/>
  <c r="H33" i="53"/>
  <c r="I41" i="54"/>
  <c r="I46" i="56"/>
  <c r="I81" i="56"/>
  <c r="H14" i="52"/>
  <c r="G42" i="52"/>
  <c r="H38" i="53"/>
  <c r="H47" i="53"/>
  <c r="D12" i="56"/>
  <c r="I14" i="56"/>
  <c r="I65" i="56"/>
  <c r="H86" i="56"/>
  <c r="I94" i="56"/>
  <c r="H10" i="52"/>
  <c r="H29" i="53"/>
  <c r="H81" i="53"/>
  <c r="I23" i="56"/>
  <c r="I86" i="56"/>
  <c r="I104" i="56"/>
  <c r="B43" i="51"/>
  <c r="G6" i="52"/>
  <c r="H28" i="52"/>
  <c r="H60" i="52"/>
  <c r="H20" i="53"/>
  <c r="H34" i="53"/>
  <c r="I47" i="56"/>
  <c r="I57" i="56"/>
  <c r="I69" i="56"/>
  <c r="H78" i="56"/>
  <c r="D102" i="56"/>
  <c r="H9" i="57"/>
  <c r="G12" i="57"/>
  <c r="H13" i="57"/>
  <c r="G7" i="57"/>
  <c r="I8" i="56"/>
  <c r="H49" i="56"/>
  <c r="I56" i="56"/>
  <c r="I60" i="56"/>
  <c r="H6" i="56"/>
  <c r="I7" i="56"/>
  <c r="H14" i="56"/>
  <c r="I15" i="56"/>
  <c r="I18" i="56"/>
  <c r="H30" i="56"/>
  <c r="I31" i="56"/>
  <c r="I34" i="56"/>
  <c r="I37" i="56"/>
  <c r="I41" i="56"/>
  <c r="I43" i="56"/>
  <c r="I45" i="56"/>
  <c r="I49" i="56"/>
  <c r="I52" i="56"/>
  <c r="H54" i="56"/>
  <c r="I55" i="56"/>
  <c r="I59" i="56"/>
  <c r="I62" i="56"/>
  <c r="H82" i="56"/>
  <c r="I83" i="56"/>
  <c r="I85" i="56"/>
  <c r="I89" i="56"/>
  <c r="I95" i="56"/>
  <c r="H102" i="56"/>
  <c r="I30" i="56"/>
  <c r="I36" i="56"/>
  <c r="I40" i="56"/>
  <c r="I54" i="56"/>
  <c r="I58" i="56"/>
  <c r="I82" i="56"/>
  <c r="I51" i="56"/>
  <c r="I16" i="56"/>
  <c r="I32" i="56"/>
  <c r="H62" i="56"/>
  <c r="I10" i="54"/>
  <c r="I18" i="54"/>
  <c r="I24" i="54"/>
  <c r="I39" i="54"/>
  <c r="I9" i="54"/>
  <c r="I13" i="54"/>
  <c r="I17" i="54"/>
  <c r="I23" i="54"/>
  <c r="I27" i="54"/>
  <c r="I33" i="54"/>
  <c r="I36" i="54"/>
  <c r="I38" i="54"/>
  <c r="I8" i="54"/>
  <c r="I12" i="54"/>
  <c r="I16" i="54"/>
  <c r="I20" i="54"/>
  <c r="I22" i="54"/>
  <c r="I26" i="54"/>
  <c r="I30" i="54"/>
  <c r="I32" i="54"/>
  <c r="H6" i="54"/>
  <c r="I7" i="54"/>
  <c r="I11" i="54"/>
  <c r="I15" i="54"/>
  <c r="I19" i="54"/>
  <c r="I21" i="54"/>
  <c r="I25" i="54"/>
  <c r="I29" i="54"/>
  <c r="I31" i="54"/>
  <c r="I35" i="54"/>
  <c r="I37" i="54"/>
  <c r="I6" i="54"/>
  <c r="I14" i="54"/>
  <c r="I28" i="54"/>
  <c r="H24" i="53"/>
  <c r="H28" i="53"/>
  <c r="H32" i="53"/>
  <c r="H36" i="53"/>
  <c r="H42" i="53"/>
  <c r="H46" i="53"/>
  <c r="H50" i="53"/>
  <c r="H57" i="53"/>
  <c r="H61" i="53"/>
  <c r="H68" i="53"/>
  <c r="H72" i="53"/>
  <c r="H76" i="53"/>
  <c r="H80" i="53"/>
  <c r="H91" i="53"/>
  <c r="H95" i="53"/>
  <c r="H7" i="53"/>
  <c r="H11" i="53"/>
  <c r="H15" i="53"/>
  <c r="G23" i="53"/>
  <c r="H27" i="53"/>
  <c r="H31" i="53"/>
  <c r="H35" i="53"/>
  <c r="G41" i="53"/>
  <c r="H45" i="53"/>
  <c r="H49" i="53"/>
  <c r="H51" i="53"/>
  <c r="H53" i="53"/>
  <c r="H56" i="53"/>
  <c r="H60" i="53"/>
  <c r="G67" i="53"/>
  <c r="H71" i="53"/>
  <c r="H75" i="53"/>
  <c r="H79" i="53"/>
  <c r="H90" i="53"/>
  <c r="H94" i="53"/>
  <c r="H55" i="53"/>
  <c r="H59" i="53"/>
  <c r="H63" i="53"/>
  <c r="H65" i="53"/>
  <c r="H89" i="53"/>
  <c r="H93" i="53"/>
  <c r="G54" i="53"/>
  <c r="H58" i="53"/>
  <c r="H62" i="53"/>
  <c r="H64" i="53"/>
  <c r="G88" i="53"/>
  <c r="H31" i="52"/>
  <c r="H35" i="52"/>
  <c r="H19" i="52"/>
  <c r="H27" i="52"/>
  <c r="G30" i="52"/>
  <c r="H34" i="52"/>
  <c r="H55" i="52"/>
  <c r="H7" i="52"/>
  <c r="H11" i="52"/>
  <c r="G18" i="52"/>
  <c r="H22" i="52"/>
  <c r="H26" i="52"/>
  <c r="H33" i="52"/>
  <c r="H37" i="52"/>
  <c r="H40" i="52"/>
  <c r="H43" i="52"/>
  <c r="H47" i="52"/>
  <c r="G54" i="52"/>
  <c r="H58" i="52"/>
  <c r="H62" i="52"/>
  <c r="H65" i="52"/>
  <c r="H68" i="52"/>
  <c r="H73" i="52"/>
  <c r="H76" i="52"/>
  <c r="H32" i="52"/>
  <c r="H36" i="52"/>
  <c r="H72" i="52"/>
  <c r="G71" i="52"/>
  <c r="H75" i="52"/>
  <c r="H39" i="52"/>
  <c r="H38" i="52"/>
  <c r="H59" i="52"/>
  <c r="H74" i="52"/>
  <c r="C61" i="37" l="1"/>
  <c r="D61" i="37"/>
  <c r="E61" i="37"/>
  <c r="F61" i="37"/>
  <c r="G61" i="37"/>
  <c r="H61" i="37"/>
  <c r="I61" i="37"/>
  <c r="B61" i="37"/>
  <c r="K27" i="37"/>
  <c r="C15" i="37"/>
  <c r="D15" i="37"/>
  <c r="E15" i="37"/>
  <c r="F15" i="37"/>
  <c r="G15" i="37"/>
  <c r="H15" i="37"/>
  <c r="I15" i="37"/>
  <c r="J15" i="37"/>
  <c r="K17" i="37"/>
  <c r="K18" i="37"/>
  <c r="K19" i="37"/>
  <c r="K20" i="37"/>
  <c r="K21" i="37"/>
  <c r="K22" i="37"/>
  <c r="K23" i="37"/>
  <c r="K24" i="37"/>
  <c r="K25" i="37"/>
  <c r="K16" i="37"/>
  <c r="K28" i="37" s="1"/>
  <c r="B15" i="39" l="1"/>
  <c r="B19" i="39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D23" i="38"/>
  <c r="D21" i="38"/>
  <c r="F15" i="48"/>
  <c r="F16" i="48"/>
  <c r="F17" i="48"/>
  <c r="F18" i="48"/>
  <c r="F19" i="48"/>
  <c r="F20" i="48"/>
  <c r="F21" i="48"/>
  <c r="F22" i="48"/>
  <c r="F23" i="48"/>
  <c r="F14" i="48"/>
  <c r="C13" i="48"/>
  <c r="D13" i="48"/>
  <c r="E13" i="48"/>
  <c r="B13" i="48"/>
  <c r="B9" i="39"/>
  <c r="B10" i="39"/>
  <c r="B11" i="39"/>
  <c r="B12" i="39"/>
  <c r="B13" i="39"/>
  <c r="B14" i="39"/>
  <c r="B16" i="39"/>
  <c r="B8" i="39"/>
  <c r="B28" i="37" l="1"/>
  <c r="B6" i="39"/>
  <c r="B21" i="39"/>
  <c r="F13" i="48"/>
  <c r="T21" i="38" l="1"/>
  <c r="Z23" i="38" l="1"/>
  <c r="AA23" i="38"/>
  <c r="B25" i="48"/>
  <c r="AA6" i="38" l="1"/>
  <c r="B74" i="37" l="1"/>
  <c r="C74" i="37"/>
  <c r="D74" i="37"/>
  <c r="E74" i="37"/>
  <c r="F74" i="37"/>
  <c r="G74" i="37"/>
  <c r="H74" i="37"/>
  <c r="I74" i="37"/>
  <c r="K29" i="37" l="1"/>
  <c r="E25" i="48"/>
  <c r="B75" i="37"/>
  <c r="K57" i="45" l="1"/>
  <c r="C25" i="48" l="1"/>
  <c r="D25" i="48"/>
  <c r="L5" i="44"/>
  <c r="C28" i="37" l="1"/>
  <c r="B29" i="37"/>
  <c r="K14" i="37"/>
  <c r="K7" i="37"/>
  <c r="K8" i="37"/>
  <c r="K9" i="37"/>
  <c r="K10" i="37"/>
  <c r="K11" i="37"/>
  <c r="K12" i="37"/>
  <c r="K13" i="37"/>
  <c r="K6" i="37"/>
  <c r="K31" i="45" l="1"/>
  <c r="K5" i="45"/>
  <c r="Q21" i="38" l="1"/>
  <c r="B39" i="39" l="1"/>
  <c r="AA11" i="38"/>
  <c r="AA10" i="38"/>
  <c r="AA14" i="38"/>
  <c r="AA13" i="38"/>
  <c r="AA12" i="38"/>
  <c r="I75" i="37" l="1"/>
  <c r="D28" i="37" l="1"/>
  <c r="E28" i="37"/>
  <c r="F28" i="37"/>
  <c r="G28" i="37"/>
  <c r="H28" i="37"/>
  <c r="I28" i="37"/>
  <c r="J28" i="37"/>
  <c r="F25" i="48" l="1"/>
  <c r="P21" i="38" l="1"/>
  <c r="I5" i="45" l="1"/>
  <c r="J5" i="45"/>
  <c r="AC9" i="3" l="1"/>
  <c r="AC8" i="3"/>
  <c r="M21" i="38" l="1"/>
  <c r="J57" i="45" l="1"/>
  <c r="J31" i="45"/>
  <c r="L21" i="38" l="1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I31" i="45" l="1"/>
  <c r="F31" i="45"/>
  <c r="E5" i="45"/>
  <c r="B5" i="45"/>
  <c r="N21" i="38" l="1"/>
  <c r="O21" i="38"/>
  <c r="R21" i="38"/>
  <c r="S21" i="38"/>
  <c r="U21" i="38"/>
  <c r="V21" i="38"/>
  <c r="W21" i="38"/>
  <c r="X21" i="38"/>
  <c r="I21" i="38"/>
  <c r="C21" i="38"/>
  <c r="B21" i="38"/>
  <c r="K6" i="44" l="1"/>
  <c r="L6" i="44"/>
  <c r="K7" i="44"/>
  <c r="L7" i="44"/>
  <c r="K8" i="44"/>
  <c r="L8" i="44"/>
  <c r="K9" i="44"/>
  <c r="L9" i="44"/>
  <c r="K10" i="44"/>
  <c r="L10" i="44"/>
  <c r="K11" i="44"/>
  <c r="L11" i="44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L31" i="44" l="1"/>
  <c r="K31" i="44"/>
  <c r="J31" i="44"/>
  <c r="C23" i="38"/>
  <c r="B23" i="38"/>
  <c r="K21" i="38"/>
  <c r="J21" i="38"/>
  <c r="H21" i="38"/>
  <c r="G21" i="38"/>
  <c r="F21" i="38"/>
  <c r="E21" i="38"/>
  <c r="B37" i="39" l="1"/>
  <c r="C37" i="39" l="1"/>
  <c r="AA8" i="38"/>
  <c r="AA15" i="38"/>
  <c r="AA18" i="38"/>
  <c r="AA7" i="38"/>
  <c r="AA16" i="38"/>
  <c r="AA9" i="38"/>
  <c r="AA17" i="38"/>
  <c r="B31" i="45"/>
  <c r="I57" i="45" l="1"/>
  <c r="H57" i="45"/>
  <c r="G57" i="45"/>
  <c r="F57" i="45"/>
  <c r="E57" i="45"/>
  <c r="D57" i="45"/>
  <c r="C57" i="45"/>
  <c r="B57" i="45"/>
  <c r="H31" i="45"/>
  <c r="G31" i="45"/>
  <c r="E31" i="45"/>
  <c r="D31" i="45"/>
  <c r="C31" i="45"/>
  <c r="H5" i="45"/>
  <c r="G5" i="45"/>
  <c r="F5" i="45"/>
  <c r="D5" i="45"/>
  <c r="C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G5" i="44"/>
  <c r="F5" i="44"/>
  <c r="E5" i="44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H75" i="37" s="1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F75" i="37" s="1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75" i="37" s="1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D75" i="37" s="1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C75" i="37" s="1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J59" i="3" s="1"/>
  <c r="I50" i="3"/>
  <c r="H50" i="3"/>
  <c r="H59" i="3" s="1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E11" i="33"/>
  <c r="D11" i="33"/>
  <c r="D91" i="33" s="1"/>
  <c r="H10" i="33"/>
  <c r="H9" i="33"/>
  <c r="H8" i="33"/>
  <c r="H37" i="33" l="1"/>
  <c r="H76" i="33"/>
  <c r="K59" i="3"/>
  <c r="X59" i="3"/>
  <c r="E31" i="44"/>
  <c r="I59" i="3"/>
  <c r="F31" i="44"/>
  <c r="Y59" i="3"/>
  <c r="M59" i="3"/>
  <c r="Z59" i="3"/>
  <c r="L59" i="3"/>
  <c r="H31" i="44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F29" i="37"/>
  <c r="H29" i="37"/>
  <c r="J29" i="37"/>
  <c r="AC68" i="3"/>
  <c r="C29" i="37"/>
  <c r="D29" i="37"/>
  <c r="AC53" i="3"/>
  <c r="AC55" i="3"/>
  <c r="I29" i="37"/>
  <c r="AC64" i="3"/>
  <c r="AC67" i="3"/>
  <c r="G75" i="37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H91" i="33" l="1"/>
  <c r="G29" i="37"/>
  <c r="E29" i="37"/>
  <c r="AC59" i="3"/>
  <c r="B31" i="39" l="1"/>
  <c r="C31" i="39" s="1"/>
  <c r="C19" i="39"/>
  <c r="B34" i="39"/>
  <c r="C34" i="39" s="1"/>
  <c r="B32" i="39"/>
  <c r="C32" i="39" s="1"/>
  <c r="B28" i="39"/>
  <c r="C28" i="39" s="1"/>
  <c r="B35" i="39"/>
  <c r="C35" i="39" s="1"/>
  <c r="B30" i="39"/>
  <c r="C30" i="39" s="1"/>
  <c r="B36" i="39"/>
  <c r="C36" i="39" s="1"/>
  <c r="B29" i="39"/>
  <c r="C29" i="39"/>
  <c r="B33" i="39"/>
  <c r="C33" i="39" s="1"/>
  <c r="C6" i="39"/>
  <c r="C15" i="39" l="1"/>
  <c r="C11" i="39"/>
  <c r="C14" i="39"/>
  <c r="C10" i="39"/>
  <c r="C8" i="39"/>
  <c r="C16" i="39"/>
  <c r="C13" i="39"/>
  <c r="C12" i="39"/>
  <c r="C9" i="39"/>
  <c r="B27" i="39"/>
  <c r="C27" i="39" s="1"/>
  <c r="H28" i="43" l="1"/>
  <c r="H30" i="43"/>
  <c r="H6" i="43"/>
  <c r="H25" i="43"/>
  <c r="H12" i="43"/>
  <c r="H20" i="43"/>
  <c r="H23" i="43"/>
  <c r="H14" i="43"/>
  <c r="H21" i="43"/>
  <c r="H7" i="43"/>
  <c r="H11" i="43"/>
  <c r="H9" i="43"/>
  <c r="H18" i="43"/>
  <c r="H15" i="43"/>
  <c r="H24" i="43"/>
  <c r="H19" i="43"/>
  <c r="H13" i="43"/>
  <c r="H27" i="43"/>
  <c r="H16" i="43"/>
  <c r="H17" i="43"/>
  <c r="H29" i="43"/>
  <c r="H10" i="43"/>
  <c r="H26" i="43"/>
  <c r="H22" i="43"/>
  <c r="G30" i="43"/>
  <c r="H8" i="43"/>
</calcChain>
</file>

<file path=xl/sharedStrings.xml><?xml version="1.0" encoding="utf-8"?>
<sst xmlns="http://schemas.openxmlformats.org/spreadsheetml/2006/main" count="1598" uniqueCount="622">
  <si>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</si>
  <si>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</si>
  <si>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</si>
  <si>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</si>
  <si>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</si>
  <si>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</si>
  <si>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</si>
  <si>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</si>
  <si>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</si>
  <si>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</si>
  <si>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</si>
  <si>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</si>
  <si>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</si>
  <si>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</si>
  <si>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</si>
  <si>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</si>
  <si>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</si>
  <si>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</si>
  <si>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</si>
  <si>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</si>
  <si>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</si>
  <si>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</si>
  <si>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</si>
  <si>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</si>
  <si>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</si>
  <si>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</si>
  <si>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</si>
  <si>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</si>
  <si>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</si>
  <si>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</si>
  <si>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</si>
  <si>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</si>
  <si>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</si>
  <si>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</si>
  <si>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</si>
  <si>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</si>
  <si>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</si>
  <si>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</si>
  <si>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</si>
  <si>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</si>
  <si>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</si>
  <si>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</si>
  <si>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</si>
  <si>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</si>
  <si>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</si>
  <si>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</si>
  <si>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</si>
  <si>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</si>
  <si>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</si>
  <si>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</si>
  <si>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</si>
  <si>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</si>
  <si>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</si>
  <si>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</si>
  <si>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</si>
  <si>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</si>
  <si>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</si>
  <si>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</si>
  <si>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</si>
  <si>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</si>
  <si>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</si>
  <si>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</si>
  <si>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</si>
  <si>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</si>
  <si>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</si>
  <si>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</si>
  <si>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</si>
  <si>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</si>
  <si>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</si>
  <si>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</si>
  <si>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</si>
  <si>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</si>
  <si>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</si>
  <si>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</si>
  <si>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</si>
  <si>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</si>
  <si>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</si>
  <si>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</si>
  <si>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</si>
  <si>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</si>
  <si>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</si>
  <si>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</si>
  <si>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</si>
  <si>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</si>
  <si>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</si>
  <si>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</si>
  <si>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</si>
  <si>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</si>
  <si>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</si>
  <si>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</si>
  <si>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</si>
  <si>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</si>
  <si>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</si>
  <si>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</si>
  <si>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</si>
  <si>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</si>
  <si>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</si>
  <si>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</si>
  <si>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</si>
  <si>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</si>
  <si>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</si>
  <si>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</si>
  <si>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</si>
  <si>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</si>
  <si>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</si>
  <si>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</si>
  <si>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</si>
  <si>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</si>
  <si>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</si>
  <si>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</si>
  <si>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</si>
  <si>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</si>
  <si>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</si>
  <si>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</si>
  <si>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</si>
  <si>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</si>
  <si>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</si>
  <si>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</si>
  <si>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</si>
  <si>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</si>
  <si>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</si>
  <si>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</si>
  <si>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</si>
  <si>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</si>
  <si>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</si>
  <si>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</si>
  <si>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</si>
  <si>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</si>
  <si>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</si>
  <si>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</si>
  <si>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</si>
  <si>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</si>
  <si>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</si>
  <si>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</si>
  <si>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</si>
  <si>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</si>
  <si>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</si>
  <si>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</si>
  <si>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</si>
  <si>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</si>
  <si>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</si>
  <si>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</si>
  <si>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</si>
  <si>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</si>
  <si>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</si>
  <si>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</si>
  <si>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</si>
  <si>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</si>
  <si>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</si>
  <si>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</si>
  <si>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</si>
  <si>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</si>
  <si>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</si>
  <si>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</si>
  <si>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</si>
  <si>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</si>
  <si>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</si>
  <si>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</si>
  <si>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</si>
  <si>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</si>
  <si>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</si>
  <si>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</si>
  <si>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</si>
  <si>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</si>
  <si>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</si>
  <si>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</si>
  <si>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</si>
  <si>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</si>
  <si>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</si>
  <si>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</si>
  <si>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</si>
  <si>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</si>
  <si>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</si>
  <si>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</si>
  <si>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</si>
  <si>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</si>
  <si>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</si>
  <si>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</si>
  <si>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</si>
  <si>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</si>
  <si>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</si>
  <si>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</si>
  <si>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</si>
  <si>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</si>
  <si>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</si>
  <si>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</si>
  <si>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</si>
  <si>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</si>
  <si>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</si>
  <si>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</si>
  <si>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</si>
  <si>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</si>
  <si>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</si>
  <si>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</si>
  <si>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</si>
  <si>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</si>
  <si>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</si>
  <si>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</si>
  <si>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</si>
  <si>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</si>
  <si>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</si>
  <si>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</si>
  <si>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</si>
  <si>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</si>
  <si>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</si>
  <si>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</si>
  <si>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</si>
  <si>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</si>
  <si>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</si>
  <si>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</si>
  <si>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</si>
  <si>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</si>
  <si>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</si>
  <si>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</si>
  <si>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</si>
  <si>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</si>
  <si>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</si>
  <si>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</si>
  <si>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</si>
  <si>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</si>
  <si>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</si>
  <si>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</si>
  <si>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</si>
  <si>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</si>
  <si>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</si>
  <si>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</si>
  <si>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</si>
  <si>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</si>
  <si>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</si>
  <si>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</si>
  <si>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</si>
  <si>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</si>
  <si>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</si>
  <si>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</si>
  <si>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</si>
  <si>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</si>
  <si>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</si>
  <si>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</si>
  <si>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</si>
  <si>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</si>
  <si>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</si>
  <si>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</si>
  <si>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</si>
  <si>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</si>
  <si>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</si>
  <si>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</si>
  <si>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</si>
  <si>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</si>
  <si>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</si>
  <si>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</si>
  <si>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</si>
  <si>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</si>
  <si>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</si>
  <si>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</si>
  <si>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</si>
  <si>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</si>
  <si>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</si>
  <si>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</si>
  <si>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</si>
  <si>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</si>
  <si>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</si>
  <si>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</si>
  <si>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</si>
  <si>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</si>
  <si>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</si>
  <si>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</si>
  <si>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</si>
  <si>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</si>
  <si>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</si>
  <si>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</si>
  <si>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</si>
  <si>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</si>
  <si>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</si>
  <si>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</si>
  <si>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</si>
  <si>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</si>
  <si>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</si>
  <si>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</si>
  <si>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</si>
  <si>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</si>
  <si>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</si>
  <si>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</si>
  <si>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</si>
  <si>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</si>
  <si>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</si>
  <si>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</si>
  <si>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</si>
  <si>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</si>
  <si>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</si>
  <si>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</si>
  <si>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</si>
  <si>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</si>
  <si>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</si>
  <si>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</si>
  <si>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</si>
  <si>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</si>
  <si>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</si>
  <si>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</si>
  <si>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</si>
  <si>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</si>
  <si>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</si>
  <si>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</si>
  <si>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</si>
  <si>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</si>
  <si>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</si>
  <si>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</si>
  <si>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</si>
  <si>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</si>
  <si>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</si>
  <si>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</si>
  <si>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</si>
  <si>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</si>
  <si>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</si>
  <si>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</si>
  <si>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</si>
  <si>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</si>
  <si>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</si>
  <si>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</si>
  <si>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</si>
  <si>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</si>
  <si>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</si>
  <si>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</si>
  <si>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</si>
  <si>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</si>
  <si>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</si>
  <si>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</si>
  <si>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</si>
  <si>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</si>
  <si>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</si>
  <si>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</si>
  <si>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</si>
  <si>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</si>
  <si>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</si>
  <si>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</si>
  <si>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</si>
  <si>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</si>
  <si>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</si>
  <si>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</si>
  <si>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</si>
  <si>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</si>
  <si>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</si>
  <si>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</si>
  <si>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</si>
  <si>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</si>
  <si>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</si>
  <si>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</si>
  <si>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</si>
  <si>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</si>
  <si>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</si>
  <si>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</si>
  <si>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</si>
  <si>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</si>
  <si>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</si>
  <si>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</si>
  <si>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</si>
  <si>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</si>
  <si>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</si>
  <si>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</si>
  <si>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</si>
  <si>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</si>
  <si>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</si>
  <si>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</si>
  <si>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</si>
  <si>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</si>
  <si>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</si>
  <si>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</si>
  <si>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</si>
  <si>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</si>
  <si>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</si>
  <si>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</si>
  <si>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</si>
  <si>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</si>
  <si>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</si>
  <si>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</si>
  <si>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</si>
  <si>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</si>
  <si>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</si>
  <si>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</si>
  <si>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</si>
  <si>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</si>
  <si>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</si>
  <si>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</si>
  <si>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</si>
  <si>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</si>
  <si>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</si>
  <si>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</si>
  <si>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</si>
  <si>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</si>
  <si>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</si>
  <si>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</si>
  <si>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</si>
  <si>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</si>
  <si>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</si>
  <si>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</si>
  <si>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</si>
  <si>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</si>
  <si>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</si>
  <si>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</si>
  <si>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</si>
  <si>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</si>
  <si>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</si>
  <si>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</si>
  <si>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</si>
  <si>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</si>
  <si>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</si>
  <si>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</si>
  <si>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</si>
  <si>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</si>
  <si>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</si>
  <si>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</si>
  <si>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</si>
  <si>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</si>
  <si>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</si>
  <si>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</si>
  <si>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>EXPORT. MIN.**</t>
  </si>
  <si>
    <t>PLANTA BENEFICIO</t>
  </si>
  <si>
    <t>MINERA AURIFERA RETAMAS S.A.</t>
  </si>
  <si>
    <t>2018*</t>
  </si>
  <si>
    <t>REGALIAS MINERAS***</t>
  </si>
  <si>
    <t>*** Incluye Regalías Contractuales Mineras.</t>
  </si>
  <si>
    <t>** El Canon Minero se distribuye a partir del mes de julio de cada año.</t>
  </si>
  <si>
    <t>TÍTULOS DE CONCESIONES OTORGADAS POR INGEMMET *</t>
  </si>
  <si>
    <t>Febrero</t>
  </si>
  <si>
    <t>CIERRE POST-CIERRE(DEFINITIVO)</t>
  </si>
  <si>
    <t>TITAN CONTRATISTAS GENERALES S.A.C.</t>
  </si>
  <si>
    <t>Minerales Metàlicos</t>
  </si>
  <si>
    <t>TOTAL PROD. MINEROS</t>
  </si>
  <si>
    <t>ZINC / TMF</t>
  </si>
  <si>
    <t>Marzo</t>
  </si>
  <si>
    <t>MINERA COLQUISIRI S.A.</t>
  </si>
  <si>
    <t>Tabla 06.1</t>
  </si>
  <si>
    <t xml:space="preserve">Tabla 1   </t>
  </si>
  <si>
    <t>Acum. Ene-Mar</t>
  </si>
  <si>
    <t>Abril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</si>
  <si>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</si>
  <si>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</si>
  <si>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</si>
  <si>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</si>
  <si>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</si>
  <si>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</si>
  <si>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</si>
  <si>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OXIDOS DE PASCO S.A.C.</t>
  </si>
  <si>
    <t>CORI PUNO S.A.C.</t>
  </si>
  <si>
    <t>DESARROLLO Y PREPARACIÓN</t>
  </si>
  <si>
    <t>DOLOMITA</t>
  </si>
  <si>
    <t>n.d</t>
  </si>
  <si>
    <t>Mayo</t>
  </si>
  <si>
    <t>EMPRESA</t>
  </si>
  <si>
    <t>UNION ANDINA DE CEMENTOS S.A.A.</t>
  </si>
  <si>
    <t>COMPAÑÍA</t>
  </si>
  <si>
    <t>CONTRATISTAS</t>
  </si>
  <si>
    <t xml:space="preserve"> </t>
  </si>
  <si>
    <t>MARMOL</t>
  </si>
  <si>
    <t>Junio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</si>
  <si>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</si>
  <si>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</si>
  <si>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</si>
  <si>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</si>
  <si>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</si>
  <si>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</si>
  <si>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</si>
  <si>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>UCAYALI</t>
  </si>
  <si>
    <t>NO GRAFICADOS (*)</t>
  </si>
  <si>
    <t>PETITORIOS SOLICITADOS SEGÚN REGIÓN</t>
  </si>
  <si>
    <t>* No ingresados al Sistema gráfico por estar en proceso de extinción por inadmisibles (coordenadas mal formuladas) u otros.</t>
  </si>
  <si>
    <t>DEPARTAMENTO</t>
  </si>
  <si>
    <t xml:space="preserve">HECTÁREAS </t>
  </si>
  <si>
    <t>PETITORIOS SOLICITADOS A NIVEL NACIONAL EN EL 2018</t>
  </si>
  <si>
    <t xml:space="preserve">PRODUCTO / REGIÓN </t>
  </si>
  <si>
    <t>VAR %</t>
  </si>
  <si>
    <t>PART. %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</si>
  <si>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</si>
  <si>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</si>
  <si>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</si>
  <si>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</si>
  <si>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</si>
  <si>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</si>
  <si>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</si>
  <si>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</si>
  <si>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</si>
  <si>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</si>
  <si>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</si>
  <si>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</si>
  <si>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</si>
  <si>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</si>
  <si>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</si>
  <si>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</si>
  <si>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</si>
  <si>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</si>
  <si>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</si>
  <si>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</si>
  <si>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</si>
  <si>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</si>
  <si>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</si>
  <si>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</si>
  <si>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</si>
  <si>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HORMIGÓN</t>
  </si>
  <si>
    <t>CAOLÍN</t>
  </si>
  <si>
    <t>Tabla 4.2</t>
  </si>
  <si>
    <t>PRODUCCIÓN MINERA CARBONÍFERA*</t>
  </si>
  <si>
    <t>MINERA CHINALCO PERU S.A.</t>
  </si>
  <si>
    <t>HUDBAY PERU S.A.C.</t>
  </si>
  <si>
    <t>COMPAÑIA MINERA ARES S.A.C.</t>
  </si>
  <si>
    <t>Julio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</si>
  <si>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</si>
  <si>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</si>
  <si>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</si>
  <si>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</si>
  <si>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</si>
  <si>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</si>
  <si>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</si>
  <si>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</si>
  <si>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</si>
  <si>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</si>
  <si>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</si>
  <si>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RIO TINTO MINERA PERU LIMITADA SAC</t>
  </si>
  <si>
    <t>COMPAÑIA MINERA ZAFRANAL S.A.C.</t>
  </si>
  <si>
    <t>COMPAÑIA MINERA ARGENTUM S.A.</t>
  </si>
  <si>
    <t>SOCIEDAD MINERA AUSTRIA DUVAZ S.A.C.</t>
  </si>
  <si>
    <t>COMPAÑIA MINERA CARAVELI S.A.C.</t>
  </si>
  <si>
    <t>COMPAÑIA MINERA MISKI MAYO S.R.L.</t>
  </si>
  <si>
    <t>VAR. %</t>
  </si>
  <si>
    <t>SILICE</t>
  </si>
  <si>
    <t>ONIX</t>
  </si>
  <si>
    <t>CARBONÍFERA  (TM)</t>
  </si>
  <si>
    <t>TÍTULOS DE CONCESIONES OTORGADAS POR INGEMMET (HECTÁREAS)*</t>
  </si>
  <si>
    <t>APURIMAC</t>
  </si>
  <si>
    <t>CALLAO(LIMA)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</si>
  <si>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</si>
  <si>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>Agosto</t>
  </si>
  <si>
    <t>COMPAÑIA MINERA COIMOLACHE S.A.</t>
  </si>
  <si>
    <t>Información preliminar de los principales productos no metálicos por región.</t>
  </si>
  <si>
    <t>(*) Información disponible a la fecha de elaboración de este boletín. Nd = Información no disponible en la fecha de elaboración del presente boletín.</t>
  </si>
  <si>
    <t>HUANUCO</t>
  </si>
  <si>
    <t>MINERA SHOUXIN PERU S.A.</t>
  </si>
  <si>
    <t>ANCASH</t>
  </si>
  <si>
    <t>SETIEMBRE</t>
  </si>
  <si>
    <t>(*) Información preliminar</t>
  </si>
  <si>
    <t>JUNIN</t>
  </si>
  <si>
    <t>ANDESITA (TM)</t>
  </si>
  <si>
    <t>TOTAL DE DERECHOS MINEROS VIGENTES AL 30/09/2018</t>
  </si>
  <si>
    <t>ENERO-SETIEMBRE</t>
  </si>
  <si>
    <t>SAN MARTIN</t>
  </si>
  <si>
    <t>Septiembre</t>
  </si>
  <si>
    <t>NEXA RESOURCES PERU S.A.A.</t>
  </si>
  <si>
    <t>NEXA RESOURCES ATACOCHA S.A.A.</t>
  </si>
  <si>
    <t>NEXA RESOURCES EL PORVENIR S.A.C.</t>
  </si>
  <si>
    <t>PARDO VILLAORDUÑA ENRIQUE EDWIN</t>
  </si>
  <si>
    <t>Octubre</t>
  </si>
  <si>
    <t>Oct. 2018</t>
  </si>
  <si>
    <t>Ene-Oct 2017</t>
  </si>
  <si>
    <t>Ene-Oct 2018</t>
  </si>
  <si>
    <t>BORATOS / ULEXITA</t>
  </si>
  <si>
    <t>PROYECTO ESPECIAL - HIDRÁULICOS</t>
  </si>
  <si>
    <t>ÁREA NATURAL - USO INDIRECTO</t>
  </si>
  <si>
    <t>CLASIFICACIÓN DIVERSA (gasoductos, oleoductos, ecosistemas frágiles entre otros)</t>
  </si>
  <si>
    <t>SITIO RAMSAR (humedales de importancia internacional)</t>
  </si>
  <si>
    <t>ÁREA DE DEFENSA NACIONAL</t>
  </si>
  <si>
    <t>ZONA ARQUEOLÓGICA</t>
  </si>
  <si>
    <t>ÁREA DE NO ADMISIÓN DE PETITORIOS</t>
  </si>
  <si>
    <t>ÁREA DE NO ADMISIÓN DE PETITORIOS INGEMMET</t>
  </si>
  <si>
    <t>ZONA URBANA</t>
  </si>
  <si>
    <t>SITIO HISTÓRICO DE BATALLA</t>
  </si>
  <si>
    <t>PUERTO Y/O AEROPUERTO</t>
  </si>
  <si>
    <t xml:space="preserve">ZONA DE RIESGO NO MITIGABLE </t>
  </si>
  <si>
    <t>VARIACIÓN ACUMULADA - VOLUMEN* / ENERO-SEPTIEMBRE</t>
  </si>
  <si>
    <t>VARIACIÓN INTERANUAL ACUMULADA* EN MILLONES DE US$ / ENERO-SEPTIEMBRE</t>
  </si>
  <si>
    <t>2018
(Ene-Nov)</t>
  </si>
  <si>
    <t>2018 (Ene-Nov)</t>
  </si>
  <si>
    <t>Ene-Oct2018</t>
  </si>
  <si>
    <t>Noviembre</t>
  </si>
  <si>
    <t>Variación interanual / noviembre</t>
  </si>
  <si>
    <t>Nov. 2017</t>
  </si>
  <si>
    <t>Nov. 2018</t>
  </si>
  <si>
    <t>Variación acumulada / enero - noviembre</t>
  </si>
  <si>
    <t>Ene-Nov 2017</t>
  </si>
  <si>
    <t>Ene-Nov 2018</t>
  </si>
  <si>
    <t>Fuente: Ministerio de Energía y Minas. Fecha de consulta: 20 de diciembre del 2018.
(*) Información preliminar. Incluye producción aurífera estimada de mineros artesanales de Madre de Dios, Puno, Piura y Arequipa.</t>
  </si>
  <si>
    <t>Enero-Noviembre</t>
  </si>
  <si>
    <t>Fuente: Ministerio de Energía y Minas. Fecha de consulta: 20 de diciembre del 2018. 
(*) Información preliminar. Incluye producción aurífera estimada de mineros artesanales de Madre de Dios, Puno, Piura y Arequipa.</t>
  </si>
  <si>
    <t xml:space="preserve">
Fuente: Ministerio de Energía y Minas. Fecha de consulta: 20 de diciembre del 2018.
(*) Información preliminar. Incluye producción aurífera estimada de mineros artesanales de Madre de Dios, Puno, Piura y Arequipa.</t>
  </si>
  <si>
    <t>NOVIEMBRE</t>
  </si>
  <si>
    <t>ENERO - NOVIEMBRE</t>
  </si>
  <si>
    <t>PIEDRA (CONSTRUCCION)</t>
  </si>
  <si>
    <t>Fuente: Ministerio de Energía y Minas. / Fecha de consulta: 20 de diciembre del 2018.</t>
  </si>
  <si>
    <t>Fuente: Ministerio de Energia y Minas. / Fecha de consulta: 20 de diciembre del 2018.</t>
  </si>
  <si>
    <t>CARBÓN ANTRACITA (TM)</t>
  </si>
  <si>
    <t>CARBÓN BITUMINOSO (TM)</t>
  </si>
  <si>
    <t>CARBÓN GRAFITO (TM)</t>
  </si>
  <si>
    <t>*Información Preliminar</t>
  </si>
  <si>
    <t>VARIACIÓN ACUMULADA / ENERO - NOVIEMBRE</t>
  </si>
  <si>
    <t>VARIACIÓN INTERANUAL / NOVIEMBRE</t>
  </si>
  <si>
    <t>VARIACIÓN RESPECTO AL MES ANTERIOR</t>
  </si>
  <si>
    <t>Fuente: Dirección de Promoción Minera - Ministerio de Energía y Minas.
- Información proporcionada por los Titulares Mineros a través del ESTAMIN.
- Las cifras han sido ajustadas a lo reportado por los Titulares Mineros al 13 de diciembre de 2018.</t>
  </si>
  <si>
    <t>S.M.R.L. SANTA BARBARA DE TRUJILLO</t>
  </si>
  <si>
    <t>SEGÚN REGIÓN - NOVIEMBRE 2017</t>
  </si>
  <si>
    <t>Variación Interanual - Noviembre</t>
  </si>
  <si>
    <t>Fuente: Dirección de Promoción Minera - Ministerio de Energía y Minas.
- 2008-2016: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14 de diciembre de 2018.</t>
  </si>
  <si>
    <t>N.d.</t>
  </si>
  <si>
    <t>Fuente: INGEMMET y Ministerio de Energía y Minas.   /    Fecha de consulta: 20 de diciembre del 2018.</t>
  </si>
  <si>
    <r>
      <t>UNIDADES MINERAS EN ACTIVIDAD - NOVIEMBRE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18</t>
    </r>
  </si>
  <si>
    <r>
      <t>ÁREAS RESTRINGIDAS A LA ACTIVIDAD MINERA -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NOVIEMBRE</t>
    </r>
    <r>
      <rPr>
        <b/>
        <sz val="12"/>
        <color theme="1"/>
        <rFont val="Calibri"/>
        <family val="2"/>
        <scheme val="minor"/>
      </rPr>
      <t xml:space="preserve"> 2018</t>
    </r>
  </si>
  <si>
    <t>TIPO DE ÁREA RESTRINGIDA  -  (Áreas en las que no se podría otorgar concesiones mineras)</t>
  </si>
  <si>
    <t>TIPO DE ÁREA RESTRINGIDA  -  (Áreas en las que si se podría otorgar concesiones mineras)</t>
  </si>
  <si>
    <t>ÁREA NATURAL - AMORTIGUAMIENTO</t>
  </si>
  <si>
    <t>ÁREA NATURAL - USO DIRECTO</t>
  </si>
  <si>
    <t>CLASIFICACIÓN DIVERSA (gran zona de reserva arqueológica, otros)</t>
  </si>
  <si>
    <t>PROPUESTA DE ÁREA NATURAL</t>
  </si>
  <si>
    <t>ÁREA DE CONSERVACIÓN PRIVADA</t>
  </si>
  <si>
    <t>ÁREA DE CONSERVACIÓN MUNICIPAL Y OTROS</t>
  </si>
  <si>
    <t>POSIBLE ZONA URBANA</t>
  </si>
  <si>
    <t xml:space="preserve">PROYECTO ESPECIAL (no hidráulicos) </t>
  </si>
  <si>
    <t>ÁREA DE EXPANSIÓN URBANA</t>
  </si>
  <si>
    <t>Fuente: Ministerio de Energía y Minas, INGEMMET.  /    Fecha de consulta: 20 de diciembre del 2018.</t>
  </si>
  <si>
    <t>Fuente: INGEMMET y Ministerio de Energía y Minas.
Fecha de consulta: 27 de diciembre del 2018.
OBSERVACION: El rubro total de derechos mineros vigentes corresponde al territorio departamental cubierto por derechos mineros sin considerar el grado de superposición entre los mismos.</t>
  </si>
  <si>
    <t xml:space="preserve">Fuente: SUNAT, Nota Tributaria. Elaborado por Ministerio de Energía y Minas.
Fecha de consulta: 27 de diciembre del 2018.
</t>
  </si>
  <si>
    <t>No disponible</t>
  </si>
  <si>
    <t xml:space="preserve">Fuente: BCRP, Cuadros Estadísticos Mensuales. Elaborado por Ministerio de Energía y Minas
Fecha de consulta: 18 de diciembre del 2018.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</si>
  <si>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Ministerio de Energía y Minas
Fecha de consulta: 18 de diciembre del 2018.</t>
  </si>
  <si>
    <t>Fuente: Fax Coyuntural de Accidentes Mortales - Ministerio de Energía y Minas.
- Las cifras han sido ajustadas a lo reportado por los Titulares Mineros al 14 de diciembre de 2018.</t>
  </si>
  <si>
    <t>Fuente: MEF, Portal de Transparencia Económica; INGEMMET. Elaborado por Ministerio de Energía y Minas. 
Fecha de consulta: 20 diciembre del 2018.</t>
  </si>
  <si>
    <t>Fuente: MEF, Portal de Transparencia Económica. Elaborado por Ministerio de Energía y Minas. 
              Instituto Geológico Minero y Metalúrgico (INGEMMET)
Fecha de consulta: 20 de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</si>
</sst>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#,##0.0;\-#,##0.0"/>
    <numFmt numFmtId="180" formatCode="_-* #,##0_-;\-* #,##0_-;_-* &quot;-&quot;??_-;_-@_-"/>
    <numFmt numFmtId="181" formatCode="0.0"/>
  </numFmts>
  <fonts count="96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DD8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0" fillId="0" borderId="0"/>
    <xf numFmtId="0" fontId="1" fillId="0" borderId="0"/>
    <xf numFmtId="39" fontId="6" fillId="0" borderId="0"/>
    <xf numFmtId="0" fontId="70" fillId="0" borderId="0"/>
    <xf numFmtId="0" fontId="82" fillId="0" borderId="0" applyNumberFormat="0" applyFill="0" applyBorder="0" applyAlignment="0" applyProtection="0"/>
    <xf numFmtId="0" fontId="83" fillId="0" borderId="66" applyNumberFormat="0" applyFill="0" applyAlignment="0" applyProtection="0"/>
    <xf numFmtId="0" fontId="84" fillId="0" borderId="67" applyNumberFormat="0" applyFill="0" applyAlignment="0" applyProtection="0"/>
    <xf numFmtId="0" fontId="85" fillId="0" borderId="68" applyNumberFormat="0" applyFill="0" applyAlignment="0" applyProtection="0"/>
    <xf numFmtId="0" fontId="85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87" fillId="40" borderId="0" applyNumberFormat="0" applyBorder="0" applyAlignment="0" applyProtection="0"/>
    <xf numFmtId="0" fontId="88" fillId="41" borderId="0" applyNumberFormat="0" applyBorder="0" applyAlignment="0" applyProtection="0"/>
    <xf numFmtId="0" fontId="89" fillId="42" borderId="69" applyNumberFormat="0" applyAlignment="0" applyProtection="0"/>
    <xf numFmtId="0" fontId="90" fillId="43" borderId="70" applyNumberFormat="0" applyAlignment="0" applyProtection="0"/>
    <xf numFmtId="0" fontId="91" fillId="43" borderId="69" applyNumberFormat="0" applyAlignment="0" applyProtection="0"/>
    <xf numFmtId="0" fontId="92" fillId="0" borderId="71" applyNumberFormat="0" applyFill="0" applyAlignment="0" applyProtection="0"/>
    <xf numFmtId="0" fontId="57" fillId="44" borderId="72" applyNumberFormat="0" applyAlignment="0" applyProtection="0"/>
    <xf numFmtId="0" fontId="71" fillId="0" borderId="0" applyNumberFormat="0" applyFill="0" applyBorder="0" applyAlignment="0" applyProtection="0"/>
    <xf numFmtId="0" fontId="37" fillId="45" borderId="73" applyNumberFormat="0" applyFont="0" applyAlignment="0" applyProtection="0"/>
    <xf numFmtId="0" fontId="93" fillId="0" borderId="0" applyNumberFormat="0" applyFill="0" applyBorder="0" applyAlignment="0" applyProtection="0"/>
    <xf numFmtId="0" fontId="39" fillId="0" borderId="74" applyNumberFormat="0" applyFill="0" applyAlignment="0" applyProtection="0"/>
    <xf numFmtId="0" fontId="56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56" fillId="61" borderId="0" applyNumberFormat="0" applyBorder="0" applyAlignment="0" applyProtection="0"/>
    <xf numFmtId="0" fontId="56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4" borderId="0" applyNumberFormat="0" applyBorder="0" applyAlignment="0" applyProtection="0"/>
    <xf numFmtId="0" fontId="56" fillId="65" borderId="0" applyNumberFormat="0" applyBorder="0" applyAlignment="0" applyProtection="0"/>
    <xf numFmtId="0" fontId="56" fillId="66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56" fillId="69" borderId="0" applyNumberFormat="0" applyBorder="0" applyAlignment="0" applyProtection="0"/>
    <xf numFmtId="0" fontId="95" fillId="0" borderId="0"/>
    <xf numFmtId="43" fontId="95" fillId="0" borderId="0" applyFont="0" applyFill="0" applyBorder="0" applyAlignment="0" applyProtection="0"/>
    <xf numFmtId="0" fontId="70" fillId="0" borderId="0"/>
  </cellStyleXfs>
  <cellXfs count="803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43" fontId="38" fillId="26" borderId="0" xfId="107" applyNumberFormat="1">
      <alignment horizontal="left"/>
    </xf>
    <xf numFmtId="164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175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5" fontId="38" fillId="30" borderId="0" xfId="47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5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0" fontId="58" fillId="30" borderId="11" xfId="0" applyFont="1" applyFill="1" applyBorder="1" applyAlignment="1">
      <alignment horizontal="left"/>
    </xf>
    <xf numFmtId="0" fontId="49" fillId="33" borderId="11" xfId="0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4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4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2" fontId="49" fillId="26" borderId="0" xfId="0" applyNumberFormat="1" applyFont="1" applyFill="1" applyAlignment="1">
      <alignment horizontal="center"/>
    </xf>
    <xf numFmtId="0" fontId="66" fillId="26" borderId="0" xfId="0" applyFont="1" applyFill="1" applyAlignment="1">
      <alignment horizontal="left"/>
    </xf>
    <xf numFmtId="3" fontId="66" fillId="26" borderId="0" xfId="0" applyNumberFormat="1" applyFont="1" applyFill="1" applyAlignment="1">
      <alignment horizontal="center"/>
    </xf>
    <xf numFmtId="10" fontId="66" fillId="26" borderId="0" xfId="0" applyNumberFormat="1" applyFont="1" applyFill="1" applyAlignment="1">
      <alignment horizontal="center"/>
    </xf>
    <xf numFmtId="3" fontId="66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10" fontId="49" fillId="26" borderId="0" xfId="94" applyNumberFormat="1" applyFont="1" applyFill="1"/>
    <xf numFmtId="176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5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66" fillId="26" borderId="0" xfId="0" applyFont="1" applyFill="1"/>
    <xf numFmtId="0" fontId="66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77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8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8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0" fontId="58" fillId="26" borderId="0" xfId="107" applyFont="1" applyAlignment="1">
      <alignment horizontal="left"/>
    </xf>
    <xf numFmtId="0" fontId="49" fillId="0" borderId="0" xfId="107" applyFont="1" applyFill="1" applyAlignment="1">
      <alignment horizontal="left" vertical="center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175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0" fontId="65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9" fontId="58" fillId="30" borderId="49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164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164" fontId="38" fillId="26" borderId="23" xfId="47" applyNumberFormat="1" applyFont="1" applyFill="1" applyBorder="1" applyAlignment="1">
      <alignment horizontal="center"/>
    </xf>
    <xf numFmtId="164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66" fontId="57" fillId="29" borderId="0" xfId="0" applyNumberFormat="1" applyFont="1" applyFill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67" fillId="26" borderId="17" xfId="10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5" fontId="38" fillId="26" borderId="40" xfId="47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2" xfId="107" applyNumberFormat="1" applyFont="1" applyFill="1" applyBorder="1" applyAlignment="1">
      <alignment horizontal="left" vertical="center"/>
    </xf>
    <xf numFmtId="0" fontId="55" fillId="29" borderId="52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3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4" xfId="94" applyNumberFormat="1" applyFont="1" applyFill="1" applyBorder="1" applyAlignment="1">
      <alignment horizontal="right" vertical="center"/>
    </xf>
    <xf numFmtId="0" fontId="58" fillId="30" borderId="55" xfId="47" applyNumberFormat="1" applyFont="1" applyFill="1" applyBorder="1" applyAlignment="1">
      <alignment vertical="center"/>
    </xf>
    <xf numFmtId="165" fontId="58" fillId="30" borderId="55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9" fontId="58" fillId="30" borderId="57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5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0" fontId="62" fillId="26" borderId="0" xfId="0" applyFont="1" applyFill="1" applyAlignment="1">
      <alignment horizontal="righ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69" fillId="26" borderId="0" xfId="107" applyFont="1">
      <alignment horizontal="left"/>
    </xf>
    <xf numFmtId="165" fontId="49" fillId="26" borderId="0" xfId="47" applyNumberFormat="1" applyFont="1" applyFill="1"/>
    <xf numFmtId="9" fontId="58" fillId="30" borderId="48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9" fontId="49" fillId="26" borderId="0" xfId="94" applyFont="1" applyFill="1"/>
    <xf numFmtId="0" fontId="48" fillId="34" borderId="61" xfId="107" applyFont="1" applyFill="1" applyBorder="1" applyAlignment="1">
      <alignment horizontal="center"/>
    </xf>
    <xf numFmtId="3" fontId="38" fillId="30" borderId="61" xfId="107" applyNumberFormat="1" applyFont="1" applyFill="1" applyBorder="1" applyAlignment="1">
      <alignment horizontal="center"/>
    </xf>
    <xf numFmtId="3" fontId="38" fillId="26" borderId="61" xfId="107" applyNumberFormat="1" applyFont="1" applyFill="1" applyBorder="1" applyAlignment="1">
      <alignment horizontal="center"/>
    </xf>
    <xf numFmtId="3" fontId="38" fillId="26" borderId="61" xfId="107" applyNumberFormat="1" applyFont="1" applyBorder="1" applyAlignment="1">
      <alignment horizontal="center"/>
    </xf>
    <xf numFmtId="3" fontId="40" fillId="26" borderId="62" xfId="107" applyNumberFormat="1" applyFont="1" applyBorder="1" applyAlignment="1">
      <alignment horizontal="center"/>
    </xf>
    <xf numFmtId="10" fontId="40" fillId="26" borderId="61" xfId="94" applyNumberFormat="1" applyFont="1" applyFill="1" applyBorder="1" applyAlignment="1">
      <alignment horizontal="center"/>
    </xf>
    <xf numFmtId="0" fontId="38" fillId="26" borderId="61" xfId="107" applyFont="1" applyBorder="1" applyAlignment="1">
      <alignment horizontal="center"/>
    </xf>
    <xf numFmtId="175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0" fontId="62" fillId="26" borderId="11" xfId="107" applyFont="1" applyFill="1" applyBorder="1" applyAlignment="1">
      <alignment horizontal="left"/>
    </xf>
    <xf numFmtId="3" fontId="62" fillId="26" borderId="11" xfId="107" applyNumberFormat="1" applyFont="1" applyFill="1" applyBorder="1" applyAlignment="1">
      <alignment horizontal="center" vertical="center"/>
    </xf>
    <xf numFmtId="2" fontId="63" fillId="26" borderId="19" xfId="107" applyNumberFormat="1" applyFont="1" applyFill="1" applyBorder="1" applyAlignment="1">
      <alignment horizontal="left" indent="1"/>
    </xf>
    <xf numFmtId="3" fontId="63" fillId="26" borderId="19" xfId="107" applyNumberFormat="1" applyFont="1" applyFill="1" applyBorder="1" applyAlignment="1">
      <alignment horizontal="center" vertical="center"/>
    </xf>
    <xf numFmtId="2" fontId="63" fillId="26" borderId="0" xfId="107" applyNumberFormat="1" applyFont="1" applyFill="1" applyBorder="1" applyAlignment="1">
      <alignment horizontal="left" indent="1"/>
    </xf>
    <xf numFmtId="3" fontId="63" fillId="26" borderId="0" xfId="107" applyNumberFormat="1" applyFont="1" applyFill="1" applyBorder="1" applyAlignment="1">
      <alignment horizontal="center" vertical="center"/>
    </xf>
    <xf numFmtId="3" fontId="63" fillId="26" borderId="32" xfId="107" applyNumberFormat="1" applyFont="1" applyFill="1" applyBorder="1" applyAlignment="1">
      <alignment horizontal="center" vertical="center"/>
    </xf>
    <xf numFmtId="0" fontId="63" fillId="26" borderId="0" xfId="107" applyFont="1" applyFill="1" applyAlignment="1">
      <alignment horizontal="left" indent="1"/>
    </xf>
    <xf numFmtId="0" fontId="62" fillId="26" borderId="27" xfId="107" applyFont="1" applyFill="1" applyBorder="1" applyAlignment="1"/>
    <xf numFmtId="0" fontId="62" fillId="26" borderId="0" xfId="107" applyFont="1" applyFill="1" applyAlignment="1">
      <alignment horizontal="left"/>
    </xf>
    <xf numFmtId="165" fontId="63" fillId="0" borderId="0" xfId="47" applyNumberFormat="1" applyFont="1" applyFill="1" applyAlignment="1">
      <alignment horizontal="right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165" fontId="49" fillId="26" borderId="0" xfId="0" applyNumberFormat="1" applyFont="1" applyFill="1" applyAlignment="1">
      <alignment vertical="center"/>
    </xf>
    <xf numFmtId="165" fontId="0" fillId="26" borderId="0" xfId="0" applyNumberFormat="1" applyFill="1" applyAlignment="1">
      <alignment horizontal="right"/>
    </xf>
    <xf numFmtId="165" fontId="58" fillId="30" borderId="26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Alignment="1">
      <alignment horizontal="left"/>
    </xf>
    <xf numFmtId="4" fontId="63" fillId="26" borderId="0" xfId="0" applyNumberFormat="1" applyFont="1" applyFill="1" applyBorder="1" applyAlignment="1">
      <alignment horizontal="center"/>
    </xf>
    <xf numFmtId="2" fontId="63" fillId="26" borderId="0" xfId="0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center"/>
    </xf>
    <xf numFmtId="3" fontId="63" fillId="26" borderId="0" xfId="0" applyNumberFormat="1" applyFont="1" applyFill="1" applyAlignment="1">
      <alignment horizontal="center"/>
    </xf>
    <xf numFmtId="0" fontId="58" fillId="33" borderId="11" xfId="0" applyFont="1" applyFill="1" applyBorder="1" applyAlignment="1">
      <alignment horizontal="left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165" fontId="0" fillId="0" borderId="0" xfId="0" applyNumberFormat="1"/>
    <xf numFmtId="172" fontId="49" fillId="26" borderId="0" xfId="94" applyNumberFormat="1" applyFont="1" applyFill="1" applyBorder="1"/>
    <xf numFmtId="165" fontId="49" fillId="26" borderId="0" xfId="0" applyNumberFormat="1" applyFont="1" applyFill="1" applyBorder="1" applyAlignment="1">
      <alignment horizontal="right"/>
    </xf>
    <xf numFmtId="0" fontId="49" fillId="26" borderId="0" xfId="107" applyFont="1" applyAlignment="1">
      <alignment horizontal="left"/>
    </xf>
    <xf numFmtId="3" fontId="49" fillId="26" borderId="0" xfId="107" applyNumberFormat="1" applyFont="1" applyAlignment="1">
      <alignment horizontal="center" vertical="center"/>
    </xf>
    <xf numFmtId="0" fontId="74" fillId="26" borderId="0" xfId="107" applyFont="1">
      <alignment horizontal="left"/>
    </xf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65" fontId="58" fillId="30" borderId="11" xfId="47" applyNumberFormat="1" applyFont="1" applyFill="1" applyBorder="1" applyAlignment="1">
      <alignment horizontal="left"/>
    </xf>
    <xf numFmtId="165" fontId="58" fillId="30" borderId="11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left" indent="1"/>
    </xf>
    <xf numFmtId="165" fontId="49" fillId="26" borderId="25" xfId="47" applyNumberFormat="1" applyFont="1" applyFill="1" applyBorder="1" applyAlignment="1">
      <alignment horizontal="right"/>
    </xf>
    <xf numFmtId="165" fontId="49" fillId="26" borderId="0" xfId="47" applyNumberFormat="1" applyFont="1" applyFill="1" applyBorder="1" applyAlignment="1">
      <alignment horizontal="right"/>
    </xf>
    <xf numFmtId="0" fontId="49" fillId="26" borderId="25" xfId="107" applyFont="1" applyFill="1" applyBorder="1" applyAlignment="1">
      <alignment horizontal="left" indent="1"/>
    </xf>
    <xf numFmtId="165" fontId="0" fillId="26" borderId="0" xfId="0" applyNumberFormat="1" applyFill="1"/>
    <xf numFmtId="0" fontId="55" fillId="29" borderId="0" xfId="0" applyFont="1" applyFill="1" applyAlignment="1">
      <alignment horizontal="center" wrapText="1"/>
    </xf>
    <xf numFmtId="3" fontId="55" fillId="29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8" fillId="30" borderId="0" xfId="0" applyFont="1" applyFill="1" applyAlignment="1">
      <alignment horizontal="center" wrapText="1"/>
    </xf>
    <xf numFmtId="3" fontId="58" fillId="30" borderId="0" xfId="0" applyNumberFormat="1" applyFont="1" applyFill="1" applyAlignment="1">
      <alignment horizontal="center" wrapText="1"/>
    </xf>
    <xf numFmtId="10" fontId="58" fillId="30" borderId="0" xfId="94" applyNumberFormat="1" applyFont="1" applyFill="1" applyAlignment="1">
      <alignment horizontal="center" wrapText="1"/>
    </xf>
    <xf numFmtId="0" fontId="49" fillId="26" borderId="0" xfId="0" applyFont="1" applyFill="1" applyAlignment="1">
      <alignment horizontal="center" wrapText="1"/>
    </xf>
    <xf numFmtId="3" fontId="49" fillId="26" borderId="0" xfId="0" applyNumberFormat="1" applyFont="1" applyFill="1" applyAlignment="1">
      <alignment horizontal="center" wrapText="1"/>
    </xf>
    <xf numFmtId="3" fontId="58" fillId="26" borderId="11" xfId="0" applyNumberFormat="1" applyFont="1" applyFill="1" applyBorder="1" applyAlignment="1">
      <alignment horizontal="center" wrapText="1"/>
    </xf>
    <xf numFmtId="0" fontId="58" fillId="26" borderId="11" xfId="0" applyFont="1" applyFill="1" applyBorder="1" applyAlignment="1">
      <alignment horizontal="center" wrapText="1"/>
    </xf>
    <xf numFmtId="10" fontId="58" fillId="26" borderId="11" xfId="94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0" fontId="77" fillId="26" borderId="0" xfId="0" applyFont="1" applyFill="1" applyBorder="1" applyAlignment="1">
      <alignment horizontal="right" vertical="center" wrapText="1"/>
    </xf>
    <xf numFmtId="4" fontId="77" fillId="26" borderId="0" xfId="0" applyNumberFormat="1" applyFont="1" applyFill="1" applyBorder="1" applyAlignment="1">
      <alignment horizontal="right" vertical="center" wrapText="1"/>
    </xf>
    <xf numFmtId="3" fontId="77" fillId="26" borderId="0" xfId="0" applyNumberFormat="1" applyFont="1" applyFill="1" applyBorder="1" applyAlignment="1">
      <alignment horizontal="right" vertical="center" wrapText="1"/>
    </xf>
    <xf numFmtId="0" fontId="79" fillId="36" borderId="35" xfId="0" applyFont="1" applyFill="1" applyBorder="1" applyAlignment="1">
      <alignment horizontal="center" vertical="center"/>
    </xf>
    <xf numFmtId="0" fontId="79" fillId="36" borderId="36" xfId="0" applyFont="1" applyFill="1" applyBorder="1" applyAlignment="1">
      <alignment horizontal="center" vertical="center"/>
    </xf>
    <xf numFmtId="0" fontId="79" fillId="36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37" borderId="29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55" fillId="37" borderId="14" xfId="0" applyFont="1" applyFill="1" applyBorder="1" applyAlignment="1">
      <alignment horizontal="center" vertical="center" wrapText="1"/>
    </xf>
    <xf numFmtId="165" fontId="58" fillId="35" borderId="29" xfId="0" applyNumberFormat="1" applyFont="1" applyFill="1" applyBorder="1" applyAlignment="1">
      <alignment horizontal="center" vertical="center" wrapText="1"/>
    </xf>
    <xf numFmtId="165" fontId="58" fillId="35" borderId="0" xfId="0" applyNumberFormat="1" applyFont="1" applyFill="1" applyBorder="1" applyAlignment="1">
      <alignment horizontal="center" vertical="center" wrapText="1"/>
    </xf>
    <xf numFmtId="10" fontId="58" fillId="35" borderId="14" xfId="94" applyNumberFormat="1" applyFont="1" applyFill="1" applyBorder="1" applyAlignment="1">
      <alignment horizontal="center" vertical="center" wrapText="1"/>
    </xf>
    <xf numFmtId="10" fontId="58" fillId="35" borderId="0" xfId="94" applyNumberFormat="1" applyFont="1" applyFill="1" applyBorder="1" applyAlignment="1">
      <alignment horizontal="center" vertical="center" wrapText="1"/>
    </xf>
    <xf numFmtId="0" fontId="49" fillId="0" borderId="0" xfId="0" applyFont="1" applyFill="1" applyBorder="1"/>
    <xf numFmtId="10" fontId="49" fillId="0" borderId="14" xfId="94" applyNumberFormat="1" applyFont="1" applyFill="1" applyBorder="1" applyAlignment="1">
      <alignment horizontal="center" vertical="center" wrapText="1"/>
    </xf>
    <xf numFmtId="10" fontId="49" fillId="0" borderId="0" xfId="94" applyNumberFormat="1" applyFont="1" applyFill="1" applyBorder="1" applyAlignment="1">
      <alignment horizontal="center" vertical="center" wrapText="1"/>
    </xf>
    <xf numFmtId="0" fontId="0" fillId="0" borderId="0" xfId="0" applyFill="1"/>
    <xf numFmtId="10" fontId="49" fillId="0" borderId="15" xfId="94" applyNumberFormat="1" applyFont="1" applyFill="1" applyBorder="1" applyAlignment="1">
      <alignment horizontal="center" vertical="center" wrapText="1"/>
    </xf>
    <xf numFmtId="10" fontId="49" fillId="0" borderId="31" xfId="94" applyNumberFormat="1" applyFont="1" applyFill="1" applyBorder="1" applyAlignment="1">
      <alignment horizontal="center" vertical="center" wrapText="1"/>
    </xf>
    <xf numFmtId="0" fontId="55" fillId="29" borderId="29" xfId="0" applyFont="1" applyFill="1" applyBorder="1" applyAlignment="1">
      <alignment horizontal="center" vertical="center" wrapText="1"/>
    </xf>
    <xf numFmtId="0" fontId="55" fillId="29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10" fontId="58" fillId="35" borderId="16" xfId="94" applyNumberFormat="1" applyFont="1" applyFill="1" applyBorder="1" applyAlignment="1">
      <alignment horizontal="center" vertical="center" wrapText="1"/>
    </xf>
    <xf numFmtId="10" fontId="58" fillId="35" borderId="19" xfId="94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vertical="center" wrapText="1"/>
    </xf>
    <xf numFmtId="10" fontId="58" fillId="0" borderId="15" xfId="94" applyNumberFormat="1" applyFont="1" applyFill="1" applyBorder="1" applyAlignment="1">
      <alignment horizontal="center" vertical="center" wrapText="1"/>
    </xf>
    <xf numFmtId="10" fontId="58" fillId="0" borderId="31" xfId="94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6" fillId="0" borderId="0" xfId="0" applyFont="1" applyAlignment="1">
      <alignment vertical="center"/>
    </xf>
    <xf numFmtId="0" fontId="75" fillId="26" borderId="0" xfId="0" applyFont="1" applyFill="1"/>
    <xf numFmtId="0" fontId="77" fillId="26" borderId="25" xfId="0" applyFont="1" applyFill="1" applyBorder="1" applyAlignment="1">
      <alignment horizontal="left" vertical="center" wrapText="1"/>
    </xf>
    <xf numFmtId="4" fontId="77" fillId="26" borderId="13" xfId="0" applyNumberFormat="1" applyFont="1" applyFill="1" applyBorder="1" applyAlignment="1">
      <alignment horizontal="right" vertical="center" wrapText="1"/>
    </xf>
    <xf numFmtId="0" fontId="77" fillId="26" borderId="13" xfId="0" applyFont="1" applyFill="1" applyBorder="1" applyAlignment="1">
      <alignment horizontal="right" vertical="center" wrapText="1"/>
    </xf>
    <xf numFmtId="9" fontId="49" fillId="26" borderId="0" xfId="94" applyFont="1" applyFill="1" applyAlignment="1">
      <alignment horizontal="left"/>
    </xf>
    <xf numFmtId="0" fontId="49" fillId="0" borderId="32" xfId="107" applyFont="1" applyFill="1" applyBorder="1" applyAlignment="1">
      <alignment horizontal="center"/>
    </xf>
    <xf numFmtId="3" fontId="49" fillId="26" borderId="0" xfId="107" applyNumberFormat="1" applyFont="1">
      <alignment horizontal="left"/>
    </xf>
    <xf numFmtId="3" fontId="58" fillId="30" borderId="0" xfId="0" applyNumberFormat="1" applyFont="1" applyFill="1"/>
    <xf numFmtId="172" fontId="63" fillId="26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 vertical="center"/>
    </xf>
    <xf numFmtId="172" fontId="63" fillId="26" borderId="46" xfId="94" applyNumberFormat="1" applyFont="1" applyFill="1" applyBorder="1" applyAlignment="1">
      <alignment horizontal="right" vertical="center"/>
    </xf>
    <xf numFmtId="0" fontId="62" fillId="26" borderId="0" xfId="0" applyFont="1" applyFill="1" applyBorder="1" applyAlignment="1">
      <alignment horizontal="right"/>
    </xf>
    <xf numFmtId="0" fontId="63" fillId="26" borderId="0" xfId="107" applyFont="1" applyFill="1" applyBorder="1" applyAlignment="1">
      <alignment horizontal="right"/>
    </xf>
    <xf numFmtId="0" fontId="60" fillId="26" borderId="0" xfId="107" applyFont="1" applyFill="1" applyBorder="1">
      <alignment horizontal="left"/>
    </xf>
    <xf numFmtId="3" fontId="62" fillId="0" borderId="0" xfId="107" applyNumberFormat="1" applyFont="1" applyFill="1" applyBorder="1" applyAlignment="1">
      <alignment horizontal="center" vertical="center"/>
    </xf>
    <xf numFmtId="0" fontId="55" fillId="29" borderId="0" xfId="107" applyNumberFormat="1" applyFont="1" applyFill="1" applyBorder="1" applyAlignment="1">
      <alignment horizontal="left"/>
    </xf>
    <xf numFmtId="0" fontId="55" fillId="29" borderId="29" xfId="47" applyNumberFormat="1" applyFont="1" applyFill="1" applyBorder="1" applyAlignment="1">
      <alignment horizontal="center"/>
    </xf>
    <xf numFmtId="0" fontId="55" fillId="29" borderId="0" xfId="47" applyNumberFormat="1" applyFont="1" applyFill="1" applyBorder="1" applyAlignment="1">
      <alignment horizontal="center"/>
    </xf>
    <xf numFmtId="10" fontId="55" fillId="29" borderId="14" xfId="94" applyNumberFormat="1" applyFont="1" applyFill="1" applyBorder="1" applyAlignment="1">
      <alignment horizontal="center"/>
    </xf>
    <xf numFmtId="10" fontId="55" fillId="29" borderId="0" xfId="94" applyNumberFormat="1" applyFont="1" applyFill="1" applyBorder="1" applyAlignment="1">
      <alignment horizontal="center"/>
    </xf>
    <xf numFmtId="0" fontId="62" fillId="30" borderId="0" xfId="47" applyNumberFormat="1" applyFont="1" applyFill="1" applyBorder="1" applyAlignment="1"/>
    <xf numFmtId="165" fontId="62" fillId="30" borderId="29" xfId="47" applyNumberFormat="1" applyFont="1" applyFill="1" applyBorder="1" applyAlignment="1">
      <alignment horizontal="right"/>
    </xf>
    <xf numFmtId="165" fontId="62" fillId="30" borderId="0" xfId="47" applyNumberFormat="1" applyFont="1" applyFill="1" applyBorder="1" applyAlignment="1">
      <alignment horizontal="right"/>
    </xf>
    <xf numFmtId="10" fontId="62" fillId="30" borderId="14" xfId="94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right"/>
    </xf>
    <xf numFmtId="0" fontId="63" fillId="26" borderId="0" xfId="107" applyNumberFormat="1" applyFont="1" applyFill="1" applyBorder="1" applyAlignment="1">
      <alignment horizontal="left" indent="1"/>
    </xf>
    <xf numFmtId="165" fontId="63" fillId="26" borderId="29" xfId="47" applyNumberFormat="1" applyFont="1" applyFill="1" applyBorder="1" applyAlignment="1">
      <alignment horizontal="right"/>
    </xf>
    <xf numFmtId="10" fontId="63" fillId="26" borderId="14" xfId="94" applyNumberFormat="1" applyFont="1" applyFill="1" applyBorder="1" applyAlignment="1">
      <alignment horizontal="center"/>
    </xf>
    <xf numFmtId="0" fontId="63" fillId="26" borderId="0" xfId="47" applyNumberFormat="1" applyFont="1" applyFill="1" applyBorder="1" applyAlignment="1">
      <alignment horizontal="left" indent="1"/>
    </xf>
    <xf numFmtId="165" fontId="62" fillId="30" borderId="29" xfId="47" applyNumberFormat="1" applyFont="1" applyFill="1" applyBorder="1" applyAlignment="1">
      <alignment horizontal="center"/>
    </xf>
    <xf numFmtId="165" fontId="62" fillId="30" borderId="0" xfId="47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center"/>
    </xf>
    <xf numFmtId="165" fontId="63" fillId="26" borderId="29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center"/>
    </xf>
    <xf numFmtId="165" fontId="63" fillId="0" borderId="30" xfId="47" applyNumberFormat="1" applyFont="1" applyFill="1" applyBorder="1" applyAlignment="1">
      <alignment horizontal="center"/>
    </xf>
    <xf numFmtId="165" fontId="63" fillId="0" borderId="31" xfId="47" applyNumberFormat="1" applyFont="1" applyFill="1" applyBorder="1" applyAlignment="1">
      <alignment horizontal="center"/>
    </xf>
    <xf numFmtId="10" fontId="63" fillId="26" borderId="15" xfId="9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165" fontId="62" fillId="35" borderId="29" xfId="0" applyNumberFormat="1" applyFont="1" applyFill="1" applyBorder="1" applyAlignment="1">
      <alignment horizontal="center" vertical="center" wrapText="1"/>
    </xf>
    <xf numFmtId="10" fontId="62" fillId="35" borderId="0" xfId="94" applyNumberFormat="1" applyFont="1" applyFill="1" applyBorder="1" applyAlignment="1">
      <alignment horizontal="center" vertical="center" wrapText="1"/>
    </xf>
    <xf numFmtId="10" fontId="62" fillId="35" borderId="14" xfId="94" applyNumberFormat="1" applyFont="1" applyFill="1" applyBorder="1" applyAlignment="1">
      <alignment horizontal="center" vertical="center" wrapText="1"/>
    </xf>
    <xf numFmtId="165" fontId="62" fillId="35" borderId="0" xfId="0" applyNumberFormat="1" applyFont="1" applyFill="1" applyBorder="1" applyAlignment="1">
      <alignment horizontal="center" vertical="center" wrapText="1"/>
    </xf>
    <xf numFmtId="165" fontId="58" fillId="35" borderId="0" xfId="48" applyNumberFormat="1" applyFont="1" applyFill="1" applyBorder="1" applyAlignment="1">
      <alignment horizontal="center" vertical="center" wrapText="1"/>
    </xf>
    <xf numFmtId="165" fontId="49" fillId="0" borderId="29" xfId="48" applyNumberFormat="1" applyFont="1" applyFill="1" applyBorder="1" applyAlignment="1">
      <alignment horizontal="center" vertical="center" wrapText="1"/>
    </xf>
    <xf numFmtId="165" fontId="62" fillId="35" borderId="0" xfId="48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 vertical="center" wrapText="1"/>
    </xf>
    <xf numFmtId="165" fontId="63" fillId="0" borderId="29" xfId="48" applyNumberFormat="1" applyFont="1" applyFill="1" applyBorder="1" applyAlignment="1">
      <alignment horizontal="center" vertical="center" wrapText="1"/>
    </xf>
    <xf numFmtId="165" fontId="63" fillId="0" borderId="0" xfId="48" applyNumberFormat="1" applyFont="1" applyFill="1" applyBorder="1" applyAlignment="1">
      <alignment horizontal="center" vertical="center" wrapText="1"/>
    </xf>
    <xf numFmtId="10" fontId="62" fillId="0" borderId="14" xfId="94" applyNumberFormat="1" applyFont="1" applyFill="1" applyBorder="1" applyAlignment="1">
      <alignment horizontal="center" vertical="center" wrapText="1"/>
    </xf>
    <xf numFmtId="10" fontId="62" fillId="0" borderId="0" xfId="94" applyNumberFormat="1" applyFont="1" applyFill="1" applyBorder="1" applyAlignment="1">
      <alignment horizontal="center" vertical="center" wrapText="1"/>
    </xf>
    <xf numFmtId="165" fontId="58" fillId="35" borderId="19" xfId="48" applyNumberFormat="1" applyFont="1" applyFill="1" applyBorder="1" applyAlignment="1">
      <alignment horizontal="center" vertical="center" wrapText="1"/>
    </xf>
    <xf numFmtId="165" fontId="49" fillId="0" borderId="30" xfId="48" applyNumberFormat="1" applyFont="1" applyFill="1" applyBorder="1" applyAlignment="1">
      <alignment horizontal="center" vertical="center" wrapText="1"/>
    </xf>
    <xf numFmtId="0" fontId="80" fillId="26" borderId="0" xfId="0" applyFont="1" applyFill="1"/>
    <xf numFmtId="10" fontId="49" fillId="26" borderId="0" xfId="94" applyNumberFormat="1" applyFont="1" applyFill="1" applyAlignment="1">
      <alignment horizontal="center" wrapText="1"/>
    </xf>
    <xf numFmtId="0" fontId="77" fillId="26" borderId="0" xfId="0" applyFont="1" applyFill="1" applyBorder="1" applyAlignment="1">
      <alignment horizontal="left" vertical="center" wrapText="1"/>
    </xf>
    <xf numFmtId="0" fontId="58" fillId="0" borderId="35" xfId="0" applyFont="1" applyBorder="1"/>
    <xf numFmtId="4" fontId="58" fillId="0" borderId="36" xfId="0" applyNumberFormat="1" applyFont="1" applyBorder="1"/>
    <xf numFmtId="0" fontId="58" fillId="0" borderId="36" xfId="0" applyFont="1" applyBorder="1"/>
    <xf numFmtId="4" fontId="58" fillId="0" borderId="47" xfId="0" applyNumberFormat="1" applyFont="1" applyBorder="1"/>
    <xf numFmtId="4" fontId="0" fillId="0" borderId="0" xfId="0" applyNumberFormat="1"/>
    <xf numFmtId="166" fontId="49" fillId="26" borderId="0" xfId="0" applyNumberFormat="1" applyFont="1" applyFill="1" applyAlignment="1">
      <alignment horizontal="center"/>
    </xf>
    <xf numFmtId="166" fontId="58" fillId="33" borderId="11" xfId="107" applyNumberFormat="1" applyFont="1" applyFill="1" applyBorder="1" applyAlignment="1">
      <alignment horizontal="center"/>
    </xf>
    <xf numFmtId="166" fontId="49" fillId="0" borderId="0" xfId="0" applyNumberFormat="1" applyFont="1" applyFill="1" applyAlignment="1">
      <alignment horizontal="center"/>
    </xf>
    <xf numFmtId="0" fontId="65" fillId="0" borderId="11" xfId="0" applyFont="1" applyBorder="1" applyAlignment="1">
      <alignment horizontal="left" wrapText="1"/>
    </xf>
    <xf numFmtId="3" fontId="67" fillId="0" borderId="17" xfId="107" applyNumberFormat="1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41" fillId="34" borderId="60" xfId="107" applyFont="1" applyFill="1" applyBorder="1" applyAlignment="1">
      <alignment horizontal="center" vertical="top" wrapText="1"/>
    </xf>
    <xf numFmtId="164" fontId="69" fillId="26" borderId="0" xfId="107" applyNumberFormat="1" applyFont="1">
      <alignment horizontal="left"/>
    </xf>
    <xf numFmtId="0" fontId="1" fillId="38" borderId="0" xfId="57" applyFill="1"/>
    <xf numFmtId="0" fontId="70" fillId="0" borderId="0" xfId="114"/>
    <xf numFmtId="0" fontId="70" fillId="0" borderId="0" xfId="117"/>
    <xf numFmtId="0" fontId="1" fillId="0" borderId="0" xfId="57"/>
    <xf numFmtId="0" fontId="70" fillId="0" borderId="0" xfId="114" applyFill="1"/>
    <xf numFmtId="0" fontId="1" fillId="0" borderId="0" xfId="57" applyFill="1"/>
    <xf numFmtId="3" fontId="38" fillId="26" borderId="0" xfId="107" applyNumberFormat="1" applyFont="1">
      <alignment horizontal="left"/>
    </xf>
    <xf numFmtId="165" fontId="49" fillId="26" borderId="25" xfId="47" applyNumberFormat="1" applyFont="1" applyFill="1" applyBorder="1" applyAlignment="1">
      <alignment horizontal="right" vertical="center"/>
    </xf>
    <xf numFmtId="172" fontId="58" fillId="30" borderId="11" xfId="94" applyNumberFormat="1" applyFont="1" applyFill="1" applyBorder="1" applyAlignment="1">
      <alignment horizontal="right" vertical="center"/>
    </xf>
    <xf numFmtId="172" fontId="49" fillId="26" borderId="13" xfId="94" applyNumberFormat="1" applyFont="1" applyFill="1" applyBorder="1" applyAlignment="1">
      <alignment horizontal="right" vertical="center"/>
    </xf>
    <xf numFmtId="172" fontId="58" fillId="30" borderId="59" xfId="94" applyNumberFormat="1" applyFont="1" applyFill="1" applyBorder="1" applyAlignment="1">
      <alignment horizontal="right" vertical="center"/>
    </xf>
    <xf numFmtId="172" fontId="49" fillId="26" borderId="41" xfId="94" applyNumberFormat="1" applyFont="1" applyFill="1" applyBorder="1" applyAlignment="1">
      <alignment horizontal="right" vertical="center"/>
    </xf>
    <xf numFmtId="172" fontId="49" fillId="26" borderId="34" xfId="94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49" fillId="26" borderId="29" xfId="0" applyNumberFormat="1" applyFont="1" applyFill="1" applyBorder="1" applyAlignment="1">
      <alignment horizontal="center" vertical="center" wrapText="1"/>
    </xf>
    <xf numFmtId="165" fontId="49" fillId="26" borderId="0" xfId="0" applyNumberFormat="1" applyFont="1" applyFill="1" applyBorder="1" applyAlignment="1">
      <alignment horizontal="center" vertical="center" wrapText="1"/>
    </xf>
    <xf numFmtId="10" fontId="49" fillId="26" borderId="14" xfId="94" applyNumberFormat="1" applyFont="1" applyFill="1" applyBorder="1" applyAlignment="1">
      <alignment horizontal="center" vertical="center" wrapText="1"/>
    </xf>
    <xf numFmtId="10" fontId="49" fillId="26" borderId="0" xfId="94" applyNumberFormat="1" applyFont="1" applyFill="1" applyBorder="1" applyAlignment="1">
      <alignment horizontal="center" vertical="center" wrapText="1"/>
    </xf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/>
    <xf numFmtId="0" fontId="63" fillId="26" borderId="31" xfId="0" applyFont="1" applyFill="1" applyBorder="1" applyAlignment="1">
      <alignment horizontal="right"/>
    </xf>
    <xf numFmtId="3" fontId="49" fillId="26" borderId="11" xfId="0" applyNumberFormat="1" applyFont="1" applyFill="1" applyBorder="1"/>
    <xf numFmtId="181" fontId="49" fillId="26" borderId="0" xfId="0" applyNumberFormat="1" applyFont="1" applyFill="1" applyAlignment="1">
      <alignment horizontal="center"/>
    </xf>
    <xf numFmtId="172" fontId="49" fillId="0" borderId="46" xfId="94" applyNumberFormat="1" applyFont="1" applyFill="1" applyBorder="1" applyAlignment="1">
      <alignment horizontal="right" vertical="center"/>
    </xf>
    <xf numFmtId="172" fontId="58" fillId="30" borderId="56" xfId="94" applyNumberFormat="1" applyFont="1" applyFill="1" applyBorder="1" applyAlignment="1">
      <alignment horizontal="right" vertical="center"/>
    </xf>
    <xf numFmtId="172" fontId="58" fillId="30" borderId="57" xfId="94" applyNumberFormat="1" applyFont="1" applyFill="1" applyBorder="1" applyAlignment="1">
      <alignment horizontal="right" vertical="center"/>
    </xf>
    <xf numFmtId="10" fontId="49" fillId="26" borderId="0" xfId="94" applyNumberFormat="1" applyFont="1" applyFill="1" applyAlignment="1">
      <alignment horizontal="left"/>
    </xf>
    <xf numFmtId="172" fontId="49" fillId="26" borderId="0" xfId="94" applyNumberFormat="1" applyFont="1" applyFill="1" applyBorder="1" applyAlignment="1">
      <alignment horizontal="right" vertical="center"/>
    </xf>
    <xf numFmtId="0" fontId="0" fillId="0" borderId="1" xfId="0" applyBorder="1" applyAlignment="1"/>
    <xf numFmtId="172" fontId="63" fillId="26" borderId="46" xfId="94" applyNumberFormat="1" applyFont="1" applyFill="1" applyBorder="1" applyAlignment="1">
      <alignment horizontal="right"/>
    </xf>
    <xf numFmtId="172" fontId="49" fillId="0" borderId="0" xfId="94" applyNumberFormat="1" applyFont="1" applyFill="1" applyBorder="1" applyAlignment="1">
      <alignment horizontal="right" vertical="center"/>
    </xf>
    <xf numFmtId="172" fontId="62" fillId="30" borderId="44" xfId="94" applyNumberFormat="1" applyFont="1" applyFill="1" applyBorder="1" applyAlignment="1">
      <alignment horizontal="right"/>
    </xf>
    <xf numFmtId="172" fontId="63" fillId="26" borderId="41" xfId="94" applyNumberFormat="1" applyFont="1" applyFill="1" applyBorder="1" applyAlignment="1">
      <alignment horizontal="right"/>
    </xf>
    <xf numFmtId="172" fontId="49" fillId="0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/>
    </xf>
    <xf numFmtId="172" fontId="63" fillId="26" borderId="13" xfId="94" applyNumberFormat="1" applyFont="1" applyFill="1" applyBorder="1" applyAlignment="1">
      <alignment horizontal="right"/>
    </xf>
    <xf numFmtId="172" fontId="58" fillId="26" borderId="27" xfId="94" applyNumberFormat="1" applyFont="1" applyFill="1" applyBorder="1" applyAlignment="1">
      <alignment horizontal="center" vertical="center"/>
    </xf>
    <xf numFmtId="172" fontId="49" fillId="0" borderId="32" xfId="94" applyNumberFormat="1" applyFont="1" applyFill="1" applyBorder="1" applyAlignment="1">
      <alignment horizontal="right" vertical="center"/>
    </xf>
    <xf numFmtId="172" fontId="49" fillId="26" borderId="46" xfId="94" applyNumberFormat="1" applyFont="1" applyFill="1" applyBorder="1" applyAlignment="1">
      <alignment horizontal="right" vertical="center"/>
    </xf>
    <xf numFmtId="172" fontId="49" fillId="0" borderId="41" xfId="94" applyNumberFormat="1" applyFont="1" applyFill="1" applyBorder="1" applyAlignment="1">
      <alignment horizontal="right" vertical="center"/>
    </xf>
    <xf numFmtId="172" fontId="62" fillId="30" borderId="51" xfId="94" applyNumberFormat="1" applyFont="1" applyFill="1" applyBorder="1" applyAlignment="1">
      <alignment horizontal="right"/>
    </xf>
    <xf numFmtId="172" fontId="62" fillId="30" borderId="45" xfId="94" applyNumberFormat="1" applyFont="1" applyFill="1" applyBorder="1" applyAlignment="1">
      <alignment horizontal="right"/>
    </xf>
    <xf numFmtId="0" fontId="0" fillId="0" borderId="0" xfId="0"/>
    <xf numFmtId="0" fontId="41" fillId="34" borderId="0" xfId="107" applyFont="1" applyFill="1" applyAlignment="1">
      <alignment horizontal="center" vertical="top" wrapText="1"/>
    </xf>
    <xf numFmtId="0" fontId="62" fillId="26" borderId="0" xfId="0" applyFont="1" applyFill="1" applyAlignment="1">
      <alignment horizontal="center"/>
    </xf>
    <xf numFmtId="0" fontId="63" fillId="26" borderId="0" xfId="107" applyFont="1" applyFill="1" applyAlignment="1">
      <alignment horizontal="center"/>
    </xf>
    <xf numFmtId="165" fontId="63" fillId="26" borderId="0" xfId="47" applyNumberFormat="1" applyFont="1" applyFill="1" applyBorder="1" applyAlignment="1">
      <alignment horizontal="right" vertical="center" indent="1"/>
    </xf>
    <xf numFmtId="165" fontId="63" fillId="0" borderId="30" xfId="47" applyNumberFormat="1" applyFont="1" applyFill="1" applyBorder="1" applyAlignment="1">
      <alignment horizontal="right"/>
    </xf>
    <xf numFmtId="0" fontId="63" fillId="26" borderId="31" xfId="107" applyFont="1" applyFill="1" applyBorder="1">
      <alignment horizontal="left"/>
    </xf>
    <xf numFmtId="0" fontId="63" fillId="26" borderId="31" xfId="107" applyFont="1" applyFill="1" applyBorder="1" applyAlignment="1">
      <alignment horizontal="right"/>
    </xf>
    <xf numFmtId="0" fontId="63" fillId="26" borderId="31" xfId="107" applyFont="1" applyFill="1" applyBorder="1" applyAlignment="1">
      <alignment horizontal="center"/>
    </xf>
    <xf numFmtId="3" fontId="63" fillId="26" borderId="31" xfId="107" applyNumberFormat="1" applyFont="1" applyFill="1" applyBorder="1" applyAlignment="1">
      <alignment horizontal="right"/>
    </xf>
    <xf numFmtId="3" fontId="63" fillId="26" borderId="31" xfId="107" applyNumberFormat="1" applyFont="1" applyFill="1" applyBorder="1" applyAlignment="1">
      <alignment horizontal="center"/>
    </xf>
    <xf numFmtId="165" fontId="58" fillId="35" borderId="29" xfId="48" applyNumberFormat="1" applyFont="1" applyFill="1" applyBorder="1" applyAlignment="1">
      <alignment horizontal="center" vertical="center" wrapText="1"/>
    </xf>
    <xf numFmtId="0" fontId="60" fillId="26" borderId="0" xfId="0" applyFont="1" applyFill="1"/>
    <xf numFmtId="3" fontId="55" fillId="26" borderId="0" xfId="0" applyNumberFormat="1" applyFont="1" applyFill="1" applyBorder="1" applyAlignment="1">
      <alignment horizontal="left" vertical="center"/>
    </xf>
    <xf numFmtId="179" fontId="73" fillId="0" borderId="0" xfId="116" applyNumberFormat="1" applyFont="1" applyBorder="1" applyProtection="1"/>
    <xf numFmtId="166" fontId="72" fillId="0" borderId="0" xfId="115" quotePrefix="1" applyNumberFormat="1" applyFont="1" applyFill="1" applyAlignment="1">
      <alignment horizontal="right"/>
    </xf>
    <xf numFmtId="172" fontId="62" fillId="26" borderId="27" xfId="94" applyNumberFormat="1" applyFont="1" applyFill="1" applyBorder="1" applyAlignment="1">
      <alignment horizontal="center"/>
    </xf>
    <xf numFmtId="0" fontId="49" fillId="0" borderId="75" xfId="107" applyFont="1" applyFill="1" applyBorder="1" applyAlignment="1">
      <alignment horizontal="left" vertical="center" indent="1"/>
    </xf>
    <xf numFmtId="165" fontId="49" fillId="0" borderId="0" xfId="47" applyNumberFormat="1" applyFont="1" applyFill="1" applyAlignment="1">
      <alignment horizontal="center"/>
    </xf>
    <xf numFmtId="0" fontId="49" fillId="0" borderId="76" xfId="107" applyFont="1" applyFill="1" applyBorder="1" applyAlignment="1">
      <alignment horizontal="left" vertical="center" indent="1"/>
    </xf>
    <xf numFmtId="0" fontId="49" fillId="0" borderId="76" xfId="107" applyNumberFormat="1" applyFont="1" applyFill="1" applyBorder="1" applyAlignment="1">
      <alignment horizontal="left" vertical="center" indent="1"/>
    </xf>
    <xf numFmtId="0" fontId="49" fillId="0" borderId="77" xfId="107" applyFont="1" applyFill="1" applyBorder="1" applyAlignment="1">
      <alignment horizontal="left" vertical="center" indent="1"/>
    </xf>
    <xf numFmtId="165" fontId="71" fillId="26" borderId="0" xfId="47" applyNumberFormat="1" applyFont="1" applyFill="1"/>
    <xf numFmtId="172" fontId="58" fillId="30" borderId="11" xfId="0" applyNumberFormat="1" applyFont="1" applyFill="1" applyBorder="1"/>
    <xf numFmtId="172" fontId="49" fillId="26" borderId="0" xfId="94" applyNumberFormat="1" applyFont="1" applyFill="1" applyAlignment="1">
      <alignment vertical="center"/>
    </xf>
    <xf numFmtId="172" fontId="55" fillId="29" borderId="47" xfId="94" applyNumberFormat="1" applyFont="1" applyFill="1" applyBorder="1" applyAlignment="1">
      <alignment horizontal="center" vertical="center"/>
    </xf>
    <xf numFmtId="172" fontId="55" fillId="29" borderId="36" xfId="94" applyNumberFormat="1" applyFont="1" applyFill="1" applyBorder="1" applyAlignment="1">
      <alignment horizontal="center" vertical="center"/>
    </xf>
    <xf numFmtId="172" fontId="55" fillId="31" borderId="50" xfId="94" applyNumberFormat="1" applyFont="1" applyFill="1" applyBorder="1" applyAlignment="1">
      <alignment horizontal="center" vertical="center"/>
    </xf>
    <xf numFmtId="172" fontId="58" fillId="30" borderId="63" xfId="94" applyNumberFormat="1" applyFont="1" applyFill="1" applyBorder="1" applyAlignment="1">
      <alignment horizontal="right" vertical="center"/>
    </xf>
    <xf numFmtId="172" fontId="58" fillId="30" borderId="64" xfId="94" applyNumberFormat="1" applyFont="1" applyFill="1" applyBorder="1" applyAlignment="1">
      <alignment horizontal="right" vertical="center"/>
    </xf>
    <xf numFmtId="172" fontId="55" fillId="29" borderId="58" xfId="94" applyNumberFormat="1" applyFont="1" applyFill="1" applyBorder="1" applyAlignment="1">
      <alignment horizontal="center" vertical="center"/>
    </xf>
    <xf numFmtId="172" fontId="58" fillId="35" borderId="27" xfId="94" applyNumberFormat="1" applyFont="1" applyFill="1" applyBorder="1" applyAlignment="1">
      <alignment horizontal="right" vertical="center"/>
    </xf>
    <xf numFmtId="172" fontId="49" fillId="26" borderId="0" xfId="94" applyNumberFormat="1" applyFont="1" applyFill="1"/>
    <xf numFmtId="172" fontId="49" fillId="26" borderId="11" xfId="94" applyNumberFormat="1" applyFont="1" applyFill="1" applyBorder="1"/>
    <xf numFmtId="165" fontId="0" fillId="0" borderId="0" xfId="47" applyNumberFormat="1" applyFont="1"/>
    <xf numFmtId="172" fontId="58" fillId="26" borderId="11" xfId="0" applyNumberFormat="1" applyFont="1" applyFill="1" applyBorder="1" applyAlignment="1">
      <alignment horizontal="right" vertical="center" wrapText="1"/>
    </xf>
    <xf numFmtId="4" fontId="94" fillId="0" borderId="0" xfId="0" applyNumberFormat="1" applyFont="1"/>
    <xf numFmtId="4" fontId="94" fillId="70" borderId="78" xfId="0" applyNumberFormat="1" applyFont="1" applyFill="1" applyBorder="1" applyAlignment="1">
      <alignment horizontal="right" vertical="center"/>
    </xf>
    <xf numFmtId="176" fontId="63" fillId="26" borderId="0" xfId="94" applyNumberFormat="1" applyFont="1" applyFill="1" applyAlignment="1">
      <alignment horizontal="right"/>
    </xf>
    <xf numFmtId="176" fontId="55" fillId="29" borderId="0" xfId="94" applyNumberFormat="1" applyFont="1" applyFill="1" applyAlignment="1">
      <alignment horizontal="right"/>
    </xf>
    <xf numFmtId="176" fontId="55" fillId="26" borderId="0" xfId="94" applyNumberFormat="1" applyFont="1" applyFill="1"/>
    <xf numFmtId="176" fontId="58" fillId="26" borderId="11" xfId="94" applyNumberFormat="1" applyFont="1" applyFill="1" applyBorder="1"/>
    <xf numFmtId="176" fontId="49" fillId="26" borderId="11" xfId="94" applyNumberFormat="1" applyFont="1" applyFill="1" applyBorder="1"/>
    <xf numFmtId="1" fontId="0" fillId="26" borderId="0" xfId="0" applyNumberFormat="1" applyFont="1" applyFill="1" applyAlignment="1">
      <alignment horizontal="center"/>
    </xf>
    <xf numFmtId="1" fontId="38" fillId="26" borderId="0" xfId="107" applyNumberFormat="1" applyFont="1" applyAlignment="1">
      <alignment horizontal="center"/>
    </xf>
    <xf numFmtId="3" fontId="38" fillId="0" borderId="61" xfId="107" applyNumberFormat="1" applyFont="1" applyFill="1" applyBorder="1" applyAlignment="1">
      <alignment horizontal="center"/>
    </xf>
    <xf numFmtId="0" fontId="38" fillId="26" borderId="38" xfId="107" applyFont="1" applyBorder="1" applyAlignment="1">
      <alignment horizontal="center"/>
    </xf>
    <xf numFmtId="3" fontId="38" fillId="0" borderId="0" xfId="107" applyNumberFormat="1" applyFont="1" applyFill="1" applyBorder="1" applyAlignment="1">
      <alignment horizontal="center"/>
    </xf>
    <xf numFmtId="10" fontId="38" fillId="0" borderId="0" xfId="94" applyNumberFormat="1" applyFont="1" applyFill="1" applyBorder="1" applyAlignment="1">
      <alignment horizontal="center"/>
    </xf>
    <xf numFmtId="165" fontId="0" fillId="0" borderId="33" xfId="47" applyNumberFormat="1" applyFont="1" applyBorder="1" applyAlignment="1">
      <alignment horizontal="center"/>
    </xf>
    <xf numFmtId="165" fontId="38" fillId="26" borderId="34" xfId="47" applyNumberFormat="1" applyFont="1" applyFill="1" applyBorder="1" applyAlignment="1">
      <alignment horizontal="center"/>
    </xf>
    <xf numFmtId="0" fontId="58" fillId="35" borderId="0" xfId="0" applyFont="1" applyFill="1" applyBorder="1" applyAlignment="1">
      <alignment horizontal="left"/>
    </xf>
    <xf numFmtId="0" fontId="55" fillId="37" borderId="0" xfId="0" applyFont="1" applyFill="1" applyBorder="1" applyAlignment="1">
      <alignment horizontal="left"/>
    </xf>
    <xf numFmtId="0" fontId="55" fillId="29" borderId="0" xfId="0" applyFont="1" applyFill="1" applyAlignment="1">
      <alignment horizontal="left" vertical="center" wrapText="1"/>
    </xf>
    <xf numFmtId="0" fontId="55" fillId="29" borderId="35" xfId="107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2" fontId="63" fillId="26" borderId="32" xfId="107" applyNumberFormat="1" applyFont="1" applyFill="1" applyBorder="1" applyAlignment="1">
      <alignment horizontal="left" indent="1"/>
    </xf>
    <xf numFmtId="0" fontId="49" fillId="26" borderId="0" xfId="107" applyFont="1" applyFill="1" applyBorder="1" applyAlignment="1">
      <alignment horizontal="center"/>
    </xf>
    <xf numFmtId="3" fontId="49" fillId="26" borderId="0" xfId="107" applyNumberFormat="1" applyFont="1" applyFill="1" applyBorder="1" applyAlignment="1">
      <alignment horizontal="center"/>
    </xf>
    <xf numFmtId="164" fontId="49" fillId="26" borderId="0" xfId="47" applyFont="1" applyFill="1" applyBorder="1" applyAlignment="1">
      <alignment horizontal="center"/>
    </xf>
    <xf numFmtId="10" fontId="63" fillId="26" borderId="31" xfId="94" applyNumberFormat="1" applyFont="1" applyFill="1" applyBorder="1" applyAlignment="1">
      <alignment horizontal="right"/>
    </xf>
    <xf numFmtId="165" fontId="63" fillId="0" borderId="0" xfId="47" applyNumberFormat="1" applyFont="1" applyFill="1" applyBorder="1" applyAlignment="1">
      <alignment horizontal="right"/>
    </xf>
    <xf numFmtId="165" fontId="63" fillId="0" borderId="0" xfId="47" applyNumberFormat="1" applyFont="1" applyFill="1" applyBorder="1" applyAlignment="1">
      <alignment horizontal="center"/>
    </xf>
    <xf numFmtId="3" fontId="63" fillId="26" borderId="19" xfId="107" applyNumberFormat="1" applyFont="1" applyFill="1" applyBorder="1" applyAlignment="1">
      <alignment horizontal="right"/>
    </xf>
    <xf numFmtId="3" fontId="63" fillId="26" borderId="19" xfId="107" applyNumberFormat="1" applyFont="1" applyFill="1" applyBorder="1" applyAlignment="1">
      <alignment horizontal="center"/>
    </xf>
    <xf numFmtId="180" fontId="0" fillId="0" borderId="29" xfId="0" applyNumberFormat="1" applyBorder="1"/>
    <xf numFmtId="165" fontId="49" fillId="26" borderId="0" xfId="94" applyNumberFormat="1" applyFont="1" applyFill="1" applyBorder="1" applyAlignment="1">
      <alignment horizontal="center" vertical="center" wrapText="1"/>
    </xf>
    <xf numFmtId="180" fontId="0" fillId="0" borderId="0" xfId="0" applyNumberFormat="1"/>
    <xf numFmtId="165" fontId="49" fillId="26" borderId="0" xfId="0" applyNumberFormat="1" applyFont="1" applyFill="1" applyBorder="1" applyAlignment="1">
      <alignment horizontal="right" vertical="center" wrapText="1"/>
    </xf>
    <xf numFmtId="165" fontId="49" fillId="26" borderId="29" xfId="0" applyNumberFormat="1" applyFont="1" applyFill="1" applyBorder="1" applyAlignment="1">
      <alignment horizontal="right" vertical="center" wrapText="1"/>
    </xf>
    <xf numFmtId="10" fontId="58" fillId="26" borderId="14" xfId="94" applyNumberFormat="1" applyFont="1" applyFill="1" applyBorder="1" applyAlignment="1">
      <alignment horizontal="center" vertical="center" wrapText="1"/>
    </xf>
    <xf numFmtId="165" fontId="49" fillId="26" borderId="30" xfId="0" applyNumberFormat="1" applyFont="1" applyFill="1" applyBorder="1" applyAlignment="1">
      <alignment horizontal="center" vertical="center" wrapText="1"/>
    </xf>
    <xf numFmtId="180" fontId="0" fillId="0" borderId="31" xfId="0" applyNumberFormat="1" applyBorder="1"/>
    <xf numFmtId="10" fontId="49" fillId="26" borderId="15" xfId="94" applyNumberFormat="1" applyFont="1" applyFill="1" applyBorder="1" applyAlignment="1">
      <alignment horizontal="center" vertical="center" wrapText="1"/>
    </xf>
    <xf numFmtId="0" fontId="49" fillId="0" borderId="31" xfId="0" applyFont="1" applyBorder="1" applyAlignment="1">
      <alignment horizontal="left"/>
    </xf>
    <xf numFmtId="0" fontId="0" fillId="0" borderId="31" xfId="0" applyBorder="1"/>
    <xf numFmtId="165" fontId="62" fillId="35" borderId="29" xfId="48" applyNumberFormat="1" applyFont="1" applyFill="1" applyBorder="1" applyAlignment="1">
      <alignment horizontal="center" vertical="center" wrapText="1"/>
    </xf>
    <xf numFmtId="165" fontId="58" fillId="35" borderId="18" xfId="48" applyNumberFormat="1" applyFont="1" applyFill="1" applyBorder="1" applyAlignment="1">
      <alignment horizontal="center" vertical="center" wrapText="1"/>
    </xf>
    <xf numFmtId="0" fontId="56" fillId="26" borderId="0" xfId="0" applyFont="1" applyFill="1"/>
    <xf numFmtId="165" fontId="56" fillId="26" borderId="0" xfId="47" applyNumberFormat="1" applyFont="1" applyFill="1"/>
    <xf numFmtId="4" fontId="49" fillId="26" borderId="0" xfId="0" applyNumberFormat="1" applyFont="1" applyFill="1"/>
    <xf numFmtId="165" fontId="71" fillId="26" borderId="0" xfId="94" applyNumberFormat="1" applyFont="1" applyFill="1"/>
    <xf numFmtId="165" fontId="49" fillId="26" borderId="0" xfId="47" applyNumberFormat="1" applyFont="1" applyFill="1" applyAlignment="1">
      <alignment vertical="center"/>
    </xf>
    <xf numFmtId="0" fontId="63" fillId="0" borderId="25" xfId="107" applyNumberFormat="1" applyFont="1" applyFill="1" applyBorder="1" applyAlignment="1">
      <alignment horizontal="left" vertical="center"/>
    </xf>
    <xf numFmtId="167" fontId="49" fillId="26" borderId="0" xfId="0" applyNumberFormat="1" applyFont="1" applyFill="1" applyAlignment="1">
      <alignment vertical="center"/>
    </xf>
    <xf numFmtId="0" fontId="63" fillId="0" borderId="25" xfId="47" applyNumberFormat="1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center"/>
    </xf>
    <xf numFmtId="0" fontId="58" fillId="26" borderId="0" xfId="0" applyFont="1" applyFill="1" applyBorder="1"/>
    <xf numFmtId="3" fontId="58" fillId="26" borderId="0" xfId="0" applyNumberFormat="1" applyFont="1" applyFill="1" applyBorder="1"/>
    <xf numFmtId="176" fontId="58" fillId="26" borderId="0" xfId="94" applyNumberFormat="1" applyFont="1" applyFill="1" applyBorder="1"/>
    <xf numFmtId="165" fontId="94" fillId="0" borderId="0" xfId="47" applyNumberFormat="1" applyFont="1"/>
    <xf numFmtId="0" fontId="54" fillId="26" borderId="0" xfId="0" applyFont="1" applyFill="1" applyAlignment="1">
      <alignment horizontal="left" wrapText="1"/>
    </xf>
    <xf numFmtId="0" fontId="65" fillId="0" borderId="11" xfId="0" applyFont="1" applyBorder="1" applyAlignment="1">
      <alignment horizontal="left" wrapText="1"/>
    </xf>
    <xf numFmtId="3" fontId="68" fillId="34" borderId="24" xfId="107" applyNumberFormat="1" applyFont="1" applyFill="1" applyBorder="1" applyAlignment="1">
      <alignment horizontal="center" vertical="center"/>
    </xf>
    <xf numFmtId="3" fontId="68" fillId="34" borderId="12" xfId="107" applyNumberFormat="1" applyFont="1" applyFill="1" applyBorder="1" applyAlignment="1">
      <alignment horizontal="center" vertical="center"/>
    </xf>
    <xf numFmtId="3" fontId="68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63" fillId="0" borderId="11" xfId="0" applyFont="1" applyBorder="1" applyAlignment="1">
      <alignment wrapText="1"/>
    </xf>
    <xf numFmtId="3" fontId="62" fillId="0" borderId="18" xfId="107" applyNumberFormat="1" applyFont="1" applyFill="1" applyBorder="1" applyAlignment="1">
      <alignment horizontal="center" vertical="center"/>
    </xf>
    <xf numFmtId="3" fontId="62" fillId="0" borderId="19" xfId="107" applyNumberFormat="1" applyFont="1" applyFill="1" applyBorder="1" applyAlignment="1">
      <alignment horizontal="center" vertical="center"/>
    </xf>
    <xf numFmtId="3" fontId="62" fillId="0" borderId="16" xfId="107" applyNumberFormat="1" applyFont="1" applyFill="1" applyBorder="1" applyAlignment="1">
      <alignment horizontal="center" vertical="center"/>
    </xf>
    <xf numFmtId="0" fontId="63" fillId="0" borderId="19" xfId="0" applyFont="1" applyBorder="1" applyAlignment="1">
      <alignment horizontal="left" wrapText="1"/>
    </xf>
    <xf numFmtId="0" fontId="63" fillId="0" borderId="19" xfId="0" applyFont="1" applyBorder="1" applyAlignment="1">
      <alignment horizontal="left"/>
    </xf>
    <xf numFmtId="0" fontId="49" fillId="0" borderId="19" xfId="0" applyFont="1" applyBorder="1" applyAlignment="1">
      <alignment horizontal="left" vertical="top" wrapText="1"/>
    </xf>
    <xf numFmtId="0" fontId="62" fillId="0" borderId="65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41" fillId="34" borderId="0" xfId="107" applyFont="1" applyFill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49" fillId="26" borderId="11" xfId="0" applyFont="1" applyFill="1" applyBorder="1" applyAlignment="1">
      <alignment horizontal="left" vertical="top" wrapText="1"/>
    </xf>
    <xf numFmtId="0" fontId="58" fillId="33" borderId="11" xfId="0" applyFont="1" applyFill="1" applyBorder="1" applyAlignment="1">
      <alignment horizontal="left"/>
    </xf>
    <xf numFmtId="0" fontId="49" fillId="0" borderId="0" xfId="0" applyFont="1" applyAlignment="1">
      <alignment horizontal="center" wrapText="1"/>
    </xf>
    <xf numFmtId="0" fontId="49" fillId="26" borderId="11" xfId="0" applyFont="1" applyFill="1" applyBorder="1" applyAlignment="1">
      <alignment horizontal="left" vertic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65" fillId="0" borderId="11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wrapText="1"/>
    </xf>
    <xf numFmtId="0" fontId="63" fillId="26" borderId="19" xfId="0" applyFont="1" applyFill="1" applyBorder="1" applyAlignment="1">
      <alignment horizontal="left"/>
    </xf>
    <xf numFmtId="0" fontId="65" fillId="0" borderId="0" xfId="0" applyFont="1" applyBorder="1" applyAlignment="1">
      <alignment horizontal="left" vertical="top" wrapText="1"/>
    </xf>
    <xf numFmtId="0" fontId="76" fillId="0" borderId="0" xfId="0" applyFont="1" applyFill="1" applyAlignment="1">
      <alignment horizontal="left" vertical="center"/>
    </xf>
    <xf numFmtId="0" fontId="55" fillId="29" borderId="24" xfId="107" applyNumberFormat="1" applyFont="1" applyFill="1" applyBorder="1" applyAlignment="1">
      <alignment horizontal="center" wrapText="1"/>
    </xf>
    <xf numFmtId="0" fontId="55" fillId="29" borderId="38" xfId="107" applyNumberFormat="1" applyFont="1" applyFill="1" applyBorder="1" applyAlignment="1">
      <alignment horizontal="center" wrapText="1"/>
    </xf>
    <xf numFmtId="0" fontId="55" fillId="29" borderId="40" xfId="107" applyNumberFormat="1" applyFont="1" applyFill="1" applyBorder="1" applyAlignment="1">
      <alignment horizontal="center" wrapText="1"/>
    </xf>
    <xf numFmtId="0" fontId="55" fillId="29" borderId="41" xfId="107" applyNumberFormat="1" applyFont="1" applyFill="1" applyBorder="1" applyAlignment="1">
      <alignment horizontal="center" wrapText="1"/>
    </xf>
    <xf numFmtId="0" fontId="78" fillId="29" borderId="12" xfId="0" applyFont="1" applyFill="1" applyBorder="1" applyAlignment="1">
      <alignment horizontal="center" vertical="center" wrapText="1"/>
    </xf>
    <xf numFmtId="0" fontId="78" fillId="29" borderId="38" xfId="0" applyFont="1" applyFill="1" applyBorder="1" applyAlignment="1">
      <alignment horizontal="center" vertical="center" wrapText="1"/>
    </xf>
    <xf numFmtId="49" fontId="78" fillId="29" borderId="36" xfId="0" applyNumberFormat="1" applyFont="1" applyFill="1" applyBorder="1" applyAlignment="1">
      <alignment horizontal="center" vertical="center"/>
    </xf>
    <xf numFmtId="49" fontId="78" fillId="29" borderId="47" xfId="0" applyNumberFormat="1" applyFont="1" applyFill="1" applyBorder="1" applyAlignment="1">
      <alignment horizontal="center" vertical="center"/>
    </xf>
    <xf numFmtId="0" fontId="78" fillId="29" borderId="35" xfId="0" applyFont="1" applyFill="1" applyBorder="1" applyAlignment="1">
      <alignment horizontal="center" vertical="center"/>
    </xf>
    <xf numFmtId="0" fontId="78" fillId="29" borderId="47" xfId="0" applyFont="1" applyFill="1" applyBorder="1" applyAlignment="1">
      <alignment horizontal="center" vertical="center"/>
    </xf>
    <xf numFmtId="0" fontId="65" fillId="0" borderId="19" xfId="0" applyFont="1" applyBorder="1" applyAlignment="1">
      <alignment horizontal="left" vertical="top" wrapText="1"/>
    </xf>
  </cellXfs>
  <cellStyles count="162">
    <cellStyle name="20% - Énfasis1" xfId="136" builtinId="30" customBuiltin="1"/>
    <cellStyle name="20% - Énfasis1 2" xfId="1" xr:uid="{00000000-0005-0000-0000-000001000000}"/>
    <cellStyle name="20% - Énfasis2" xfId="140" builtinId="34" customBuiltin="1"/>
    <cellStyle name="20% - Énfasis2 2" xfId="2" xr:uid="{00000000-0005-0000-0000-000003000000}"/>
    <cellStyle name="20% - Énfasis3" xfId="144" builtinId="38" customBuiltin="1"/>
    <cellStyle name="20% - Énfasis3 2" xfId="3" xr:uid="{00000000-0005-0000-0000-000005000000}"/>
    <cellStyle name="20% - Énfasis4" xfId="148" builtinId="42" customBuiltin="1"/>
    <cellStyle name="20% - Énfasis4 2" xfId="4" xr:uid="{00000000-0005-0000-0000-000007000000}"/>
    <cellStyle name="20% - Énfasis5" xfId="152" builtinId="46" customBuiltin="1"/>
    <cellStyle name="20% - Énfasis5 2" xfId="5" xr:uid="{00000000-0005-0000-0000-000009000000}"/>
    <cellStyle name="20% - Énfasis6" xfId="156" builtinId="50" customBuiltin="1"/>
    <cellStyle name="20% - Énfasis6 2" xfId="6" xr:uid="{00000000-0005-0000-0000-00000B000000}"/>
    <cellStyle name="40% - Énfasis1" xfId="137" builtinId="31" customBuiltin="1"/>
    <cellStyle name="40% - Énfasis1 2" xfId="7" xr:uid="{00000000-0005-0000-0000-00000D000000}"/>
    <cellStyle name="40% - Énfasis2" xfId="141" builtinId="35" customBuiltin="1"/>
    <cellStyle name="40% - Énfasis2 2" xfId="8" xr:uid="{00000000-0005-0000-0000-00000F000000}"/>
    <cellStyle name="40% - Énfasis3" xfId="145" builtinId="39" customBuiltin="1"/>
    <cellStyle name="40% - Énfasis3 2" xfId="9" xr:uid="{00000000-0005-0000-0000-000011000000}"/>
    <cellStyle name="40% - Énfasis4" xfId="149" builtinId="43" customBuiltin="1"/>
    <cellStyle name="40% - Énfasis4 2" xfId="10" xr:uid="{00000000-0005-0000-0000-000013000000}"/>
    <cellStyle name="40% - Énfasis5" xfId="153" builtinId="47" customBuiltin="1"/>
    <cellStyle name="40% - Énfasis5 2" xfId="11" xr:uid="{00000000-0005-0000-0000-000015000000}"/>
    <cellStyle name="40% - Énfasis6" xfId="157" builtinId="51" customBuiltin="1"/>
    <cellStyle name="40% - Énfasis6 2" xfId="12" xr:uid="{00000000-0005-0000-0000-000017000000}"/>
    <cellStyle name="60% - Énfasis1" xfId="138" builtinId="32" customBuiltin="1"/>
    <cellStyle name="60% - Énfasis1 2" xfId="13" xr:uid="{00000000-0005-0000-0000-000019000000}"/>
    <cellStyle name="60% - Énfasis2" xfId="142" builtinId="36" customBuiltin="1"/>
    <cellStyle name="60% - Énfasis2 2" xfId="14" xr:uid="{00000000-0005-0000-0000-00001B000000}"/>
    <cellStyle name="60% - Énfasis3" xfId="146" builtinId="40" customBuiltin="1"/>
    <cellStyle name="60% - Énfasis3 2" xfId="15" xr:uid="{00000000-0005-0000-0000-00001D000000}"/>
    <cellStyle name="60% - Énfasis4" xfId="150" builtinId="44" customBuiltin="1"/>
    <cellStyle name="60% - Énfasis4 2" xfId="16" xr:uid="{00000000-0005-0000-0000-00001F000000}"/>
    <cellStyle name="60% - Énfasis5" xfId="154" builtinId="48" customBuiltin="1"/>
    <cellStyle name="60% - Énfasis5 2" xfId="17" xr:uid="{00000000-0005-0000-0000-000021000000}"/>
    <cellStyle name="60% - Énfasis6" xfId="158" builtinId="52" customBuiltin="1"/>
    <cellStyle name="60% - Énfasis6 2" xfId="18" xr:uid="{00000000-0005-0000-0000-000023000000}"/>
    <cellStyle name="Border" xfId="19" xr:uid="{00000000-0005-0000-0000-000024000000}"/>
    <cellStyle name="Buena 2" xfId="20" xr:uid="{00000000-0005-0000-0000-000026000000}"/>
    <cellStyle name="Bueno" xfId="123" builtinId="26" customBuiltin="1"/>
    <cellStyle name="Cálculo" xfId="128" builtinId="22" customBuiltin="1"/>
    <cellStyle name="Cálculo 2" xfId="21" xr:uid="{00000000-0005-0000-0000-000028000000}"/>
    <cellStyle name="Celda de comprobación" xfId="130" builtinId="23" customBuiltin="1"/>
    <cellStyle name="Celda de comprobación 2" xfId="22" xr:uid="{00000000-0005-0000-0000-00002A000000}"/>
    <cellStyle name="Celda vinculada" xfId="129" builtinId="24" customBuiltin="1"/>
    <cellStyle name="Celda vinculada 2" xfId="23" xr:uid="{00000000-0005-0000-0000-00002C000000}"/>
    <cellStyle name="CELESTE" xfId="24" xr:uid="{00000000-0005-0000-0000-00002D000000}"/>
    <cellStyle name="Comma_Data Proyecto Antamina" xfId="25" xr:uid="{00000000-0005-0000-0000-00002E000000}"/>
    <cellStyle name="CUADRO - Style1" xfId="26" xr:uid="{00000000-0005-0000-0000-00002F000000}"/>
    <cellStyle name="CUERPO - Style2" xfId="27" xr:uid="{00000000-0005-0000-0000-000030000000}"/>
    <cellStyle name="Diseño" xfId="28" xr:uid="{00000000-0005-0000-0000-000031000000}"/>
    <cellStyle name="Diseño 12" xfId="29" xr:uid="{00000000-0005-0000-0000-000032000000}"/>
    <cellStyle name="Diseño 2" xfId="30" xr:uid="{00000000-0005-0000-0000-000033000000}"/>
    <cellStyle name="Diseño 3" xfId="31" xr:uid="{00000000-0005-0000-0000-000034000000}"/>
    <cellStyle name="Diseño 4" xfId="32" xr:uid="{00000000-0005-0000-0000-000035000000}"/>
    <cellStyle name="Diseño_053-BC" xfId="33" xr:uid="{00000000-0005-0000-0000-000036000000}"/>
    <cellStyle name="Encabezado 1" xfId="119" builtinId="16" customBuiltin="1"/>
    <cellStyle name="Encabezado 4" xfId="122" builtinId="19" customBuiltin="1"/>
    <cellStyle name="Encabezado 4 2" xfId="34" xr:uid="{00000000-0005-0000-0000-000038000000}"/>
    <cellStyle name="Énfasis1" xfId="135" builtinId="29" customBuiltin="1"/>
    <cellStyle name="Énfasis1 2" xfId="35" xr:uid="{00000000-0005-0000-0000-00003A000000}"/>
    <cellStyle name="Énfasis2" xfId="139" builtinId="33" customBuiltin="1"/>
    <cellStyle name="Énfasis2 2" xfId="36" xr:uid="{00000000-0005-0000-0000-00003C000000}"/>
    <cellStyle name="Énfasis3" xfId="143" builtinId="37" customBuiltin="1"/>
    <cellStyle name="Énfasis3 2" xfId="37" xr:uid="{00000000-0005-0000-0000-00003E000000}"/>
    <cellStyle name="Énfasis4" xfId="147" builtinId="41" customBuiltin="1"/>
    <cellStyle name="Énfasis4 2" xfId="38" xr:uid="{00000000-0005-0000-0000-000040000000}"/>
    <cellStyle name="Énfasis5" xfId="151" builtinId="45" customBuiltin="1"/>
    <cellStyle name="Énfasis5 2" xfId="39" xr:uid="{00000000-0005-0000-0000-000042000000}"/>
    <cellStyle name="Énfasis6" xfId="155" builtinId="49" customBuiltin="1"/>
    <cellStyle name="Énfasis6 2" xfId="40" xr:uid="{00000000-0005-0000-0000-000044000000}"/>
    <cellStyle name="Entrada" xfId="126" builtinId="20" customBuiltin="1"/>
    <cellStyle name="Entrada 2" xfId="41" xr:uid="{00000000-0005-0000-0000-000046000000}"/>
    <cellStyle name="Euro" xfId="42" xr:uid="{00000000-0005-0000-0000-000047000000}"/>
    <cellStyle name="Euro 2" xfId="43" xr:uid="{00000000-0005-0000-0000-000048000000}"/>
    <cellStyle name="Euro 3" xfId="44" xr:uid="{00000000-0005-0000-0000-000049000000}"/>
    <cellStyle name="Euro 4" xfId="45" xr:uid="{00000000-0005-0000-0000-00004A000000}"/>
    <cellStyle name="Incorrecto" xfId="124" builtinId="27" customBuiltin="1"/>
    <cellStyle name="Incorrecto 2" xfId="46" xr:uid="{00000000-0005-0000-0000-00004C000000}"/>
    <cellStyle name="Millares" xfId="47" builtinId="3"/>
    <cellStyle name="Millares 2" xfId="48" xr:uid="{00000000-0005-0000-0000-00004E000000}"/>
    <cellStyle name="Millares 2 2" xfId="49" xr:uid="{00000000-0005-0000-0000-00004F000000}"/>
    <cellStyle name="Millares 3" xfId="50" xr:uid="{00000000-0005-0000-0000-000050000000}"/>
    <cellStyle name="Millares 3 2" xfId="51" xr:uid="{00000000-0005-0000-0000-000051000000}"/>
    <cellStyle name="Millares 4" xfId="52" xr:uid="{00000000-0005-0000-0000-000052000000}"/>
    <cellStyle name="Millares 5" xfId="53" xr:uid="{00000000-0005-0000-0000-000053000000}"/>
    <cellStyle name="Millares 6" xfId="54" xr:uid="{00000000-0005-0000-0000-000054000000}"/>
    <cellStyle name="Millares 7" xfId="160" xr:uid="{00000000-0005-0000-0000-000055000000}"/>
    <cellStyle name="Neutral" xfId="125" builtinId="28" customBuiltin="1"/>
    <cellStyle name="Neutral 2" xfId="55" xr:uid="{00000000-0005-0000-0000-000057000000}"/>
    <cellStyle name="No-definido" xfId="56" xr:uid="{00000000-0005-0000-0000-000058000000}"/>
    <cellStyle name="Normal" xfId="0" builtinId="0"/>
    <cellStyle name="Normal 10" xfId="114" xr:uid="{00000000-0005-0000-0000-00005A000000}"/>
    <cellStyle name="Normal 10 2" xfId="117" xr:uid="{00000000-0005-0000-0000-00005B000000}"/>
    <cellStyle name="Normal 11" xfId="159" xr:uid="{00000000-0005-0000-0000-00005C000000}"/>
    <cellStyle name="Normal 18" xfId="161" xr:uid="{00000000-0005-0000-0000-00005D000000}"/>
    <cellStyle name="Normal 2" xfId="57" xr:uid="{00000000-0005-0000-0000-00005E000000}"/>
    <cellStyle name="Normal 2 2" xfId="58" xr:uid="{00000000-0005-0000-0000-00005F000000}"/>
    <cellStyle name="Normal 2 2 2" xfId="59" xr:uid="{00000000-0005-0000-0000-000060000000}"/>
    <cellStyle name="Normal 2 2 3" xfId="60" xr:uid="{00000000-0005-0000-0000-000061000000}"/>
    <cellStyle name="Normal 2 3" xfId="61" xr:uid="{00000000-0005-0000-0000-000062000000}"/>
    <cellStyle name="Normal 2 4" xfId="62" xr:uid="{00000000-0005-0000-0000-000063000000}"/>
    <cellStyle name="Normal 2 5" xfId="63" xr:uid="{00000000-0005-0000-0000-000064000000}"/>
    <cellStyle name="Normal 3" xfId="64" xr:uid="{00000000-0005-0000-0000-000065000000}"/>
    <cellStyle name="Normal 3 2" xfId="65" xr:uid="{00000000-0005-0000-0000-000066000000}"/>
    <cellStyle name="Normal 3 2 2" xfId="66" xr:uid="{00000000-0005-0000-0000-000067000000}"/>
    <cellStyle name="Normal 3 3" xfId="67" xr:uid="{00000000-0005-0000-0000-000068000000}"/>
    <cellStyle name="Normal 3 4" xfId="68" xr:uid="{00000000-0005-0000-0000-000069000000}"/>
    <cellStyle name="Normal 3 5" xfId="69" xr:uid="{00000000-0005-0000-0000-00006A000000}"/>
    <cellStyle name="Normal 4" xfId="70" xr:uid="{00000000-0005-0000-0000-00006B000000}"/>
    <cellStyle name="Normal 4 2" xfId="71" xr:uid="{00000000-0005-0000-0000-00006C000000}"/>
    <cellStyle name="Normal 5" xfId="72" xr:uid="{00000000-0005-0000-0000-00006D000000}"/>
    <cellStyle name="Normal 5 2" xfId="73" xr:uid="{00000000-0005-0000-0000-00006E000000}"/>
    <cellStyle name="Normal 5 3" xfId="74" xr:uid="{00000000-0005-0000-0000-00006F000000}"/>
    <cellStyle name="Normal 6" xfId="75" xr:uid="{00000000-0005-0000-0000-000070000000}"/>
    <cellStyle name="Normal 6 2" xfId="76" xr:uid="{00000000-0005-0000-0000-000071000000}"/>
    <cellStyle name="Normal 7" xfId="77" xr:uid="{00000000-0005-0000-0000-000072000000}"/>
    <cellStyle name="Normal 7 2" xfId="78" xr:uid="{00000000-0005-0000-0000-000073000000}"/>
    <cellStyle name="Normal 8" xfId="79" xr:uid="{00000000-0005-0000-0000-000074000000}"/>
    <cellStyle name="Normal 9" xfId="80" xr:uid="{00000000-0005-0000-0000-000075000000}"/>
    <cellStyle name="Normal_Cuadro5" xfId="115" xr:uid="{00000000-0005-0000-0000-000076000000}"/>
    <cellStyle name="Normal_Cuadros 9-13" xfId="116" xr:uid="{00000000-0005-0000-0000-000077000000}"/>
    <cellStyle name="Notas" xfId="132" builtinId="10" customBuiltin="1"/>
    <cellStyle name="NOTAS - Style3" xfId="81" xr:uid="{00000000-0005-0000-0000-000079000000}"/>
    <cellStyle name="Notas 2" xfId="82" xr:uid="{00000000-0005-0000-0000-00007A000000}"/>
    <cellStyle name="Notas 2 2" xfId="83" xr:uid="{00000000-0005-0000-0000-00007B000000}"/>
    <cellStyle name="Notas 2 3" xfId="84" xr:uid="{00000000-0005-0000-0000-00007C000000}"/>
    <cellStyle name="Notas 2 4" xfId="85" xr:uid="{00000000-0005-0000-0000-00007D000000}"/>
    <cellStyle name="Notas 2 5" xfId="86" xr:uid="{00000000-0005-0000-0000-00007E000000}"/>
    <cellStyle name="Notas 2_Terminos archivo_MODELO_2013(6ene)" xfId="87" xr:uid="{00000000-0005-0000-0000-00007F000000}"/>
    <cellStyle name="Notas 3" xfId="88" xr:uid="{00000000-0005-0000-0000-000080000000}"/>
    <cellStyle name="Notas 3 2" xfId="89" xr:uid="{00000000-0005-0000-0000-000081000000}"/>
    <cellStyle name="Notas 4" xfId="90" xr:uid="{00000000-0005-0000-0000-000082000000}"/>
    <cellStyle name="Notas 5" xfId="91" xr:uid="{00000000-0005-0000-0000-000083000000}"/>
    <cellStyle name="Notas 6" xfId="92" xr:uid="{00000000-0005-0000-0000-000084000000}"/>
    <cellStyle name="Notas 7" xfId="93" xr:uid="{00000000-0005-0000-0000-000085000000}"/>
    <cellStyle name="Porcentaje" xfId="94" builtinId="5"/>
    <cellStyle name="Porcentaje 2" xfId="95" xr:uid="{00000000-0005-0000-0000-000087000000}"/>
    <cellStyle name="Porcentaje 2 2" xfId="96" xr:uid="{00000000-0005-0000-0000-000088000000}"/>
    <cellStyle name="Porcentaje 3" xfId="97" xr:uid="{00000000-0005-0000-0000-000089000000}"/>
    <cellStyle name="Porcentaje 4" xfId="98" xr:uid="{00000000-0005-0000-0000-00008A000000}"/>
    <cellStyle name="Porcentual 2" xfId="99" xr:uid="{00000000-0005-0000-0000-00008B000000}"/>
    <cellStyle name="Porcentual 2 2" xfId="100" xr:uid="{00000000-0005-0000-0000-00008C000000}"/>
    <cellStyle name="Porcentual 3" xfId="101" xr:uid="{00000000-0005-0000-0000-00008D000000}"/>
    <cellStyle name="Porcentual 3 2" xfId="102" xr:uid="{00000000-0005-0000-0000-00008E000000}"/>
    <cellStyle name="RECUAD - Style4" xfId="103" xr:uid="{00000000-0005-0000-0000-00008F000000}"/>
    <cellStyle name="Salida" xfId="127" builtinId="21" customBuiltin="1"/>
    <cellStyle name="Salida 2" xfId="104" xr:uid="{00000000-0005-0000-0000-000091000000}"/>
    <cellStyle name="Texto de advertencia" xfId="131" builtinId="11" customBuiltin="1"/>
    <cellStyle name="Texto de advertencia 2" xfId="105" xr:uid="{00000000-0005-0000-0000-000093000000}"/>
    <cellStyle name="Texto explicativo" xfId="133" builtinId="53" customBuiltin="1"/>
    <cellStyle name="Texto explicativo 2" xfId="106" xr:uid="{00000000-0005-0000-0000-000095000000}"/>
    <cellStyle name="TEXTO NORMAL" xfId="107" xr:uid="{00000000-0005-0000-0000-000096000000}"/>
    <cellStyle name="Título" xfId="118" builtinId="15" customBuiltin="1"/>
    <cellStyle name="TITULO - Style5" xfId="108" xr:uid="{00000000-0005-0000-0000-000098000000}"/>
    <cellStyle name="Título 1 2" xfId="109" xr:uid="{00000000-0005-0000-0000-00009A000000}"/>
    <cellStyle name="Título 2" xfId="120" builtinId="17" customBuiltin="1"/>
    <cellStyle name="Título 2 2" xfId="110" xr:uid="{00000000-0005-0000-0000-00009C000000}"/>
    <cellStyle name="Título 3" xfId="121" builtinId="18" customBuiltin="1"/>
    <cellStyle name="Título 3 2" xfId="111" xr:uid="{00000000-0005-0000-0000-00009E000000}"/>
    <cellStyle name="Título 4" xfId="112" xr:uid="{00000000-0005-0000-0000-00009F000000}"/>
    <cellStyle name="Total" xfId="134" builtinId="25" customBuiltin="1"/>
    <cellStyle name="Total 2" xfId="113" xr:uid="{00000000-0005-0000-0000-0000A1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33-44C5-8F8D-9B59F34CD3F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33-44C5-8F8D-9B59F34CD3F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33-44C5-8F8D-9B59F34CD3F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33-44C5-8F8D-9B59F34CD3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EXPORTACIONES'!$B$75:$I$75</c:f>
              <c:numCache>
                <c:formatCode>0.00%</c:formatCode>
                <c:ptCount val="8"/>
                <c:pt idx="0">
                  <c:v>-6.992650827221214E-2</c:v>
                </c:pt>
                <c:pt idx="1">
                  <c:v>-3.4191333787437772E-3</c:v>
                </c:pt>
                <c:pt idx="2">
                  <c:v>2.354239754258014E-2</c:v>
                </c:pt>
                <c:pt idx="3">
                  <c:v>0.16011490124661321</c:v>
                </c:pt>
                <c:pt idx="4">
                  <c:v>-0.12979423987173344</c:v>
                </c:pt>
                <c:pt idx="5">
                  <c:v>-0.12630425627853248</c:v>
                </c:pt>
                <c:pt idx="6">
                  <c:v>0.37485971302344478</c:v>
                </c:pt>
                <c:pt idx="7">
                  <c:v>0.12432658843651812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3-44C5-8F8D-9B59F34CD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1444864"/>
        <c:axId val="161568640"/>
      </c:barChart>
      <c:catAx>
        <c:axId val="1514448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1568640"/>
        <c:crossesAt val="0"/>
        <c:auto val="1"/>
        <c:lblAlgn val="ctr"/>
        <c:lblOffset val="100"/>
        <c:noMultiLvlLbl val="0"/>
      </c:catAx>
      <c:valAx>
        <c:axId val="1615686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144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9DD-444B-B64B-ABEEFCCCF8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18950.140019839251</c:v>
                </c:pt>
                <c:pt idx="7">
                  <c:v>21776.636298768288</c:v>
                </c:pt>
                <c:pt idx="8">
                  <c:v>27158.581548278267</c:v>
                </c:pt>
                <c:pt idx="9">
                  <c:v>23587.123267695999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D-444B-B64B-ABEEFCCC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40608"/>
        <c:axId val="172742144"/>
      </c:barChart>
      <c:catAx>
        <c:axId val="1727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742144"/>
        <c:crosses val="autoZero"/>
        <c:auto val="1"/>
        <c:lblAlgn val="ctr"/>
        <c:lblOffset val="100"/>
        <c:noMultiLvlLbl val="0"/>
      </c:catAx>
      <c:valAx>
        <c:axId val="172742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17274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'[1]7. INVERSIONES'!$A$5:$A$14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(Ene-Nov)</c:v>
                </c:pt>
              </c:strCache>
            </c:strRef>
          </c:cat>
          <c:val>
            <c:numRef>
              <c:f>'[1]7. INVERSIONES'!$I$5:$I$14</c:f>
              <c:numCache>
                <c:formatCode>General</c:formatCode>
                <c:ptCount val="10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4181.0202343800001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30144"/>
        <c:axId val="185031680"/>
      </c:barChart>
      <c:catAx>
        <c:axId val="18503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031680"/>
        <c:crosses val="autoZero"/>
        <c:auto val="1"/>
        <c:lblAlgn val="ctr"/>
        <c:lblOffset val="100"/>
        <c:noMultiLvlLbl val="0"/>
      </c:catAx>
      <c:valAx>
        <c:axId val="18503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5030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79</xdr:row>
      <xdr:rowOff>133350</xdr:rowOff>
    </xdr:from>
    <xdr:to>
      <xdr:col>8</xdr:col>
      <xdr:colOff>361950</xdr:colOff>
      <xdr:row>94</xdr:row>
      <xdr:rowOff>19050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664369</xdr:colOff>
      <xdr:row>33</xdr:row>
      <xdr:rowOff>158352</xdr:rowOff>
    </xdr:from>
    <xdr:to>
      <xdr:col>8</xdr:col>
      <xdr:colOff>140493</xdr:colOff>
      <xdr:row>48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41</xdr:row>
      <xdr:rowOff>0</xdr:rowOff>
    </xdr:from>
    <xdr:to>
      <xdr:col>7</xdr:col>
      <xdr:colOff>781049</xdr:colOff>
      <xdr:row>47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NOV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 t="str">
            <v>2018 (Ene-Nov)</v>
          </cell>
          <cell r="I14">
            <v>4181.0202343800001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O46"/>
  <sheetViews>
    <sheetView view="pageBreakPreview" topLeftCell="A13" zoomScaleNormal="100" zoomScaleSheetLayoutView="100" workbookViewId="0">
      <selection activeCell="I38" sqref="A38:I38"/>
    </sheetView>
  </sheetViews>
  <sheetFormatPr baseColWidth="10" defaultColWidth="11.5703125" defaultRowHeight="12.75"/>
  <cols>
    <col min="1" max="1" width="14.140625" style="297" customWidth="1"/>
    <col min="2" max="9" width="11.140625" style="297" customWidth="1"/>
    <col min="10" max="10" width="13.7109375" style="279" bestFit="1" customWidth="1"/>
    <col min="11" max="11" width="12.140625" style="279" bestFit="1" customWidth="1"/>
    <col min="12" max="16384" width="11.5703125" style="279"/>
  </cols>
  <sheetData>
    <row r="1" spans="1:15">
      <c r="A1" s="196" t="s">
        <v>431</v>
      </c>
    </row>
    <row r="2" spans="1:15" ht="15.75">
      <c r="A2" s="744" t="s">
        <v>217</v>
      </c>
      <c r="B2" s="744"/>
      <c r="C2" s="744"/>
      <c r="D2" s="744"/>
      <c r="E2" s="744"/>
      <c r="F2" s="744"/>
      <c r="G2" s="744"/>
      <c r="H2" s="744"/>
      <c r="I2" s="744"/>
    </row>
    <row r="3" spans="1:15" ht="13.5" thickBot="1"/>
    <row r="4" spans="1:15">
      <c r="A4" s="317" t="s">
        <v>251</v>
      </c>
      <c r="B4" s="317" t="s">
        <v>199</v>
      </c>
      <c r="C4" s="317" t="s">
        <v>200</v>
      </c>
      <c r="D4" s="317" t="s">
        <v>201</v>
      </c>
      <c r="E4" s="317" t="s">
        <v>202</v>
      </c>
      <c r="F4" s="317" t="s">
        <v>203</v>
      </c>
      <c r="G4" s="317" t="s">
        <v>204</v>
      </c>
      <c r="H4" s="317" t="s">
        <v>205</v>
      </c>
      <c r="I4" s="317" t="s">
        <v>206</v>
      </c>
    </row>
    <row r="5" spans="1:15" ht="13.5" thickBot="1">
      <c r="A5" s="318"/>
      <c r="B5" s="318" t="s">
        <v>207</v>
      </c>
      <c r="C5" s="546" t="s">
        <v>208</v>
      </c>
      <c r="D5" s="318" t="s">
        <v>207</v>
      </c>
      <c r="E5" s="318" t="s">
        <v>209</v>
      </c>
      <c r="F5" s="318" t="s">
        <v>207</v>
      </c>
      <c r="G5" s="318" t="s">
        <v>207</v>
      </c>
      <c r="H5" s="318" t="s">
        <v>207</v>
      </c>
      <c r="I5" s="318" t="s">
        <v>207</v>
      </c>
    </row>
    <row r="6" spans="1:15">
      <c r="A6" s="486">
        <v>2008</v>
      </c>
      <c r="B6" s="487">
        <v>1267866.580079</v>
      </c>
      <c r="C6" s="487">
        <v>179870495.37399676</v>
      </c>
      <c r="D6" s="487">
        <v>1602597.0080210001</v>
      </c>
      <c r="E6" s="487">
        <v>3685931.4598570857</v>
      </c>
      <c r="F6" s="487">
        <v>345109.27027199999</v>
      </c>
      <c r="G6" s="487">
        <v>5160707</v>
      </c>
      <c r="H6" s="487">
        <v>39037.065934999999</v>
      </c>
      <c r="I6" s="487">
        <v>16000</v>
      </c>
    </row>
    <row r="7" spans="1:15">
      <c r="A7" s="486">
        <v>2009</v>
      </c>
      <c r="B7" s="487">
        <v>1276249.2028350001</v>
      </c>
      <c r="C7" s="487">
        <v>183994714.39928088</v>
      </c>
      <c r="D7" s="487">
        <v>1512931.0674319996</v>
      </c>
      <c r="E7" s="487">
        <v>3922708.8843694869</v>
      </c>
      <c r="F7" s="487">
        <v>302459.11290999997</v>
      </c>
      <c r="G7" s="487">
        <v>4418768.325600001</v>
      </c>
      <c r="H7" s="487">
        <v>37502.627191</v>
      </c>
      <c r="I7" s="487">
        <v>12000</v>
      </c>
    </row>
    <row r="8" spans="1:15">
      <c r="A8" s="486">
        <v>2010</v>
      </c>
      <c r="B8" s="487">
        <v>1247184.0293920003</v>
      </c>
      <c r="C8" s="487">
        <v>164084409.31560928</v>
      </c>
      <c r="D8" s="487">
        <v>1470449.7064990001</v>
      </c>
      <c r="E8" s="487">
        <v>3640465.9170745406</v>
      </c>
      <c r="F8" s="487">
        <v>261989.60579399994</v>
      </c>
      <c r="G8" s="487">
        <v>6042644.2223000005</v>
      </c>
      <c r="H8" s="487">
        <v>33847.813441999999</v>
      </c>
      <c r="I8" s="487">
        <v>17000</v>
      </c>
    </row>
    <row r="9" spans="1:15">
      <c r="A9" s="486">
        <v>2011</v>
      </c>
      <c r="B9" s="487">
        <v>1235345.0680179999</v>
      </c>
      <c r="C9" s="487">
        <v>166186737.65759215</v>
      </c>
      <c r="D9" s="487">
        <v>1256382.6002110001</v>
      </c>
      <c r="E9" s="487">
        <v>3418862.5427760012</v>
      </c>
      <c r="F9" s="487">
        <v>230199.08238500002</v>
      </c>
      <c r="G9" s="487">
        <v>7010937.8915999997</v>
      </c>
      <c r="H9" s="487">
        <v>28881.790966</v>
      </c>
      <c r="I9" s="487">
        <v>19000</v>
      </c>
    </row>
    <row r="10" spans="1:15">
      <c r="A10" s="486">
        <v>2012</v>
      </c>
      <c r="B10" s="487">
        <v>1298761.3646879999</v>
      </c>
      <c r="C10" s="487">
        <v>161544686.25159043</v>
      </c>
      <c r="D10" s="487">
        <v>1281282.4314850001</v>
      </c>
      <c r="E10" s="487">
        <v>3480857.3450930165</v>
      </c>
      <c r="F10" s="487">
        <v>249236.15747600002</v>
      </c>
      <c r="G10" s="487">
        <v>6684539.3917999994</v>
      </c>
      <c r="H10" s="487">
        <v>26104.854507000004</v>
      </c>
      <c r="I10" s="487">
        <v>17000</v>
      </c>
    </row>
    <row r="11" spans="1:15">
      <c r="A11" s="486">
        <v>2013</v>
      </c>
      <c r="B11" s="487">
        <v>1375640.694202</v>
      </c>
      <c r="C11" s="487">
        <v>151486072</v>
      </c>
      <c r="D11" s="487">
        <v>1351273.4971160002</v>
      </c>
      <c r="E11" s="487">
        <v>3674282.9679788533</v>
      </c>
      <c r="F11" s="487">
        <v>266472.33039199992</v>
      </c>
      <c r="G11" s="487">
        <v>6680658.79</v>
      </c>
      <c r="H11" s="487">
        <v>23667.787452</v>
      </c>
      <c r="I11" s="487">
        <v>18000</v>
      </c>
    </row>
    <row r="12" spans="1:15">
      <c r="A12" s="486">
        <v>2014</v>
      </c>
      <c r="B12" s="487">
        <v>1377642.4148150005</v>
      </c>
      <c r="C12" s="487">
        <v>140097028.09351492</v>
      </c>
      <c r="D12" s="487">
        <v>1315475.3454159996</v>
      </c>
      <c r="E12" s="487">
        <v>3768147.1783280014</v>
      </c>
      <c r="F12" s="487">
        <v>277294.48258999997</v>
      </c>
      <c r="G12" s="487">
        <v>7192591.9308000002</v>
      </c>
      <c r="H12" s="487">
        <v>23105.261868000001</v>
      </c>
      <c r="I12" s="487">
        <v>17017.692465</v>
      </c>
    </row>
    <row r="13" spans="1:15">
      <c r="A13" s="486">
        <v>2015</v>
      </c>
      <c r="B13" s="487">
        <v>1700814.0358259997</v>
      </c>
      <c r="C13" s="487">
        <v>146822906.53713998</v>
      </c>
      <c r="D13" s="487">
        <v>1421218</v>
      </c>
      <c r="E13" s="487">
        <v>4101567.7170699998</v>
      </c>
      <c r="F13" s="487">
        <v>315525</v>
      </c>
      <c r="G13" s="487">
        <v>7320806.8476999998</v>
      </c>
      <c r="H13" s="487">
        <v>19510.729779000001</v>
      </c>
      <c r="I13" s="487">
        <v>20153.237616000002</v>
      </c>
    </row>
    <row r="14" spans="1:15">
      <c r="A14" s="486">
        <v>2016</v>
      </c>
      <c r="B14" s="487">
        <v>2353858.5579239996</v>
      </c>
      <c r="C14" s="487">
        <v>153005896.97612542</v>
      </c>
      <c r="D14" s="487">
        <v>1337081.4908789999</v>
      </c>
      <c r="E14" s="487">
        <v>4375336.6871659998</v>
      </c>
      <c r="F14" s="487">
        <v>314421.59763300006</v>
      </c>
      <c r="G14" s="487">
        <v>7663123.9877000004</v>
      </c>
      <c r="H14" s="487">
        <v>18789.004763000001</v>
      </c>
      <c r="I14" s="487">
        <v>25756.505005000006</v>
      </c>
    </row>
    <row r="15" spans="1:15">
      <c r="A15" s="486">
        <v>2017</v>
      </c>
      <c r="B15" s="487">
        <v>2445583.8150160005</v>
      </c>
      <c r="C15" s="487">
        <v>151964039.95641118</v>
      </c>
      <c r="D15" s="487">
        <v>1473072.7682370001</v>
      </c>
      <c r="E15" s="487">
        <v>4417986.781347</v>
      </c>
      <c r="F15" s="487">
        <v>306783.61933000002</v>
      </c>
      <c r="G15" s="487">
        <v>8806451.7127720006</v>
      </c>
      <c r="H15" s="487">
        <v>17790.363567</v>
      </c>
      <c r="I15" s="487">
        <v>28141.125215</v>
      </c>
      <c r="L15" s="279" t="s">
        <v>451</v>
      </c>
      <c r="M15" s="279" t="s">
        <v>451</v>
      </c>
      <c r="N15" s="279" t="s">
        <v>451</v>
      </c>
      <c r="O15" s="279" t="s">
        <v>451</v>
      </c>
    </row>
    <row r="16" spans="1:15">
      <c r="A16" s="458" t="s">
        <v>568</v>
      </c>
      <c r="B16" s="459">
        <f>SUM(B17:B27)</f>
        <v>2206686.4715240002</v>
      </c>
      <c r="C16" s="459">
        <f t="shared" ref="C16:I16" si="0">SUM(C17:C27)</f>
        <v>131123804.66411707</v>
      </c>
      <c r="D16" s="459">
        <f t="shared" si="0"/>
        <v>1353962.246634</v>
      </c>
      <c r="E16" s="459">
        <f t="shared" si="0"/>
        <v>3821046.0249300003</v>
      </c>
      <c r="F16" s="459">
        <f t="shared" si="0"/>
        <v>260639.293206</v>
      </c>
      <c r="G16" s="459">
        <f t="shared" si="0"/>
        <v>8637928.6116070002</v>
      </c>
      <c r="H16" s="459">
        <f t="shared" si="0"/>
        <v>16905.014808</v>
      </c>
      <c r="I16" s="459">
        <f t="shared" si="0"/>
        <v>25640.521303999998</v>
      </c>
      <c r="J16" s="474"/>
      <c r="K16" s="474"/>
    </row>
    <row r="17" spans="1:13">
      <c r="A17" s="460" t="s">
        <v>210</v>
      </c>
      <c r="B17" s="461">
        <v>188032.98539700001</v>
      </c>
      <c r="C17" s="461">
        <v>11625149.412651103</v>
      </c>
      <c r="D17" s="461">
        <v>110231.20058800001</v>
      </c>
      <c r="E17" s="461">
        <v>320045.07706400001</v>
      </c>
      <c r="F17" s="461">
        <v>21614.578264999996</v>
      </c>
      <c r="G17" s="461">
        <v>985955.42474099994</v>
      </c>
      <c r="H17" s="461">
        <v>1313.8852999999999</v>
      </c>
      <c r="I17" s="461">
        <v>2220.5734269999998</v>
      </c>
      <c r="J17" s="474"/>
      <c r="K17" s="279" t="s">
        <v>451</v>
      </c>
      <c r="M17" s="547"/>
    </row>
    <row r="18" spans="1:13">
      <c r="A18" s="462" t="s">
        <v>422</v>
      </c>
      <c r="B18" s="463">
        <v>178510.28494999997</v>
      </c>
      <c r="C18" s="463">
        <v>10739526.592767309</v>
      </c>
      <c r="D18" s="463">
        <v>118169.09183000003</v>
      </c>
      <c r="E18" s="463">
        <v>342573.88006300008</v>
      </c>
      <c r="F18" s="463">
        <v>22778.360958000005</v>
      </c>
      <c r="G18" s="463">
        <v>942041.923664</v>
      </c>
      <c r="H18" s="463">
        <v>1326.7380000000001</v>
      </c>
      <c r="I18" s="463">
        <v>1981.8759639999998</v>
      </c>
      <c r="J18" s="474"/>
      <c r="M18" s="547"/>
    </row>
    <row r="19" spans="1:13" ht="15">
      <c r="A19" s="462" t="s">
        <v>428</v>
      </c>
      <c r="B19" s="463">
        <v>200482.13647299999</v>
      </c>
      <c r="C19" s="463">
        <v>11199663.909069393</v>
      </c>
      <c r="D19" s="463">
        <v>118534.15209999996</v>
      </c>
      <c r="E19" s="463">
        <v>349310.50161800004</v>
      </c>
      <c r="F19" s="463">
        <v>23163.186244000004</v>
      </c>
      <c r="G19" s="463">
        <v>900046.502339</v>
      </c>
      <c r="H19" s="463">
        <v>1421.2617</v>
      </c>
      <c r="I19" s="463">
        <v>2482.2885809999998</v>
      </c>
      <c r="J19" s="474"/>
      <c r="K19" s="483"/>
      <c r="M19" s="547"/>
    </row>
    <row r="20" spans="1:13">
      <c r="A20" s="462" t="s">
        <v>433</v>
      </c>
      <c r="B20" s="463">
        <v>185603.81734000001</v>
      </c>
      <c r="C20" s="463">
        <v>11438810.434146173</v>
      </c>
      <c r="D20" s="463">
        <v>135268.95494300002</v>
      </c>
      <c r="E20" s="463">
        <v>340272.81567199994</v>
      </c>
      <c r="F20" s="463">
        <v>22295.081821</v>
      </c>
      <c r="G20" s="463">
        <v>769945.32348100003</v>
      </c>
      <c r="H20" s="463">
        <v>1539.6751079999999</v>
      </c>
      <c r="I20" s="463">
        <v>2100.2708230000003</v>
      </c>
      <c r="J20" s="474"/>
      <c r="M20" s="547"/>
    </row>
    <row r="21" spans="1:13">
      <c r="A21" s="462" t="s">
        <v>446</v>
      </c>
      <c r="B21" s="463">
        <v>214140.67287400001</v>
      </c>
      <c r="C21" s="463">
        <v>12070510.720676851</v>
      </c>
      <c r="D21" s="463">
        <v>137518.70028400002</v>
      </c>
      <c r="E21" s="463">
        <v>362015.49226199999</v>
      </c>
      <c r="F21" s="463">
        <v>22854.799200000005</v>
      </c>
      <c r="G21" s="463">
        <v>816647.05705399998</v>
      </c>
      <c r="H21" s="463">
        <v>1631.5185000000001</v>
      </c>
      <c r="I21" s="463">
        <v>2039.9595099999999</v>
      </c>
      <c r="J21" s="474"/>
      <c r="M21" s="547"/>
    </row>
    <row r="22" spans="1:13">
      <c r="A22" s="462" t="s">
        <v>453</v>
      </c>
      <c r="B22" s="463">
        <v>206924.46834999992</v>
      </c>
      <c r="C22" s="463">
        <v>12417575.398836045</v>
      </c>
      <c r="D22" s="463">
        <v>123935.900316</v>
      </c>
      <c r="E22" s="463">
        <v>353211.48681000003</v>
      </c>
      <c r="F22" s="463">
        <v>23398.751497000005</v>
      </c>
      <c r="G22" s="463">
        <v>615830.189962</v>
      </c>
      <c r="H22" s="463">
        <v>1647.1024</v>
      </c>
      <c r="I22" s="463">
        <v>2244.137217</v>
      </c>
      <c r="J22" s="474"/>
      <c r="M22" s="547"/>
    </row>
    <row r="23" spans="1:13">
      <c r="A23" s="462" t="s">
        <v>503</v>
      </c>
      <c r="B23" s="463">
        <v>195583.60189399999</v>
      </c>
      <c r="C23" s="463">
        <v>12494982.024685254</v>
      </c>
      <c r="D23" s="463">
        <v>124415.65115900002</v>
      </c>
      <c r="E23" s="463">
        <v>374072.62127400009</v>
      </c>
      <c r="F23" s="463">
        <v>26166.665047000002</v>
      </c>
      <c r="G23" s="463">
        <v>687599.8522640001</v>
      </c>
      <c r="H23" s="463">
        <v>1623.1500999999998</v>
      </c>
      <c r="I23" s="463">
        <v>1957.4078249999998</v>
      </c>
      <c r="J23" s="474"/>
      <c r="M23" s="547"/>
    </row>
    <row r="24" spans="1:13">
      <c r="A24" s="462" t="s">
        <v>529</v>
      </c>
      <c r="B24" s="463">
        <v>207160.52164299996</v>
      </c>
      <c r="C24" s="463">
        <v>12671846.160275761</v>
      </c>
      <c r="D24" s="463">
        <v>136687.91188799997</v>
      </c>
      <c r="E24" s="463">
        <v>364244.7130380001</v>
      </c>
      <c r="F24" s="463">
        <v>26533.801216000003</v>
      </c>
      <c r="G24" s="463">
        <v>981567.84538000007</v>
      </c>
      <c r="H24" s="463">
        <v>1632.3595</v>
      </c>
      <c r="I24" s="463">
        <v>2585.272692</v>
      </c>
      <c r="J24" s="474"/>
      <c r="M24" s="547"/>
    </row>
    <row r="25" spans="1:13">
      <c r="A25" s="462" t="s">
        <v>543</v>
      </c>
      <c r="B25" s="463">
        <v>209824.08779200003</v>
      </c>
      <c r="C25" s="463">
        <v>12057342.193823889</v>
      </c>
      <c r="D25" s="463">
        <v>120075.30106500002</v>
      </c>
      <c r="E25" s="463">
        <v>351318.78790400014</v>
      </c>
      <c r="F25" s="463">
        <v>24619.197970999998</v>
      </c>
      <c r="G25" s="463">
        <v>908393.26600499998</v>
      </c>
      <c r="H25" s="463">
        <v>1622.0328</v>
      </c>
      <c r="I25" s="463">
        <v>3047.5689069999994</v>
      </c>
      <c r="J25" s="474"/>
      <c r="M25" s="547"/>
    </row>
    <row r="26" spans="1:13">
      <c r="A26" s="462" t="s">
        <v>548</v>
      </c>
      <c r="B26" s="463">
        <v>206171.321677</v>
      </c>
      <c r="C26" s="463">
        <v>12537547.656977821</v>
      </c>
      <c r="D26" s="463">
        <v>116652.73771900001</v>
      </c>
      <c r="E26" s="463">
        <v>332147.16872900003</v>
      </c>
      <c r="F26" s="463">
        <v>23499.767804000003</v>
      </c>
      <c r="G26" s="463">
        <v>460686.96806099999</v>
      </c>
      <c r="H26" s="463">
        <v>1550.1867</v>
      </c>
      <c r="I26" s="463">
        <v>2807.0343100000005</v>
      </c>
      <c r="J26" s="474"/>
      <c r="M26" s="547"/>
    </row>
    <row r="27" spans="1:13" ht="13.5" thickBot="1">
      <c r="A27" s="709" t="s">
        <v>570</v>
      </c>
      <c r="B27" s="464">
        <v>214252.57313400001</v>
      </c>
      <c r="C27" s="464">
        <v>11870850.160207486</v>
      </c>
      <c r="D27" s="464">
        <v>112472.64474200002</v>
      </c>
      <c r="E27" s="464">
        <v>331833.4804959998</v>
      </c>
      <c r="F27" s="464">
        <v>23715.103183000007</v>
      </c>
      <c r="G27" s="464">
        <v>569214.25865600002</v>
      </c>
      <c r="H27" s="464">
        <v>1597.1046999999999</v>
      </c>
      <c r="I27" s="464">
        <v>2174.1320479999999</v>
      </c>
      <c r="J27" s="474"/>
      <c r="M27" s="547"/>
    </row>
    <row r="28" spans="1:13">
      <c r="A28" s="462"/>
      <c r="B28" s="463"/>
      <c r="C28" s="463"/>
      <c r="D28" s="463"/>
      <c r="E28" s="463"/>
      <c r="F28" s="463"/>
      <c r="G28" s="463"/>
      <c r="H28" s="463"/>
      <c r="I28" s="463"/>
      <c r="J28" s="474"/>
      <c r="M28" s="547"/>
    </row>
    <row r="29" spans="1:13">
      <c r="A29" s="710"/>
      <c r="B29" s="711"/>
      <c r="C29" s="711"/>
      <c r="D29" s="712"/>
      <c r="E29" s="712"/>
      <c r="F29" s="711"/>
      <c r="G29" s="711"/>
      <c r="H29" s="711"/>
      <c r="I29" s="711"/>
      <c r="M29" s="547"/>
    </row>
    <row r="30" spans="1:13">
      <c r="A30" s="194" t="s">
        <v>571</v>
      </c>
      <c r="D30" s="319"/>
    </row>
    <row r="31" spans="1:13">
      <c r="A31" s="388" t="s">
        <v>572</v>
      </c>
      <c r="B31" s="372">
        <v>206342.30440500006</v>
      </c>
      <c r="C31" s="372">
        <v>12670223.108136121</v>
      </c>
      <c r="D31" s="372">
        <v>138635.27528800003</v>
      </c>
      <c r="E31" s="372">
        <v>355848.18782200007</v>
      </c>
      <c r="F31" s="372">
        <v>27165.701137000007</v>
      </c>
      <c r="G31" s="372">
        <v>901252.88803399995</v>
      </c>
      <c r="H31" s="372">
        <v>1358.6143</v>
      </c>
      <c r="I31" s="372">
        <v>2315.1522439999999</v>
      </c>
    </row>
    <row r="32" spans="1:13" ht="12" customHeight="1">
      <c r="A32" s="388" t="s">
        <v>573</v>
      </c>
      <c r="B32" s="372">
        <f>+B27</f>
        <v>214252.57313400001</v>
      </c>
      <c r="C32" s="372">
        <f t="shared" ref="C32:I32" si="1">+C27</f>
        <v>11870850.160207486</v>
      </c>
      <c r="D32" s="372">
        <f t="shared" si="1"/>
        <v>112472.64474200002</v>
      </c>
      <c r="E32" s="372">
        <f t="shared" si="1"/>
        <v>331833.4804959998</v>
      </c>
      <c r="F32" s="372">
        <f t="shared" si="1"/>
        <v>23715.103183000007</v>
      </c>
      <c r="G32" s="372">
        <f t="shared" si="1"/>
        <v>569214.25865600002</v>
      </c>
      <c r="H32" s="372">
        <f t="shared" si="1"/>
        <v>1597.1046999999999</v>
      </c>
      <c r="I32" s="372">
        <f t="shared" si="1"/>
        <v>2174.1320479999999</v>
      </c>
    </row>
    <row r="33" spans="1:10" ht="12" customHeight="1" thickBot="1">
      <c r="A33" s="373" t="s">
        <v>212</v>
      </c>
      <c r="B33" s="646">
        <f>B32/B31-1</f>
        <v>3.8335661471890825E-2</v>
      </c>
      <c r="C33" s="646">
        <f t="shared" ref="C33:H33" si="2">C32/C31-1</f>
        <v>-6.3090676549754088E-2</v>
      </c>
      <c r="D33" s="646">
        <f t="shared" si="2"/>
        <v>-0.18871553788637074</v>
      </c>
      <c r="E33" s="646">
        <f t="shared" si="2"/>
        <v>-6.7485821616752872E-2</v>
      </c>
      <c r="F33" s="646">
        <f t="shared" si="2"/>
        <v>-0.12702039003514787</v>
      </c>
      <c r="G33" s="646">
        <f t="shared" si="2"/>
        <v>-0.36841893522506386</v>
      </c>
      <c r="H33" s="646">
        <f t="shared" si="2"/>
        <v>0.17553944485936879</v>
      </c>
      <c r="I33" s="646">
        <f>I32/I31-1</f>
        <v>-6.0911845588328406E-2</v>
      </c>
    </row>
    <row r="34" spans="1:10" ht="12" customHeight="1">
      <c r="B34" s="319"/>
      <c r="C34" s="319"/>
      <c r="D34" s="319"/>
      <c r="E34" s="319"/>
      <c r="F34" s="319"/>
      <c r="G34" s="319"/>
      <c r="H34" s="319"/>
      <c r="I34" s="319"/>
      <c r="J34" s="279" t="s">
        <v>451</v>
      </c>
    </row>
    <row r="35" spans="1:10" s="321" customFormat="1" ht="12" customHeight="1">
      <c r="A35" s="467" t="s">
        <v>574</v>
      </c>
      <c r="B35" s="467"/>
      <c r="C35" s="467"/>
      <c r="D35" s="467"/>
      <c r="E35" s="467"/>
      <c r="F35" s="467"/>
      <c r="G35" s="467"/>
      <c r="H35" s="467"/>
      <c r="I35" s="467"/>
    </row>
    <row r="36" spans="1:10" ht="12" customHeight="1">
      <c r="A36" s="465" t="s">
        <v>575</v>
      </c>
      <c r="B36" s="214">
        <v>2220931.522018</v>
      </c>
      <c r="C36" s="214">
        <v>138777142.94580522</v>
      </c>
      <c r="D36" s="214">
        <v>1348019.1716099998</v>
      </c>
      <c r="E36" s="214">
        <v>4031053.8031059992</v>
      </c>
      <c r="F36" s="214">
        <v>280607.02019999991</v>
      </c>
      <c r="G36" s="214">
        <v>7954055.6483100001</v>
      </c>
      <c r="H36" s="214">
        <v>16484.266066</v>
      </c>
      <c r="I36" s="214">
        <v>25518.703579999998</v>
      </c>
    </row>
    <row r="37" spans="1:10">
      <c r="A37" s="465" t="s">
        <v>576</v>
      </c>
      <c r="B37" s="214">
        <v>2206686.4715229999</v>
      </c>
      <c r="C37" s="214">
        <v>131123804.65358913</v>
      </c>
      <c r="D37" s="214">
        <v>1353962.2466259999</v>
      </c>
      <c r="E37" s="214">
        <v>3821046.0249349992</v>
      </c>
      <c r="F37" s="214">
        <v>260639.29320299995</v>
      </c>
      <c r="G37" s="214">
        <v>8637928.6116070002</v>
      </c>
      <c r="H37" s="214">
        <v>16905.014808</v>
      </c>
      <c r="I37" s="214">
        <v>25640.521302999998</v>
      </c>
    </row>
    <row r="38" spans="1:10" ht="13.5" thickBot="1">
      <c r="A38" s="466" t="s">
        <v>212</v>
      </c>
      <c r="B38" s="668">
        <f>B37/B36-1</f>
        <v>-6.4139980696282795E-3</v>
      </c>
      <c r="C38" s="668">
        <f t="shared" ref="C38:I38" si="3">C37/C36-1</f>
        <v>-5.5148406500952762E-2</v>
      </c>
      <c r="D38" s="668">
        <f t="shared" si="3"/>
        <v>4.4087466566977707E-3</v>
      </c>
      <c r="E38" s="668">
        <f t="shared" si="3"/>
        <v>-5.2097488257086821E-2</v>
      </c>
      <c r="F38" s="668">
        <f t="shared" si="3"/>
        <v>-7.1159042930458938E-2</v>
      </c>
      <c r="G38" s="668">
        <f t="shared" si="3"/>
        <v>8.5977895244208291E-2</v>
      </c>
      <c r="H38" s="668">
        <f t="shared" si="3"/>
        <v>2.5524262973880552E-2</v>
      </c>
      <c r="I38" s="668">
        <f t="shared" si="3"/>
        <v>4.7736642505411542E-3</v>
      </c>
    </row>
    <row r="39" spans="1:10">
      <c r="A39" s="384"/>
      <c r="B39" s="385"/>
      <c r="C39" s="385"/>
      <c r="D39" s="385"/>
      <c r="E39" s="385"/>
      <c r="F39" s="385"/>
      <c r="G39" s="385"/>
      <c r="H39" s="385"/>
      <c r="I39" s="385"/>
    </row>
    <row r="40" spans="1:10">
      <c r="A40" s="321" t="s">
        <v>211</v>
      </c>
      <c r="B40" s="321"/>
      <c r="C40" s="321"/>
      <c r="D40" s="321"/>
      <c r="E40" s="321"/>
      <c r="F40" s="321"/>
      <c r="G40" s="321"/>
      <c r="H40" s="321"/>
      <c r="I40" s="321"/>
    </row>
    <row r="41" spans="1:10">
      <c r="A41" s="462" t="s">
        <v>549</v>
      </c>
      <c r="B41" s="463">
        <f>+B26</f>
        <v>206171.321677</v>
      </c>
      <c r="C41" s="463">
        <f t="shared" ref="C41:I42" si="4">+C26</f>
        <v>12537547.656977821</v>
      </c>
      <c r="D41" s="463">
        <f t="shared" si="4"/>
        <v>116652.73771900001</v>
      </c>
      <c r="E41" s="463">
        <f t="shared" si="4"/>
        <v>332147.16872900003</v>
      </c>
      <c r="F41" s="463">
        <f t="shared" si="4"/>
        <v>23499.767804000003</v>
      </c>
      <c r="G41" s="463">
        <f t="shared" si="4"/>
        <v>460686.96806099999</v>
      </c>
      <c r="H41" s="463">
        <f t="shared" si="4"/>
        <v>1550.1867</v>
      </c>
      <c r="I41" s="463">
        <f>+I26</f>
        <v>2807.0343100000005</v>
      </c>
    </row>
    <row r="42" spans="1:10" ht="17.25" customHeight="1">
      <c r="A42" s="388" t="str">
        <f>A32</f>
        <v>Nov. 2018</v>
      </c>
      <c r="B42" s="463">
        <f>+B27</f>
        <v>214252.57313400001</v>
      </c>
      <c r="C42" s="463">
        <f t="shared" si="4"/>
        <v>11870850.160207486</v>
      </c>
      <c r="D42" s="463">
        <f t="shared" si="4"/>
        <v>112472.64474200002</v>
      </c>
      <c r="E42" s="463">
        <f t="shared" si="4"/>
        <v>331833.4804959998</v>
      </c>
      <c r="F42" s="463">
        <f t="shared" si="4"/>
        <v>23715.103183000007</v>
      </c>
      <c r="G42" s="463">
        <f t="shared" si="4"/>
        <v>569214.25865600002</v>
      </c>
      <c r="H42" s="463">
        <f t="shared" si="4"/>
        <v>1597.1046999999999</v>
      </c>
      <c r="I42" s="463">
        <f t="shared" si="4"/>
        <v>2174.1320479999999</v>
      </c>
    </row>
    <row r="43" spans="1:10" ht="26.25" customHeight="1" thickBot="1">
      <c r="A43" s="373" t="s">
        <v>212</v>
      </c>
      <c r="B43" s="646">
        <f>B42/B41-1</f>
        <v>3.9196777666588245E-2</v>
      </c>
      <c r="C43" s="646">
        <f t="shared" ref="C43:I43" si="5">C42/C41-1</f>
        <v>-5.3176068798373222E-2</v>
      </c>
      <c r="D43" s="646">
        <f t="shared" si="5"/>
        <v>-3.583364658846877E-2</v>
      </c>
      <c r="E43" s="646">
        <f t="shared" si="5"/>
        <v>-9.4442543105388577E-4</v>
      </c>
      <c r="F43" s="646">
        <f t="shared" si="5"/>
        <v>9.1632981566460714E-3</v>
      </c>
      <c r="G43" s="646">
        <f t="shared" si="5"/>
        <v>0.23557707970725539</v>
      </c>
      <c r="H43" s="646">
        <f t="shared" si="5"/>
        <v>3.0266031827004936E-2</v>
      </c>
      <c r="I43" s="646">
        <f t="shared" si="5"/>
        <v>-0.22547008411877956</v>
      </c>
    </row>
    <row r="44" spans="1:10">
      <c r="A44" s="386"/>
      <c r="B44" s="387"/>
      <c r="C44" s="387"/>
      <c r="D44" s="387"/>
      <c r="E44" s="387"/>
      <c r="F44" s="387"/>
      <c r="G44" s="387"/>
      <c r="H44" s="387"/>
      <c r="I44" s="387"/>
    </row>
    <row r="45" spans="1:10">
      <c r="A45" s="384"/>
      <c r="B45" s="385"/>
      <c r="C45" s="385"/>
      <c r="D45" s="385"/>
      <c r="E45" s="385"/>
      <c r="F45" s="385"/>
      <c r="G45" s="385"/>
      <c r="H45" s="385"/>
      <c r="I45" s="385"/>
    </row>
    <row r="46" spans="1:10">
      <c r="A46" s="745" t="s">
        <v>577</v>
      </c>
      <c r="B46" s="745"/>
      <c r="C46" s="745"/>
      <c r="D46" s="745"/>
      <c r="E46" s="745"/>
      <c r="F46" s="745"/>
      <c r="G46" s="745"/>
      <c r="H46" s="745"/>
      <c r="I46" s="745"/>
    </row>
  </sheetData>
  <mergeCells count="2">
    <mergeCell ref="A2:I2"/>
    <mergeCell ref="A46:I46"/>
  </mergeCells>
  <conditionalFormatting sqref="B33:I33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769" t="s">
        <v>168</v>
      </c>
      <c r="G4" s="769"/>
      <c r="H4" s="769"/>
      <c r="I4" s="769"/>
      <c r="J4" s="769"/>
      <c r="K4" s="769"/>
      <c r="L4" s="769"/>
      <c r="M4" s="128"/>
      <c r="N4" s="38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69" t="s">
        <v>432</v>
      </c>
      <c r="AB4" s="769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439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440">
        <v>13773.19020945282</v>
      </c>
      <c r="O8" s="92">
        <v>1224.7389886264336</v>
      </c>
      <c r="P8" s="94">
        <v>1093.8361693908512</v>
      </c>
      <c r="Q8" s="94">
        <v>1348.1637513185558</v>
      </c>
      <c r="R8" s="94"/>
      <c r="S8" s="94"/>
      <c r="T8" s="94"/>
      <c r="U8" s="94"/>
      <c r="V8" s="94"/>
      <c r="W8" s="94"/>
      <c r="X8" s="94"/>
      <c r="Y8" s="94"/>
      <c r="Z8" s="93"/>
      <c r="AA8" s="100">
        <v>3046.5608210931146</v>
      </c>
      <c r="AB8" s="95">
        <v>3666.7389093358406</v>
      </c>
      <c r="AC8" s="102">
        <f>AB8/AA8-1</f>
        <v>0.20356661975985246</v>
      </c>
      <c r="AD8" s="356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440">
        <v>2608.8056520000005</v>
      </c>
      <c r="O9" s="92">
        <v>201.54240300000001</v>
      </c>
      <c r="P9" s="94">
        <v>185.80975700000002</v>
      </c>
      <c r="Q9" s="94">
        <v>238.058774</v>
      </c>
      <c r="R9" s="94"/>
      <c r="S9" s="94"/>
      <c r="T9" s="94"/>
      <c r="U9" s="94"/>
      <c r="V9" s="94"/>
      <c r="W9" s="94"/>
      <c r="X9" s="94"/>
      <c r="Y9" s="94"/>
      <c r="Z9" s="93"/>
      <c r="AA9" s="100">
        <v>600.43769499999996</v>
      </c>
      <c r="AB9" s="95">
        <v>625.410934</v>
      </c>
      <c r="AC9" s="102">
        <f>AB9/AA9-1</f>
        <v>4.1591724183805745E-2</v>
      </c>
      <c r="AD9" s="356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440">
        <v>239.47410512458134</v>
      </c>
      <c r="O10" s="92">
        <v>275.64038743870043</v>
      </c>
      <c r="P10" s="94">
        <v>267.0235129071923</v>
      </c>
      <c r="Q10" s="94">
        <v>256.87639267968103</v>
      </c>
      <c r="R10" s="94"/>
      <c r="S10" s="94"/>
      <c r="T10" s="94"/>
      <c r="U10" s="94"/>
      <c r="V10" s="94"/>
      <c r="W10" s="94"/>
      <c r="X10" s="94"/>
      <c r="Y10" s="94"/>
      <c r="Z10" s="93"/>
      <c r="AA10" s="100">
        <v>230.14823264698131</v>
      </c>
      <c r="AB10" s="95">
        <v>265.93791403986853</v>
      </c>
      <c r="AC10" s="102">
        <f t="shared" ref="AC10:AC42" si="0">AB10/AA10-1</f>
        <v>0.15550708767676746</v>
      </c>
      <c r="AD10" s="356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440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356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440">
        <v>7979.3150062432396</v>
      </c>
      <c r="O12" s="92">
        <v>701.24380093466527</v>
      </c>
      <c r="P12" s="94">
        <v>592.46111023851529</v>
      </c>
      <c r="Q12" s="94">
        <v>692.98793436004246</v>
      </c>
      <c r="R12" s="94"/>
      <c r="S12" s="94"/>
      <c r="T12" s="94"/>
      <c r="U12" s="94"/>
      <c r="V12" s="94"/>
      <c r="W12" s="94"/>
      <c r="X12" s="94"/>
      <c r="Y12" s="94"/>
      <c r="Z12" s="93"/>
      <c r="AA12" s="100">
        <v>1764.1113753943673</v>
      </c>
      <c r="AB12" s="95">
        <v>1986.6928455332231</v>
      </c>
      <c r="AC12" s="102">
        <f t="shared" si="0"/>
        <v>0.12617200548865437</v>
      </c>
      <c r="AD12" s="356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440">
        <v>6336.3753339999994</v>
      </c>
      <c r="O13" s="92">
        <v>527.19124499999998</v>
      </c>
      <c r="P13" s="94">
        <v>444.780959</v>
      </c>
      <c r="Q13" s="94">
        <v>523.14513199999999</v>
      </c>
      <c r="R13" s="94"/>
      <c r="S13" s="94"/>
      <c r="T13" s="94"/>
      <c r="U13" s="94"/>
      <c r="V13" s="94"/>
      <c r="W13" s="94"/>
      <c r="X13" s="94"/>
      <c r="Y13" s="94"/>
      <c r="Z13" s="93"/>
      <c r="AA13" s="100">
        <v>1447.0680830000001</v>
      </c>
      <c r="AB13" s="95">
        <v>1495.1173359999998</v>
      </c>
      <c r="AC13" s="102">
        <f t="shared" si="0"/>
        <v>3.3204555863319163E-2</v>
      </c>
      <c r="AD13" s="356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440">
        <v>1259.2869875348897</v>
      </c>
      <c r="O14" s="92">
        <v>1330.150695</v>
      </c>
      <c r="P14" s="94">
        <v>1332.0289419999999</v>
      </c>
      <c r="Q14" s="94">
        <v>1324.65714</v>
      </c>
      <c r="R14" s="94"/>
      <c r="S14" s="94"/>
      <c r="T14" s="94"/>
      <c r="U14" s="94"/>
      <c r="V14" s="94"/>
      <c r="W14" s="94"/>
      <c r="X14" s="94"/>
      <c r="Y14" s="94"/>
      <c r="Z14" s="93"/>
      <c r="AA14" s="100">
        <v>1219.0935562182303</v>
      </c>
      <c r="AB14" s="95">
        <v>1328.7872447846619</v>
      </c>
      <c r="AC14" s="102">
        <f t="shared" si="0"/>
        <v>8.9979713211440604E-2</v>
      </c>
      <c r="AD14" s="356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440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356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440">
        <v>2376.2998861161768</v>
      </c>
      <c r="O16" s="92">
        <v>211.62590956663553</v>
      </c>
      <c r="P16" s="94">
        <v>251.62344005072632</v>
      </c>
      <c r="Q16" s="94">
        <v>244.61664167100813</v>
      </c>
      <c r="R16" s="94"/>
      <c r="S16" s="94"/>
      <c r="T16" s="94"/>
      <c r="U16" s="94"/>
      <c r="V16" s="94"/>
      <c r="W16" s="94"/>
      <c r="X16" s="94"/>
      <c r="Y16" s="94"/>
      <c r="Z16" s="93"/>
      <c r="AA16" s="100">
        <v>514.61880992881981</v>
      </c>
      <c r="AB16" s="95">
        <v>707.86599128836997</v>
      </c>
      <c r="AC16" s="102">
        <f t="shared" si="0"/>
        <v>0.37551519227655006</v>
      </c>
      <c r="AD16" s="356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440">
        <v>1240.033964</v>
      </c>
      <c r="O17" s="92">
        <v>95.978949999999998</v>
      </c>
      <c r="P17" s="94">
        <v>108.691818</v>
      </c>
      <c r="Q17" s="94">
        <v>107.226525</v>
      </c>
      <c r="R17" s="94"/>
      <c r="S17" s="94"/>
      <c r="T17" s="94"/>
      <c r="U17" s="94"/>
      <c r="V17" s="94"/>
      <c r="W17" s="94"/>
      <c r="X17" s="94"/>
      <c r="Y17" s="94"/>
      <c r="Z17" s="93"/>
      <c r="AA17" s="100">
        <v>303.28399100000001</v>
      </c>
      <c r="AB17" s="95">
        <v>311.89729299999999</v>
      </c>
      <c r="AC17" s="102">
        <f t="shared" si="0"/>
        <v>2.8400120862297484E-2</v>
      </c>
      <c r="AD17" s="356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440">
        <v>86.922739897966764</v>
      </c>
      <c r="O18" s="92">
        <v>100.01349032651002</v>
      </c>
      <c r="P18" s="94">
        <v>105.00741879224236</v>
      </c>
      <c r="Q18" s="94">
        <v>103.47835317519926</v>
      </c>
      <c r="R18" s="94"/>
      <c r="S18" s="94"/>
      <c r="T18" s="94"/>
      <c r="U18" s="94"/>
      <c r="V18" s="94"/>
      <c r="W18" s="94"/>
      <c r="X18" s="94"/>
      <c r="Y18" s="94"/>
      <c r="Z18" s="93"/>
      <c r="AA18" s="100">
        <v>76.966530568437719</v>
      </c>
      <c r="AB18" s="95">
        <v>102.94498215824242</v>
      </c>
      <c r="AC18" s="102">
        <f t="shared" si="0"/>
        <v>0.33752920130270092</v>
      </c>
      <c r="AD18" s="356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440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356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440">
        <v>118.029144359499</v>
      </c>
      <c r="O20" s="88">
        <v>10.810272149639999</v>
      </c>
      <c r="P20" s="90">
        <v>8.6915224151200015</v>
      </c>
      <c r="Q20" s="90">
        <v>10.500047482074999</v>
      </c>
      <c r="R20" s="90"/>
      <c r="S20" s="90"/>
      <c r="T20" s="90"/>
      <c r="U20" s="90"/>
      <c r="V20" s="90"/>
      <c r="W20" s="90"/>
      <c r="X20" s="90"/>
      <c r="Y20" s="90"/>
      <c r="Z20" s="89"/>
      <c r="AA20" s="100">
        <v>26.594495830966999</v>
      </c>
      <c r="AB20" s="95">
        <v>30.001842046835002</v>
      </c>
      <c r="AC20" s="102">
        <f t="shared" si="0"/>
        <v>0.12812223392106725</v>
      </c>
      <c r="AD20" s="356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440">
        <v>6.9465319999999995</v>
      </c>
      <c r="O21" s="90">
        <v>0.65115500000000004</v>
      </c>
      <c r="P21" s="90">
        <v>0.51156800000000002</v>
      </c>
      <c r="Q21" s="90">
        <v>0.63324499999999995</v>
      </c>
      <c r="R21" s="90"/>
      <c r="S21" s="90"/>
      <c r="T21" s="90"/>
      <c r="U21" s="90"/>
      <c r="V21" s="90"/>
      <c r="W21" s="90"/>
      <c r="X21" s="90"/>
      <c r="Y21" s="90"/>
      <c r="Z21" s="89"/>
      <c r="AA21" s="99">
        <v>1.5446279999999999</v>
      </c>
      <c r="AB21" s="91">
        <v>1.7959680000000002</v>
      </c>
      <c r="AC21" s="102">
        <f t="shared" si="0"/>
        <v>0.16271879054374283</v>
      </c>
      <c r="AD21" s="356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440">
        <v>16.991089130446532</v>
      </c>
      <c r="O22" s="90">
        <v>16.601687999999999</v>
      </c>
      <c r="P22" s="90">
        <v>16.989965000000002</v>
      </c>
      <c r="Q22" s="90">
        <v>16.581334999999999</v>
      </c>
      <c r="R22" s="90"/>
      <c r="S22" s="90"/>
      <c r="T22" s="90"/>
      <c r="U22" s="90"/>
      <c r="V22" s="90"/>
      <c r="W22" s="90"/>
      <c r="X22" s="90"/>
      <c r="Y22" s="90"/>
      <c r="Z22" s="89"/>
      <c r="AA22" s="99">
        <v>17.217411461508533</v>
      </c>
      <c r="AB22" s="91">
        <v>16.705109471235009</v>
      </c>
      <c r="AC22" s="102">
        <f t="shared" si="0"/>
        <v>-2.9754878741141355E-2</v>
      </c>
      <c r="AD22" s="356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440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356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440">
        <v>1707.4039311799302</v>
      </c>
      <c r="O24" s="94">
        <v>128.92400978467205</v>
      </c>
      <c r="P24" s="94">
        <v>167.73412283989393</v>
      </c>
      <c r="Q24" s="94">
        <v>121.61914322064167</v>
      </c>
      <c r="R24" s="94"/>
      <c r="S24" s="94"/>
      <c r="T24" s="94"/>
      <c r="U24" s="94"/>
      <c r="V24" s="94"/>
      <c r="W24" s="94"/>
      <c r="X24" s="94"/>
      <c r="Y24" s="94"/>
      <c r="Z24" s="93"/>
      <c r="AA24" s="100">
        <v>335.31797342847671</v>
      </c>
      <c r="AB24" s="95">
        <v>418.27727584520761</v>
      </c>
      <c r="AC24" s="102">
        <f t="shared" si="0"/>
        <v>0.24740487832641067</v>
      </c>
      <c r="AD24" s="356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440">
        <v>856.21164399999998</v>
      </c>
      <c r="O25" s="90">
        <v>58.864221999999998</v>
      </c>
      <c r="P25" s="90">
        <v>77.25025500000001</v>
      </c>
      <c r="Q25" s="90">
        <v>58.792951000000002</v>
      </c>
      <c r="R25" s="90"/>
      <c r="S25" s="90"/>
      <c r="T25" s="90"/>
      <c r="U25" s="90"/>
      <c r="V25" s="90"/>
      <c r="W25" s="90"/>
      <c r="X25" s="90"/>
      <c r="Y25" s="90"/>
      <c r="Z25" s="89"/>
      <c r="AA25" s="100">
        <v>170.57615099999998</v>
      </c>
      <c r="AB25" s="95">
        <v>194.90742800000004</v>
      </c>
      <c r="AC25" s="102">
        <f t="shared" si="0"/>
        <v>0.14264172838558231</v>
      </c>
      <c r="AD25" s="356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440">
        <v>90.452565217767742</v>
      </c>
      <c r="O26" s="90">
        <v>99.34548552791982</v>
      </c>
      <c r="P26" s="90">
        <v>98.488889530291658</v>
      </c>
      <c r="Q26" s="90">
        <v>93.830152207907176</v>
      </c>
      <c r="R26" s="90"/>
      <c r="S26" s="90"/>
      <c r="T26" s="90"/>
      <c r="U26" s="90"/>
      <c r="V26" s="90"/>
      <c r="W26" s="90"/>
      <c r="X26" s="90"/>
      <c r="Y26" s="90"/>
      <c r="Z26" s="89"/>
      <c r="AA26" s="99">
        <v>89.167022106753819</v>
      </c>
      <c r="AB26" s="91">
        <v>97.342303889912003</v>
      </c>
      <c r="AC26" s="102">
        <f t="shared" si="0"/>
        <v>9.1685037696677352E-2</v>
      </c>
      <c r="AD26" s="356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440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356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440">
        <v>426.70590445394402</v>
      </c>
      <c r="O28" s="90">
        <v>47.794401997039003</v>
      </c>
      <c r="P28" s="90">
        <v>52.466669471995992</v>
      </c>
      <c r="Q28" s="90">
        <v>49.718177291865999</v>
      </c>
      <c r="R28" s="90"/>
      <c r="S28" s="90"/>
      <c r="T28" s="90"/>
      <c r="U28" s="90"/>
      <c r="V28" s="90"/>
      <c r="W28" s="90"/>
      <c r="X28" s="90"/>
      <c r="Y28" s="90"/>
      <c r="Z28" s="89"/>
      <c r="AA28" s="99">
        <v>97.075353822910017</v>
      </c>
      <c r="AB28" s="91">
        <v>149.97924876090099</v>
      </c>
      <c r="AC28" s="102">
        <f t="shared" si="0"/>
        <v>0.54497761640406739</v>
      </c>
      <c r="AD28" s="356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440">
        <v>11.463353000000001</v>
      </c>
      <c r="O29" s="90">
        <v>1.5377129999999999</v>
      </c>
      <c r="P29" s="90">
        <v>1.3923709999999998</v>
      </c>
      <c r="Q29" s="90">
        <v>1.3911439999999999</v>
      </c>
      <c r="R29" s="90"/>
      <c r="S29" s="90"/>
      <c r="T29" s="90"/>
      <c r="U29" s="90"/>
      <c r="V29" s="90"/>
      <c r="W29" s="90"/>
      <c r="X29" s="90"/>
      <c r="Y29" s="90"/>
      <c r="Z29" s="89"/>
      <c r="AA29" s="99">
        <v>2.1447050000000001</v>
      </c>
      <c r="AB29" s="91">
        <v>4.3212279999999996</v>
      </c>
      <c r="AC29" s="102">
        <f t="shared" si="0"/>
        <v>1.014835606761769</v>
      </c>
      <c r="AD29" s="356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440">
        <v>37.223481162443832</v>
      </c>
      <c r="O30" s="90">
        <v>31.081483994112691</v>
      </c>
      <c r="P30" s="90">
        <v>37.681529902587741</v>
      </c>
      <c r="Q30" s="90">
        <v>35.739058855061735</v>
      </c>
      <c r="R30" s="90"/>
      <c r="S30" s="90"/>
      <c r="T30" s="90"/>
      <c r="U30" s="90"/>
      <c r="V30" s="90"/>
      <c r="W30" s="90"/>
      <c r="X30" s="90"/>
      <c r="Y30" s="90"/>
      <c r="Z30" s="89"/>
      <c r="AA30" s="99">
        <v>45.262800162684385</v>
      </c>
      <c r="AB30" s="91">
        <v>34.70755275141719</v>
      </c>
      <c r="AC30" s="102">
        <f t="shared" si="0"/>
        <v>-0.23319916959024478</v>
      </c>
      <c r="AD30" s="356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440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356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440">
        <v>370.47615447265594</v>
      </c>
      <c r="O32" s="90">
        <v>33.122487990099089</v>
      </c>
      <c r="P32" s="90">
        <v>24.386220113023526</v>
      </c>
      <c r="Q32" s="90">
        <v>28.482049764100132</v>
      </c>
      <c r="R32" s="90"/>
      <c r="S32" s="90"/>
      <c r="T32" s="90"/>
      <c r="U32" s="90"/>
      <c r="V32" s="90"/>
      <c r="W32" s="90"/>
      <c r="X32" s="90"/>
      <c r="Y32" s="90"/>
      <c r="Z32" s="89"/>
      <c r="AA32" s="99">
        <v>90.471681848412146</v>
      </c>
      <c r="AB32" s="91">
        <v>85.990757867222754</v>
      </c>
      <c r="AC32" s="102">
        <f>AB32/AA32-1</f>
        <v>-4.9528470010066883E-2</v>
      </c>
      <c r="AD32" s="356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440">
        <v>18.695043000000002</v>
      </c>
      <c r="O33" s="90">
        <v>1.6121780000000001</v>
      </c>
      <c r="P33" s="90">
        <v>1.1259809999999999</v>
      </c>
      <c r="Q33" s="90">
        <v>1.306211</v>
      </c>
      <c r="R33" s="90"/>
      <c r="S33" s="90"/>
      <c r="T33" s="90"/>
      <c r="U33" s="90"/>
      <c r="V33" s="90"/>
      <c r="W33" s="90"/>
      <c r="X33" s="90"/>
      <c r="Y33" s="90"/>
      <c r="Z33" s="89"/>
      <c r="AA33" s="99">
        <v>4.5287569999999997</v>
      </c>
      <c r="AB33" s="91">
        <v>4.0443699999999998</v>
      </c>
      <c r="AC33" s="102">
        <f>AB33/AA33-1</f>
        <v>-0.10695804610404136</v>
      </c>
      <c r="AD33" s="356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440">
        <v>898.87547696861725</v>
      </c>
      <c r="O34" s="94">
        <v>931.91371100000003</v>
      </c>
      <c r="P34" s="94">
        <v>982.37922100000003</v>
      </c>
      <c r="Q34" s="94">
        <v>989.06229199999996</v>
      </c>
      <c r="R34" s="94"/>
      <c r="S34" s="94"/>
      <c r="T34" s="94"/>
      <c r="U34" s="94"/>
      <c r="V34" s="94"/>
      <c r="W34" s="94"/>
      <c r="X34" s="94"/>
      <c r="Y34" s="94"/>
      <c r="Z34" s="93"/>
      <c r="AA34" s="100">
        <v>906.14852127211179</v>
      </c>
      <c r="AB34" s="95">
        <v>964.42095206644581</v>
      </c>
      <c r="AC34" s="102">
        <f>AB34/AA34-1</f>
        <v>6.4307814256019835E-2</v>
      </c>
      <c r="AD34" s="356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440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356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440">
        <v>363.09769384747199</v>
      </c>
      <c r="O36" s="94">
        <v>32.504858488137828</v>
      </c>
      <c r="P36" s="94">
        <v>43.924492173968552</v>
      </c>
      <c r="Q36" s="94">
        <v>60.689067500316952</v>
      </c>
      <c r="R36" s="94"/>
      <c r="S36" s="94"/>
      <c r="T36" s="94"/>
      <c r="U36" s="94"/>
      <c r="V36" s="94"/>
      <c r="W36" s="94"/>
      <c r="X36" s="94"/>
      <c r="Y36" s="94"/>
      <c r="Z36" s="93"/>
      <c r="AA36" s="100">
        <v>69.998187907540711</v>
      </c>
      <c r="AB36" s="95">
        <v>137.11841816242332</v>
      </c>
      <c r="AC36" s="102">
        <f t="shared" si="0"/>
        <v>0.95888525490889087</v>
      </c>
      <c r="AD36" s="356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440">
        <v>25.183071454</v>
      </c>
      <c r="O37" s="90">
        <v>1.6488150560000001</v>
      </c>
      <c r="P37" s="90">
        <v>2.0663966679999999</v>
      </c>
      <c r="Q37" s="90">
        <v>2.6237985620000002</v>
      </c>
      <c r="R37" s="90"/>
      <c r="S37" s="90"/>
      <c r="T37" s="90"/>
      <c r="U37" s="90"/>
      <c r="V37" s="90"/>
      <c r="W37" s="90"/>
      <c r="X37" s="90"/>
      <c r="Y37" s="90"/>
      <c r="Z37" s="89"/>
      <c r="AA37" s="99">
        <v>5.2826392159999997</v>
      </c>
      <c r="AB37" s="91">
        <v>6.3390102860000006</v>
      </c>
      <c r="AC37" s="102">
        <f t="shared" si="0"/>
        <v>0.19997032294018413</v>
      </c>
      <c r="AD37" s="356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440">
        <v>654.0041940263369</v>
      </c>
      <c r="O38" s="94">
        <v>894.21525746602924</v>
      </c>
      <c r="P38" s="94">
        <v>964.1815056506299</v>
      </c>
      <c r="Q38" s="94">
        <v>1049.1696412690824</v>
      </c>
      <c r="R38" s="94"/>
      <c r="S38" s="94"/>
      <c r="T38" s="94"/>
      <c r="U38" s="94"/>
      <c r="V38" s="94"/>
      <c r="W38" s="94"/>
      <c r="X38" s="94"/>
      <c r="Y38" s="94"/>
      <c r="Z38" s="93"/>
      <c r="AA38" s="100">
        <v>601.03752405654984</v>
      </c>
      <c r="AB38" s="95">
        <v>981.16055123474268</v>
      </c>
      <c r="AC38" s="102">
        <f t="shared" si="0"/>
        <v>0.63244475089117436</v>
      </c>
      <c r="AD38" s="356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440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356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440">
        <v>44.063618152527965</v>
      </c>
      <c r="O40" s="90">
        <v>2.1235225118621699</v>
      </c>
      <c r="P40" s="90">
        <v>0.17459182603144541</v>
      </c>
      <c r="Q40" s="90">
        <v>1.9995344996830511</v>
      </c>
      <c r="R40" s="90"/>
      <c r="S40" s="90"/>
      <c r="T40" s="90"/>
      <c r="U40" s="90"/>
      <c r="V40" s="90"/>
      <c r="W40" s="90"/>
      <c r="X40" s="90"/>
      <c r="Y40" s="90"/>
      <c r="Z40" s="89"/>
      <c r="AA40" s="99">
        <v>9.2973370924592835</v>
      </c>
      <c r="AB40" s="95">
        <v>4.2976488375766664</v>
      </c>
      <c r="AC40" s="102">
        <f t="shared" si="0"/>
        <v>-0.53775486520088367</v>
      </c>
      <c r="AD40" s="356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441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2392.8882520491843</v>
      </c>
      <c r="P42" s="97">
        <f>P40+P36+P28+P32+P24+P20+P16+P12+P8</f>
        <v>2235.298338520126</v>
      </c>
      <c r="Q42" s="97">
        <f t="shared" ref="Q42:AB42" si="2">SUM(Q8,Q12,Q16,Q20,Q24,Q32,Q28,Q36,Q40)</f>
        <v>2558.7763471082894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5954.0460363470675</v>
      </c>
      <c r="AB42" s="97">
        <f t="shared" si="2"/>
        <v>7186.9629376776002</v>
      </c>
      <c r="AC42" s="103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1093.8361693908512</v>
      </c>
      <c r="Q50" s="106">
        <f t="shared" si="3"/>
        <v>1348.1637513185558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3046.5608210931146</v>
      </c>
      <c r="AB50" s="107">
        <f>AB8</f>
        <v>3666.7389093358406</v>
      </c>
      <c r="AC50" s="110">
        <f t="shared" ref="AC50:AC59" si="4">AB50/AA50-1</f>
        <v>0.20356661975985246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592.46111023851529</v>
      </c>
      <c r="Q51" s="106">
        <f t="shared" si="5"/>
        <v>692.98793436004246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1764.1113753943673</v>
      </c>
      <c r="AB51" s="107">
        <f t="shared" si="5"/>
        <v>1986.6928455332231</v>
      </c>
      <c r="AC51" s="110">
        <f t="shared" si="4"/>
        <v>0.12617200548865437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211.62590956663553</v>
      </c>
      <c r="P52" s="106">
        <f t="shared" si="6"/>
        <v>251.62344005072632</v>
      </c>
      <c r="Q52" s="106">
        <f t="shared" si="6"/>
        <v>244.61664167100813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514.61880992881981</v>
      </c>
      <c r="AB52" s="107">
        <f t="shared" si="6"/>
        <v>707.86599128836997</v>
      </c>
      <c r="AC52" s="110">
        <f t="shared" si="4"/>
        <v>0.37551519227655006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10.500047482074999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26.594495830966999</v>
      </c>
      <c r="AB53" s="107">
        <f t="shared" si="7"/>
        <v>30.001842046835002</v>
      </c>
      <c r="AC53" s="110">
        <f t="shared" si="4"/>
        <v>0.12812223392106725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167.73412283989393</v>
      </c>
      <c r="Q54" s="106">
        <f t="shared" si="8"/>
        <v>121.61914322064167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335.31797342847671</v>
      </c>
      <c r="AB54" s="107">
        <f t="shared" si="8"/>
        <v>418.27727584520761</v>
      </c>
      <c r="AC54" s="110">
        <f t="shared" si="4"/>
        <v>0.24740487832641067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33.122487990099089</v>
      </c>
      <c r="P55" s="106">
        <f t="shared" si="9"/>
        <v>24.386220113023526</v>
      </c>
      <c r="Q55" s="106">
        <f t="shared" si="9"/>
        <v>28.482049764100132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90.471681848412146</v>
      </c>
      <c r="AB55" s="107">
        <f t="shared" si="9"/>
        <v>85.990757867222754</v>
      </c>
      <c r="AC55" s="110">
        <f t="shared" si="4"/>
        <v>-4.9528470010066883E-2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49.718177291865999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97.075353822910017</v>
      </c>
      <c r="AB56" s="107">
        <f t="shared" si="10"/>
        <v>149.97924876090099</v>
      </c>
      <c r="AC56" s="110">
        <f t="shared" si="4"/>
        <v>0.54497761640406739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60.689067500316952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69.998187907540711</v>
      </c>
      <c r="AB57" s="107">
        <f t="shared" si="11"/>
        <v>137.11841816242332</v>
      </c>
      <c r="AC57" s="110">
        <f t="shared" si="4"/>
        <v>0.95888525490889087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1.9995344996830511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9.2973370924592835</v>
      </c>
      <c r="AB58" s="107">
        <f t="shared" si="12"/>
        <v>4.2976488375766664</v>
      </c>
      <c r="AC58" s="110">
        <f t="shared" si="4"/>
        <v>-0.53775486520088367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2392.8882520491843</v>
      </c>
      <c r="P59" s="109">
        <f t="shared" si="13"/>
        <v>2235.2983385201264</v>
      </c>
      <c r="Q59" s="109">
        <f t="shared" si="13"/>
        <v>2558.7763471082894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5954.0460363470675</v>
      </c>
      <c r="AB59" s="109">
        <f t="shared" si="14"/>
        <v>7186.9629376776002</v>
      </c>
      <c r="AC59" s="133">
        <f t="shared" si="4"/>
        <v>0.20707211429069727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185.80975700000002</v>
      </c>
      <c r="Q62" s="106">
        <f t="shared" si="15"/>
        <v>238.058774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600.43769499999996</v>
      </c>
      <c r="AB62" s="107">
        <f t="shared" si="15"/>
        <v>625.410934</v>
      </c>
      <c r="AC62" s="110">
        <f t="shared" ref="AC62:AC69" si="16">AB62/AA62-1</f>
        <v>4.1591724183805745E-2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444.780959</v>
      </c>
      <c r="Q63" s="106">
        <f t="shared" si="17"/>
        <v>523.14513199999999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1447.0680830000001</v>
      </c>
      <c r="AB63" s="107">
        <f t="shared" si="17"/>
        <v>1495.1173359999998</v>
      </c>
      <c r="AC63" s="110">
        <f t="shared" si="16"/>
        <v>3.3204555863319163E-2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95.978949999999998</v>
      </c>
      <c r="P64" s="106">
        <f t="shared" si="18"/>
        <v>108.691818</v>
      </c>
      <c r="Q64" s="106">
        <f t="shared" si="18"/>
        <v>107.226525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303.28399100000001</v>
      </c>
      <c r="AB64" s="107">
        <f t="shared" si="18"/>
        <v>311.89729299999999</v>
      </c>
      <c r="AC64" s="110">
        <f t="shared" si="16"/>
        <v>2.8400120862297484E-2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0.63324499999999995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1.5446279999999999</v>
      </c>
      <c r="AB65" s="107">
        <f t="shared" si="19"/>
        <v>1.7959680000000002</v>
      </c>
      <c r="AC65" s="110">
        <f t="shared" si="16"/>
        <v>0.16271879054374283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77.25025500000001</v>
      </c>
      <c r="Q66" s="106">
        <f t="shared" si="20"/>
        <v>58.792951000000002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170.57615099999998</v>
      </c>
      <c r="AB66" s="107">
        <f t="shared" si="20"/>
        <v>194.90742800000004</v>
      </c>
      <c r="AC66" s="110">
        <f t="shared" si="16"/>
        <v>0.14264172838558231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1.306211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4.5287569999999997</v>
      </c>
      <c r="AB67" s="107">
        <f t="shared" si="21"/>
        <v>4.0443699999999998</v>
      </c>
      <c r="AC67" s="110">
        <f t="shared" si="16"/>
        <v>-0.10695804610404136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358">
        <f t="shared" ref="O68:X68" si="23">O29</f>
        <v>1.5377129999999999</v>
      </c>
      <c r="P68" s="358">
        <f t="shared" si="23"/>
        <v>1.3923709999999998</v>
      </c>
      <c r="Q68" s="358">
        <f t="shared" si="23"/>
        <v>1.3911439999999999</v>
      </c>
      <c r="R68" s="358">
        <f t="shared" si="23"/>
        <v>0</v>
      </c>
      <c r="S68" s="358">
        <f t="shared" si="23"/>
        <v>0</v>
      </c>
      <c r="T68" s="358">
        <f t="shared" si="23"/>
        <v>0</v>
      </c>
      <c r="U68" s="358">
        <f t="shared" si="23"/>
        <v>0</v>
      </c>
      <c r="V68" s="358">
        <f t="shared" si="23"/>
        <v>0</v>
      </c>
      <c r="W68" s="358">
        <f t="shared" si="23"/>
        <v>0</v>
      </c>
      <c r="X68" s="358">
        <f t="shared" si="23"/>
        <v>0</v>
      </c>
      <c r="Y68" s="358">
        <f>Y29</f>
        <v>0</v>
      </c>
      <c r="Z68" s="358">
        <f>Z29</f>
        <v>0</v>
      </c>
      <c r="AA68" s="107">
        <f>AA29</f>
        <v>2.1447050000000001</v>
      </c>
      <c r="AB68" s="357">
        <f>AB29</f>
        <v>4.3212279999999996</v>
      </c>
      <c r="AC68" s="110">
        <f t="shared" si="16"/>
        <v>1.014835606761769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2.6237985620000002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5.2826392159999997</v>
      </c>
      <c r="AB69" s="107">
        <f t="shared" si="24"/>
        <v>6.3390102860000006</v>
      </c>
      <c r="AC69" s="110">
        <f t="shared" si="16"/>
        <v>0.19997032294018413</v>
      </c>
    </row>
    <row r="70" spans="1:29">
      <c r="AC70" s="12"/>
    </row>
    <row r="72" spans="1:29" ht="23.25" customHeight="1">
      <c r="D72" s="771" t="s">
        <v>173</v>
      </c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771"/>
      <c r="Y72" s="771"/>
      <c r="Z72" s="771"/>
      <c r="AA72" s="771"/>
      <c r="AB72" s="771"/>
      <c r="AC72" s="771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770" t="s">
        <v>165</v>
      </c>
      <c r="E74" s="770"/>
      <c r="F74" s="770"/>
      <c r="G74" s="770"/>
      <c r="H74" s="770"/>
      <c r="I74" s="770"/>
      <c r="J74" s="770"/>
      <c r="K74" s="770"/>
      <c r="L74" s="770"/>
      <c r="M74" s="770"/>
      <c r="N74" s="770"/>
      <c r="O74" s="770"/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/>
      <c r="AB74" s="770"/>
      <c r="AC74" s="770"/>
    </row>
    <row r="75" spans="1:29">
      <c r="D75" s="770" t="s">
        <v>166</v>
      </c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770"/>
      <c r="X75" s="770"/>
      <c r="Y75" s="770"/>
      <c r="Z75" s="770"/>
      <c r="AA75" s="770"/>
      <c r="AB75" s="770"/>
      <c r="AC75" s="770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770" t="s">
        <v>167</v>
      </c>
      <c r="E77" s="770"/>
      <c r="F77" s="770"/>
      <c r="G77" s="770"/>
      <c r="H77" s="770"/>
      <c r="I77" s="770"/>
      <c r="J77" s="770"/>
      <c r="K77" s="770"/>
      <c r="L77" s="770"/>
      <c r="M77" s="770"/>
      <c r="N77" s="770"/>
      <c r="O77" s="770"/>
      <c r="P77" s="770"/>
      <c r="Q77" s="770"/>
      <c r="R77" s="770"/>
      <c r="S77" s="770"/>
      <c r="T77" s="770"/>
      <c r="U77" s="770"/>
      <c r="V77" s="770"/>
      <c r="W77" s="770"/>
      <c r="X77" s="770"/>
      <c r="Y77" s="770"/>
      <c r="Z77" s="770"/>
      <c r="AA77" s="770"/>
      <c r="AB77" s="770"/>
      <c r="AC77" s="770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353"/>
      <c r="K83" s="353"/>
      <c r="L83" s="353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353"/>
      <c r="K84" s="353"/>
      <c r="L84" s="353"/>
    </row>
    <row r="85" spans="5:24">
      <c r="J85" s="353"/>
      <c r="K85" s="353"/>
      <c r="L85" s="353"/>
    </row>
    <row r="86" spans="5:24">
      <c r="J86" s="353"/>
      <c r="K86" s="353"/>
      <c r="L86" s="353"/>
    </row>
    <row r="87" spans="5:24">
      <c r="J87" s="353"/>
      <c r="K87" s="353"/>
      <c r="L87" s="353"/>
    </row>
    <row r="88" spans="5:24">
      <c r="J88" s="353"/>
      <c r="K88" s="353"/>
      <c r="L88" s="353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353"/>
      <c r="K89" s="353"/>
      <c r="L89" s="353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353"/>
      <c r="K90" s="353"/>
      <c r="L90" s="353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353"/>
      <c r="K91" s="353"/>
      <c r="L91" s="353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353"/>
      <c r="K92" s="353"/>
      <c r="L92" s="353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>
    <tabColor rgb="FFFF99FF"/>
  </sheetPr>
  <dimension ref="A1:T97"/>
  <sheetViews>
    <sheetView showGridLines="0" view="pageBreakPreview" topLeftCell="A76" zoomScaleNormal="100" zoomScaleSheetLayoutView="100" workbookViewId="0">
      <selection activeCell="K16" sqref="K16"/>
    </sheetView>
  </sheetViews>
  <sheetFormatPr baseColWidth="10" defaultColWidth="11.42578125" defaultRowHeight="15"/>
  <cols>
    <col min="1" max="1" width="17.7109375" style="155" customWidth="1"/>
    <col min="2" max="2" width="18.85546875" style="151" bestFit="1" customWidth="1"/>
    <col min="3" max="3" width="12.85546875" style="151" bestFit="1" customWidth="1"/>
    <col min="4" max="4" width="18.85546875" style="151" bestFit="1" customWidth="1"/>
    <col min="5" max="5" width="16" style="151" bestFit="1" customWidth="1"/>
    <col min="6" max="9" width="18.85546875" style="151" bestFit="1" customWidth="1"/>
    <col min="10" max="11" width="12.85546875" style="151" customWidth="1"/>
    <col min="12" max="12" width="2.5703125" style="152" customWidth="1"/>
    <col min="13" max="16384" width="11.42578125" style="152"/>
  </cols>
  <sheetData>
    <row r="1" spans="1:20">
      <c r="A1" s="220" t="s">
        <v>254</v>
      </c>
    </row>
    <row r="2" spans="1:20" ht="15.75">
      <c r="A2" s="138" t="s">
        <v>255</v>
      </c>
    </row>
    <row r="3" spans="1:20" ht="15.75">
      <c r="A3" s="138"/>
    </row>
    <row r="4" spans="1:20">
      <c r="A4" s="8" t="s">
        <v>402</v>
      </c>
    </row>
    <row r="5" spans="1:20">
      <c r="A5" s="162" t="s">
        <v>251</v>
      </c>
      <c r="B5" s="354" t="s">
        <v>199</v>
      </c>
      <c r="C5" s="354" t="s">
        <v>200</v>
      </c>
      <c r="D5" s="354" t="s">
        <v>201</v>
      </c>
      <c r="E5" s="354" t="s">
        <v>202</v>
      </c>
      <c r="F5" s="354" t="s">
        <v>203</v>
      </c>
      <c r="G5" s="354" t="s">
        <v>205</v>
      </c>
      <c r="H5" s="354" t="s">
        <v>204</v>
      </c>
      <c r="I5" s="354" t="s">
        <v>206</v>
      </c>
      <c r="J5" s="354" t="s">
        <v>26</v>
      </c>
      <c r="K5" s="354" t="s">
        <v>55</v>
      </c>
    </row>
    <row r="6" spans="1:20">
      <c r="A6" s="155">
        <v>2009</v>
      </c>
      <c r="B6" s="156">
        <v>5935</v>
      </c>
      <c r="C6" s="156">
        <v>6791</v>
      </c>
      <c r="D6" s="156">
        <v>1233</v>
      </c>
      <c r="E6" s="151">
        <v>214</v>
      </c>
      <c r="F6" s="156">
        <v>1116</v>
      </c>
      <c r="G6" s="151">
        <v>591</v>
      </c>
      <c r="H6" s="151">
        <v>298</v>
      </c>
      <c r="I6" s="151">
        <v>276</v>
      </c>
      <c r="J6" s="151">
        <v>27</v>
      </c>
      <c r="K6" s="156">
        <f>SUM(B6:J6)</f>
        <v>16481</v>
      </c>
    </row>
    <row r="7" spans="1:20">
      <c r="A7" s="155">
        <v>2010</v>
      </c>
      <c r="B7" s="156">
        <v>8879</v>
      </c>
      <c r="C7" s="156">
        <v>7745</v>
      </c>
      <c r="D7" s="156">
        <v>1696</v>
      </c>
      <c r="E7" s="151">
        <v>118</v>
      </c>
      <c r="F7" s="156">
        <v>1579</v>
      </c>
      <c r="G7" s="151">
        <v>842</v>
      </c>
      <c r="H7" s="151">
        <v>523</v>
      </c>
      <c r="I7" s="151">
        <v>492</v>
      </c>
      <c r="J7" s="151">
        <v>29</v>
      </c>
      <c r="K7" s="156">
        <f t="shared" ref="K7:K13" si="0">SUM(B7:J7)</f>
        <v>21903</v>
      </c>
    </row>
    <row r="8" spans="1:20">
      <c r="A8" s="155">
        <v>2011</v>
      </c>
      <c r="B8" s="156">
        <v>10721</v>
      </c>
      <c r="C8" s="156">
        <v>10235</v>
      </c>
      <c r="D8" s="156">
        <v>1523</v>
      </c>
      <c r="E8" s="151">
        <v>219</v>
      </c>
      <c r="F8" s="156">
        <v>2427</v>
      </c>
      <c r="G8" s="151">
        <v>776</v>
      </c>
      <c r="H8" s="156">
        <v>1030</v>
      </c>
      <c r="I8" s="151">
        <v>564</v>
      </c>
      <c r="J8" s="151">
        <v>31</v>
      </c>
      <c r="K8" s="156">
        <f t="shared" si="0"/>
        <v>27526</v>
      </c>
    </row>
    <row r="9" spans="1:20">
      <c r="A9" s="155">
        <v>2012</v>
      </c>
      <c r="B9" s="156">
        <v>10731</v>
      </c>
      <c r="C9" s="156">
        <v>10746</v>
      </c>
      <c r="D9" s="156">
        <v>1352</v>
      </c>
      <c r="E9" s="151">
        <v>210</v>
      </c>
      <c r="F9" s="156">
        <v>2575</v>
      </c>
      <c r="G9" s="151">
        <v>558</v>
      </c>
      <c r="H9" s="151">
        <v>845</v>
      </c>
      <c r="I9" s="151">
        <v>428</v>
      </c>
      <c r="J9" s="151">
        <v>22</v>
      </c>
      <c r="K9" s="156">
        <f t="shared" si="0"/>
        <v>27467</v>
      </c>
    </row>
    <row r="10" spans="1:20">
      <c r="A10" s="155">
        <v>2013</v>
      </c>
      <c r="B10" s="156">
        <v>9821</v>
      </c>
      <c r="C10" s="156">
        <v>8536</v>
      </c>
      <c r="D10" s="156">
        <v>1414</v>
      </c>
      <c r="E10" s="151">
        <v>479</v>
      </c>
      <c r="F10" s="156">
        <v>1776</v>
      </c>
      <c r="G10" s="151">
        <v>528</v>
      </c>
      <c r="H10" s="151">
        <v>857</v>
      </c>
      <c r="I10" s="151">
        <v>356</v>
      </c>
      <c r="J10" s="151">
        <v>23</v>
      </c>
      <c r="K10" s="156">
        <f t="shared" si="0"/>
        <v>23790</v>
      </c>
    </row>
    <row r="11" spans="1:20">
      <c r="A11" s="155">
        <v>2014</v>
      </c>
      <c r="B11" s="156">
        <v>8875</v>
      </c>
      <c r="C11" s="156">
        <v>6729</v>
      </c>
      <c r="D11" s="156">
        <v>1504</v>
      </c>
      <c r="E11" s="151">
        <v>331</v>
      </c>
      <c r="F11" s="156">
        <v>1523</v>
      </c>
      <c r="G11" s="151">
        <v>540</v>
      </c>
      <c r="H11" s="151">
        <v>647</v>
      </c>
      <c r="I11" s="151">
        <v>360</v>
      </c>
      <c r="J11" s="151">
        <v>38</v>
      </c>
      <c r="K11" s="156">
        <f t="shared" si="0"/>
        <v>20547</v>
      </c>
    </row>
    <row r="12" spans="1:20">
      <c r="A12" s="155">
        <v>2015</v>
      </c>
      <c r="B12" s="156">
        <v>8167.541312653776</v>
      </c>
      <c r="C12" s="156">
        <v>6650.5953646963681</v>
      </c>
      <c r="D12" s="156">
        <v>1507.6585311955087</v>
      </c>
      <c r="E12" s="156">
        <v>137.79635297098301</v>
      </c>
      <c r="F12" s="156">
        <v>1548.2696011111268</v>
      </c>
      <c r="G12" s="156">
        <v>341.685340655076</v>
      </c>
      <c r="H12" s="156">
        <v>350.00259655641497</v>
      </c>
      <c r="I12" s="156">
        <v>219.63469285986599</v>
      </c>
      <c r="J12" s="156">
        <v>26.956227140133979</v>
      </c>
      <c r="K12" s="156">
        <f t="shared" si="0"/>
        <v>18950.140019839251</v>
      </c>
    </row>
    <row r="13" spans="1:20">
      <c r="A13" s="155">
        <v>2016</v>
      </c>
      <c r="B13" s="156">
        <v>10171.202800494437</v>
      </c>
      <c r="C13" s="156">
        <v>7385.9574342377318</v>
      </c>
      <c r="D13" s="156">
        <v>1465.4520841719275</v>
      </c>
      <c r="E13" s="156">
        <v>120.45621156886003</v>
      </c>
      <c r="F13" s="156">
        <v>1657.8745242177492</v>
      </c>
      <c r="G13" s="156">
        <v>344.26226528241506</v>
      </c>
      <c r="H13" s="156">
        <v>343.76033679517201</v>
      </c>
      <c r="I13" s="156">
        <v>272.67154160154439</v>
      </c>
      <c r="J13" s="156">
        <v>14.999100398455615</v>
      </c>
      <c r="K13" s="156">
        <f t="shared" si="0"/>
        <v>21776.636298768288</v>
      </c>
      <c r="M13"/>
      <c r="N13"/>
      <c r="O13"/>
      <c r="P13"/>
      <c r="Q13"/>
      <c r="R13"/>
      <c r="S13"/>
      <c r="T13"/>
    </row>
    <row r="14" spans="1:20">
      <c r="A14" s="155">
        <v>2017</v>
      </c>
      <c r="B14" s="156">
        <v>13773.190209452818</v>
      </c>
      <c r="C14" s="156">
        <v>7979.3150062432387</v>
      </c>
      <c r="D14" s="156">
        <v>2376.2998861161777</v>
      </c>
      <c r="E14" s="156">
        <v>118.029144359499</v>
      </c>
      <c r="F14" s="156">
        <v>1707.403931179932</v>
      </c>
      <c r="G14" s="156">
        <v>370.47615447265599</v>
      </c>
      <c r="H14" s="156">
        <v>426.70590445394396</v>
      </c>
      <c r="I14" s="156">
        <v>363.09769384747193</v>
      </c>
      <c r="J14" s="156">
        <v>44.063618152527965</v>
      </c>
      <c r="K14" s="156">
        <f>SUM(B14:J14)</f>
        <v>27158.581548278267</v>
      </c>
      <c r="M14"/>
      <c r="N14"/>
      <c r="O14"/>
      <c r="P14"/>
      <c r="Q14"/>
      <c r="R14"/>
      <c r="S14"/>
      <c r="T14"/>
    </row>
    <row r="15" spans="1:20">
      <c r="A15" s="153">
        <v>2018</v>
      </c>
      <c r="B15" s="161">
        <f>SUM(B16:B25)</f>
        <v>12156.278723000001</v>
      </c>
      <c r="C15" s="161">
        <f t="shared" ref="C15:J15" si="1">SUM(C16:C25)</f>
        <v>6688.1606225999994</v>
      </c>
      <c r="D15" s="161">
        <f t="shared" si="1"/>
        <v>2205.5427700999999</v>
      </c>
      <c r="E15" s="161">
        <f t="shared" si="1"/>
        <v>105.13859074800001</v>
      </c>
      <c r="F15" s="161">
        <f t="shared" si="1"/>
        <v>1222.88243728</v>
      </c>
      <c r="G15" s="161">
        <f t="shared" si="1"/>
        <v>287.62693214000001</v>
      </c>
      <c r="H15" s="161">
        <f t="shared" si="1"/>
        <v>399.31334783000005</v>
      </c>
      <c r="I15" s="161">
        <f t="shared" si="1"/>
        <v>511.67814134000002</v>
      </c>
      <c r="J15" s="161">
        <f t="shared" si="1"/>
        <v>10.501702657999999</v>
      </c>
      <c r="K15" s="161">
        <f>SUM(K16:K25)</f>
        <v>23587.123267695999</v>
      </c>
      <c r="M15"/>
      <c r="N15"/>
      <c r="O15"/>
      <c r="P15"/>
      <c r="Q15"/>
      <c r="R15"/>
      <c r="S15"/>
      <c r="T15"/>
    </row>
    <row r="16" spans="1:20">
      <c r="A16" s="340" t="s">
        <v>137</v>
      </c>
      <c r="B16" s="156">
        <v>1225.7593939999999</v>
      </c>
      <c r="C16" s="695">
        <v>701.22284379999996</v>
      </c>
      <c r="D16" s="156">
        <v>211.4899064</v>
      </c>
      <c r="E16" s="156">
        <v>10.810274100000001</v>
      </c>
      <c r="F16" s="156">
        <v>128.9388232</v>
      </c>
      <c r="G16" s="156">
        <v>33.117238229999998</v>
      </c>
      <c r="H16" s="156">
        <v>47.794401999999998</v>
      </c>
      <c r="I16" s="156">
        <v>32.504858949999999</v>
      </c>
      <c r="J16" s="157">
        <v>2.1235230519999999</v>
      </c>
      <c r="K16" s="156">
        <f>SUM(B16:J16)</f>
        <v>2393.7612637320003</v>
      </c>
      <c r="M16"/>
      <c r="N16"/>
      <c r="O16"/>
      <c r="P16"/>
      <c r="Q16"/>
      <c r="R16"/>
      <c r="S16"/>
      <c r="T16"/>
    </row>
    <row r="17" spans="1:20">
      <c r="A17" s="340" t="s">
        <v>138</v>
      </c>
      <c r="B17" s="156">
        <v>1093.809514</v>
      </c>
      <c r="C17" s="695">
        <v>592.50987190000001</v>
      </c>
      <c r="D17" s="156">
        <v>251.46677339999999</v>
      </c>
      <c r="E17" s="156">
        <v>8.7074009740000005</v>
      </c>
      <c r="F17" s="156">
        <v>167.73412450000001</v>
      </c>
      <c r="G17" s="156">
        <v>24.332232040000001</v>
      </c>
      <c r="H17" s="156">
        <v>52.466669469999999</v>
      </c>
      <c r="I17" s="156">
        <v>43.924492200000003</v>
      </c>
      <c r="J17" s="157">
        <v>0.17459179599999999</v>
      </c>
      <c r="K17" s="156">
        <f t="shared" ref="K17:K25" si="2">SUM(B17:J17)</f>
        <v>2235.1256702799997</v>
      </c>
      <c r="M17"/>
      <c r="N17"/>
      <c r="O17"/>
      <c r="P17"/>
      <c r="Q17"/>
      <c r="R17"/>
      <c r="S17"/>
      <c r="T17"/>
    </row>
    <row r="18" spans="1:20">
      <c r="A18" s="340" t="s">
        <v>139</v>
      </c>
      <c r="B18" s="156">
        <v>1365.088939</v>
      </c>
      <c r="C18" s="695">
        <v>702.11454179999998</v>
      </c>
      <c r="D18" s="156">
        <v>264.2962359</v>
      </c>
      <c r="E18" s="156">
        <v>10.500044320000001</v>
      </c>
      <c r="F18" s="156">
        <v>126.7265474</v>
      </c>
      <c r="G18" s="156">
        <v>28.367962840000001</v>
      </c>
      <c r="H18" s="156">
        <v>49.710886000000002</v>
      </c>
      <c r="I18" s="156">
        <v>60.256782340000001</v>
      </c>
      <c r="J18" s="157">
        <v>1.9995346570000001</v>
      </c>
      <c r="K18" s="156">
        <f t="shared" si="2"/>
        <v>2609.0614742569996</v>
      </c>
      <c r="M18"/>
      <c r="N18"/>
      <c r="O18"/>
      <c r="P18"/>
      <c r="Q18"/>
      <c r="R18"/>
      <c r="S18"/>
      <c r="T18"/>
    </row>
    <row r="19" spans="1:20">
      <c r="A19" s="340" t="s">
        <v>140</v>
      </c>
      <c r="B19" s="156">
        <v>1251.0697720000001</v>
      </c>
      <c r="C19" s="695">
        <v>624.79572199999996</v>
      </c>
      <c r="D19" s="156">
        <v>236.1694463</v>
      </c>
      <c r="E19" s="156">
        <v>10.542932759999999</v>
      </c>
      <c r="F19" s="156">
        <v>137.3615121</v>
      </c>
      <c r="G19" s="156">
        <v>35.372488910000001</v>
      </c>
      <c r="H19" s="156">
        <v>28.096611429999999</v>
      </c>
      <c r="I19" s="156">
        <v>46.198228139999998</v>
      </c>
      <c r="J19" s="157">
        <v>0.219337861</v>
      </c>
      <c r="K19" s="156">
        <f t="shared" si="2"/>
        <v>2369.8260515009997</v>
      </c>
      <c r="M19"/>
      <c r="N19"/>
      <c r="O19"/>
      <c r="P19"/>
      <c r="Q19"/>
      <c r="R19"/>
      <c r="S19"/>
      <c r="T19"/>
    </row>
    <row r="20" spans="1:20">
      <c r="A20" s="340" t="s">
        <v>141</v>
      </c>
      <c r="B20" s="156">
        <v>1266.9896819999999</v>
      </c>
      <c r="C20" s="695">
        <v>690.31663830000002</v>
      </c>
      <c r="D20" s="156">
        <v>241.0748725</v>
      </c>
      <c r="E20" s="156">
        <v>12.398299229999999</v>
      </c>
      <c r="F20" s="156">
        <v>126.9258454</v>
      </c>
      <c r="G20" s="156">
        <v>29.09927373</v>
      </c>
      <c r="H20" s="156">
        <v>46.008992139999997</v>
      </c>
      <c r="I20" s="156">
        <v>41.219801969999999</v>
      </c>
      <c r="J20" s="157">
        <v>0.19612803000000001</v>
      </c>
      <c r="K20" s="156">
        <f t="shared" si="2"/>
        <v>2454.2295332999997</v>
      </c>
      <c r="M20"/>
      <c r="N20"/>
      <c r="O20"/>
      <c r="P20"/>
      <c r="Q20"/>
      <c r="R20"/>
      <c r="S20"/>
      <c r="T20"/>
    </row>
    <row r="21" spans="1:20">
      <c r="A21" s="340" t="s">
        <v>142</v>
      </c>
      <c r="B21" s="156">
        <v>1421.207077</v>
      </c>
      <c r="C21" s="695">
        <v>709.26224739999998</v>
      </c>
      <c r="D21" s="156">
        <v>266.54705489999998</v>
      </c>
      <c r="E21" s="156">
        <v>12.51584572</v>
      </c>
      <c r="F21" s="156">
        <v>113.2835347</v>
      </c>
      <c r="G21" s="156">
        <v>31.279702199999999</v>
      </c>
      <c r="H21" s="156">
        <v>31.058083150000002</v>
      </c>
      <c r="I21" s="156">
        <v>63.686399289999997</v>
      </c>
      <c r="J21" s="157">
        <v>2.0699197140000001</v>
      </c>
      <c r="K21" s="156">
        <f t="shared" si="2"/>
        <v>2650.9098640740003</v>
      </c>
      <c r="M21"/>
      <c r="N21"/>
      <c r="O21"/>
      <c r="P21"/>
      <c r="Q21"/>
      <c r="R21"/>
      <c r="S21"/>
      <c r="T21"/>
    </row>
    <row r="22" spans="1:20">
      <c r="A22" s="340" t="s">
        <v>143</v>
      </c>
      <c r="B22" s="156">
        <v>1187.4890680000001</v>
      </c>
      <c r="C22" s="695">
        <v>685.60027549999995</v>
      </c>
      <c r="D22" s="156">
        <v>201.65694540000001</v>
      </c>
      <c r="E22" s="156">
        <v>8.9537036059999995</v>
      </c>
      <c r="F22" s="156">
        <v>87.894966839999995</v>
      </c>
      <c r="G22" s="156">
        <v>19.364737900000002</v>
      </c>
      <c r="H22" s="156">
        <v>40.166404450000002</v>
      </c>
      <c r="I22" s="156">
        <v>49.790063529999998</v>
      </c>
      <c r="J22" s="157">
        <v>0.28107346999999999</v>
      </c>
      <c r="K22" s="156">
        <f t="shared" si="2"/>
        <v>2281.1972386960001</v>
      </c>
      <c r="M22" s="156"/>
    </row>
    <row r="23" spans="1:20">
      <c r="A23" s="340" t="s">
        <v>144</v>
      </c>
      <c r="B23" s="156">
        <v>1184.45598</v>
      </c>
      <c r="C23" s="156">
        <v>669.10386149999999</v>
      </c>
      <c r="D23" s="156">
        <v>169.27085600000001</v>
      </c>
      <c r="E23" s="156">
        <v>13.322681660000001</v>
      </c>
      <c r="F23" s="156">
        <v>95.590562939999998</v>
      </c>
      <c r="G23" s="156">
        <v>32.934646069999999</v>
      </c>
      <c r="H23" s="156">
        <v>28.597509240000001</v>
      </c>
      <c r="I23" s="156">
        <v>27.918898349999999</v>
      </c>
      <c r="J23" s="157">
        <v>0.193645651</v>
      </c>
      <c r="K23" s="156">
        <f t="shared" si="2"/>
        <v>2221.3886414109998</v>
      </c>
    </row>
    <row r="24" spans="1:20">
      <c r="A24" s="340" t="s">
        <v>145</v>
      </c>
      <c r="B24" s="156">
        <v>1089.865352</v>
      </c>
      <c r="C24" s="156">
        <v>627.52518869999994</v>
      </c>
      <c r="D24" s="156">
        <v>185.36442940000001</v>
      </c>
      <c r="E24" s="156">
        <v>7.875002104</v>
      </c>
      <c r="F24" s="156">
        <v>143.58325289999999</v>
      </c>
      <c r="G24" s="156">
        <v>26.517927490000002</v>
      </c>
      <c r="H24" s="156">
        <v>40.002496659999998</v>
      </c>
      <c r="I24" s="156">
        <v>71.002321240000001</v>
      </c>
      <c r="J24" s="157">
        <v>7.0277610000000004E-3</v>
      </c>
      <c r="K24" s="156">
        <f t="shared" si="2"/>
        <v>2191.7429982550002</v>
      </c>
    </row>
    <row r="25" spans="1:20">
      <c r="A25" s="340" t="s">
        <v>133</v>
      </c>
      <c r="B25" s="156">
        <v>1070.5439449999999</v>
      </c>
      <c r="C25" s="156">
        <v>685.70943169999998</v>
      </c>
      <c r="D25" s="156">
        <v>178.20624989999999</v>
      </c>
      <c r="E25" s="156">
        <v>9.5124062739999999</v>
      </c>
      <c r="F25" s="156">
        <v>94.843267299999994</v>
      </c>
      <c r="G25" s="156">
        <v>27.240722730000002</v>
      </c>
      <c r="H25" s="156">
        <v>35.411293290000003</v>
      </c>
      <c r="I25" s="156">
        <v>75.176295330000002</v>
      </c>
      <c r="J25" s="157">
        <v>3.2369206660000001</v>
      </c>
      <c r="K25" s="156">
        <f t="shared" si="2"/>
        <v>2179.8805321899999</v>
      </c>
    </row>
    <row r="26" spans="1:20" ht="15.75">
      <c r="A26" s="158" t="s">
        <v>566</v>
      </c>
    </row>
    <row r="27" spans="1:20">
      <c r="A27" s="340" t="s">
        <v>550</v>
      </c>
      <c r="B27" s="156">
        <v>10984.047031512639</v>
      </c>
      <c r="C27" s="156">
        <v>6621.3706426810368</v>
      </c>
      <c r="D27" s="156">
        <v>1834.1407608968998</v>
      </c>
      <c r="E27" s="156">
        <v>96.767965559524995</v>
      </c>
      <c r="F27" s="156">
        <v>1386.1660294918991</v>
      </c>
      <c r="G27" s="156">
        <v>316.253110500133</v>
      </c>
      <c r="H27" s="156">
        <v>340.54839637721398</v>
      </c>
      <c r="I27" s="156">
        <v>284.01580934884549</v>
      </c>
      <c r="J27" s="156">
        <v>31.491700651154357</v>
      </c>
      <c r="K27" s="156">
        <f>SUM(B27:J27)</f>
        <v>21894.801447019341</v>
      </c>
    </row>
    <row r="28" spans="1:20">
      <c r="A28" s="340" t="s">
        <v>569</v>
      </c>
      <c r="B28" s="156">
        <f>B15</f>
        <v>12156.278723000001</v>
      </c>
      <c r="C28" s="156">
        <f t="shared" ref="C28:J28" si="3">C15</f>
        <v>6688.1606225999994</v>
      </c>
      <c r="D28" s="156">
        <f t="shared" si="3"/>
        <v>2205.5427700999999</v>
      </c>
      <c r="E28" s="156">
        <f t="shared" si="3"/>
        <v>105.13859074800001</v>
      </c>
      <c r="F28" s="156">
        <f t="shared" si="3"/>
        <v>1222.88243728</v>
      </c>
      <c r="G28" s="156">
        <f t="shared" si="3"/>
        <v>287.62693214000001</v>
      </c>
      <c r="H28" s="156">
        <f t="shared" si="3"/>
        <v>399.31334783000005</v>
      </c>
      <c r="I28" s="156">
        <f t="shared" si="3"/>
        <v>511.67814134000002</v>
      </c>
      <c r="J28" s="156">
        <f t="shared" si="3"/>
        <v>10.501702657999999</v>
      </c>
      <c r="K28" s="156">
        <f>K15</f>
        <v>23587.123267695999</v>
      </c>
    </row>
    <row r="29" spans="1:20">
      <c r="A29" s="159" t="s">
        <v>252</v>
      </c>
      <c r="B29" s="160">
        <f>B28/B27-1</f>
        <v>0.10672129208153369</v>
      </c>
      <c r="C29" s="160">
        <f t="shared" ref="C29:J29" si="4">C28/C27-1</f>
        <v>1.0087032356780989E-2</v>
      </c>
      <c r="D29" s="160">
        <f t="shared" si="4"/>
        <v>0.20249373282641803</v>
      </c>
      <c r="E29" s="160">
        <f t="shared" si="4"/>
        <v>8.650202719541511E-2</v>
      </c>
      <c r="F29" s="160">
        <f t="shared" si="4"/>
        <v>-0.11779511886592031</v>
      </c>
      <c r="G29" s="160">
        <f t="shared" si="4"/>
        <v>-9.0516669748678891E-2</v>
      </c>
      <c r="H29" s="160">
        <f t="shared" si="4"/>
        <v>0.1725597655955311</v>
      </c>
      <c r="I29" s="160">
        <f t="shared" si="4"/>
        <v>0.80158330803172229</v>
      </c>
      <c r="J29" s="160">
        <f t="shared" si="4"/>
        <v>-0.66652475284420531</v>
      </c>
      <c r="K29" s="160">
        <f>K28/K27-1</f>
        <v>7.7293316624574393E-2</v>
      </c>
    </row>
    <row r="30" spans="1:20">
      <c r="B30"/>
      <c r="C30"/>
      <c r="D30"/>
      <c r="E30"/>
      <c r="F30"/>
      <c r="G30"/>
      <c r="H30"/>
      <c r="I30"/>
      <c r="J30"/>
    </row>
    <row r="31" spans="1:20">
      <c r="B31"/>
      <c r="C31"/>
      <c r="D31"/>
      <c r="E31"/>
      <c r="F31"/>
      <c r="G31"/>
      <c r="H31"/>
      <c r="I31"/>
      <c r="J31"/>
      <c r="K31"/>
      <c r="L31"/>
    </row>
    <row r="33" spans="1:11">
      <c r="A33" s="772" t="s">
        <v>253</v>
      </c>
      <c r="B33" s="772"/>
      <c r="C33" s="772"/>
      <c r="D33" s="772"/>
      <c r="E33" s="772"/>
      <c r="F33" s="772"/>
      <c r="G33" s="772"/>
      <c r="H33" s="772"/>
      <c r="I33" s="772"/>
      <c r="J33" s="772"/>
      <c r="K33" s="772"/>
    </row>
    <row r="49" spans="1:10">
      <c r="A49" s="8" t="s">
        <v>259</v>
      </c>
    </row>
    <row r="50" spans="1:10">
      <c r="A50" s="153" t="s">
        <v>251</v>
      </c>
      <c r="B50" s="154" t="s">
        <v>199</v>
      </c>
      <c r="C50" s="154" t="s">
        <v>200</v>
      </c>
      <c r="D50" s="154" t="s">
        <v>201</v>
      </c>
      <c r="E50" s="154" t="s">
        <v>202</v>
      </c>
      <c r="F50" s="154" t="s">
        <v>203</v>
      </c>
      <c r="G50" s="154" t="s">
        <v>205</v>
      </c>
      <c r="H50" s="154" t="s">
        <v>204</v>
      </c>
      <c r="I50" s="154" t="s">
        <v>206</v>
      </c>
    </row>
    <row r="51" spans="1:10">
      <c r="B51" s="151" t="s">
        <v>256</v>
      </c>
      <c r="C51" s="151" t="s">
        <v>260</v>
      </c>
      <c r="D51" s="151" t="s">
        <v>256</v>
      </c>
      <c r="E51" s="151" t="s">
        <v>257</v>
      </c>
      <c r="F51" s="151" t="s">
        <v>256</v>
      </c>
      <c r="G51" s="151" t="s">
        <v>256</v>
      </c>
      <c r="H51" s="151" t="s">
        <v>256</v>
      </c>
      <c r="I51" s="151" t="s">
        <v>256</v>
      </c>
    </row>
    <row r="52" spans="1:10">
      <c r="A52" s="155">
        <v>2009</v>
      </c>
      <c r="B52" s="156">
        <v>1246</v>
      </c>
      <c r="C52" s="156">
        <v>6972</v>
      </c>
      <c r="D52" s="156">
        <v>1373</v>
      </c>
      <c r="E52" s="151">
        <v>16</v>
      </c>
      <c r="F52" s="156">
        <v>682</v>
      </c>
      <c r="G52" s="151">
        <v>37</v>
      </c>
      <c r="H52" s="151">
        <v>12</v>
      </c>
      <c r="I52" s="151">
        <v>12</v>
      </c>
    </row>
    <row r="53" spans="1:10">
      <c r="A53" s="155">
        <v>2010</v>
      </c>
      <c r="B53" s="156">
        <v>1256</v>
      </c>
      <c r="C53" s="156">
        <v>6335</v>
      </c>
      <c r="D53" s="156">
        <v>1314</v>
      </c>
      <c r="E53" s="151">
        <v>6</v>
      </c>
      <c r="F53" s="156">
        <v>770</v>
      </c>
      <c r="G53" s="151">
        <v>39</v>
      </c>
      <c r="H53" s="151">
        <v>17</v>
      </c>
      <c r="I53" s="151">
        <v>17</v>
      </c>
    </row>
    <row r="54" spans="1:10">
      <c r="A54" s="155">
        <v>2011</v>
      </c>
      <c r="B54" s="156">
        <v>1262</v>
      </c>
      <c r="C54" s="156">
        <v>6492</v>
      </c>
      <c r="D54" s="156">
        <v>1007</v>
      </c>
      <c r="E54" s="151">
        <v>7</v>
      </c>
      <c r="F54" s="156">
        <v>988</v>
      </c>
      <c r="G54" s="151">
        <v>32</v>
      </c>
      <c r="H54" s="156">
        <v>19</v>
      </c>
      <c r="I54" s="151">
        <v>19</v>
      </c>
    </row>
    <row r="55" spans="1:10">
      <c r="A55" s="155">
        <v>2012</v>
      </c>
      <c r="B55" s="156">
        <v>1406</v>
      </c>
      <c r="C55" s="156">
        <v>6427</v>
      </c>
      <c r="D55" s="156">
        <v>1016</v>
      </c>
      <c r="E55" s="151">
        <v>7</v>
      </c>
      <c r="F55" s="156">
        <v>1170</v>
      </c>
      <c r="G55" s="151">
        <v>26</v>
      </c>
      <c r="H55" s="151">
        <v>18</v>
      </c>
      <c r="I55" s="151">
        <v>18</v>
      </c>
    </row>
    <row r="56" spans="1:10">
      <c r="A56" s="155">
        <v>2013</v>
      </c>
      <c r="B56" s="156">
        <v>1403.9670750000002</v>
      </c>
      <c r="C56" s="156">
        <v>6047.3659180000004</v>
      </c>
      <c r="D56" s="156">
        <v>1079.006396</v>
      </c>
      <c r="E56" s="156">
        <v>21.204193999999998</v>
      </c>
      <c r="F56" s="156">
        <v>855.15530999999999</v>
      </c>
      <c r="G56" s="156">
        <v>23.824697999999998</v>
      </c>
      <c r="H56" s="156">
        <v>10.373199999999999</v>
      </c>
      <c r="I56" s="156">
        <v>18.448508504000003</v>
      </c>
    </row>
    <row r="57" spans="1:10">
      <c r="A57" s="155">
        <v>2014</v>
      </c>
      <c r="B57" s="156">
        <v>1402.417778</v>
      </c>
      <c r="C57" s="156">
        <v>5323.3804000000009</v>
      </c>
      <c r="D57" s="156">
        <v>1149.2442489999999</v>
      </c>
      <c r="E57" s="156">
        <v>17.144968000000002</v>
      </c>
      <c r="F57" s="156">
        <v>771.45482600000003</v>
      </c>
      <c r="G57" s="156">
        <v>24.640213999999997</v>
      </c>
      <c r="H57" s="156">
        <v>11.368120999999999</v>
      </c>
      <c r="I57" s="156">
        <v>16.477174284000004</v>
      </c>
    </row>
    <row r="58" spans="1:10">
      <c r="A58" s="155">
        <v>2015</v>
      </c>
      <c r="B58" s="156">
        <v>1757.1664789999998</v>
      </c>
      <c r="C58" s="156">
        <v>5743.7721409999986</v>
      </c>
      <c r="D58" s="156">
        <v>1217.4060959999999</v>
      </c>
      <c r="E58" s="156">
        <v>8.9059539999999995</v>
      </c>
      <c r="F58" s="156">
        <v>938.35960200000011</v>
      </c>
      <c r="G58" s="156">
        <v>20.111056000000001</v>
      </c>
      <c r="H58" s="156">
        <v>11.646831000000001</v>
      </c>
      <c r="I58" s="156">
        <v>17.754669809999999</v>
      </c>
    </row>
    <row r="59" spans="1:10">
      <c r="A59" s="155">
        <v>2016</v>
      </c>
      <c r="B59" s="156">
        <v>2492.5097820000001</v>
      </c>
      <c r="C59" s="156">
        <v>5915.3714909999999</v>
      </c>
      <c r="D59" s="156">
        <v>1113.5873849999998</v>
      </c>
      <c r="E59" s="156">
        <v>7.1565099999999982</v>
      </c>
      <c r="F59" s="156">
        <v>942.30815900000005</v>
      </c>
      <c r="G59" s="156">
        <v>19.371681000000002</v>
      </c>
      <c r="H59" s="156">
        <v>11.050374</v>
      </c>
      <c r="I59" s="156">
        <v>24.406133279999999</v>
      </c>
    </row>
    <row r="60" spans="1:10">
      <c r="A60" s="155">
        <v>2017</v>
      </c>
      <c r="B60" s="156">
        <v>2608.8056520000005</v>
      </c>
      <c r="C60" s="156">
        <v>6336.3753339999994</v>
      </c>
      <c r="D60" s="156">
        <v>1240.033964</v>
      </c>
      <c r="E60" s="156">
        <v>6.9465319999999995</v>
      </c>
      <c r="F60" s="156">
        <v>856.21164399999998</v>
      </c>
      <c r="G60" s="156">
        <v>18.695043000000002</v>
      </c>
      <c r="H60" s="156">
        <v>11.463353000000001</v>
      </c>
      <c r="I60" s="156">
        <v>25.183071454</v>
      </c>
    </row>
    <row r="61" spans="1:10">
      <c r="A61" s="162">
        <v>2018</v>
      </c>
      <c r="B61" s="374">
        <f>SUM(B62:B71)</f>
        <v>1988.9191350000001</v>
      </c>
      <c r="C61" s="374">
        <f t="shared" ref="C61:I61" si="5">SUM(C62:C71)</f>
        <v>5251.6559120000002</v>
      </c>
      <c r="D61" s="374">
        <f t="shared" si="5"/>
        <v>1018.5033539999999</v>
      </c>
      <c r="E61" s="374">
        <f t="shared" si="5"/>
        <v>6.5862310000000006</v>
      </c>
      <c r="F61" s="374">
        <f t="shared" si="5"/>
        <v>611.06672299999991</v>
      </c>
      <c r="G61" s="374">
        <f t="shared" si="5"/>
        <v>13.842408999999998</v>
      </c>
      <c r="H61" s="374">
        <f t="shared" si="5"/>
        <v>12.138942999999999</v>
      </c>
      <c r="I61" s="374">
        <f t="shared" si="5"/>
        <v>22.290428269999996</v>
      </c>
      <c r="J61" s="157"/>
    </row>
    <row r="62" spans="1:10">
      <c r="A62" s="340" t="s">
        <v>137</v>
      </c>
      <c r="B62" s="157">
        <v>184.77863099999999</v>
      </c>
      <c r="C62" s="157">
        <v>527.17576499999996</v>
      </c>
      <c r="D62" s="157">
        <v>92.255202999999995</v>
      </c>
      <c r="E62" s="157">
        <v>0.65115500000000004</v>
      </c>
      <c r="F62" s="157">
        <v>58.870925999999997</v>
      </c>
      <c r="G62" s="157">
        <v>1.6121780000000001</v>
      </c>
      <c r="H62" s="157">
        <v>1.5377130000000001</v>
      </c>
      <c r="I62" s="157">
        <v>1.631438537</v>
      </c>
    </row>
    <row r="63" spans="1:10">
      <c r="A63" s="340" t="s">
        <v>138</v>
      </c>
      <c r="B63" s="157">
        <v>166.67458999999999</v>
      </c>
      <c r="C63" s="157">
        <v>444.81754899999999</v>
      </c>
      <c r="D63" s="157">
        <v>104.866185</v>
      </c>
      <c r="E63" s="157">
        <v>0.51156800000000002</v>
      </c>
      <c r="F63" s="157">
        <v>77.250163000000001</v>
      </c>
      <c r="G63" s="157">
        <v>1.1259809999999999</v>
      </c>
      <c r="H63" s="157">
        <v>1.392371</v>
      </c>
      <c r="I63" s="157">
        <v>2.0252018199999999</v>
      </c>
    </row>
    <row r="64" spans="1:10">
      <c r="A64" s="340" t="s">
        <v>139</v>
      </c>
      <c r="B64" s="157">
        <v>220.103443</v>
      </c>
      <c r="C64" s="157">
        <v>530.03492200000005</v>
      </c>
      <c r="D64" s="157">
        <v>111.87828399999999</v>
      </c>
      <c r="E64" s="157">
        <v>0.63324499999999995</v>
      </c>
      <c r="F64" s="157">
        <v>61.323909</v>
      </c>
      <c r="G64" s="157">
        <v>1.306211</v>
      </c>
      <c r="H64" s="157">
        <v>1.559175</v>
      </c>
      <c r="I64" s="157">
        <v>2.5536675990000002</v>
      </c>
    </row>
    <row r="65" spans="1:9">
      <c r="A65" s="340" t="s">
        <v>140</v>
      </c>
      <c r="B65" s="157">
        <v>198.527119</v>
      </c>
      <c r="C65" s="157">
        <v>468.10311999999999</v>
      </c>
      <c r="D65" s="157">
        <v>103.096768</v>
      </c>
      <c r="E65" s="157">
        <v>0.63678400000000002</v>
      </c>
      <c r="F65" s="157">
        <v>66.875926000000007</v>
      </c>
      <c r="G65" s="157">
        <v>1.6417999999999999</v>
      </c>
      <c r="H65" s="157">
        <v>1.0662499999999999</v>
      </c>
      <c r="I65" s="157">
        <v>1.900700737</v>
      </c>
    </row>
    <row r="66" spans="1:9">
      <c r="A66" s="340" t="s">
        <v>141</v>
      </c>
      <c r="B66" s="157">
        <v>198.55586</v>
      </c>
      <c r="C66" s="157">
        <v>529.65853800000002</v>
      </c>
      <c r="D66" s="157">
        <v>103.31603</v>
      </c>
      <c r="E66" s="157">
        <v>0.751552</v>
      </c>
      <c r="F66" s="157">
        <v>61.664427000000003</v>
      </c>
      <c r="G66" s="157">
        <v>1.3503179999999999</v>
      </c>
      <c r="H66" s="157">
        <v>1.4279120000000001</v>
      </c>
      <c r="I66" s="157">
        <v>1.8290508670000001</v>
      </c>
    </row>
    <row r="67" spans="1:9">
      <c r="A67" s="340" t="s">
        <v>142</v>
      </c>
      <c r="B67" s="157">
        <v>219.77345299999999</v>
      </c>
      <c r="C67" s="157">
        <v>553.50573299999996</v>
      </c>
      <c r="D67" s="157">
        <v>120.65051099999999</v>
      </c>
      <c r="E67" s="157">
        <v>0.77066999999999997</v>
      </c>
      <c r="F67" s="157">
        <v>53.940001000000002</v>
      </c>
      <c r="G67" s="157">
        <v>1.4760009999999999</v>
      </c>
      <c r="H67" s="157">
        <v>0.95829600000000004</v>
      </c>
      <c r="I67" s="157">
        <v>2.858877026</v>
      </c>
    </row>
    <row r="68" spans="1:9">
      <c r="A68" s="340" t="s">
        <v>143</v>
      </c>
      <c r="B68" s="157">
        <v>193.184765</v>
      </c>
      <c r="C68" s="157">
        <v>553.603881</v>
      </c>
      <c r="D68" s="157">
        <v>94.211232999999993</v>
      </c>
      <c r="E68" s="157">
        <v>0.54862200000000005</v>
      </c>
      <c r="F68" s="157">
        <v>45.223306000000001</v>
      </c>
      <c r="G68" s="157">
        <v>0.91607899999999998</v>
      </c>
      <c r="H68" s="157">
        <v>1.1468579999999999</v>
      </c>
      <c r="I68" s="157">
        <v>2.293520134</v>
      </c>
    </row>
    <row r="69" spans="1:9">
      <c r="A69" s="340" t="s">
        <v>144</v>
      </c>
      <c r="B69" s="157">
        <v>214.756935</v>
      </c>
      <c r="C69" s="157">
        <v>557.10423500000002</v>
      </c>
      <c r="D69" s="157">
        <v>85.984555</v>
      </c>
      <c r="E69" s="157">
        <v>0.88020500000000002</v>
      </c>
      <c r="F69" s="157">
        <v>52.321637000000003</v>
      </c>
      <c r="G69" s="157">
        <v>1.635691</v>
      </c>
      <c r="H69" s="157">
        <v>0.89165300000000003</v>
      </c>
      <c r="I69" s="157">
        <v>1.330505783</v>
      </c>
    </row>
    <row r="70" spans="1:9">
      <c r="A70" s="340" t="s">
        <v>145</v>
      </c>
      <c r="B70" s="157">
        <v>205.01036400000001</v>
      </c>
      <c r="C70" s="157">
        <v>523.65770099999997</v>
      </c>
      <c r="D70" s="157">
        <v>104.01172200000001</v>
      </c>
      <c r="E70" s="157">
        <v>0.537663</v>
      </c>
      <c r="F70" s="157">
        <v>80.471868000000001</v>
      </c>
      <c r="G70" s="157">
        <v>1.359974</v>
      </c>
      <c r="H70" s="157">
        <v>1.251782</v>
      </c>
      <c r="I70" s="157">
        <v>2.6164388619999999</v>
      </c>
    </row>
    <row r="71" spans="1:9">
      <c r="A71" s="340" t="s">
        <v>133</v>
      </c>
      <c r="B71" s="157">
        <v>187.55397500000001</v>
      </c>
      <c r="C71" s="157">
        <v>563.99446799999998</v>
      </c>
      <c r="D71" s="157">
        <v>98.232862999999995</v>
      </c>
      <c r="E71" s="157">
        <v>0.664767</v>
      </c>
      <c r="F71" s="157">
        <v>53.124560000000002</v>
      </c>
      <c r="G71" s="157">
        <v>1.4181760000000001</v>
      </c>
      <c r="H71" s="157">
        <v>0.90693299999999999</v>
      </c>
      <c r="I71" s="157">
        <v>3.2510269049999998</v>
      </c>
    </row>
    <row r="72" spans="1:9" ht="15.75">
      <c r="A72" s="158" t="s">
        <v>565</v>
      </c>
    </row>
    <row r="73" spans="1:9">
      <c r="A73" s="340" t="s">
        <v>550</v>
      </c>
      <c r="B73" s="157">
        <v>2138.4537380000002</v>
      </c>
      <c r="C73" s="157">
        <v>5269.6736289999999</v>
      </c>
      <c r="D73" s="157">
        <v>995.07685900000001</v>
      </c>
      <c r="E73" s="157">
        <v>5.6772229999999997</v>
      </c>
      <c r="F73" s="157">
        <v>702.20946700000002</v>
      </c>
      <c r="G73" s="157">
        <v>15.843512000000002</v>
      </c>
      <c r="H73" s="157">
        <v>8.8292230000000007</v>
      </c>
      <c r="I73" s="157">
        <v>19.825581373999999</v>
      </c>
    </row>
    <row r="74" spans="1:9">
      <c r="A74" s="340" t="s">
        <v>551</v>
      </c>
      <c r="B74" s="157">
        <f>B61</f>
        <v>1988.9191350000001</v>
      </c>
      <c r="C74" s="157">
        <f t="shared" ref="C74:I74" si="6">C61</f>
        <v>5251.6559120000002</v>
      </c>
      <c r="D74" s="157">
        <f t="shared" si="6"/>
        <v>1018.5033539999999</v>
      </c>
      <c r="E74" s="157">
        <f t="shared" si="6"/>
        <v>6.5862310000000006</v>
      </c>
      <c r="F74" s="157">
        <f t="shared" si="6"/>
        <v>611.06672299999991</v>
      </c>
      <c r="G74" s="157">
        <f t="shared" si="6"/>
        <v>13.842408999999998</v>
      </c>
      <c r="H74" s="157">
        <f t="shared" si="6"/>
        <v>12.138942999999999</v>
      </c>
      <c r="I74" s="157">
        <f t="shared" si="6"/>
        <v>22.290428269999996</v>
      </c>
    </row>
    <row r="75" spans="1:9">
      <c r="A75" s="159" t="s">
        <v>252</v>
      </c>
      <c r="B75" s="160">
        <f>B74/B73-1</f>
        <v>-6.992650827221214E-2</v>
      </c>
      <c r="C75" s="160">
        <f t="shared" ref="C75:H75" si="7">C74/C73-1</f>
        <v>-3.4191333787437772E-3</v>
      </c>
      <c r="D75" s="160">
        <f>D74/D73-1</f>
        <v>2.354239754258014E-2</v>
      </c>
      <c r="E75" s="160">
        <f t="shared" si="7"/>
        <v>0.16011490124661321</v>
      </c>
      <c r="F75" s="160">
        <f>F74/F73-1</f>
        <v>-0.12979423987173344</v>
      </c>
      <c r="G75" s="160">
        <f t="shared" si="7"/>
        <v>-0.12630425627853248</v>
      </c>
      <c r="H75" s="160">
        <f t="shared" si="7"/>
        <v>0.37485971302344478</v>
      </c>
      <c r="I75" s="160">
        <f>I74/I73-1</f>
        <v>0.12432658843651812</v>
      </c>
    </row>
    <row r="79" spans="1:9">
      <c r="A79" s="772" t="s">
        <v>258</v>
      </c>
      <c r="B79" s="772"/>
      <c r="C79" s="772"/>
      <c r="D79" s="772"/>
      <c r="E79" s="772"/>
      <c r="F79" s="772"/>
      <c r="G79" s="772"/>
      <c r="H79" s="772"/>
      <c r="I79" s="772"/>
    </row>
    <row r="97" spans="1:11" ht="165.75" customHeight="1">
      <c r="A97" s="745" t="s">
        <v>617</v>
      </c>
      <c r="B97" s="745"/>
      <c r="C97" s="745"/>
      <c r="D97" s="745"/>
      <c r="E97" s="745"/>
      <c r="F97" s="745"/>
      <c r="G97" s="745"/>
      <c r="H97" s="745"/>
      <c r="I97" s="745"/>
      <c r="J97" s="606"/>
      <c r="K97" s="606"/>
    </row>
  </sheetData>
  <mergeCells count="3">
    <mergeCell ref="A33:K33"/>
    <mergeCell ref="A79:I79"/>
    <mergeCell ref="A97:I97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rgb="FFFF99FF"/>
    <pageSetUpPr fitToPage="1"/>
  </sheetPr>
  <dimension ref="A1:AD51"/>
  <sheetViews>
    <sheetView showGridLines="0" view="pageBreakPreview" zoomScaleNormal="110" zoomScaleSheetLayoutView="100" workbookViewId="0">
      <selection activeCell="Z22" sqref="Z22"/>
    </sheetView>
  </sheetViews>
  <sheetFormatPr baseColWidth="10" defaultColWidth="28.7109375" defaultRowHeight="12"/>
  <cols>
    <col min="1" max="1" width="28.7109375" style="143"/>
    <col min="2" max="2" width="8.85546875" style="143" hidden="1" customWidth="1"/>
    <col min="3" max="3" width="7.7109375" style="143" hidden="1" customWidth="1"/>
    <col min="4" max="19" width="7.7109375" style="143" customWidth="1"/>
    <col min="20" max="20" width="8.85546875" style="143" customWidth="1"/>
    <col min="21" max="22" width="7.7109375" style="143" customWidth="1"/>
    <col min="23" max="24" width="7.7109375" style="143" hidden="1" customWidth="1"/>
    <col min="25" max="25" width="3.5703125" style="143" hidden="1" customWidth="1"/>
    <col min="26" max="26" width="9.7109375" style="143" customWidth="1"/>
    <col min="27" max="27" width="7.7109375" style="143" customWidth="1"/>
    <col min="28" max="29" width="7.7109375" style="144" customWidth="1"/>
    <col min="30" max="30" width="10.5703125" style="144" customWidth="1"/>
    <col min="31" max="31" width="13.7109375" style="144" customWidth="1"/>
    <col min="32" max="16384" width="28.7109375" style="144"/>
  </cols>
  <sheetData>
    <row r="1" spans="1:30" ht="15">
      <c r="A1" s="202" t="s">
        <v>430</v>
      </c>
      <c r="B1" s="202"/>
      <c r="AA1" s="144"/>
    </row>
    <row r="2" spans="1:30" ht="15.75">
      <c r="A2" s="138" t="s">
        <v>261</v>
      </c>
      <c r="B2" s="138"/>
      <c r="AA2" s="144"/>
    </row>
    <row r="3" spans="1:30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47"/>
    </row>
    <row r="4" spans="1:30" ht="24" customHeight="1">
      <c r="A4" s="331" t="s">
        <v>262</v>
      </c>
      <c r="B4" s="370">
        <v>2007</v>
      </c>
      <c r="C4" s="370">
        <v>2008</v>
      </c>
      <c r="D4" s="370">
        <v>2009</v>
      </c>
      <c r="E4" s="370">
        <v>2010</v>
      </c>
      <c r="F4" s="370">
        <v>2011</v>
      </c>
      <c r="G4" s="370">
        <v>2012</v>
      </c>
      <c r="H4" s="370">
        <v>2013</v>
      </c>
      <c r="I4" s="370">
        <v>2014</v>
      </c>
      <c r="J4" s="370">
        <v>2015</v>
      </c>
      <c r="K4" s="370">
        <v>2016</v>
      </c>
      <c r="L4" s="383">
        <v>2017</v>
      </c>
      <c r="M4" s="773">
        <v>2018</v>
      </c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653"/>
      <c r="Z4" s="607"/>
      <c r="AA4" s="370" t="s">
        <v>263</v>
      </c>
    </row>
    <row r="5" spans="1:30" ht="12.75" thickBot="1">
      <c r="A5" s="332"/>
      <c r="B5" s="332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 t="s">
        <v>408</v>
      </c>
      <c r="N5" s="333" t="s">
        <v>232</v>
      </c>
      <c r="O5" s="333" t="s">
        <v>233</v>
      </c>
      <c r="P5" s="333" t="s">
        <v>120</v>
      </c>
      <c r="Q5" s="333" t="s">
        <v>409</v>
      </c>
      <c r="R5" s="333" t="s">
        <v>410</v>
      </c>
      <c r="S5" s="333" t="s">
        <v>411</v>
      </c>
      <c r="T5" s="333" t="s">
        <v>147</v>
      </c>
      <c r="U5" s="333" t="s">
        <v>163</v>
      </c>
      <c r="V5" s="333" t="s">
        <v>149</v>
      </c>
      <c r="W5" s="333" t="s">
        <v>412</v>
      </c>
      <c r="X5" s="333" t="s">
        <v>136</v>
      </c>
      <c r="Y5" s="333"/>
      <c r="Z5" s="449">
        <v>2018</v>
      </c>
      <c r="AA5" s="333"/>
    </row>
    <row r="6" spans="1:30">
      <c r="A6" s="167" t="s">
        <v>264</v>
      </c>
      <c r="B6" s="167">
        <v>17439.352246936651</v>
      </c>
      <c r="C6" s="168">
        <v>18100.9679482994</v>
      </c>
      <c r="D6" s="168">
        <v>16481.813528277929</v>
      </c>
      <c r="E6" s="168">
        <v>21902.831565768924</v>
      </c>
      <c r="F6" s="168">
        <v>27525.674834212732</v>
      </c>
      <c r="G6" s="168">
        <v>27466.673086776646</v>
      </c>
      <c r="H6" s="168">
        <v>23789.445416193055</v>
      </c>
      <c r="I6" s="168">
        <v>20545.413928408008</v>
      </c>
      <c r="J6" s="169">
        <v>18950.140019839255</v>
      </c>
      <c r="K6" s="168">
        <v>21776.636298768291</v>
      </c>
      <c r="L6" s="168">
        <v>27158.581548278267</v>
      </c>
      <c r="M6" s="168">
        <v>2394.016529</v>
      </c>
      <c r="N6" s="168">
        <v>2235.1256640000001</v>
      </c>
      <c r="O6" s="168">
        <v>2598.0162789999999</v>
      </c>
      <c r="P6" s="168">
        <v>2369.8260449999998</v>
      </c>
      <c r="Q6" s="168">
        <v>2452.193291</v>
      </c>
      <c r="R6" s="168">
        <v>2650.909862</v>
      </c>
      <c r="S6" s="168">
        <v>2281.1972460000002</v>
      </c>
      <c r="T6" s="168">
        <v>2219.4588389999999</v>
      </c>
      <c r="U6" s="168">
        <v>2149.837599</v>
      </c>
      <c r="V6" s="168">
        <v>2179.8805320000001</v>
      </c>
      <c r="W6" s="168"/>
      <c r="X6" s="168"/>
      <c r="Y6" s="168"/>
      <c r="Z6" s="450">
        <v>23587</v>
      </c>
      <c r="AA6" s="375">
        <f t="shared" ref="AA6:AA18" si="0">Z6/$Z$21</f>
        <v>0.58668244819041715</v>
      </c>
    </row>
    <row r="7" spans="1:30" ht="15">
      <c r="A7" s="170" t="s">
        <v>268</v>
      </c>
      <c r="B7" s="170">
        <v>2306.4474815413805</v>
      </c>
      <c r="C7" s="171">
        <v>2681.4368000245331</v>
      </c>
      <c r="D7" s="171">
        <v>1920.8202588002309</v>
      </c>
      <c r="E7" s="171">
        <v>3088.1233844173048</v>
      </c>
      <c r="F7" s="171">
        <v>4567.8024539648541</v>
      </c>
      <c r="G7" s="171">
        <v>4995.5372719897332</v>
      </c>
      <c r="H7" s="171">
        <v>5270.9630859503377</v>
      </c>
      <c r="I7" s="171">
        <v>4562.2725959757954</v>
      </c>
      <c r="J7" s="172">
        <v>2302.3120197518469</v>
      </c>
      <c r="K7" s="171">
        <v>2212.7446898617918</v>
      </c>
      <c r="L7" s="171">
        <v>3357.8398979472931</v>
      </c>
      <c r="M7" s="171">
        <v>426.6885997</v>
      </c>
      <c r="N7" s="171">
        <v>226.55083640000001</v>
      </c>
      <c r="O7" s="171">
        <v>343.29416300000003</v>
      </c>
      <c r="P7" s="171">
        <v>294.2673221</v>
      </c>
      <c r="Q7" s="171">
        <v>310.8870197</v>
      </c>
      <c r="R7" s="171">
        <v>369.96591269999999</v>
      </c>
      <c r="S7" s="171">
        <v>349.68527990000001</v>
      </c>
      <c r="T7" s="171">
        <v>308.53310299999998</v>
      </c>
      <c r="U7" s="171">
        <v>369.96523689999998</v>
      </c>
      <c r="V7" s="171">
        <v>308.56865099999999</v>
      </c>
      <c r="W7" s="171"/>
      <c r="X7" s="171"/>
      <c r="Y7" s="171"/>
      <c r="Z7" s="697">
        <f t="shared" ref="Z7:Z18" si="1">SUM(M7:V7)</f>
        <v>3308.4061244000004</v>
      </c>
      <c r="AA7" s="149">
        <f t="shared" si="0"/>
        <v>8.2290405930010677E-2</v>
      </c>
      <c r="AB7" s="652"/>
      <c r="AC7" s="614"/>
      <c r="AD7" s="614"/>
    </row>
    <row r="8" spans="1:30">
      <c r="A8" s="170" t="s">
        <v>269</v>
      </c>
      <c r="B8" s="170">
        <v>1460.1750864820103</v>
      </c>
      <c r="C8" s="171">
        <v>1797.3858471823089</v>
      </c>
      <c r="D8" s="171">
        <v>1683.2136660010215</v>
      </c>
      <c r="E8" s="171">
        <v>1884.2183061226253</v>
      </c>
      <c r="F8" s="171">
        <v>2113.5156486492629</v>
      </c>
      <c r="G8" s="171">
        <v>2311.7126019672733</v>
      </c>
      <c r="H8" s="171">
        <v>1706.6950634617754</v>
      </c>
      <c r="I8" s="171">
        <v>1730.5254660543083</v>
      </c>
      <c r="J8" s="172">
        <v>1456.9481829951926</v>
      </c>
      <c r="K8" s="171">
        <v>1269.0252173274621</v>
      </c>
      <c r="L8" s="171">
        <v>1787.8776365309534</v>
      </c>
      <c r="M8" s="171">
        <v>11.28791024</v>
      </c>
      <c r="N8" s="171">
        <v>127.47930650000001</v>
      </c>
      <c r="O8" s="171">
        <v>168.52757600000001</v>
      </c>
      <c r="P8" s="171">
        <v>70.914365050000001</v>
      </c>
      <c r="Q8" s="171">
        <v>274.61739740000002</v>
      </c>
      <c r="R8" s="171">
        <v>362.25033550000001</v>
      </c>
      <c r="S8" s="171">
        <v>321.82709469999998</v>
      </c>
      <c r="T8" s="171">
        <v>260.60216279999997</v>
      </c>
      <c r="U8" s="171">
        <v>164.744429</v>
      </c>
      <c r="V8" s="171">
        <v>50.6611817</v>
      </c>
      <c r="W8" s="171"/>
      <c r="X8" s="171"/>
      <c r="Y8" s="171"/>
      <c r="Z8" s="697">
        <f t="shared" si="1"/>
        <v>1812.9117588900003</v>
      </c>
      <c r="AA8" s="149">
        <f t="shared" si="0"/>
        <v>4.5092784544824717E-2</v>
      </c>
    </row>
    <row r="9" spans="1:30">
      <c r="A9" s="170" t="s">
        <v>270</v>
      </c>
      <c r="B9" s="170">
        <v>460.42811133796545</v>
      </c>
      <c r="C9" s="171">
        <v>685.93448714902649</v>
      </c>
      <c r="D9" s="171">
        <v>634.36531445369326</v>
      </c>
      <c r="E9" s="171">
        <v>975.09790797619473</v>
      </c>
      <c r="F9" s="171">
        <v>1689.3502871966998</v>
      </c>
      <c r="G9" s="171">
        <v>1094.8051389253683</v>
      </c>
      <c r="H9" s="171">
        <v>785.88057815767991</v>
      </c>
      <c r="I9" s="171">
        <v>847.43103959854761</v>
      </c>
      <c r="J9" s="172">
        <v>722.75179937486246</v>
      </c>
      <c r="K9" s="171">
        <v>878.49733521216012</v>
      </c>
      <c r="L9" s="171">
        <v>819.60230796417761</v>
      </c>
      <c r="M9" s="171">
        <v>47.525776190000002</v>
      </c>
      <c r="N9" s="171">
        <v>34.898944810000003</v>
      </c>
      <c r="O9" s="171">
        <v>15.404135070000001</v>
      </c>
      <c r="P9" s="171">
        <v>15.815462500000001</v>
      </c>
      <c r="Q9" s="171">
        <v>23.75484986</v>
      </c>
      <c r="R9" s="171">
        <v>42.830850599999998</v>
      </c>
      <c r="S9" s="171">
        <v>59.588511420000003</v>
      </c>
      <c r="T9" s="171">
        <v>93.644192579999995</v>
      </c>
      <c r="U9" s="171">
        <v>101.1011905</v>
      </c>
      <c r="V9" s="171">
        <v>121.7257645</v>
      </c>
      <c r="W9" s="171"/>
      <c r="X9" s="171"/>
      <c r="Y9" s="171"/>
      <c r="Z9" s="697">
        <f t="shared" si="1"/>
        <v>556.28967803</v>
      </c>
      <c r="AA9" s="149">
        <f t="shared" si="0"/>
        <v>1.3836663849141447E-2</v>
      </c>
    </row>
    <row r="10" spans="1:30">
      <c r="A10" s="170" t="s">
        <v>271</v>
      </c>
      <c r="B10" s="170">
        <v>1512.1504</v>
      </c>
      <c r="C10" s="171">
        <v>1912.6476</v>
      </c>
      <c r="D10" s="171">
        <v>1827.6067999999998</v>
      </c>
      <c r="E10" s="171">
        <v>2202.5515999999998</v>
      </c>
      <c r="F10" s="171">
        <v>2835.5270999999998</v>
      </c>
      <c r="G10" s="171">
        <v>3082.7011000000002</v>
      </c>
      <c r="H10" s="171">
        <v>3444.3696</v>
      </c>
      <c r="I10" s="171">
        <v>4231.3062</v>
      </c>
      <c r="J10" s="172">
        <v>4408.6431000000002</v>
      </c>
      <c r="K10" s="171">
        <v>4701.7740000000003</v>
      </c>
      <c r="L10" s="171">
        <v>5114.1799000000001</v>
      </c>
      <c r="M10" s="171">
        <v>582.43939999999998</v>
      </c>
      <c r="N10" s="171">
        <v>402.33640000000003</v>
      </c>
      <c r="O10" s="171">
        <v>370.83100000000002</v>
      </c>
      <c r="P10" s="171">
        <v>387.40339999999998</v>
      </c>
      <c r="Q10" s="171">
        <v>447.63959999999997</v>
      </c>
      <c r="R10" s="171">
        <v>420.37150000000003</v>
      </c>
      <c r="S10" s="171">
        <v>447.16489999999999</v>
      </c>
      <c r="T10" s="171">
        <v>538.50869999999998</v>
      </c>
      <c r="U10" s="171">
        <v>469.30119999999999</v>
      </c>
      <c r="V10" s="171">
        <v>572.62369999999999</v>
      </c>
      <c r="W10" s="171"/>
      <c r="X10" s="171"/>
      <c r="Y10" s="171"/>
      <c r="Z10" s="697">
        <f t="shared" si="1"/>
        <v>4638.6197999999995</v>
      </c>
      <c r="AA10" s="149">
        <f t="shared" si="0"/>
        <v>0.1153769797129157</v>
      </c>
    </row>
    <row r="11" spans="1:30">
      <c r="A11" s="170" t="s">
        <v>272</v>
      </c>
      <c r="B11" s="170">
        <v>499.51869999999997</v>
      </c>
      <c r="C11" s="171">
        <v>621.93760000000009</v>
      </c>
      <c r="D11" s="171">
        <v>517.92150000000004</v>
      </c>
      <c r="E11" s="171">
        <v>643.65350000000001</v>
      </c>
      <c r="F11" s="171">
        <v>1049.4242000000002</v>
      </c>
      <c r="G11" s="171">
        <v>1016.9302</v>
      </c>
      <c r="H11" s="171">
        <v>1030.2617</v>
      </c>
      <c r="I11" s="171">
        <v>1155.346</v>
      </c>
      <c r="J11" s="172">
        <v>932.5921000000003</v>
      </c>
      <c r="K11" s="171">
        <v>908.68899999999996</v>
      </c>
      <c r="L11" s="171">
        <v>1044.8715999999999</v>
      </c>
      <c r="M11" s="171">
        <v>86.236999999999995</v>
      </c>
      <c r="N11" s="171">
        <v>100.80889999999999</v>
      </c>
      <c r="O11" s="171">
        <v>129.0686</v>
      </c>
      <c r="P11" s="171">
        <v>129.8991</v>
      </c>
      <c r="Q11" s="171">
        <v>156.64160000000001</v>
      </c>
      <c r="R11" s="171">
        <v>165.27350000000001</v>
      </c>
      <c r="S11" s="171">
        <v>141.25460000000001</v>
      </c>
      <c r="T11" s="171">
        <v>100.13120000000001</v>
      </c>
      <c r="U11" s="171">
        <v>85.473500000000001</v>
      </c>
      <c r="V11" s="171">
        <v>76.273200000000003</v>
      </c>
      <c r="W11" s="171"/>
      <c r="X11" s="171"/>
      <c r="Y11" s="171"/>
      <c r="Z11" s="697">
        <f t="shared" si="1"/>
        <v>1171.0612000000001</v>
      </c>
      <c r="AA11" s="149">
        <f t="shared" si="0"/>
        <v>2.9127954033866442E-2</v>
      </c>
    </row>
    <row r="12" spans="1:30">
      <c r="A12" s="174" t="s">
        <v>273</v>
      </c>
      <c r="B12" s="174">
        <v>1736.4664</v>
      </c>
      <c r="C12" s="146">
        <v>2025.8468000000005</v>
      </c>
      <c r="D12" s="146">
        <v>1495.3791999999999</v>
      </c>
      <c r="E12" s="146">
        <v>1560.8283999999999</v>
      </c>
      <c r="F12" s="146">
        <v>1989.8615</v>
      </c>
      <c r="G12" s="146">
        <v>2177.0586000000003</v>
      </c>
      <c r="H12" s="146">
        <v>1927.9707999999998</v>
      </c>
      <c r="I12" s="146">
        <v>1800.1976000000002</v>
      </c>
      <c r="J12" s="172">
        <v>1331.18</v>
      </c>
      <c r="K12" s="171">
        <v>1196.0629999999999</v>
      </c>
      <c r="L12" s="171">
        <v>1268.1784</v>
      </c>
      <c r="M12" s="171">
        <v>101.3052</v>
      </c>
      <c r="N12" s="171">
        <v>103.2231</v>
      </c>
      <c r="O12" s="171">
        <v>120.2025</v>
      </c>
      <c r="P12" s="171">
        <v>111.73860000000001</v>
      </c>
      <c r="Q12" s="171">
        <v>114.9528</v>
      </c>
      <c r="R12" s="171">
        <v>123.25920000000001</v>
      </c>
      <c r="S12" s="171">
        <v>120.0181</v>
      </c>
      <c r="T12" s="171">
        <v>125.6018</v>
      </c>
      <c r="U12" s="171">
        <v>123.1116</v>
      </c>
      <c r="V12" s="171">
        <v>132.3647</v>
      </c>
      <c r="W12" s="171"/>
      <c r="X12" s="171"/>
      <c r="Y12" s="171"/>
      <c r="Z12" s="697">
        <f t="shared" si="1"/>
        <v>1175.7776000000001</v>
      </c>
      <c r="AA12" s="149">
        <f t="shared" si="0"/>
        <v>2.9245265650377456E-2</v>
      </c>
    </row>
    <row r="13" spans="1:30" ht="15">
      <c r="A13" s="174" t="s">
        <v>274</v>
      </c>
      <c r="B13" s="174">
        <v>361.69349999999997</v>
      </c>
      <c r="C13" s="146">
        <v>427.76830000000001</v>
      </c>
      <c r="D13" s="146">
        <v>335.83899999999994</v>
      </c>
      <c r="E13" s="146">
        <v>359.17520000000002</v>
      </c>
      <c r="F13" s="146">
        <v>401.69369999999998</v>
      </c>
      <c r="G13" s="146">
        <v>438.08229999999998</v>
      </c>
      <c r="H13" s="146">
        <v>427.33410000000003</v>
      </c>
      <c r="I13" s="146">
        <v>416.25689999999997</v>
      </c>
      <c r="J13" s="172">
        <v>352.98030000000006</v>
      </c>
      <c r="K13" s="171">
        <v>322.0564</v>
      </c>
      <c r="L13" s="171">
        <v>339.57060000000007</v>
      </c>
      <c r="M13" s="171">
        <v>24.477599999999999</v>
      </c>
      <c r="N13" s="171">
        <v>26.107299999999999</v>
      </c>
      <c r="O13" s="171">
        <v>26.948899999999998</v>
      </c>
      <c r="P13" s="171">
        <v>31.7822</v>
      </c>
      <c r="Q13" s="171">
        <v>30.082000000000001</v>
      </c>
      <c r="R13" s="171">
        <v>28.8796</v>
      </c>
      <c r="S13" s="171">
        <v>25.8065</v>
      </c>
      <c r="T13" s="171">
        <v>28.302800000000001</v>
      </c>
      <c r="U13" s="171">
        <v>27.037700000000001</v>
      </c>
      <c r="V13" s="171">
        <v>32.250799999999998</v>
      </c>
      <c r="W13" s="171"/>
      <c r="X13" s="171"/>
      <c r="Y13" s="171"/>
      <c r="Z13" s="697">
        <f t="shared" si="1"/>
        <v>281.67539999999997</v>
      </c>
      <c r="AA13" s="149">
        <f t="shared" si="0"/>
        <v>7.0061480165775642E-3</v>
      </c>
      <c r="AC13" s="652"/>
    </row>
    <row r="14" spans="1:30" ht="12.75">
      <c r="A14" s="174" t="s">
        <v>275</v>
      </c>
      <c r="B14" s="174">
        <v>805.03100000000006</v>
      </c>
      <c r="C14" s="146">
        <v>1040.7969000000001</v>
      </c>
      <c r="D14" s="146">
        <v>837.80100000000004</v>
      </c>
      <c r="E14" s="146">
        <v>1228.2731999999999</v>
      </c>
      <c r="F14" s="146">
        <v>1654.8217</v>
      </c>
      <c r="G14" s="146">
        <v>1636.3205999999998</v>
      </c>
      <c r="H14" s="146">
        <v>1510.0326</v>
      </c>
      <c r="I14" s="146">
        <v>1514.9664</v>
      </c>
      <c r="J14" s="172">
        <v>1405.9457</v>
      </c>
      <c r="K14" s="171">
        <v>1341.5205000000001</v>
      </c>
      <c r="L14" s="171">
        <v>1379.6829</v>
      </c>
      <c r="M14" s="699">
        <v>120.6009</v>
      </c>
      <c r="N14" s="699">
        <v>132.47800000000001</v>
      </c>
      <c r="O14" s="699">
        <v>129.28479999999999</v>
      </c>
      <c r="P14" s="699">
        <v>136.5966</v>
      </c>
      <c r="Q14" s="699">
        <v>134.5881</v>
      </c>
      <c r="R14" s="699">
        <v>129.75559999999999</v>
      </c>
      <c r="S14" s="699">
        <v>122.49720000000001</v>
      </c>
      <c r="T14" s="699">
        <v>133.49610000000001</v>
      </c>
      <c r="U14" s="699">
        <v>120.78579999999999</v>
      </c>
      <c r="V14" s="699">
        <v>138.6123</v>
      </c>
      <c r="W14" s="699"/>
      <c r="X14" s="699"/>
      <c r="Y14" s="699"/>
      <c r="Z14" s="697">
        <f t="shared" si="1"/>
        <v>1298.6953999999998</v>
      </c>
      <c r="AA14" s="700">
        <f t="shared" si="0"/>
        <v>3.2302615708891889E-2</v>
      </c>
      <c r="AC14" s="614"/>
    </row>
    <row r="15" spans="1:30" ht="13.5" thickBot="1">
      <c r="A15" s="167" t="s">
        <v>265</v>
      </c>
      <c r="B15" s="167">
        <v>164.96940000000001</v>
      </c>
      <c r="C15" s="168">
        <v>175.89179999999999</v>
      </c>
      <c r="D15" s="168">
        <v>148.02010000000001</v>
      </c>
      <c r="E15" s="168">
        <v>251.68170000000003</v>
      </c>
      <c r="F15" s="168">
        <v>491.9676</v>
      </c>
      <c r="G15" s="168">
        <v>722.2650000000001</v>
      </c>
      <c r="H15" s="168">
        <v>721.94380000000012</v>
      </c>
      <c r="I15" s="168">
        <v>663.60569999999996</v>
      </c>
      <c r="J15" s="169">
        <v>698.46230000000003</v>
      </c>
      <c r="K15" s="168">
        <v>640.32760000000007</v>
      </c>
      <c r="L15" s="168">
        <v>586.09349999999995</v>
      </c>
      <c r="M15" s="168">
        <v>47.119399999999999</v>
      </c>
      <c r="N15" s="168">
        <v>46.014000000000003</v>
      </c>
      <c r="O15" s="168">
        <v>53.723399999999998</v>
      </c>
      <c r="P15" s="168">
        <v>51.680500000000002</v>
      </c>
      <c r="Q15" s="168">
        <v>49.958799999999997</v>
      </c>
      <c r="R15" s="168">
        <v>51.7667</v>
      </c>
      <c r="S15" s="168">
        <v>56.070700000000002</v>
      </c>
      <c r="T15" s="168">
        <v>53.671799999999998</v>
      </c>
      <c r="U15" s="168">
        <v>56.249400000000001</v>
      </c>
      <c r="V15" s="168">
        <v>46.879600000000003</v>
      </c>
      <c r="W15" s="168"/>
      <c r="X15" s="168"/>
      <c r="Y15" s="168"/>
      <c r="Z15" s="450">
        <f>SUM(M15:V15)</f>
        <v>513.13429999999994</v>
      </c>
      <c r="AA15" s="376">
        <f t="shared" si="0"/>
        <v>1.2763254647665066E-2</v>
      </c>
      <c r="AC15" s="614"/>
    </row>
    <row r="16" spans="1:30">
      <c r="A16" s="174" t="s">
        <v>266</v>
      </c>
      <c r="B16" s="174">
        <v>905.58400000000006</v>
      </c>
      <c r="C16" s="146">
        <v>908.78440000000012</v>
      </c>
      <c r="D16" s="146">
        <v>570.93029999999999</v>
      </c>
      <c r="E16" s="146">
        <v>949.29350000000011</v>
      </c>
      <c r="F16" s="146">
        <v>1129.5879</v>
      </c>
      <c r="G16" s="146">
        <v>1301.0628000000002</v>
      </c>
      <c r="H16" s="146">
        <v>1320.0777</v>
      </c>
      <c r="I16" s="146">
        <v>1148.5262999999998</v>
      </c>
      <c r="J16" s="172">
        <v>1080.6344000000001</v>
      </c>
      <c r="K16" s="146">
        <v>1084.1491999999998</v>
      </c>
      <c r="L16" s="146">
        <v>1270.1376</v>
      </c>
      <c r="M16" s="171">
        <v>109.55119999999999</v>
      </c>
      <c r="N16" s="171">
        <v>123.1862</v>
      </c>
      <c r="O16" s="171">
        <v>126.4799</v>
      </c>
      <c r="P16" s="171">
        <v>123.07259999999999</v>
      </c>
      <c r="Q16" s="171">
        <v>120.41249999999999</v>
      </c>
      <c r="R16" s="171">
        <v>111.7961</v>
      </c>
      <c r="S16" s="171">
        <v>98.556700000000006</v>
      </c>
      <c r="T16" s="171">
        <v>108.60469999999999</v>
      </c>
      <c r="U16" s="171">
        <v>90.086500000000001</v>
      </c>
      <c r="V16" s="171">
        <v>104.8575</v>
      </c>
      <c r="W16" s="171"/>
      <c r="X16" s="171"/>
      <c r="Y16" s="171"/>
      <c r="Z16" s="697">
        <f t="shared" si="1"/>
        <v>1116.6039000000001</v>
      </c>
      <c r="AA16" s="149">
        <f t="shared" si="0"/>
        <v>2.7773430691099662E-2</v>
      </c>
    </row>
    <row r="17" spans="1:27">
      <c r="A17" s="174" t="s">
        <v>267</v>
      </c>
      <c r="B17" s="174">
        <v>220.36680000000001</v>
      </c>
      <c r="C17" s="146">
        <v>327.77690000000001</v>
      </c>
      <c r="D17" s="146">
        <v>368.9264</v>
      </c>
      <c r="E17" s="146">
        <v>393.05259999999987</v>
      </c>
      <c r="F17" s="146">
        <v>475.91149999999999</v>
      </c>
      <c r="G17" s="146">
        <v>545.32429999999999</v>
      </c>
      <c r="H17" s="146">
        <v>544.48760000000016</v>
      </c>
      <c r="I17" s="146">
        <v>581.29720000000009</v>
      </c>
      <c r="J17" s="172">
        <v>533.19579999999996</v>
      </c>
      <c r="K17" s="146">
        <v>445.02069999999998</v>
      </c>
      <c r="L17" s="146">
        <v>510.73149999999998</v>
      </c>
      <c r="M17" s="171">
        <v>47.572200000000002</v>
      </c>
      <c r="N17" s="171">
        <v>44.822099999999999</v>
      </c>
      <c r="O17" s="171">
        <v>50.310499999999998</v>
      </c>
      <c r="P17" s="171">
        <v>44.8033</v>
      </c>
      <c r="Q17" s="171">
        <v>47.863799999999998</v>
      </c>
      <c r="R17" s="171">
        <v>52.338500000000003</v>
      </c>
      <c r="S17" s="171">
        <v>44.060400000000001</v>
      </c>
      <c r="T17" s="171">
        <v>44.143300000000004</v>
      </c>
      <c r="U17" s="171">
        <v>44.883600000000001</v>
      </c>
      <c r="V17" s="171">
        <v>56.515099999999997</v>
      </c>
      <c r="W17" s="171"/>
      <c r="X17" s="171"/>
      <c r="Y17" s="171"/>
      <c r="Z17" s="697">
        <f t="shared" si="1"/>
        <v>477.31280000000004</v>
      </c>
      <c r="AA17" s="149">
        <f t="shared" si="0"/>
        <v>1.1872261926341754E-2</v>
      </c>
    </row>
    <row r="18" spans="1:27">
      <c r="A18" s="170" t="s">
        <v>21</v>
      </c>
      <c r="B18" s="170">
        <v>221.83599979000002</v>
      </c>
      <c r="C18" s="171">
        <v>311.30424654000001</v>
      </c>
      <c r="D18" s="171">
        <v>247.88257134000003</v>
      </c>
      <c r="E18" s="171">
        <v>364.29995030999999</v>
      </c>
      <c r="F18" s="171">
        <v>450.82314214999997</v>
      </c>
      <c r="G18" s="171">
        <v>622.13367848000007</v>
      </c>
      <c r="H18" s="171">
        <v>381.17453501</v>
      </c>
      <c r="I18" s="171">
        <v>335.53756860000004</v>
      </c>
      <c r="J18" s="172">
        <v>238.56881154000001</v>
      </c>
      <c r="K18" s="171">
        <v>243.27676936000003</v>
      </c>
      <c r="L18" s="171">
        <v>280.26976268999999</v>
      </c>
      <c r="M18" s="696">
        <v>23.090444980000001</v>
      </c>
      <c r="N18" s="696">
        <v>21.943338830000002</v>
      </c>
      <c r="O18" s="696">
        <v>29.387344079999998</v>
      </c>
      <c r="P18" s="696">
        <v>26.498060389999999</v>
      </c>
      <c r="Q18" s="696">
        <v>24.251721500000002</v>
      </c>
      <c r="R18" s="696">
        <v>25.272818710000003</v>
      </c>
      <c r="S18" s="696">
        <v>23.695113110000001</v>
      </c>
      <c r="T18" s="696">
        <v>28.63802592</v>
      </c>
      <c r="U18" s="696">
        <v>25.59730601</v>
      </c>
      <c r="V18" s="171">
        <v>38.17</v>
      </c>
      <c r="W18" s="171"/>
      <c r="X18" s="171"/>
      <c r="Y18" s="171"/>
      <c r="Z18" s="697">
        <f t="shared" si="1"/>
        <v>266.54417353000002</v>
      </c>
      <c r="AA18" s="149">
        <f t="shared" si="0"/>
        <v>6.6297870978705127E-3</v>
      </c>
    </row>
    <row r="19" spans="1:27" ht="15">
      <c r="A19" s="170"/>
      <c r="B19" s="170"/>
      <c r="C19" s="171"/>
      <c r="D19" s="171"/>
      <c r="E19" s="171"/>
      <c r="F19" s="171"/>
      <c r="G19" s="171"/>
      <c r="H19" s="171"/>
      <c r="I19" s="171"/>
      <c r="K19" s="148"/>
      <c r="L19"/>
      <c r="M19"/>
      <c r="N19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451"/>
      <c r="AA19" s="149"/>
    </row>
    <row r="20" spans="1:27">
      <c r="A20" s="170"/>
      <c r="B20" s="170"/>
      <c r="C20" s="145"/>
      <c r="D20" s="145"/>
      <c r="E20" s="145"/>
      <c r="F20" s="145"/>
      <c r="G20" s="145"/>
      <c r="H20" s="145"/>
      <c r="I20" s="145"/>
      <c r="Z20" s="452"/>
      <c r="AA20" s="12"/>
    </row>
    <row r="21" spans="1:27">
      <c r="A21" s="176" t="s">
        <v>276</v>
      </c>
      <c r="B21" s="177">
        <f t="shared" ref="B21:H21" si="2">SUM(B6:B20)</f>
        <v>28094.019126088009</v>
      </c>
      <c r="C21" s="177">
        <f t="shared" si="2"/>
        <v>31018.47962919527</v>
      </c>
      <c r="D21" s="177">
        <f t="shared" si="2"/>
        <v>27070.51963887288</v>
      </c>
      <c r="E21" s="177">
        <f t="shared" si="2"/>
        <v>35803.08081459505</v>
      </c>
      <c r="F21" s="177">
        <f t="shared" si="2"/>
        <v>46375.961566173559</v>
      </c>
      <c r="G21" s="177">
        <f t="shared" si="2"/>
        <v>47410.606678139025</v>
      </c>
      <c r="H21" s="177">
        <f t="shared" si="2"/>
        <v>42860.636578772857</v>
      </c>
      <c r="I21" s="177">
        <f>SUM(I6:I18)</f>
        <v>39532.682898636653</v>
      </c>
      <c r="J21" s="177">
        <f>SUM(J6:J18)</f>
        <v>34414.354533501159</v>
      </c>
      <c r="K21" s="177">
        <f>SUM(K6:K18)</f>
        <v>37019.780710529703</v>
      </c>
      <c r="L21" s="177">
        <f>SUM(L6:L18)</f>
        <v>44917.617153410691</v>
      </c>
      <c r="M21" s="177">
        <f t="shared" ref="M21:X21" si="3">SUM(M6:M19)</f>
        <v>4021.9121601100001</v>
      </c>
      <c r="N21" s="177">
        <f t="shared" si="3"/>
        <v>3624.9740905400008</v>
      </c>
      <c r="O21" s="177">
        <f t="shared" si="3"/>
        <v>4161.4790971499988</v>
      </c>
      <c r="P21" s="177">
        <f t="shared" si="3"/>
        <v>3794.2975550400001</v>
      </c>
      <c r="Q21" s="177">
        <f>SUM(Q6:Q19)</f>
        <v>4187.8434794599998</v>
      </c>
      <c r="R21" s="177">
        <f t="shared" si="3"/>
        <v>4534.6704795100004</v>
      </c>
      <c r="S21" s="177">
        <f t="shared" si="3"/>
        <v>4091.4223451300008</v>
      </c>
      <c r="T21" s="177">
        <f>SUM(T6:T19)</f>
        <v>4043.336723299999</v>
      </c>
      <c r="U21" s="177">
        <f t="shared" si="3"/>
        <v>3828.1750614100001</v>
      </c>
      <c r="V21" s="177">
        <f t="shared" si="3"/>
        <v>3859.3830292000007</v>
      </c>
      <c r="W21" s="177">
        <f t="shared" si="3"/>
        <v>0</v>
      </c>
      <c r="X21" s="177">
        <f t="shared" si="3"/>
        <v>0</v>
      </c>
      <c r="Y21" s="177"/>
      <c r="Z21" s="453">
        <f>SUM(Z6:Z19)</f>
        <v>40204.03213485</v>
      </c>
      <c r="AA21" s="178">
        <v>1</v>
      </c>
    </row>
    <row r="22" spans="1:27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454"/>
      <c r="AA22" s="144"/>
    </row>
    <row r="23" spans="1:27">
      <c r="A23" s="176" t="s">
        <v>277</v>
      </c>
      <c r="B23" s="177">
        <f>SUM(B6:B15)</f>
        <v>26746.23232629801</v>
      </c>
      <c r="C23" s="177">
        <f>SUM(C6:C15)</f>
        <v>29470.614082655269</v>
      </c>
      <c r="D23" s="177">
        <f>D6+D15</f>
        <v>16629.833628277931</v>
      </c>
      <c r="E23" s="177">
        <f t="shared" ref="E23:Z23" si="4">E6+E15</f>
        <v>22154.513265768925</v>
      </c>
      <c r="F23" s="177">
        <f t="shared" si="4"/>
        <v>28017.642434212732</v>
      </c>
      <c r="G23" s="177">
        <f t="shared" si="4"/>
        <v>28188.938086776645</v>
      </c>
      <c r="H23" s="177">
        <f t="shared" si="4"/>
        <v>24511.389216193056</v>
      </c>
      <c r="I23" s="177">
        <f t="shared" si="4"/>
        <v>21209.019628408008</v>
      </c>
      <c r="J23" s="177">
        <f t="shared" si="4"/>
        <v>19648.602319839254</v>
      </c>
      <c r="K23" s="177">
        <f t="shared" si="4"/>
        <v>22416.963898768292</v>
      </c>
      <c r="L23" s="177">
        <f t="shared" si="4"/>
        <v>27744.675048278266</v>
      </c>
      <c r="M23" s="177">
        <f t="shared" ref="M23:U23" si="5">M6+M14</f>
        <v>2514.6174289999999</v>
      </c>
      <c r="N23" s="177">
        <f t="shared" si="5"/>
        <v>2367.6036640000002</v>
      </c>
      <c r="O23" s="177">
        <f t="shared" si="5"/>
        <v>2727.3010789999998</v>
      </c>
      <c r="P23" s="177">
        <f t="shared" si="5"/>
        <v>2506.4226449999996</v>
      </c>
      <c r="Q23" s="177">
        <f t="shared" si="5"/>
        <v>2586.781391</v>
      </c>
      <c r="R23" s="177">
        <f t="shared" si="5"/>
        <v>2780.6654619999999</v>
      </c>
      <c r="S23" s="177">
        <f t="shared" si="5"/>
        <v>2403.694446</v>
      </c>
      <c r="T23" s="177">
        <f t="shared" si="5"/>
        <v>2352.9549389999997</v>
      </c>
      <c r="U23" s="177">
        <f t="shared" si="5"/>
        <v>2270.6233990000001</v>
      </c>
      <c r="V23" s="177">
        <f t="shared" si="4"/>
        <v>2226.7601320000003</v>
      </c>
      <c r="W23" s="177">
        <f t="shared" si="4"/>
        <v>0</v>
      </c>
      <c r="X23" s="177">
        <f t="shared" si="4"/>
        <v>0</v>
      </c>
      <c r="Y23" s="177">
        <f t="shared" si="4"/>
        <v>0</v>
      </c>
      <c r="Z23" s="177">
        <f t="shared" si="4"/>
        <v>24100.134300000002</v>
      </c>
      <c r="AA23" s="178">
        <f>Z23/Z21</f>
        <v>0.59944570283808218</v>
      </c>
    </row>
    <row r="24" spans="1:27">
      <c r="Z24" s="455"/>
      <c r="AA24" s="144"/>
    </row>
    <row r="25" spans="1:27" ht="33" customHeight="1">
      <c r="A25" s="745" t="s">
        <v>618</v>
      </c>
      <c r="B25" s="745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5"/>
      <c r="T25" s="745"/>
      <c r="U25" s="745"/>
      <c r="V25" s="745"/>
      <c r="W25" s="745"/>
      <c r="X25" s="745"/>
      <c r="Y25" s="745"/>
      <c r="Z25" s="745"/>
      <c r="AA25" s="604"/>
    </row>
    <row r="26" spans="1:27">
      <c r="AA26" s="144"/>
    </row>
    <row r="27" spans="1:27" customFormat="1" ht="15"/>
    <row r="28" spans="1:27" customFormat="1" ht="15">
      <c r="K28" s="609"/>
      <c r="L28" s="609"/>
      <c r="M28" s="610"/>
      <c r="N28" s="611"/>
      <c r="O28" s="612"/>
      <c r="P28" s="612"/>
      <c r="Q28" s="611"/>
      <c r="R28" s="612"/>
    </row>
    <row r="29" spans="1:27" customFormat="1" ht="15">
      <c r="K29" s="609"/>
      <c r="L29" s="609"/>
      <c r="M29" s="610"/>
      <c r="N29" s="611"/>
      <c r="O29" s="612"/>
      <c r="P29" s="612"/>
      <c r="Q29" s="611"/>
      <c r="R29" s="612"/>
    </row>
    <row r="30" spans="1:27" customFormat="1" ht="15">
      <c r="K30" s="609"/>
      <c r="L30" s="609"/>
      <c r="M30" s="613"/>
      <c r="N30" s="528"/>
      <c r="O30" s="528"/>
      <c r="P30" s="528"/>
      <c r="Q30" s="528"/>
      <c r="R30" s="528"/>
    </row>
    <row r="31" spans="1:27" customFormat="1" ht="15">
      <c r="K31" s="609"/>
      <c r="L31" s="609"/>
      <c r="M31" s="614"/>
      <c r="N31" s="614"/>
      <c r="O31" s="614"/>
      <c r="P31" s="614"/>
      <c r="Q31" s="614"/>
      <c r="R31" s="614"/>
    </row>
    <row r="32" spans="1:27" customFormat="1" ht="15">
      <c r="K32" s="609"/>
      <c r="L32" s="609"/>
      <c r="M32" s="614"/>
      <c r="N32" s="614"/>
      <c r="O32" s="614"/>
      <c r="P32" s="614"/>
      <c r="Q32" s="614"/>
      <c r="R32" s="614"/>
    </row>
    <row r="33" spans="11:18" customFormat="1" ht="15">
      <c r="K33" s="609"/>
      <c r="L33" s="609"/>
      <c r="M33" s="614"/>
      <c r="N33" s="614"/>
      <c r="O33" s="614"/>
      <c r="P33" s="614"/>
      <c r="Q33" s="614"/>
      <c r="R33" s="614"/>
    </row>
    <row r="34" spans="11:18" customFormat="1" ht="15">
      <c r="K34" s="609"/>
      <c r="L34" s="609"/>
      <c r="M34" s="614"/>
      <c r="N34" s="614"/>
      <c r="O34" s="614"/>
      <c r="P34" s="614"/>
      <c r="Q34" s="614"/>
      <c r="R34" s="614"/>
    </row>
    <row r="35" spans="11:18" customFormat="1" ht="15"/>
    <row r="36" spans="11:18" customFormat="1" ht="15"/>
    <row r="37" spans="11:18" customFormat="1" ht="15"/>
    <row r="38" spans="11:18" customFormat="1" ht="15"/>
    <row r="39" spans="11:18" customFormat="1" ht="15"/>
    <row r="40" spans="11:18" customFormat="1" ht="15"/>
    <row r="41" spans="11:18" customFormat="1" ht="15"/>
    <row r="42" spans="11:18" customFormat="1" ht="15"/>
    <row r="43" spans="11:18" customFormat="1" ht="15"/>
    <row r="44" spans="11:18" customFormat="1" ht="15"/>
    <row r="45" spans="11:18" customFormat="1" ht="15"/>
    <row r="46" spans="11:18" customFormat="1" ht="15"/>
    <row r="47" spans="11:18" customFormat="1" ht="15"/>
    <row r="48" spans="11:18" customFormat="1" ht="15"/>
    <row r="49" spans="15:25" customFormat="1" ht="15"/>
    <row r="50" spans="15:25" customFormat="1" ht="15">
      <c r="Y50" s="652"/>
    </row>
    <row r="51" spans="15:25" ht="15">
      <c r="O51"/>
      <c r="P51"/>
      <c r="Q51"/>
    </row>
  </sheetData>
  <mergeCells count="4">
    <mergeCell ref="M4:X4"/>
    <mergeCell ref="A25:I25"/>
    <mergeCell ref="J25:R25"/>
    <mergeCell ref="S25:Z25"/>
  </mergeCells>
  <printOptions horizontalCentered="1" verticalCentered="1"/>
  <pageMargins left="0" right="0" top="0" bottom="0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FF99FF"/>
  </sheetPr>
  <dimension ref="A1:AB42"/>
  <sheetViews>
    <sheetView showGridLines="0" view="pageBreakPreview" zoomScaleNormal="130" zoomScaleSheetLayoutView="100" workbookViewId="0">
      <selection activeCell="F36" sqref="F36"/>
    </sheetView>
  </sheetViews>
  <sheetFormatPr baseColWidth="10" defaultColWidth="11.5703125" defaultRowHeight="15"/>
  <cols>
    <col min="1" max="1" width="36.140625" style="143" customWidth="1"/>
    <col min="2" max="2" width="18.7109375" style="143" customWidth="1"/>
    <col min="3" max="3" width="41.42578125" style="144" customWidth="1"/>
    <col min="4" max="4" width="10.42578125" bestFit="1" customWidth="1"/>
    <col min="5" max="5" width="19.85546875" customWidth="1"/>
    <col min="6" max="6" width="6.7109375" customWidth="1"/>
    <col min="7" max="8" width="11.5703125" customWidth="1"/>
    <col min="10" max="10" width="15.5703125" customWidth="1"/>
    <col min="14" max="16384" width="11.5703125" style="144"/>
  </cols>
  <sheetData>
    <row r="1" spans="1:15">
      <c r="A1" s="202" t="s">
        <v>399</v>
      </c>
    </row>
    <row r="2" spans="1:15" ht="39" customHeight="1">
      <c r="A2" s="774" t="s">
        <v>278</v>
      </c>
      <c r="B2" s="774"/>
      <c r="C2" s="774"/>
    </row>
    <row r="3" spans="1:15">
      <c r="A3" s="166"/>
      <c r="B3" s="166"/>
      <c r="C3" s="147"/>
    </row>
    <row r="4" spans="1:15">
      <c r="A4" s="163" t="s">
        <v>262</v>
      </c>
      <c r="B4" s="442" t="s">
        <v>551</v>
      </c>
      <c r="C4" s="369" t="s">
        <v>263</v>
      </c>
    </row>
    <row r="5" spans="1:15" ht="15.75" thickBot="1">
      <c r="A5" s="164"/>
      <c r="B5" s="165"/>
      <c r="C5" s="165"/>
    </row>
    <row r="6" spans="1:15" ht="15.75" thickBot="1">
      <c r="A6" s="181" t="s">
        <v>279</v>
      </c>
      <c r="B6" s="377">
        <f>SUM(B8:B16)</f>
        <v>23587.123267695999</v>
      </c>
      <c r="C6" s="182">
        <f>B6/$B$21</f>
        <v>0.97870834788555094</v>
      </c>
    </row>
    <row r="7" spans="1:15">
      <c r="B7" s="183"/>
      <c r="C7" s="698"/>
      <c r="E7" s="124"/>
    </row>
    <row r="8" spans="1:15">
      <c r="A8" s="174" t="s">
        <v>0</v>
      </c>
      <c r="B8" s="701">
        <f>'6. EXPORTACIONES'!B15</f>
        <v>12156.278723000001</v>
      </c>
      <c r="C8" s="173">
        <f>B8/$B$21</f>
        <v>0.50440451471748105</v>
      </c>
      <c r="N8"/>
    </row>
    <row r="9" spans="1:15">
      <c r="A9" s="174" t="s">
        <v>6</v>
      </c>
      <c r="B9" s="701">
        <f>'6. EXPORTACIONES'!C15</f>
        <v>6688.1606225999994</v>
      </c>
      <c r="C9" s="173">
        <f t="shared" ref="C9:C15" si="0">B9/$B$21</f>
        <v>0.27751407236264619</v>
      </c>
      <c r="N9"/>
      <c r="O9"/>
    </row>
    <row r="10" spans="1:15">
      <c r="A10" s="174" t="s">
        <v>9</v>
      </c>
      <c r="B10" s="701">
        <f>'6. EXPORTACIONES'!D15</f>
        <v>2205.5427700999999</v>
      </c>
      <c r="C10" s="173">
        <f t="shared" si="0"/>
        <v>9.1515319448548585E-2</v>
      </c>
      <c r="N10"/>
      <c r="O10"/>
    </row>
    <row r="11" spans="1:15">
      <c r="A11" s="174" t="s">
        <v>11</v>
      </c>
      <c r="B11" s="701">
        <f>'6. EXPORTACIONES'!E15</f>
        <v>105.13859074800001</v>
      </c>
      <c r="C11" s="173">
        <f t="shared" si="0"/>
        <v>4.3625505019053339E-3</v>
      </c>
      <c r="N11"/>
      <c r="O11"/>
    </row>
    <row r="12" spans="1:15">
      <c r="A12" s="174" t="s">
        <v>14</v>
      </c>
      <c r="B12" s="701">
        <f>'6. EXPORTACIONES'!F15</f>
        <v>1222.88243728</v>
      </c>
      <c r="C12" s="173">
        <f t="shared" si="0"/>
        <v>5.0741467548427878E-2</v>
      </c>
      <c r="N12"/>
      <c r="O12"/>
    </row>
    <row r="13" spans="1:15">
      <c r="A13" s="174" t="s">
        <v>15</v>
      </c>
      <c r="B13" s="701">
        <f>'6. EXPORTACIONES'!G15</f>
        <v>287.62693214000001</v>
      </c>
      <c r="C13" s="173">
        <f t="shared" si="0"/>
        <v>1.1934599924174061E-2</v>
      </c>
      <c r="N13"/>
      <c r="O13"/>
    </row>
    <row r="14" spans="1:15">
      <c r="A14" s="174" t="s">
        <v>16</v>
      </c>
      <c r="B14" s="701">
        <f>'6. EXPORTACIONES'!H15</f>
        <v>399.31334783000005</v>
      </c>
      <c r="C14" s="173">
        <f t="shared" si="0"/>
        <v>1.6568841503388741E-2</v>
      </c>
      <c r="N14"/>
      <c r="O14"/>
    </row>
    <row r="15" spans="1:15">
      <c r="A15" s="174" t="s">
        <v>18</v>
      </c>
      <c r="B15" s="701">
        <f>'6. EXPORTACIONES'!I15</f>
        <v>511.67814134000002</v>
      </c>
      <c r="C15" s="173">
        <f t="shared" si="0"/>
        <v>2.1231231239032637E-2</v>
      </c>
      <c r="N15"/>
      <c r="O15"/>
    </row>
    <row r="16" spans="1:15">
      <c r="A16" s="174" t="s">
        <v>21</v>
      </c>
      <c r="B16" s="701">
        <f>'6. EXPORTACIONES'!J15</f>
        <v>10.501702657999999</v>
      </c>
      <c r="C16" s="173">
        <f>B16/$B$21</f>
        <v>4.3575063994654096E-4</v>
      </c>
      <c r="N16"/>
      <c r="O16"/>
    </row>
    <row r="17" spans="1:15" ht="15.75" thickBot="1">
      <c r="A17" s="174"/>
      <c r="B17" s="702"/>
      <c r="C17" s="175"/>
      <c r="N17"/>
      <c r="O17"/>
    </row>
    <row r="18" spans="1:15" ht="15.75" thickBot="1">
      <c r="A18" s="170"/>
      <c r="B18" s="145"/>
      <c r="C18" s="12"/>
      <c r="N18"/>
      <c r="O18"/>
    </row>
    <row r="19" spans="1:15" ht="15.75" thickBot="1">
      <c r="A19" s="184" t="s">
        <v>265</v>
      </c>
      <c r="B19" s="605">
        <f>'6.1 EXPORTACIONES PART'!Z15</f>
        <v>513.13429999999994</v>
      </c>
      <c r="C19" s="378">
        <f>B19/$B$21</f>
        <v>2.1291652114448997E-2</v>
      </c>
      <c r="N19"/>
      <c r="O19"/>
    </row>
    <row r="20" spans="1:15">
      <c r="N20"/>
      <c r="O20"/>
    </row>
    <row r="21" spans="1:15">
      <c r="A21" s="176" t="s">
        <v>277</v>
      </c>
      <c r="B21" s="177">
        <f>SUM(B8:B19)</f>
        <v>24100.257567696</v>
      </c>
      <c r="C21" s="185">
        <v>1</v>
      </c>
      <c r="N21"/>
    </row>
    <row r="22" spans="1:15">
      <c r="A22" s="186"/>
      <c r="B22" s="180"/>
      <c r="C22" s="187"/>
      <c r="N22"/>
    </row>
    <row r="23" spans="1:15">
      <c r="A23" s="186"/>
      <c r="B23" s="180"/>
      <c r="C23" s="187"/>
      <c r="N23"/>
    </row>
    <row r="24" spans="1:15" ht="35.25" customHeight="1">
      <c r="A24" s="774" t="s">
        <v>280</v>
      </c>
      <c r="B24" s="774"/>
      <c r="C24" s="774"/>
      <c r="N24"/>
    </row>
    <row r="25" spans="1:15">
      <c r="N25"/>
    </row>
    <row r="26" spans="1:15" ht="15.75" thickBot="1">
      <c r="A26" s="163" t="s">
        <v>262</v>
      </c>
      <c r="B26" s="442" t="s">
        <v>551</v>
      </c>
      <c r="C26" s="369" t="s">
        <v>263</v>
      </c>
      <c r="N26"/>
    </row>
    <row r="27" spans="1:15" ht="15.75" thickBot="1">
      <c r="A27" s="7" t="s">
        <v>426</v>
      </c>
      <c r="B27" s="456">
        <f>SUM(B28:B37)</f>
        <v>24100.257567696</v>
      </c>
      <c r="C27" s="457">
        <f>B27/$B$39</f>
        <v>0.5994487688911484</v>
      </c>
      <c r="N27"/>
    </row>
    <row r="28" spans="1:15">
      <c r="A28" s="174" t="s">
        <v>0</v>
      </c>
      <c r="B28" s="330">
        <f>B8</f>
        <v>12156.278723000001</v>
      </c>
      <c r="C28" s="173">
        <f>B28/$B$39</f>
        <v>0.30236466537053114</v>
      </c>
      <c r="N28"/>
    </row>
    <row r="29" spans="1:15">
      <c r="A29" s="174" t="s">
        <v>6</v>
      </c>
      <c r="B29" s="330">
        <f t="shared" ref="B29:B36" si="1">B9</f>
        <v>6688.1606225999994</v>
      </c>
      <c r="C29" s="173">
        <f t="shared" ref="C29:C37" si="2">B29/$B$39</f>
        <v>0.16635546902775733</v>
      </c>
    </row>
    <row r="30" spans="1:15">
      <c r="A30" s="174" t="s">
        <v>9</v>
      </c>
      <c r="B30" s="330">
        <f t="shared" si="1"/>
        <v>2205.5427700999999</v>
      </c>
      <c r="C30" s="173">
        <f t="shared" si="2"/>
        <v>5.4858745578112614E-2</v>
      </c>
    </row>
    <row r="31" spans="1:15">
      <c r="A31" s="174" t="s">
        <v>11</v>
      </c>
      <c r="B31" s="330">
        <f t="shared" si="1"/>
        <v>105.13859074800001</v>
      </c>
      <c r="C31" s="173">
        <f t="shared" si="2"/>
        <v>2.615125527592614E-3</v>
      </c>
    </row>
    <row r="32" spans="1:15">
      <c r="A32" s="174" t="s">
        <v>14</v>
      </c>
      <c r="B32" s="330">
        <f t="shared" si="1"/>
        <v>1222.88243728</v>
      </c>
      <c r="C32" s="173">
        <f t="shared" si="2"/>
        <v>3.0416910253635247E-2</v>
      </c>
    </row>
    <row r="33" spans="1:28">
      <c r="A33" s="174" t="s">
        <v>15</v>
      </c>
      <c r="B33" s="330">
        <f t="shared" si="1"/>
        <v>287.62693214000001</v>
      </c>
      <c r="C33" s="173">
        <f t="shared" si="2"/>
        <v>7.154181231754533E-3</v>
      </c>
    </row>
    <row r="34" spans="1:28">
      <c r="A34" s="174" t="s">
        <v>16</v>
      </c>
      <c r="B34" s="330">
        <f t="shared" si="1"/>
        <v>399.31334783000005</v>
      </c>
      <c r="C34" s="173">
        <f t="shared" si="2"/>
        <v>9.9321716411589437E-3</v>
      </c>
    </row>
    <row r="35" spans="1:28">
      <c r="A35" s="174" t="s">
        <v>18</v>
      </c>
      <c r="B35" s="330">
        <f t="shared" si="1"/>
        <v>511.67814134000002</v>
      </c>
      <c r="C35" s="173">
        <f t="shared" si="2"/>
        <v>1.2727035428281405E-2</v>
      </c>
    </row>
    <row r="36" spans="1:28">
      <c r="A36" s="174" t="s">
        <v>21</v>
      </c>
      <c r="B36" s="330">
        <f t="shared" si="1"/>
        <v>10.501702657999999</v>
      </c>
      <c r="C36" s="173">
        <f>B36/$B$39</f>
        <v>2.6121018465948405E-4</v>
      </c>
    </row>
    <row r="37" spans="1:28" ht="15.75" thickBot="1">
      <c r="A37" s="174" t="s">
        <v>425</v>
      </c>
      <c r="B37" s="379">
        <f>B19</f>
        <v>513.13429999999994</v>
      </c>
      <c r="C37" s="175">
        <f t="shared" si="2"/>
        <v>1.2763254647665066E-2</v>
      </c>
    </row>
    <row r="38" spans="1:28">
      <c r="A38" s="170"/>
      <c r="B38" s="145"/>
      <c r="C38" s="12"/>
    </row>
    <row r="39" spans="1:28">
      <c r="A39" s="176" t="s">
        <v>281</v>
      </c>
      <c r="B39" s="177">
        <f>'6.1 EXPORTACIONES PART'!Z21</f>
        <v>40204.03213485</v>
      </c>
      <c r="C39" s="185">
        <v>1</v>
      </c>
    </row>
    <row r="40" spans="1:28">
      <c r="A40" s="179"/>
      <c r="B40" s="180"/>
    </row>
    <row r="42" spans="1:28" ht="50.25" customHeight="1">
      <c r="A42" s="745" t="s">
        <v>618</v>
      </c>
      <c r="B42" s="745"/>
      <c r="C42" s="745"/>
      <c r="D42" s="745"/>
      <c r="E42" s="745"/>
      <c r="F42" s="745"/>
      <c r="G42" s="745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5"/>
      <c r="S42" s="745"/>
      <c r="T42" s="745"/>
      <c r="U42" s="745"/>
      <c r="V42" s="745"/>
      <c r="W42" s="745"/>
      <c r="X42" s="745"/>
      <c r="Y42" s="745"/>
      <c r="Z42" s="745"/>
      <c r="AA42" s="745"/>
      <c r="AB42" s="604"/>
    </row>
  </sheetData>
  <mergeCells count="5">
    <mergeCell ref="A24:C24"/>
    <mergeCell ref="A2:C2"/>
    <mergeCell ref="A42:I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FF99FF"/>
  </sheetPr>
  <dimension ref="A1:R50"/>
  <sheetViews>
    <sheetView showGridLines="0" view="pageBreakPreview" zoomScaleNormal="110" zoomScaleSheetLayoutView="100" workbookViewId="0">
      <selection activeCell="J49" sqref="J49"/>
    </sheetView>
  </sheetViews>
  <sheetFormatPr baseColWidth="10" defaultColWidth="11.42578125" defaultRowHeight="12.75"/>
  <cols>
    <col min="1" max="1" width="14.7109375" style="204" customWidth="1"/>
    <col min="2" max="2" width="15.7109375" style="193" customWidth="1"/>
    <col min="3" max="3" width="16.42578125" style="193" customWidth="1"/>
    <col min="4" max="4" width="15" style="193" customWidth="1"/>
    <col min="5" max="5" width="16.42578125" style="193" customWidth="1"/>
    <col min="6" max="6" width="15" style="193" customWidth="1"/>
    <col min="7" max="7" width="16.42578125" style="193" customWidth="1"/>
    <col min="8" max="8" width="15.7109375" style="193" customWidth="1"/>
    <col min="9" max="9" width="12.28515625" style="193" bestFit="1" customWidth="1"/>
    <col min="10" max="10" width="14.140625" style="193" bestFit="1" customWidth="1"/>
    <col min="11" max="11" width="14.7109375" style="193" bestFit="1" customWidth="1"/>
    <col min="12" max="16384" width="11.42578125" style="193"/>
  </cols>
  <sheetData>
    <row r="1" spans="1:11" ht="15">
      <c r="A1" s="212" t="s">
        <v>284</v>
      </c>
      <c r="I1" s="731"/>
    </row>
    <row r="2" spans="1:11" ht="15.75">
      <c r="A2" s="138" t="s">
        <v>285</v>
      </c>
      <c r="I2" s="731"/>
    </row>
    <row r="3" spans="1:11" ht="15">
      <c r="I3" s="731"/>
    </row>
    <row r="4" spans="1:11" s="361" customFormat="1" ht="25.5">
      <c r="A4" s="359" t="s">
        <v>251</v>
      </c>
      <c r="B4" s="360" t="s">
        <v>415</v>
      </c>
      <c r="C4" s="360" t="s">
        <v>301</v>
      </c>
      <c r="D4" s="360" t="s">
        <v>302</v>
      </c>
      <c r="E4" s="360" t="s">
        <v>304</v>
      </c>
      <c r="F4" s="360" t="s">
        <v>443</v>
      </c>
      <c r="G4" s="360" t="s">
        <v>26</v>
      </c>
      <c r="H4" s="360" t="s">
        <v>55</v>
      </c>
      <c r="I4" s="731"/>
    </row>
    <row r="5" spans="1:11" ht="15">
      <c r="A5" s="204">
        <v>2009</v>
      </c>
      <c r="B5" s="205">
        <v>319825374.36999965</v>
      </c>
      <c r="C5" s="205">
        <v>499659326.56000036</v>
      </c>
      <c r="D5" s="205">
        <v>393600073.86000019</v>
      </c>
      <c r="E5" s="205">
        <v>376380329.34000021</v>
      </c>
      <c r="F5" s="205">
        <v>196060821.38999999</v>
      </c>
      <c r="G5" s="205">
        <v>504747514.43999982</v>
      </c>
      <c r="H5" s="205">
        <v>2290273439.96</v>
      </c>
      <c r="I5" s="732">
        <f t="shared" ref="I5:I14" si="0">H5/1000000</f>
        <v>2290.2734399599999</v>
      </c>
    </row>
    <row r="6" spans="1:11" ht="15">
      <c r="A6" s="204">
        <v>2010</v>
      </c>
      <c r="B6" s="205">
        <v>416011992.68000019</v>
      </c>
      <c r="C6" s="205">
        <v>518078947.39999974</v>
      </c>
      <c r="D6" s="205">
        <v>615815226.54999983</v>
      </c>
      <c r="E6" s="205">
        <v>827591968.73000026</v>
      </c>
      <c r="F6" s="205">
        <v>510276007.16999966</v>
      </c>
      <c r="G6" s="205">
        <v>443780328.35999978</v>
      </c>
      <c r="H6" s="205">
        <v>3331554470.8899989</v>
      </c>
      <c r="I6" s="732">
        <f t="shared" si="0"/>
        <v>3331.5544708899988</v>
      </c>
    </row>
    <row r="7" spans="1:11" ht="15">
      <c r="A7" s="204">
        <v>2011</v>
      </c>
      <c r="B7" s="205">
        <v>1124827734.03</v>
      </c>
      <c r="C7" s="205">
        <v>776151268.40999997</v>
      </c>
      <c r="D7" s="205">
        <v>869366743.73000062</v>
      </c>
      <c r="E7" s="205">
        <v>1406825781.3400011</v>
      </c>
      <c r="F7" s="205">
        <v>788187748.41999972</v>
      </c>
      <c r="G7" s="205">
        <v>1412256087.9500005</v>
      </c>
      <c r="H7" s="205">
        <v>6377615363.880002</v>
      </c>
      <c r="I7" s="732">
        <f t="shared" si="0"/>
        <v>6377.6153638800024</v>
      </c>
    </row>
    <row r="8" spans="1:11" ht="15">
      <c r="A8" s="204">
        <v>2012</v>
      </c>
      <c r="B8" s="205">
        <v>1140068754.6699998</v>
      </c>
      <c r="C8" s="205">
        <v>525257849.7100004</v>
      </c>
      <c r="D8" s="205">
        <v>905401645.29999912</v>
      </c>
      <c r="E8" s="205">
        <v>1797233970.02</v>
      </c>
      <c r="F8" s="205">
        <v>638740607.01000011</v>
      </c>
      <c r="G8" s="205">
        <v>2491504592.8899961</v>
      </c>
      <c r="H8" s="205">
        <v>7498207419.5999947</v>
      </c>
      <c r="I8" s="732">
        <f t="shared" si="0"/>
        <v>7498.2074195999949</v>
      </c>
    </row>
    <row r="9" spans="1:11" ht="15">
      <c r="A9" s="204">
        <v>2013</v>
      </c>
      <c r="B9" s="205">
        <v>1414373689.8400006</v>
      </c>
      <c r="C9" s="205">
        <v>789358143.49999976</v>
      </c>
      <c r="D9" s="205">
        <v>776418374.67000031</v>
      </c>
      <c r="E9" s="205">
        <v>1807744001.0099993</v>
      </c>
      <c r="F9" s="205">
        <v>404548164.93999976</v>
      </c>
      <c r="G9" s="205">
        <v>3671179591.819994</v>
      </c>
      <c r="H9" s="205">
        <v>8863621965.7799931</v>
      </c>
      <c r="I9" s="732">
        <f t="shared" si="0"/>
        <v>8863.6219657799938</v>
      </c>
    </row>
    <row r="10" spans="1:11" ht="15">
      <c r="A10" s="204">
        <v>2014</v>
      </c>
      <c r="B10" s="205">
        <v>889682461.02999961</v>
      </c>
      <c r="C10" s="205">
        <v>557607616.26999998</v>
      </c>
      <c r="D10" s="205">
        <v>625458907.48999894</v>
      </c>
      <c r="E10" s="205">
        <v>1463521224.1099994</v>
      </c>
      <c r="F10" s="205">
        <v>420086094.84000003</v>
      </c>
      <c r="G10" s="205">
        <v>4122853397.7500024</v>
      </c>
      <c r="H10" s="205">
        <v>8079209701.4899998</v>
      </c>
      <c r="I10" s="732">
        <f t="shared" si="0"/>
        <v>8079.20970149</v>
      </c>
    </row>
    <row r="11" spans="1:11" ht="15">
      <c r="A11" s="204">
        <v>2015</v>
      </c>
      <c r="B11" s="205">
        <v>446220609.94000006</v>
      </c>
      <c r="C11" s="205">
        <v>654233734.78000033</v>
      </c>
      <c r="D11" s="205">
        <v>527197097.47999984</v>
      </c>
      <c r="E11" s="205">
        <v>1227816024.8500006</v>
      </c>
      <c r="F11" s="205">
        <v>374972373.1700002</v>
      </c>
      <c r="G11" s="205">
        <v>3594184486.0099945</v>
      </c>
      <c r="H11" s="205">
        <v>6824624326.2299957</v>
      </c>
      <c r="I11" s="732">
        <f t="shared" si="0"/>
        <v>6824.6243262299959</v>
      </c>
    </row>
    <row r="12" spans="1:11" ht="15">
      <c r="A12" s="204">
        <v>2016</v>
      </c>
      <c r="B12" s="205">
        <v>238198426.26999998</v>
      </c>
      <c r="C12" s="205">
        <v>386908381.52000028</v>
      </c>
      <c r="D12" s="205">
        <v>377053519.29000056</v>
      </c>
      <c r="E12" s="205">
        <v>1079320196.4899998</v>
      </c>
      <c r="F12" s="205">
        <v>349690539.14999986</v>
      </c>
      <c r="G12" s="205">
        <v>902392510.49999976</v>
      </c>
      <c r="H12" s="205">
        <v>3333563573.2200003</v>
      </c>
      <c r="I12" s="732">
        <f t="shared" si="0"/>
        <v>3333.5635732200003</v>
      </c>
    </row>
    <row r="13" spans="1:11" ht="15">
      <c r="A13" s="204">
        <v>2017</v>
      </c>
      <c r="B13" s="205">
        <v>286720393.09000039</v>
      </c>
      <c r="C13" s="205">
        <v>491197398.48000026</v>
      </c>
      <c r="D13" s="205">
        <v>484395158.11999875</v>
      </c>
      <c r="E13" s="205">
        <v>1556537970.6599956</v>
      </c>
      <c r="F13" s="205">
        <v>388481558.76999992</v>
      </c>
      <c r="G13" s="205">
        <v>720684302.73999965</v>
      </c>
      <c r="H13" s="205">
        <v>3928016781.8599944</v>
      </c>
      <c r="I13" s="732">
        <f t="shared" si="0"/>
        <v>3928.0167818599944</v>
      </c>
    </row>
    <row r="14" spans="1:11" ht="15">
      <c r="A14" s="209" t="s">
        <v>568</v>
      </c>
      <c r="B14" s="548">
        <f t="shared" ref="B14:G14" si="1">SUM(B15:B25)</f>
        <v>1215211113.6900001</v>
      </c>
      <c r="C14" s="548">
        <f t="shared" si="1"/>
        <v>527828807.55000007</v>
      </c>
      <c r="D14" s="548">
        <f t="shared" si="1"/>
        <v>361020249.92000002</v>
      </c>
      <c r="E14" s="548">
        <f t="shared" si="1"/>
        <v>943678352.32000005</v>
      </c>
      <c r="F14" s="548">
        <f t="shared" si="1"/>
        <v>641734296.37999988</v>
      </c>
      <c r="G14" s="548">
        <f t="shared" si="1"/>
        <v>491547414.51999998</v>
      </c>
      <c r="H14" s="548">
        <f>SUM(H15:H25)</f>
        <v>4181020234.3800001</v>
      </c>
      <c r="I14" s="732">
        <f t="shared" si="0"/>
        <v>4181.0202343800001</v>
      </c>
      <c r="K14" s="733"/>
    </row>
    <row r="15" spans="1:11" ht="15">
      <c r="A15" s="320" t="s">
        <v>210</v>
      </c>
      <c r="B15" s="305">
        <v>7492741.4300000006</v>
      </c>
      <c r="C15" s="305">
        <v>45731329.900000006</v>
      </c>
      <c r="D15" s="305">
        <v>31763611.379999992</v>
      </c>
      <c r="E15" s="305">
        <v>82347528.379999995</v>
      </c>
      <c r="F15" s="305">
        <v>33812678</v>
      </c>
      <c r="G15" s="305">
        <v>25270878.62000002</v>
      </c>
      <c r="H15" s="305">
        <f>SUM(B15:G15)</f>
        <v>226418767.70999998</v>
      </c>
      <c r="I15" s="734"/>
      <c r="J15" s="444"/>
      <c r="K15" s="205"/>
    </row>
    <row r="16" spans="1:11" ht="15">
      <c r="A16" s="320" t="s">
        <v>422</v>
      </c>
      <c r="B16" s="305">
        <v>78658105.050000012</v>
      </c>
      <c r="C16" s="305">
        <v>28153341.060000006</v>
      </c>
      <c r="D16" s="305">
        <v>35301561.300000012</v>
      </c>
      <c r="E16" s="305">
        <v>111243677.22999996</v>
      </c>
      <c r="F16" s="305">
        <v>47226934.100000009</v>
      </c>
      <c r="G16" s="305">
        <v>26976280.069999997</v>
      </c>
      <c r="H16" s="305">
        <f t="shared" ref="H16:H25" si="2">SUM(B16:G16)</f>
        <v>327559898.81</v>
      </c>
      <c r="I16" s="734"/>
      <c r="J16" s="674"/>
      <c r="K16" s="205"/>
    </row>
    <row r="17" spans="1:11" ht="15">
      <c r="A17" s="320" t="s">
        <v>428</v>
      </c>
      <c r="B17" s="444">
        <v>96523004.479999989</v>
      </c>
      <c r="C17" s="444">
        <v>40122893.369999997</v>
      </c>
      <c r="D17" s="444">
        <v>30003783.599999998</v>
      </c>
      <c r="E17" s="444">
        <v>56830411.759999998</v>
      </c>
      <c r="F17" s="444">
        <v>58671149.649999999</v>
      </c>
      <c r="G17" s="444">
        <v>32695595.090000004</v>
      </c>
      <c r="H17" s="305">
        <f t="shared" si="2"/>
        <v>314846837.94999993</v>
      </c>
      <c r="I17" s="734"/>
      <c r="J17" s="444"/>
      <c r="K17" s="205"/>
    </row>
    <row r="18" spans="1:11" ht="15">
      <c r="A18" s="320" t="s">
        <v>433</v>
      </c>
      <c r="B18" s="444">
        <v>143672829.97000003</v>
      </c>
      <c r="C18" s="444">
        <v>38878051.199999988</v>
      </c>
      <c r="D18" s="444">
        <v>29578719.830000006</v>
      </c>
      <c r="E18" s="444">
        <v>82355809.409999996</v>
      </c>
      <c r="F18" s="444">
        <v>52667657.160000011</v>
      </c>
      <c r="G18" s="444">
        <v>20277190.650000002</v>
      </c>
      <c r="H18" s="305">
        <f t="shared" si="2"/>
        <v>367430258.22000003</v>
      </c>
      <c r="I18" s="734"/>
      <c r="J18" s="444"/>
      <c r="K18" s="205"/>
    </row>
    <row r="19" spans="1:11" ht="15">
      <c r="A19" s="320" t="s">
        <v>446</v>
      </c>
      <c r="B19" s="444">
        <v>115182369.08999999</v>
      </c>
      <c r="C19" s="444">
        <v>55165482.800000004</v>
      </c>
      <c r="D19" s="444">
        <v>29958250.700000003</v>
      </c>
      <c r="E19" s="444">
        <v>88690705.319999993</v>
      </c>
      <c r="F19" s="444">
        <v>53048390.709999993</v>
      </c>
      <c r="G19" s="444">
        <v>38375425.850000009</v>
      </c>
      <c r="H19" s="305">
        <f t="shared" si="2"/>
        <v>380420624.46999997</v>
      </c>
      <c r="I19" s="734"/>
      <c r="J19" s="444"/>
      <c r="K19" s="205"/>
    </row>
    <row r="20" spans="1:11" ht="15">
      <c r="A20" s="320" t="s">
        <v>453</v>
      </c>
      <c r="B20" s="444">
        <v>118489301.41000001</v>
      </c>
      <c r="C20" s="444">
        <v>30123759.330000002</v>
      </c>
      <c r="D20" s="444">
        <v>32659146.020000007</v>
      </c>
      <c r="E20" s="444">
        <v>107149919.59000002</v>
      </c>
      <c r="F20" s="444">
        <v>53448124.099999987</v>
      </c>
      <c r="G20" s="444">
        <v>39048610.329999991</v>
      </c>
      <c r="H20" s="305">
        <f t="shared" si="2"/>
        <v>380918860.77999997</v>
      </c>
      <c r="I20" s="734"/>
      <c r="J20" s="444"/>
      <c r="K20" s="205"/>
    </row>
    <row r="21" spans="1:11" ht="15">
      <c r="A21" s="320" t="s">
        <v>503</v>
      </c>
      <c r="B21" s="444">
        <v>137894527.25999996</v>
      </c>
      <c r="C21" s="444">
        <v>60775919.890000023</v>
      </c>
      <c r="D21" s="444">
        <v>31769801.090000004</v>
      </c>
      <c r="E21" s="444">
        <v>78209730.630000025</v>
      </c>
      <c r="F21" s="444">
        <v>49242559.659999989</v>
      </c>
      <c r="G21" s="444">
        <v>44237655.910000004</v>
      </c>
      <c r="H21" s="305">
        <f t="shared" si="2"/>
        <v>402130194.44</v>
      </c>
      <c r="I21" s="734"/>
      <c r="J21" s="444"/>
      <c r="K21" s="205"/>
    </row>
    <row r="22" spans="1:11" ht="15">
      <c r="A22" s="320" t="s">
        <v>529</v>
      </c>
      <c r="B22" s="444">
        <v>120987575</v>
      </c>
      <c r="C22" s="444">
        <v>55918240</v>
      </c>
      <c r="D22" s="444">
        <v>35974066</v>
      </c>
      <c r="E22" s="444">
        <v>80587948</v>
      </c>
      <c r="F22" s="444">
        <v>63052658</v>
      </c>
      <c r="G22" s="444">
        <v>39933783</v>
      </c>
      <c r="H22" s="305">
        <f t="shared" si="2"/>
        <v>396454270</v>
      </c>
      <c r="I22" s="734"/>
      <c r="J22" s="444"/>
    </row>
    <row r="23" spans="1:11" ht="15">
      <c r="A23" s="320" t="s">
        <v>543</v>
      </c>
      <c r="B23" s="444">
        <v>139183512</v>
      </c>
      <c r="C23" s="444">
        <v>52360602</v>
      </c>
      <c r="D23" s="444">
        <v>33159780</v>
      </c>
      <c r="E23" s="444">
        <v>80889829</v>
      </c>
      <c r="F23" s="444">
        <v>88534986</v>
      </c>
      <c r="G23" s="444">
        <v>92302933</v>
      </c>
      <c r="H23" s="305">
        <f t="shared" si="2"/>
        <v>486431642</v>
      </c>
      <c r="I23" s="734"/>
    </row>
    <row r="24" spans="1:11" ht="15">
      <c r="A24" s="320" t="s">
        <v>548</v>
      </c>
      <c r="B24" s="444">
        <v>149994837</v>
      </c>
      <c r="C24" s="444">
        <v>76620551</v>
      </c>
      <c r="D24" s="444">
        <v>30598467</v>
      </c>
      <c r="E24" s="444">
        <v>84615978</v>
      </c>
      <c r="F24" s="444">
        <v>74662403</v>
      </c>
      <c r="G24" s="444">
        <v>42954530</v>
      </c>
      <c r="H24" s="305">
        <f t="shared" si="2"/>
        <v>459446766</v>
      </c>
      <c r="I24" s="734"/>
    </row>
    <row r="25" spans="1:11" ht="15">
      <c r="A25" s="320" t="s">
        <v>570</v>
      </c>
      <c r="B25" s="444">
        <v>107132311</v>
      </c>
      <c r="C25" s="444">
        <v>43978637</v>
      </c>
      <c r="D25" s="444">
        <v>40253063</v>
      </c>
      <c r="E25" s="444">
        <v>90756815</v>
      </c>
      <c r="F25" s="444">
        <v>67366756</v>
      </c>
      <c r="G25" s="444">
        <v>89474532</v>
      </c>
      <c r="H25" s="305">
        <f t="shared" si="2"/>
        <v>438962114</v>
      </c>
      <c r="I25" s="734"/>
    </row>
    <row r="26" spans="1:11" ht="15">
      <c r="A26" s="479" t="s">
        <v>590</v>
      </c>
      <c r="B26" s="211"/>
      <c r="C26" s="211"/>
      <c r="D26" s="211"/>
      <c r="E26" s="211"/>
      <c r="F26" s="211"/>
      <c r="G26" s="211"/>
      <c r="H26" s="211"/>
      <c r="I26" s="731"/>
    </row>
    <row r="27" spans="1:11" ht="15">
      <c r="A27" s="204" t="s">
        <v>575</v>
      </c>
      <c r="B27" s="206">
        <v>249649872.84999999</v>
      </c>
      <c r="C27" s="206">
        <v>430633081.13</v>
      </c>
      <c r="D27" s="206">
        <v>419749362.52999997</v>
      </c>
      <c r="E27" s="206">
        <v>1264845060.2900002</v>
      </c>
      <c r="F27" s="206">
        <v>411548448.91999996</v>
      </c>
      <c r="G27" s="206">
        <v>558992684.77999997</v>
      </c>
      <c r="H27" s="305">
        <f>SUM(B27:G27)</f>
        <v>3335418510.5</v>
      </c>
      <c r="I27" s="731"/>
    </row>
    <row r="28" spans="1:11" ht="14.25" customHeight="1">
      <c r="A28" s="204" t="s">
        <v>576</v>
      </c>
      <c r="B28" s="305">
        <f>+B14</f>
        <v>1215211113.6900001</v>
      </c>
      <c r="C28" s="305">
        <f t="shared" ref="C28:G28" si="3">+C14</f>
        <v>527828807.55000007</v>
      </c>
      <c r="D28" s="305">
        <f t="shared" si="3"/>
        <v>361020249.92000002</v>
      </c>
      <c r="E28" s="305">
        <f t="shared" si="3"/>
        <v>943678352.32000005</v>
      </c>
      <c r="F28" s="305">
        <f t="shared" si="3"/>
        <v>641734296.37999988</v>
      </c>
      <c r="G28" s="305">
        <f t="shared" si="3"/>
        <v>491547414.51999998</v>
      </c>
      <c r="H28" s="305">
        <f>SUM(B28:G28)</f>
        <v>4181020234.3800006</v>
      </c>
      <c r="I28" s="731"/>
    </row>
    <row r="29" spans="1:11" ht="15">
      <c r="A29" s="210" t="s">
        <v>252</v>
      </c>
      <c r="B29" s="675">
        <f>B28/B27-1</f>
        <v>3.8676616567722002</v>
      </c>
      <c r="C29" s="675">
        <f t="shared" ref="C29:G29" si="4">C28/C27-1</f>
        <v>0.22570427279983751</v>
      </c>
      <c r="D29" s="675">
        <f t="shared" si="4"/>
        <v>-0.13991471542926415</v>
      </c>
      <c r="E29" s="675">
        <f>E28/E27-1</f>
        <v>-0.25391782602713719</v>
      </c>
      <c r="F29" s="675">
        <f t="shared" si="4"/>
        <v>0.55931652291258005</v>
      </c>
      <c r="G29" s="675">
        <f t="shared" si="4"/>
        <v>-0.12065501409297352</v>
      </c>
      <c r="H29" s="675">
        <f>H28/H27-1</f>
        <v>0.25352192572476895</v>
      </c>
      <c r="I29" s="731"/>
    </row>
    <row r="31" spans="1:11" ht="15">
      <c r="A31" s="776" t="s">
        <v>591</v>
      </c>
      <c r="B31" s="776"/>
      <c r="C31" s="776"/>
      <c r="D31" s="776"/>
      <c r="E31" s="776"/>
      <c r="F31" s="776"/>
      <c r="G31" s="776"/>
      <c r="H31" s="776"/>
      <c r="I31" s="652"/>
    </row>
    <row r="32" spans="1:11" ht="15">
      <c r="A32" s="388" t="s">
        <v>572</v>
      </c>
      <c r="B32" s="372">
        <v>34274446.059999995</v>
      </c>
      <c r="C32" s="372">
        <v>71658482.570000023</v>
      </c>
      <c r="D32" s="372">
        <v>45914390.840000018</v>
      </c>
      <c r="E32" s="372">
        <v>183374905.83000007</v>
      </c>
      <c r="F32" s="372">
        <v>40753125.279999994</v>
      </c>
      <c r="G32" s="372">
        <v>44599721.969999991</v>
      </c>
      <c r="H32" s="305">
        <f>SUM(B32:G32)</f>
        <v>420575072.55000001</v>
      </c>
      <c r="I32" s="652"/>
    </row>
    <row r="33" spans="1:18" ht="15">
      <c r="A33" s="388" t="s">
        <v>573</v>
      </c>
      <c r="B33" s="372">
        <f>+B25</f>
        <v>107132311</v>
      </c>
      <c r="C33" s="372">
        <f t="shared" ref="C33:G33" si="5">+C25</f>
        <v>43978637</v>
      </c>
      <c r="D33" s="372">
        <f t="shared" si="5"/>
        <v>40253063</v>
      </c>
      <c r="E33" s="372">
        <f t="shared" si="5"/>
        <v>90756815</v>
      </c>
      <c r="F33" s="372">
        <f>+F25</f>
        <v>67366756</v>
      </c>
      <c r="G33" s="372">
        <f t="shared" si="5"/>
        <v>89474532</v>
      </c>
      <c r="H33" s="305">
        <f>SUM(B33:G33)</f>
        <v>438962114</v>
      </c>
      <c r="I33" s="652"/>
    </row>
    <row r="34" spans="1:18" ht="15">
      <c r="A34" s="210" t="s">
        <v>212</v>
      </c>
      <c r="B34" s="675">
        <f>B33/B32-1</f>
        <v>2.1257196925212689</v>
      </c>
      <c r="C34" s="675">
        <f t="shared" ref="C34:G34" si="6">C33/C32-1</f>
        <v>-0.38627451457628614</v>
      </c>
      <c r="D34" s="675">
        <f t="shared" si="6"/>
        <v>-0.12330181750049363</v>
      </c>
      <c r="E34" s="675">
        <f t="shared" si="6"/>
        <v>-0.50507505599409985</v>
      </c>
      <c r="F34" s="675">
        <f t="shared" si="6"/>
        <v>0.65304514775608902</v>
      </c>
      <c r="G34" s="675">
        <f t="shared" si="6"/>
        <v>1.0061679321719774</v>
      </c>
      <c r="H34" s="675">
        <f>H33/H32-1</f>
        <v>4.3718809435178807E-2</v>
      </c>
      <c r="I34" s="652"/>
    </row>
    <row r="35" spans="1:18" ht="15">
      <c r="I35" s="652"/>
    </row>
    <row r="36" spans="1:18" ht="15">
      <c r="A36" s="776" t="s">
        <v>592</v>
      </c>
      <c r="B36" s="776"/>
      <c r="C36" s="776"/>
      <c r="D36" s="776"/>
      <c r="E36" s="776"/>
      <c r="F36" s="776"/>
      <c r="G36" s="776"/>
      <c r="H36" s="776"/>
      <c r="I36" s="652"/>
    </row>
    <row r="37" spans="1:18" ht="15">
      <c r="A37" s="462" t="s">
        <v>549</v>
      </c>
      <c r="B37" s="463">
        <f>+B24</f>
        <v>149994837</v>
      </c>
      <c r="C37" s="463">
        <f t="shared" ref="C37:H38" si="7">+C24</f>
        <v>76620551</v>
      </c>
      <c r="D37" s="463">
        <f t="shared" si="7"/>
        <v>30598467</v>
      </c>
      <c r="E37" s="463">
        <f t="shared" si="7"/>
        <v>84615978</v>
      </c>
      <c r="F37" s="463">
        <f t="shared" si="7"/>
        <v>74662403</v>
      </c>
      <c r="G37" s="463">
        <f t="shared" si="7"/>
        <v>42954530</v>
      </c>
      <c r="H37" s="463">
        <f>+H24</f>
        <v>459446766</v>
      </c>
      <c r="I37" s="652"/>
    </row>
    <row r="38" spans="1:18" ht="15">
      <c r="A38" s="388" t="s">
        <v>573</v>
      </c>
      <c r="B38" s="463">
        <f>+B25</f>
        <v>107132311</v>
      </c>
      <c r="C38" s="463">
        <f t="shared" si="7"/>
        <v>43978637</v>
      </c>
      <c r="D38" s="463">
        <f t="shared" si="7"/>
        <v>40253063</v>
      </c>
      <c r="E38" s="463">
        <f t="shared" si="7"/>
        <v>90756815</v>
      </c>
      <c r="F38" s="463">
        <f t="shared" si="7"/>
        <v>67366756</v>
      </c>
      <c r="G38" s="463">
        <f t="shared" si="7"/>
        <v>89474532</v>
      </c>
      <c r="H38" s="463">
        <f t="shared" si="7"/>
        <v>438962114</v>
      </c>
      <c r="I38" s="652"/>
    </row>
    <row r="39" spans="1:18" ht="15">
      <c r="A39" s="210" t="s">
        <v>212</v>
      </c>
      <c r="B39" s="675">
        <f>B38/B37-1</f>
        <v>-0.28576000919284972</v>
      </c>
      <c r="C39" s="675">
        <f t="shared" ref="C39:G39" si="8">C38/C37-1</f>
        <v>-0.42602035059758314</v>
      </c>
      <c r="D39" s="675">
        <f t="shared" si="8"/>
        <v>0.31552548041050543</v>
      </c>
      <c r="E39" s="675">
        <f t="shared" si="8"/>
        <v>7.257301924702686E-2</v>
      </c>
      <c r="F39" s="675">
        <f t="shared" si="8"/>
        <v>-9.7715137831821508E-2</v>
      </c>
      <c r="G39" s="675">
        <f t="shared" si="8"/>
        <v>1.0830057272189917</v>
      </c>
      <c r="H39" s="675">
        <f>H38/H37-1</f>
        <v>-4.4585474348512455E-2</v>
      </c>
      <c r="I39" s="652"/>
    </row>
    <row r="40" spans="1:18" ht="48.75" customHeight="1">
      <c r="A40" s="777" t="s">
        <v>400</v>
      </c>
      <c r="B40" s="777"/>
      <c r="C40" s="777"/>
      <c r="D40" s="777"/>
      <c r="E40" s="777"/>
      <c r="F40" s="777"/>
      <c r="G40" s="777"/>
      <c r="H40" s="777"/>
    </row>
    <row r="46" spans="1:18" ht="132.75" customHeight="1"/>
    <row r="47" spans="1:18">
      <c r="A47" s="193"/>
    </row>
    <row r="48" spans="1:18" ht="15">
      <c r="J48" s="652"/>
      <c r="K48" s="652"/>
      <c r="L48" s="652"/>
      <c r="M48" s="652"/>
      <c r="N48" s="652"/>
      <c r="O48" s="652"/>
      <c r="P48" s="652"/>
      <c r="Q48" s="652"/>
      <c r="R48" s="652"/>
    </row>
    <row r="49" spans="1:18" ht="47.25" customHeight="1">
      <c r="A49" s="775" t="s">
        <v>593</v>
      </c>
      <c r="B49" s="775"/>
      <c r="C49" s="775"/>
      <c r="D49" s="775"/>
      <c r="E49" s="775"/>
      <c r="F49" s="775"/>
      <c r="G49" s="208"/>
      <c r="H49" s="208"/>
      <c r="J49" s="652"/>
      <c r="K49" s="652"/>
      <c r="L49" s="652"/>
      <c r="M49" s="652"/>
      <c r="N49" s="652"/>
      <c r="O49" s="652"/>
      <c r="P49" s="652"/>
      <c r="Q49" s="652"/>
      <c r="R49" s="652"/>
    </row>
    <row r="50" spans="1:18" ht="22.5" customHeight="1"/>
  </sheetData>
  <mergeCells count="4">
    <mergeCell ref="A49:F49"/>
    <mergeCell ref="A31:H31"/>
    <mergeCell ref="A36:H36"/>
    <mergeCell ref="A40:H40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tabColor rgb="FFFF99FF"/>
  </sheetPr>
  <dimension ref="A1:AI608"/>
  <sheetViews>
    <sheetView showGridLines="0" view="pageBreakPreview" zoomScaleNormal="100" zoomScaleSheetLayoutView="100" workbookViewId="0">
      <selection activeCell="H102" sqref="H102"/>
    </sheetView>
  </sheetViews>
  <sheetFormatPr baseColWidth="10" defaultColWidth="11.42578125" defaultRowHeight="15"/>
  <cols>
    <col min="1" max="1" width="11.42578125" style="193"/>
    <col min="2" max="2" width="50.7109375" style="193" bestFit="1" customWidth="1"/>
    <col min="3" max="3" width="17.42578125" style="193" customWidth="1"/>
    <col min="4" max="4" width="14.140625" style="193" customWidth="1"/>
    <col min="5" max="5" width="11.7109375" style="684" customWidth="1"/>
    <col min="6" max="7" width="13.28515625" style="193" customWidth="1"/>
    <col min="8" max="8" width="11.7109375" style="684" customWidth="1"/>
    <col min="9" max="9" width="7.7109375" style="684" customWidth="1"/>
    <col min="10" max="10" width="5.42578125" style="193" customWidth="1"/>
    <col min="11" max="11" width="19.5703125" style="444" customWidth="1"/>
    <col min="12" max="12" width="14.85546875" style="652" customWidth="1"/>
    <col min="13" max="13" width="12.28515625" style="686" customWidth="1"/>
    <col min="14" max="14" width="14.5703125" style="686" customWidth="1"/>
    <col min="15" max="16" width="11.42578125" style="195" customWidth="1"/>
    <col min="17" max="17" width="11.85546875" style="195" customWidth="1"/>
    <col min="18" max="18" width="13" style="195" customWidth="1"/>
    <col min="19" max="20" width="11.42578125" style="195" customWidth="1"/>
    <col min="21" max="21" width="12" style="195" customWidth="1"/>
    <col min="22" max="22" width="13" style="195" customWidth="1"/>
    <col min="23" max="23" width="18.28515625" style="195" customWidth="1"/>
    <col min="24" max="24" width="11.42578125" style="195"/>
    <col min="25" max="25" width="12" style="195" bestFit="1" customWidth="1"/>
    <col min="26" max="34" width="11.42578125" style="195"/>
    <col min="35" max="35" width="12.5703125" style="195" bestFit="1" customWidth="1"/>
    <col min="36" max="16384" width="11.42578125" style="195"/>
  </cols>
  <sheetData>
    <row r="1" spans="1:14" s="197" customFormat="1" ht="14.25" customHeight="1">
      <c r="B1" s="329" t="s">
        <v>286</v>
      </c>
      <c r="E1" s="676"/>
      <c r="H1" s="676"/>
      <c r="I1" s="676"/>
      <c r="K1" s="735"/>
      <c r="L1" s="652"/>
      <c r="M1" s="686"/>
      <c r="N1" s="686"/>
    </row>
    <row r="2" spans="1:14" s="197" customFormat="1" ht="14.25" customHeight="1">
      <c r="B2" s="328" t="s">
        <v>285</v>
      </c>
      <c r="E2" s="676"/>
      <c r="H2" s="676"/>
      <c r="I2" s="676"/>
      <c r="K2" s="735"/>
      <c r="L2" s="652"/>
      <c r="M2" s="686"/>
      <c r="N2" s="686"/>
    </row>
    <row r="3" spans="1:14" s="197" customFormat="1" ht="14.25" customHeight="1">
      <c r="B3" s="198"/>
      <c r="E3" s="676"/>
      <c r="H3" s="676"/>
      <c r="I3" s="676"/>
      <c r="K3" s="735"/>
      <c r="L3" s="652"/>
      <c r="M3" s="686"/>
      <c r="N3" s="686"/>
    </row>
    <row r="4" spans="1:14" s="197" customFormat="1" ht="14.25" customHeight="1" thickBot="1">
      <c r="B4" s="200" t="s">
        <v>292</v>
      </c>
      <c r="E4" s="676"/>
      <c r="H4" s="676"/>
      <c r="I4" s="676"/>
      <c r="K4" s="735"/>
      <c r="L4" s="652"/>
      <c r="M4" s="686"/>
      <c r="N4" s="686"/>
    </row>
    <row r="5" spans="1:14" s="199" customFormat="1" ht="14.25" customHeight="1" thickBot="1">
      <c r="A5" s="197"/>
      <c r="B5" s="322"/>
      <c r="C5" s="746" t="s">
        <v>570</v>
      </c>
      <c r="D5" s="747"/>
      <c r="E5" s="748"/>
      <c r="F5" s="749" t="s">
        <v>578</v>
      </c>
      <c r="G5" s="750"/>
      <c r="H5" s="750"/>
      <c r="I5" s="751"/>
      <c r="J5" s="197"/>
      <c r="K5" s="735"/>
      <c r="L5" s="652"/>
      <c r="M5" s="686"/>
      <c r="N5" s="686"/>
    </row>
    <row r="6" spans="1:14" s="199" customFormat="1" ht="14.25" customHeight="1" thickBot="1">
      <c r="A6" s="197"/>
      <c r="B6" s="706" t="s">
        <v>307</v>
      </c>
      <c r="C6" s="347">
        <v>2017</v>
      </c>
      <c r="D6" s="348">
        <v>2018</v>
      </c>
      <c r="E6" s="677" t="s">
        <v>212</v>
      </c>
      <c r="F6" s="347">
        <v>2017</v>
      </c>
      <c r="G6" s="348">
        <v>2018</v>
      </c>
      <c r="H6" s="678" t="s">
        <v>212</v>
      </c>
      <c r="I6" s="679" t="s">
        <v>213</v>
      </c>
      <c r="J6" s="197"/>
      <c r="K6" s="652"/>
      <c r="L6" s="652"/>
      <c r="M6" s="652"/>
      <c r="N6" s="652"/>
    </row>
    <row r="7" spans="1:14" s="197" customFormat="1" ht="14.25" customHeight="1">
      <c r="B7" s="736" t="s">
        <v>39</v>
      </c>
      <c r="C7" s="469">
        <v>67520208.600000009</v>
      </c>
      <c r="D7" s="470">
        <v>55062656</v>
      </c>
      <c r="E7" s="549">
        <f t="shared" ref="E7:E24" si="0">D7/C7-1</f>
        <v>-0.18450109764619427</v>
      </c>
      <c r="F7" s="469">
        <v>303786774.55000001</v>
      </c>
      <c r="G7" s="470">
        <v>694684186.47000003</v>
      </c>
      <c r="H7" s="550">
        <f t="shared" ref="H7:H29" si="1">G7/F7-1</f>
        <v>1.2867492750434484</v>
      </c>
      <c r="I7" s="551">
        <f t="shared" ref="I7:I30" si="2">+G7/$G$31</f>
        <v>0.16615183556341104</v>
      </c>
      <c r="J7" s="737"/>
      <c r="K7" s="652"/>
      <c r="L7" s="652"/>
      <c r="M7" s="652"/>
      <c r="N7" s="652"/>
    </row>
    <row r="8" spans="1:14" s="197" customFormat="1" ht="14.25" customHeight="1">
      <c r="B8" s="736" t="s">
        <v>35</v>
      </c>
      <c r="C8" s="469">
        <v>35548176.780000001</v>
      </c>
      <c r="D8" s="470">
        <v>77389891</v>
      </c>
      <c r="E8" s="549">
        <f t="shared" si="0"/>
        <v>1.1770424817832246</v>
      </c>
      <c r="F8" s="469">
        <v>288786897.88999999</v>
      </c>
      <c r="G8" s="470">
        <v>536075627.43000001</v>
      </c>
      <c r="H8" s="550">
        <f t="shared" si="1"/>
        <v>0.85630176211869991</v>
      </c>
      <c r="I8" s="551">
        <f t="shared" si="2"/>
        <v>0.12821646329810077</v>
      </c>
      <c r="J8" s="737"/>
      <c r="K8" s="652"/>
      <c r="L8" s="652"/>
      <c r="M8" s="652"/>
      <c r="N8" s="652"/>
    </row>
    <row r="9" spans="1:14" s="197" customFormat="1" ht="14.25" customHeight="1">
      <c r="B9" s="736" t="s">
        <v>37</v>
      </c>
      <c r="C9" s="469">
        <v>43518987.25</v>
      </c>
      <c r="D9" s="470">
        <v>41273551</v>
      </c>
      <c r="E9" s="549">
        <f t="shared" si="0"/>
        <v>-5.1596702770237424E-2</v>
      </c>
      <c r="F9" s="469">
        <v>417620264.35999995</v>
      </c>
      <c r="G9" s="470">
        <v>419017140.89000005</v>
      </c>
      <c r="H9" s="550">
        <f t="shared" si="1"/>
        <v>3.3448485363629654E-3</v>
      </c>
      <c r="I9" s="551">
        <f t="shared" si="2"/>
        <v>0.10021887419832967</v>
      </c>
      <c r="J9" s="737"/>
      <c r="K9" s="652"/>
      <c r="L9" s="652"/>
      <c r="M9" s="652"/>
      <c r="N9" s="652"/>
    </row>
    <row r="10" spans="1:14" s="197" customFormat="1" ht="14.25" customHeight="1">
      <c r="B10" s="738" t="s">
        <v>34</v>
      </c>
      <c r="C10" s="469">
        <v>48264935.339999981</v>
      </c>
      <c r="D10" s="470">
        <v>32035679</v>
      </c>
      <c r="E10" s="549">
        <f t="shared" si="0"/>
        <v>-0.33625356018139829</v>
      </c>
      <c r="F10" s="469">
        <v>497124522.78000003</v>
      </c>
      <c r="G10" s="470">
        <v>401249833.93999988</v>
      </c>
      <c r="H10" s="550">
        <f t="shared" si="1"/>
        <v>-0.1928584981160324</v>
      </c>
      <c r="I10" s="551">
        <f t="shared" si="2"/>
        <v>9.5969359497610957E-2</v>
      </c>
      <c r="J10" s="737"/>
      <c r="K10" s="652"/>
      <c r="L10" s="652"/>
      <c r="M10" s="652"/>
      <c r="N10" s="652"/>
    </row>
    <row r="11" spans="1:14" s="197" customFormat="1" ht="14.25" customHeight="1">
      <c r="B11" s="736" t="s">
        <v>456</v>
      </c>
      <c r="C11" s="469">
        <v>22259215.940000001</v>
      </c>
      <c r="D11" s="470">
        <v>33212877</v>
      </c>
      <c r="E11" s="549">
        <f t="shared" si="0"/>
        <v>0.49209554772844344</v>
      </c>
      <c r="F11" s="469">
        <v>218481267.15000004</v>
      </c>
      <c r="G11" s="470">
        <v>354661839.77999997</v>
      </c>
      <c r="H11" s="550">
        <f t="shared" si="1"/>
        <v>0.62330548703978406</v>
      </c>
      <c r="I11" s="551">
        <f t="shared" si="2"/>
        <v>8.4826626014306405E-2</v>
      </c>
      <c r="J11" s="737"/>
      <c r="K11" s="652"/>
      <c r="L11" s="652"/>
      <c r="M11" s="652"/>
      <c r="N11" s="652"/>
    </row>
    <row r="12" spans="1:14" s="197" customFormat="1" ht="14.25" customHeight="1">
      <c r="B12" s="736" t="s">
        <v>40</v>
      </c>
      <c r="C12" s="469">
        <v>20792099.890000001</v>
      </c>
      <c r="D12" s="470">
        <v>27745536</v>
      </c>
      <c r="E12" s="549">
        <f t="shared" si="0"/>
        <v>0.33442683263292072</v>
      </c>
      <c r="F12" s="469">
        <v>185642976.54999995</v>
      </c>
      <c r="G12" s="470">
        <v>298256774.56999999</v>
      </c>
      <c r="H12" s="550">
        <f t="shared" si="1"/>
        <v>0.6066149127363798</v>
      </c>
      <c r="I12" s="551">
        <f t="shared" si="2"/>
        <v>7.1335884030761743E-2</v>
      </c>
      <c r="J12" s="737"/>
      <c r="K12" s="652"/>
      <c r="L12" s="652"/>
      <c r="M12" s="652"/>
      <c r="N12" s="652"/>
    </row>
    <row r="13" spans="1:14" s="197" customFormat="1" ht="14.25" customHeight="1">
      <c r="B13" s="736" t="s">
        <v>454</v>
      </c>
      <c r="C13" s="469">
        <v>41921140.130000003</v>
      </c>
      <c r="D13" s="470">
        <v>36985497</v>
      </c>
      <c r="E13" s="549">
        <f t="shared" si="0"/>
        <v>-0.11773637631739675</v>
      </c>
      <c r="F13" s="469">
        <v>224211765.53</v>
      </c>
      <c r="G13" s="470">
        <v>267348795.44</v>
      </c>
      <c r="H13" s="550">
        <f t="shared" si="1"/>
        <v>0.19239414045927128</v>
      </c>
      <c r="I13" s="551">
        <f t="shared" si="2"/>
        <v>6.3943434963941267E-2</v>
      </c>
      <c r="J13" s="737"/>
      <c r="K13" s="652"/>
      <c r="L13" s="652"/>
      <c r="M13" s="652"/>
      <c r="N13" s="652"/>
    </row>
    <row r="14" spans="1:14" s="197" customFormat="1" ht="14.25" customHeight="1">
      <c r="B14" s="736" t="s">
        <v>44</v>
      </c>
      <c r="C14" s="469">
        <v>17519328.510000005</v>
      </c>
      <c r="D14" s="470">
        <v>21061871</v>
      </c>
      <c r="E14" s="549">
        <f t="shared" si="0"/>
        <v>0.20220766383699673</v>
      </c>
      <c r="F14" s="469">
        <v>184768699.06999999</v>
      </c>
      <c r="G14" s="470">
        <v>222949760.75</v>
      </c>
      <c r="H14" s="550">
        <f t="shared" si="1"/>
        <v>0.20664247717377182</v>
      </c>
      <c r="I14" s="551">
        <f t="shared" si="2"/>
        <v>5.3324248210212505E-2</v>
      </c>
      <c r="J14" s="737"/>
      <c r="K14" s="652"/>
      <c r="L14" s="652"/>
      <c r="M14" s="652"/>
      <c r="N14" s="652"/>
    </row>
    <row r="15" spans="1:14" s="197" customFormat="1" ht="14.25" customHeight="1">
      <c r="B15" s="736" t="s">
        <v>455</v>
      </c>
      <c r="C15" s="469">
        <v>16382834.82</v>
      </c>
      <c r="D15" s="470">
        <v>24181655</v>
      </c>
      <c r="E15" s="549">
        <f t="shared" si="0"/>
        <v>0.47603606248164554</v>
      </c>
      <c r="F15" s="469">
        <v>158547616.36999997</v>
      </c>
      <c r="G15" s="470">
        <v>183110874.72</v>
      </c>
      <c r="H15" s="550">
        <f t="shared" si="1"/>
        <v>0.15492669591876518</v>
      </c>
      <c r="I15" s="551">
        <f t="shared" si="2"/>
        <v>4.3795739904414349E-2</v>
      </c>
      <c r="J15" s="737"/>
      <c r="K15" s="652"/>
      <c r="L15" s="652"/>
      <c r="M15" s="652"/>
      <c r="N15" s="652"/>
    </row>
    <row r="16" spans="1:14" s="197" customFormat="1" ht="14.25" customHeight="1">
      <c r="B16" s="736" t="s">
        <v>36</v>
      </c>
      <c r="C16" s="469">
        <v>34030296.079999998</v>
      </c>
      <c r="D16" s="470">
        <v>16760953</v>
      </c>
      <c r="E16" s="549">
        <f t="shared" si="0"/>
        <v>-0.50746966877403676</v>
      </c>
      <c r="F16" s="469">
        <v>331325907.72000003</v>
      </c>
      <c r="G16" s="470">
        <v>178618766.06</v>
      </c>
      <c r="H16" s="550">
        <f t="shared" si="1"/>
        <v>-0.46089707475894459</v>
      </c>
      <c r="I16" s="551">
        <f t="shared" si="2"/>
        <v>4.2721334996477775E-2</v>
      </c>
      <c r="J16" s="737"/>
      <c r="K16" s="652"/>
      <c r="L16" s="652"/>
      <c r="M16" s="652"/>
      <c r="N16" s="652"/>
    </row>
    <row r="17" spans="1:14" s="197" customFormat="1" ht="14.25" customHeight="1">
      <c r="B17" s="736" t="s">
        <v>38</v>
      </c>
      <c r="C17" s="469">
        <v>20480938.140000001</v>
      </c>
      <c r="D17" s="470">
        <v>15976445</v>
      </c>
      <c r="E17" s="549">
        <f t="shared" si="0"/>
        <v>-0.21993587936299486</v>
      </c>
      <c r="F17" s="469">
        <v>139833430.64999998</v>
      </c>
      <c r="G17" s="470">
        <v>148905877.29000002</v>
      </c>
      <c r="H17" s="550">
        <f t="shared" si="1"/>
        <v>6.488038373819327E-2</v>
      </c>
      <c r="I17" s="551">
        <f t="shared" si="2"/>
        <v>3.5614722948615708E-2</v>
      </c>
      <c r="J17" s="737"/>
      <c r="K17" s="652"/>
      <c r="L17" s="652"/>
      <c r="M17" s="652"/>
      <c r="N17" s="652"/>
    </row>
    <row r="18" spans="1:14" s="197" customFormat="1" ht="14.25" customHeight="1">
      <c r="B18" s="736" t="s">
        <v>41</v>
      </c>
      <c r="C18" s="469">
        <v>18503453.149999999</v>
      </c>
      <c r="D18" s="470">
        <v>18726251</v>
      </c>
      <c r="E18" s="549">
        <f t="shared" si="0"/>
        <v>1.2040879515508252E-2</v>
      </c>
      <c r="F18" s="469">
        <v>143339682.16999999</v>
      </c>
      <c r="G18" s="470">
        <v>144848302.31</v>
      </c>
      <c r="H18" s="550">
        <f t="shared" si="1"/>
        <v>1.0524790603420042E-2</v>
      </c>
      <c r="I18" s="551">
        <f t="shared" si="2"/>
        <v>3.46442480997654E-2</v>
      </c>
      <c r="J18" s="737"/>
      <c r="K18" s="652"/>
      <c r="L18" s="652"/>
      <c r="M18" s="652"/>
      <c r="N18" s="652"/>
    </row>
    <row r="19" spans="1:14" s="197" customFormat="1" ht="14.25" customHeight="1">
      <c r="B19" s="736" t="s">
        <v>45</v>
      </c>
      <c r="C19" s="469">
        <v>9965847.5199999996</v>
      </c>
      <c r="D19" s="470">
        <v>9125573</v>
      </c>
      <c r="E19" s="549">
        <f t="shared" si="0"/>
        <v>-8.431541003549281E-2</v>
      </c>
      <c r="F19" s="469">
        <v>71478013.420000017</v>
      </c>
      <c r="G19" s="470">
        <v>102394707.21000001</v>
      </c>
      <c r="H19" s="550">
        <f t="shared" si="1"/>
        <v>0.43253431804736331</v>
      </c>
      <c r="I19" s="551">
        <f t="shared" si="2"/>
        <v>2.4490363947062797E-2</v>
      </c>
      <c r="J19" s="737"/>
      <c r="K19" s="652"/>
      <c r="L19" s="652"/>
      <c r="M19" s="652"/>
      <c r="N19" s="652"/>
    </row>
    <row r="20" spans="1:14" s="197" customFormat="1" ht="14.25" customHeight="1">
      <c r="B20" s="736" t="s">
        <v>43</v>
      </c>
      <c r="C20" s="469">
        <v>13526174.349999996</v>
      </c>
      <c r="D20" s="470">
        <v>14142775</v>
      </c>
      <c r="E20" s="549">
        <f t="shared" si="0"/>
        <v>4.5585738734766901E-2</v>
      </c>
      <c r="F20" s="469">
        <v>83222011.819999993</v>
      </c>
      <c r="G20" s="470">
        <v>94260115.950000003</v>
      </c>
      <c r="H20" s="550">
        <f t="shared" si="1"/>
        <v>0.13263443034607492</v>
      </c>
      <c r="I20" s="551">
        <f t="shared" si="2"/>
        <v>2.2544764355577857E-2</v>
      </c>
      <c r="J20" s="737"/>
      <c r="K20" s="652"/>
      <c r="L20" s="652"/>
      <c r="M20" s="652"/>
      <c r="N20" s="652"/>
    </row>
    <row r="21" spans="1:14" s="197" customFormat="1" ht="14.25" customHeight="1">
      <c r="B21" s="736" t="s">
        <v>42</v>
      </c>
      <c r="C21" s="469">
        <v>5557604.9199999999</v>
      </c>
      <c r="D21" s="470">
        <v>4151456</v>
      </c>
      <c r="E21" s="549">
        <f t="shared" si="0"/>
        <v>-0.25301347257336171</v>
      </c>
      <c r="F21" s="469">
        <v>41416841.800000004</v>
      </c>
      <c r="G21" s="470">
        <v>69585254.049999982</v>
      </c>
      <c r="H21" s="550">
        <f t="shared" si="1"/>
        <v>0.68011975384371226</v>
      </c>
      <c r="I21" s="551">
        <f t="shared" si="2"/>
        <v>1.6643127789195862E-2</v>
      </c>
      <c r="J21" s="737"/>
      <c r="K21" s="652"/>
      <c r="L21" s="652"/>
      <c r="M21" s="652"/>
      <c r="N21" s="652"/>
    </row>
    <row r="22" spans="1:14" s="197" customFormat="1" ht="14.25" customHeight="1">
      <c r="B22" s="736" t="s">
        <v>457</v>
      </c>
      <c r="C22" s="469">
        <v>3616018.06</v>
      </c>
      <c r="D22" s="470">
        <v>6557806</v>
      </c>
      <c r="E22" s="549">
        <f t="shared" si="0"/>
        <v>0.81354348656101561</v>
      </c>
      <c r="F22" s="469">
        <v>30291933.499999996</v>
      </c>
      <c r="G22" s="470">
        <v>36462684.370000005</v>
      </c>
      <c r="H22" s="550">
        <f t="shared" si="1"/>
        <v>0.20370937596307637</v>
      </c>
      <c r="I22" s="551">
        <f t="shared" si="2"/>
        <v>8.7210016517432678E-3</v>
      </c>
      <c r="J22" s="737"/>
      <c r="K22" s="652"/>
      <c r="L22" s="652"/>
      <c r="M22" s="652"/>
      <c r="N22" s="652"/>
    </row>
    <row r="23" spans="1:14" s="197" customFormat="1" ht="14.25" customHeight="1">
      <c r="B23" s="736" t="s">
        <v>162</v>
      </c>
      <c r="C23" s="469">
        <v>433181.06999999995</v>
      </c>
      <c r="D23" s="470">
        <v>2887313</v>
      </c>
      <c r="E23" s="549">
        <f t="shared" si="0"/>
        <v>5.665372057924877</v>
      </c>
      <c r="F23" s="469">
        <v>6586645.3600000003</v>
      </c>
      <c r="G23" s="470">
        <v>15743602.17</v>
      </c>
      <c r="H23" s="550">
        <f t="shared" si="1"/>
        <v>1.3902307334791741</v>
      </c>
      <c r="I23" s="551">
        <f t="shared" si="2"/>
        <v>3.7654929389105444E-3</v>
      </c>
      <c r="J23" s="737"/>
      <c r="K23" s="652"/>
      <c r="L23" s="652"/>
      <c r="M23" s="652"/>
      <c r="N23" s="652"/>
    </row>
    <row r="24" spans="1:14" s="197" customFormat="1" ht="14.25" customHeight="1">
      <c r="B24" s="736" t="s">
        <v>28</v>
      </c>
      <c r="C24" s="469">
        <v>562552</v>
      </c>
      <c r="D24" s="470">
        <v>1254422</v>
      </c>
      <c r="E24" s="549">
        <f t="shared" si="0"/>
        <v>1.229877415776675</v>
      </c>
      <c r="F24" s="469">
        <v>6462645</v>
      </c>
      <c r="G24" s="470">
        <v>10599917.98</v>
      </c>
      <c r="H24" s="550">
        <f t="shared" si="1"/>
        <v>0.64018261563183509</v>
      </c>
      <c r="I24" s="551">
        <f t="shared" si="2"/>
        <v>2.5352467545691881E-3</v>
      </c>
      <c r="J24" s="737"/>
      <c r="K24" s="652"/>
      <c r="L24" s="652"/>
      <c r="M24" s="652"/>
      <c r="N24" s="652"/>
    </row>
    <row r="25" spans="1:14" s="197" customFormat="1" ht="14.25" customHeight="1">
      <c r="B25" s="738" t="s">
        <v>289</v>
      </c>
      <c r="C25" s="469">
        <v>7500</v>
      </c>
      <c r="D25" s="470">
        <v>410606</v>
      </c>
      <c r="E25" s="549" t="s">
        <v>64</v>
      </c>
      <c r="F25" s="469">
        <v>216233</v>
      </c>
      <c r="G25" s="470">
        <v>1550783</v>
      </c>
      <c r="H25" s="550">
        <f t="shared" si="1"/>
        <v>6.1718146628867938</v>
      </c>
      <c r="I25" s="551">
        <f t="shared" si="2"/>
        <v>3.7091018772119488E-4</v>
      </c>
      <c r="J25" s="737"/>
      <c r="K25" s="652"/>
      <c r="L25" s="652"/>
      <c r="M25" s="652"/>
      <c r="N25" s="652"/>
    </row>
    <row r="26" spans="1:14" s="197" customFormat="1" ht="14.25" customHeight="1">
      <c r="B26" s="736" t="s">
        <v>288</v>
      </c>
      <c r="C26" s="469">
        <v>27000</v>
      </c>
      <c r="D26" s="470">
        <v>18000</v>
      </c>
      <c r="E26" s="549">
        <f>D26/C26-1</f>
        <v>-0.33333333333333337</v>
      </c>
      <c r="F26" s="469">
        <v>232450</v>
      </c>
      <c r="G26" s="470">
        <v>682100</v>
      </c>
      <c r="H26" s="550">
        <f t="shared" si="1"/>
        <v>1.9343944934394495</v>
      </c>
      <c r="I26" s="551">
        <f t="shared" si="2"/>
        <v>1.6314199926400214E-4</v>
      </c>
      <c r="J26" s="737"/>
      <c r="K26" s="652"/>
      <c r="L26" s="652"/>
      <c r="M26" s="652"/>
      <c r="N26" s="652"/>
    </row>
    <row r="27" spans="1:14" s="197" customFormat="1" ht="14.25" customHeight="1">
      <c r="B27" s="736" t="s">
        <v>287</v>
      </c>
      <c r="C27" s="469">
        <v>131050</v>
      </c>
      <c r="D27" s="470">
        <v>177</v>
      </c>
      <c r="E27" s="549">
        <f>D27/C27-1</f>
        <v>-0.99864937046928648</v>
      </c>
      <c r="F27" s="469">
        <v>1800663.0599999998</v>
      </c>
      <c r="G27" s="470">
        <v>11536</v>
      </c>
      <c r="H27" s="550">
        <f t="shared" si="1"/>
        <v>-0.99359347106282059</v>
      </c>
      <c r="I27" s="551">
        <f t="shared" si="2"/>
        <v>2.7591351759412529E-6</v>
      </c>
      <c r="J27" s="737"/>
      <c r="K27" s="652"/>
      <c r="L27" s="652"/>
      <c r="M27" s="652"/>
      <c r="N27" s="652"/>
    </row>
    <row r="28" spans="1:14" s="197" customFormat="1" ht="14.25" customHeight="1">
      <c r="B28" s="736" t="s">
        <v>459</v>
      </c>
      <c r="C28" s="469">
        <v>30</v>
      </c>
      <c r="D28" s="470">
        <v>1124</v>
      </c>
      <c r="E28" s="549" t="s">
        <v>64</v>
      </c>
      <c r="F28" s="469">
        <v>10858.75</v>
      </c>
      <c r="G28" s="470">
        <v>1734</v>
      </c>
      <c r="H28" s="550">
        <f t="shared" si="1"/>
        <v>-0.84031311154598831</v>
      </c>
      <c r="I28" s="551">
        <f t="shared" si="2"/>
        <v>4.1473131025330552E-7</v>
      </c>
      <c r="J28" s="737"/>
      <c r="K28" s="652"/>
      <c r="L28" s="652"/>
      <c r="M28" s="652"/>
      <c r="N28" s="652"/>
    </row>
    <row r="29" spans="1:14" s="197" customFormat="1" ht="14.25" customHeight="1">
      <c r="B29" s="736" t="s">
        <v>291</v>
      </c>
      <c r="C29" s="469">
        <v>0</v>
      </c>
      <c r="D29" s="470"/>
      <c r="E29" s="549" t="s">
        <v>54</v>
      </c>
      <c r="F29" s="469">
        <v>3000</v>
      </c>
      <c r="G29" s="470">
        <v>20</v>
      </c>
      <c r="H29" s="550">
        <f t="shared" si="1"/>
        <v>-0.99333333333333329</v>
      </c>
      <c r="I29" s="551">
        <f t="shared" si="2"/>
        <v>4.7835214562088298E-9</v>
      </c>
      <c r="J29" s="737"/>
      <c r="K29" s="652"/>
      <c r="L29" s="652"/>
      <c r="M29" s="652"/>
      <c r="N29" s="652"/>
    </row>
    <row r="30" spans="1:14" s="197" customFormat="1" ht="14.25" customHeight="1">
      <c r="B30" s="736" t="s">
        <v>290</v>
      </c>
      <c r="C30" s="469">
        <v>6500</v>
      </c>
      <c r="D30" s="470"/>
      <c r="E30" s="549" t="s">
        <v>54</v>
      </c>
      <c r="F30" s="469">
        <v>227410</v>
      </c>
      <c r="G30" s="470">
        <v>0</v>
      </c>
      <c r="H30" s="550" t="s">
        <v>54</v>
      </c>
      <c r="I30" s="551">
        <f t="shared" si="2"/>
        <v>0</v>
      </c>
      <c r="J30" s="737"/>
      <c r="K30" s="652"/>
      <c r="L30" s="652"/>
      <c r="M30" s="652"/>
      <c r="N30" s="652"/>
    </row>
    <row r="31" spans="1:14" s="199" customFormat="1" ht="14.25" customHeight="1" thickBot="1">
      <c r="A31" s="197"/>
      <c r="B31" s="349" t="s">
        <v>55</v>
      </c>
      <c r="C31" s="473">
        <f>+SUM(C7:C30)</f>
        <v>420575072.54999989</v>
      </c>
      <c r="D31" s="473">
        <f>+SUM(D7:D30)</f>
        <v>438962114</v>
      </c>
      <c r="E31" s="680">
        <f>D31/C31-1</f>
        <v>4.3718809435179251E-2</v>
      </c>
      <c r="F31" s="473">
        <f>+SUM(F7:F30)</f>
        <v>3335418510.500001</v>
      </c>
      <c r="G31" s="473">
        <f>+SUM(G7:G30)</f>
        <v>4181020234.3800001</v>
      </c>
      <c r="H31" s="680">
        <f t="shared" ref="H31" si="3">G31/F31-1</f>
        <v>0.2535219257247685</v>
      </c>
      <c r="I31" s="681">
        <f t="shared" ref="I31" si="4">G31/$G$31</f>
        <v>1</v>
      </c>
      <c r="J31" s="737"/>
    </row>
    <row r="32" spans="1:14" s="197" customFormat="1" ht="14.25" customHeight="1">
      <c r="D32" s="735"/>
      <c r="E32" s="676"/>
      <c r="H32" s="676"/>
      <c r="I32" s="676"/>
      <c r="K32" s="735"/>
      <c r="L32" s="652"/>
      <c r="M32" s="686"/>
      <c r="N32" s="686"/>
    </row>
    <row r="33" spans="1:35" s="197" customFormat="1" ht="14.25" customHeight="1">
      <c r="D33" s="471"/>
      <c r="E33" s="676"/>
      <c r="H33" s="676"/>
      <c r="I33" s="676"/>
      <c r="K33" s="735"/>
      <c r="L33" s="652"/>
      <c r="M33" s="686"/>
      <c r="N33" s="686"/>
    </row>
    <row r="34" spans="1:35" s="199" customFormat="1" ht="14.25" customHeight="1" thickBot="1">
      <c r="A34" s="197"/>
      <c r="B34" s="200" t="s">
        <v>299</v>
      </c>
      <c r="C34" s="197"/>
      <c r="D34" s="197"/>
      <c r="E34" s="676"/>
      <c r="F34" s="197"/>
      <c r="G34" s="197"/>
      <c r="H34" s="676"/>
      <c r="I34" s="676"/>
      <c r="J34" s="197"/>
      <c r="K34" s="735"/>
      <c r="L34" s="652"/>
      <c r="M34" s="686"/>
      <c r="N34" s="686"/>
    </row>
    <row r="35" spans="1:35" s="199" customFormat="1" ht="14.25" customHeight="1" thickBot="1">
      <c r="A35" s="197"/>
      <c r="B35" s="197"/>
      <c r="C35" s="746" t="s">
        <v>570</v>
      </c>
      <c r="D35" s="747"/>
      <c r="E35" s="748"/>
      <c r="F35" s="749" t="s">
        <v>578</v>
      </c>
      <c r="G35" s="750"/>
      <c r="H35" s="750"/>
      <c r="I35" s="751"/>
      <c r="J35" s="197"/>
      <c r="K35" s="735"/>
      <c r="L35" s="652"/>
      <c r="M35" s="686"/>
      <c r="N35" s="686"/>
    </row>
    <row r="36" spans="1:35" s="197" customFormat="1" ht="14.25" customHeight="1" thickBot="1">
      <c r="A36" s="779" t="s">
        <v>447</v>
      </c>
      <c r="B36" s="780"/>
      <c r="C36" s="347">
        <v>2017</v>
      </c>
      <c r="D36" s="348">
        <v>2018</v>
      </c>
      <c r="E36" s="677" t="s">
        <v>212</v>
      </c>
      <c r="F36" s="347">
        <v>2017</v>
      </c>
      <c r="G36" s="348">
        <v>2018</v>
      </c>
      <c r="H36" s="682" t="s">
        <v>212</v>
      </c>
      <c r="I36" s="679" t="s">
        <v>213</v>
      </c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2"/>
      <c r="AI36" s="652"/>
    </row>
    <row r="37" spans="1:35" s="197" customFormat="1" ht="14.25" customHeight="1">
      <c r="A37" s="480">
        <v>1</v>
      </c>
      <c r="B37" s="344" t="s">
        <v>505</v>
      </c>
      <c r="C37" s="343">
        <v>70244951</v>
      </c>
      <c r="D37" s="341">
        <v>46487431</v>
      </c>
      <c r="E37" s="618">
        <f>D37/C37-1</f>
        <v>-0.33820964584344293</v>
      </c>
      <c r="F37" s="343">
        <v>549403485</v>
      </c>
      <c r="G37" s="341">
        <v>527270166.75999987</v>
      </c>
      <c r="H37" s="618">
        <f>G37/F37-1</f>
        <v>-4.0286089994496677E-2</v>
      </c>
      <c r="I37" s="648">
        <f>G37/$G$88</f>
        <v>0.12611040779576332</v>
      </c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</row>
    <row r="38" spans="1:35" s="197" customFormat="1" ht="14.25" customHeight="1">
      <c r="A38" s="480">
        <v>2</v>
      </c>
      <c r="B38" s="344" t="s">
        <v>511</v>
      </c>
      <c r="C38" s="343">
        <v>61989000</v>
      </c>
      <c r="D38" s="341">
        <v>23092650</v>
      </c>
      <c r="E38" s="618">
        <f t="shared" ref="E38:E87" si="5">D38/C38-1</f>
        <v>-0.62747180951459125</v>
      </c>
      <c r="F38" s="343">
        <v>221175700</v>
      </c>
      <c r="G38" s="341">
        <v>461342668.97000003</v>
      </c>
      <c r="H38" s="618">
        <f t="shared" ref="H38:H87" si="6">G38/F38-1</f>
        <v>1.0858650790751425</v>
      </c>
      <c r="I38" s="648">
        <f t="shared" ref="I38:I87" si="7">G38/$G$88</f>
        <v>0.11034212778413212</v>
      </c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</row>
    <row r="39" spans="1:35" s="197" customFormat="1" ht="14.25" customHeight="1">
      <c r="A39" s="480">
        <v>3</v>
      </c>
      <c r="B39" s="344" t="s">
        <v>294</v>
      </c>
      <c r="C39" s="343">
        <v>14493891</v>
      </c>
      <c r="D39" s="341">
        <v>68384389</v>
      </c>
      <c r="E39" s="618">
        <f t="shared" si="5"/>
        <v>3.7181525651048428</v>
      </c>
      <c r="F39" s="343">
        <v>117588166</v>
      </c>
      <c r="G39" s="341">
        <v>391840532</v>
      </c>
      <c r="H39" s="618">
        <f t="shared" si="6"/>
        <v>2.3323126410526718</v>
      </c>
      <c r="I39" s="648">
        <f t="shared" si="7"/>
        <v>9.3718879611714115E-2</v>
      </c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</row>
    <row r="40" spans="1:35" s="197" customFormat="1" ht="14.25" customHeight="1">
      <c r="A40" s="480">
        <v>4</v>
      </c>
      <c r="B40" s="344" t="s">
        <v>22</v>
      </c>
      <c r="C40" s="343">
        <v>20861096</v>
      </c>
      <c r="D40" s="341">
        <v>19467393</v>
      </c>
      <c r="E40" s="618">
        <f t="shared" si="5"/>
        <v>-6.6808714173023365E-2</v>
      </c>
      <c r="F40" s="343">
        <v>289673017</v>
      </c>
      <c r="G40" s="341">
        <v>253654662</v>
      </c>
      <c r="H40" s="618">
        <f t="shared" si="6"/>
        <v>-0.1243414225219327</v>
      </c>
      <c r="I40" s="648">
        <f t="shared" si="7"/>
        <v>6.0668125907219914E-2</v>
      </c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</row>
    <row r="41" spans="1:35" s="197" customFormat="1" ht="14.25" customHeight="1">
      <c r="A41" s="480">
        <v>5</v>
      </c>
      <c r="B41" s="344" t="s">
        <v>504</v>
      </c>
      <c r="C41" s="343">
        <v>35387608</v>
      </c>
      <c r="D41" s="341">
        <v>30006943</v>
      </c>
      <c r="E41" s="618">
        <f t="shared" si="5"/>
        <v>-0.15204941232535407</v>
      </c>
      <c r="F41" s="343">
        <v>170189773.25</v>
      </c>
      <c r="G41" s="341">
        <v>216105891.63</v>
      </c>
      <c r="H41" s="618">
        <f t="shared" si="6"/>
        <v>0.2697936397891052</v>
      </c>
      <c r="I41" s="648">
        <f t="shared" si="7"/>
        <v>5.1687358471262247E-2</v>
      </c>
      <c r="K41" s="652"/>
      <c r="L41" s="652"/>
      <c r="M41" s="652"/>
      <c r="N41" s="652"/>
      <c r="O41" s="652"/>
      <c r="P41" s="652"/>
      <c r="Q41" s="652"/>
      <c r="R41" s="652"/>
      <c r="S41" s="652"/>
      <c r="T41" s="652"/>
      <c r="U41" s="652"/>
      <c r="V41" s="652"/>
      <c r="W41" s="652"/>
      <c r="X41" s="652"/>
      <c r="Y41" s="652"/>
      <c r="Z41" s="652"/>
      <c r="AA41" s="652"/>
      <c r="AB41" s="652"/>
      <c r="AC41" s="652"/>
      <c r="AD41" s="652"/>
      <c r="AE41" s="652"/>
      <c r="AF41" s="652"/>
      <c r="AG41" s="652"/>
      <c r="AH41" s="652"/>
      <c r="AI41" s="652"/>
    </row>
    <row r="42" spans="1:35" s="197" customFormat="1" ht="14.25" customHeight="1">
      <c r="A42" s="480">
        <v>6</v>
      </c>
      <c r="B42" s="344" t="s">
        <v>500</v>
      </c>
      <c r="C42" s="343">
        <v>8450257.3800000008</v>
      </c>
      <c r="D42" s="341">
        <v>17110777</v>
      </c>
      <c r="E42" s="618">
        <f t="shared" si="5"/>
        <v>1.0248823474297533</v>
      </c>
      <c r="F42" s="343">
        <v>99460858.459999993</v>
      </c>
      <c r="G42" s="341">
        <v>212541651.51999998</v>
      </c>
      <c r="H42" s="618">
        <f t="shared" si="6"/>
        <v>1.1369376336669919</v>
      </c>
      <c r="I42" s="648">
        <f t="shared" si="7"/>
        <v>5.083487751919899E-2</v>
      </c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2"/>
      <c r="AG42" s="652"/>
      <c r="AH42" s="652"/>
      <c r="AI42" s="652"/>
    </row>
    <row r="43" spans="1:35" s="197" customFormat="1" ht="14.25" customHeight="1">
      <c r="A43" s="480">
        <v>7</v>
      </c>
      <c r="B43" s="344" t="s">
        <v>295</v>
      </c>
      <c r="C43" s="343">
        <v>4189517.94</v>
      </c>
      <c r="D43" s="341">
        <v>23949028</v>
      </c>
      <c r="E43" s="618">
        <f t="shared" si="5"/>
        <v>4.7164161469135513</v>
      </c>
      <c r="F43" s="343">
        <v>45918876.419999994</v>
      </c>
      <c r="G43" s="341">
        <v>200233229.25000003</v>
      </c>
      <c r="H43" s="618">
        <f t="shared" si="6"/>
        <v>3.3605864267791254</v>
      </c>
      <c r="I43" s="648">
        <f t="shared" si="7"/>
        <v>4.7890997418167824E-2</v>
      </c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  <c r="AG43" s="652"/>
      <c r="AH43" s="652"/>
      <c r="AI43" s="652"/>
    </row>
    <row r="44" spans="1:35" s="197" customFormat="1" ht="14.25" customHeight="1">
      <c r="A44" s="480">
        <v>8</v>
      </c>
      <c r="B44" s="344" t="s">
        <v>160</v>
      </c>
      <c r="C44" s="343">
        <v>15257504</v>
      </c>
      <c r="D44" s="341">
        <v>22019919</v>
      </c>
      <c r="E44" s="618">
        <f t="shared" si="5"/>
        <v>0.44321895639024578</v>
      </c>
      <c r="F44" s="343">
        <v>143857396</v>
      </c>
      <c r="G44" s="341">
        <v>178153472</v>
      </c>
      <c r="H44" s="618">
        <f t="shared" si="6"/>
        <v>0.23840328654357124</v>
      </c>
      <c r="I44" s="648">
        <f t="shared" si="7"/>
        <v>4.2610047790504944E-2</v>
      </c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</row>
    <row r="45" spans="1:35" s="197" customFormat="1" ht="14.25" customHeight="1">
      <c r="A45" s="480">
        <v>9</v>
      </c>
      <c r="B45" s="344" t="s">
        <v>506</v>
      </c>
      <c r="C45" s="343">
        <v>20168480</v>
      </c>
      <c r="D45" s="341">
        <v>14138444</v>
      </c>
      <c r="E45" s="618">
        <f t="shared" si="5"/>
        <v>-0.29898316581120643</v>
      </c>
      <c r="F45" s="343">
        <v>168151035</v>
      </c>
      <c r="G45" s="341">
        <v>143357435.16000003</v>
      </c>
      <c r="H45" s="618">
        <f t="shared" si="6"/>
        <v>-0.14744839269053545</v>
      </c>
      <c r="I45" s="648">
        <f t="shared" si="7"/>
        <v>3.4287668349746309E-2</v>
      </c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652"/>
      <c r="AH45" s="652"/>
      <c r="AI45" s="652"/>
    </row>
    <row r="46" spans="1:35" s="197" customFormat="1" ht="14.25" customHeight="1">
      <c r="A46" s="480">
        <v>10</v>
      </c>
      <c r="B46" s="344" t="s">
        <v>24</v>
      </c>
      <c r="C46" s="343">
        <v>4111689</v>
      </c>
      <c r="D46" s="341">
        <v>9649389</v>
      </c>
      <c r="E46" s="618">
        <f t="shared" si="5"/>
        <v>1.3468187890669747</v>
      </c>
      <c r="F46" s="343">
        <v>41278017</v>
      </c>
      <c r="G46" s="341">
        <v>103819164.53</v>
      </c>
      <c r="H46" s="618">
        <f t="shared" si="6"/>
        <v>1.5151199615524167</v>
      </c>
      <c r="I46" s="648">
        <f t="shared" si="7"/>
        <v>2.483106005474648E-2</v>
      </c>
      <c r="K46" s="652"/>
      <c r="L46" s="652"/>
      <c r="M46" s="652"/>
      <c r="N46" s="652"/>
      <c r="O46" s="652"/>
      <c r="P46" s="652"/>
      <c r="Q46" s="652"/>
      <c r="R46" s="652"/>
      <c r="S46" s="652"/>
      <c r="T46" s="652"/>
      <c r="U46" s="652"/>
      <c r="V46" s="652"/>
      <c r="W46" s="652"/>
      <c r="X46" s="652"/>
      <c r="Y46" s="652"/>
      <c r="Z46" s="652"/>
      <c r="AA46" s="652"/>
      <c r="AB46" s="652"/>
      <c r="AC46" s="652"/>
      <c r="AD46" s="652"/>
      <c r="AE46" s="652"/>
      <c r="AF46" s="652"/>
      <c r="AG46" s="652"/>
      <c r="AH46" s="652"/>
      <c r="AI46" s="652"/>
    </row>
    <row r="47" spans="1:35" s="197" customFormat="1" ht="14.25" customHeight="1">
      <c r="A47" s="480">
        <v>11</v>
      </c>
      <c r="B47" s="344" t="s">
        <v>293</v>
      </c>
      <c r="C47" s="343">
        <v>7450736</v>
      </c>
      <c r="D47" s="341">
        <v>7644602</v>
      </c>
      <c r="E47" s="618">
        <f t="shared" si="5"/>
        <v>2.6019711341268792E-2</v>
      </c>
      <c r="F47" s="343">
        <v>63232892</v>
      </c>
      <c r="G47" s="341">
        <v>100614573.08</v>
      </c>
      <c r="H47" s="618">
        <f t="shared" si="6"/>
        <v>0.5911746228529291</v>
      </c>
      <c r="I47" s="648">
        <f t="shared" si="7"/>
        <v>2.4064598456773563E-2</v>
      </c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  <c r="AG47" s="652"/>
      <c r="AH47" s="652"/>
      <c r="AI47" s="652"/>
    </row>
    <row r="48" spans="1:35" s="197" customFormat="1" ht="14.25" customHeight="1">
      <c r="A48" s="480">
        <v>12</v>
      </c>
      <c r="B48" s="344" t="s">
        <v>161</v>
      </c>
      <c r="C48" s="343">
        <v>8989742</v>
      </c>
      <c r="D48" s="341">
        <v>15826467</v>
      </c>
      <c r="E48" s="618">
        <f t="shared" si="5"/>
        <v>0.76050291543405812</v>
      </c>
      <c r="F48" s="343">
        <v>45362237</v>
      </c>
      <c r="G48" s="341">
        <v>87566888.899999991</v>
      </c>
      <c r="H48" s="618">
        <f t="shared" si="6"/>
        <v>0.93039176837773652</v>
      </c>
      <c r="I48" s="648">
        <f t="shared" si="7"/>
        <v>2.0943904595330236E-2</v>
      </c>
      <c r="K48" s="652"/>
      <c r="L48" s="652"/>
      <c r="M48" s="652"/>
      <c r="N48" s="652"/>
      <c r="O48" s="652"/>
      <c r="P48" s="652"/>
      <c r="Q48" s="652"/>
      <c r="R48" s="652"/>
      <c r="S48" s="652"/>
      <c r="T48" s="652"/>
      <c r="U48" s="652"/>
      <c r="V48" s="652"/>
      <c r="W48" s="652"/>
      <c r="X48" s="652"/>
      <c r="Y48" s="652"/>
      <c r="Z48" s="652"/>
      <c r="AA48" s="652"/>
      <c r="AB48" s="652"/>
      <c r="AC48" s="652"/>
      <c r="AD48" s="652"/>
      <c r="AE48" s="652"/>
      <c r="AF48" s="652"/>
      <c r="AG48" s="652"/>
      <c r="AH48" s="652"/>
      <c r="AI48" s="652"/>
    </row>
    <row r="49" spans="1:35" s="197" customFormat="1" ht="14.25" customHeight="1">
      <c r="A49" s="480">
        <v>13</v>
      </c>
      <c r="B49" s="344" t="s">
        <v>502</v>
      </c>
      <c r="C49" s="343">
        <v>5768102</v>
      </c>
      <c r="D49" s="341">
        <v>8652877</v>
      </c>
      <c r="E49" s="618">
        <f t="shared" si="5"/>
        <v>0.50012551789132709</v>
      </c>
      <c r="F49" s="343">
        <v>58954096</v>
      </c>
      <c r="G49" s="341">
        <v>84367048.359999999</v>
      </c>
      <c r="H49" s="618">
        <f t="shared" si="6"/>
        <v>0.43106338802990041</v>
      </c>
      <c r="I49" s="648">
        <f t="shared" si="7"/>
        <v>2.0178579301353396E-2</v>
      </c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2"/>
      <c r="V49" s="652"/>
      <c r="W49" s="652"/>
      <c r="X49" s="652"/>
      <c r="Y49" s="652"/>
      <c r="Z49" s="652"/>
      <c r="AA49" s="652"/>
      <c r="AB49" s="652"/>
      <c r="AC49" s="652"/>
      <c r="AD49" s="652"/>
      <c r="AE49" s="652"/>
      <c r="AF49" s="652"/>
      <c r="AG49" s="652"/>
      <c r="AH49" s="652"/>
      <c r="AI49" s="652"/>
    </row>
    <row r="50" spans="1:35" s="197" customFormat="1" ht="14.25" customHeight="1">
      <c r="A50" s="480">
        <v>14</v>
      </c>
      <c r="B50" s="344" t="s">
        <v>507</v>
      </c>
      <c r="C50" s="343">
        <v>5555036.6699999999</v>
      </c>
      <c r="D50" s="341">
        <v>6877608</v>
      </c>
      <c r="E50" s="618">
        <f t="shared" si="5"/>
        <v>0.23808507640328513</v>
      </c>
      <c r="F50" s="343">
        <v>66502437.060000002</v>
      </c>
      <c r="G50" s="341">
        <v>76800649.210000008</v>
      </c>
      <c r="H50" s="618">
        <f t="shared" si="6"/>
        <v>0.15485465804371534</v>
      </c>
      <c r="I50" s="648">
        <f t="shared" si="7"/>
        <v>1.8368877667340133E-2</v>
      </c>
      <c r="K50" s="652"/>
      <c r="L50" s="652"/>
      <c r="M50" s="652"/>
      <c r="N50" s="652"/>
      <c r="O50" s="652"/>
      <c r="P50" s="652"/>
      <c r="Q50" s="652"/>
      <c r="R50" s="652"/>
      <c r="S50" s="652"/>
      <c r="T50" s="652"/>
      <c r="U50" s="652"/>
      <c r="V50" s="652"/>
      <c r="W50" s="652"/>
      <c r="X50" s="652"/>
      <c r="Y50" s="652"/>
      <c r="Z50" s="652"/>
      <c r="AA50" s="652"/>
      <c r="AB50" s="652"/>
      <c r="AC50" s="652"/>
      <c r="AD50" s="652"/>
      <c r="AE50" s="652"/>
      <c r="AF50" s="652"/>
      <c r="AG50" s="652"/>
      <c r="AH50" s="652"/>
      <c r="AI50" s="652"/>
    </row>
    <row r="51" spans="1:35" s="197" customFormat="1" ht="14.25" customHeight="1">
      <c r="A51" s="480">
        <v>15</v>
      </c>
      <c r="B51" s="344" t="s">
        <v>31</v>
      </c>
      <c r="C51" s="343">
        <v>8906027.0000000019</v>
      </c>
      <c r="D51" s="341">
        <v>8196324</v>
      </c>
      <c r="E51" s="618">
        <f t="shared" si="5"/>
        <v>-7.9687946151522082E-2</v>
      </c>
      <c r="F51" s="343">
        <v>77422142.590000004</v>
      </c>
      <c r="G51" s="341">
        <v>76427694.86999999</v>
      </c>
      <c r="H51" s="618">
        <f t="shared" si="6"/>
        <v>-1.2844487206537969E-2</v>
      </c>
      <c r="I51" s="648">
        <f t="shared" si="7"/>
        <v>1.827967591296132E-2</v>
      </c>
      <c r="K51" s="652"/>
      <c r="L51" s="652"/>
      <c r="M51" s="652"/>
      <c r="N51" s="652"/>
      <c r="O51" s="652"/>
      <c r="P51" s="652"/>
      <c r="Q51" s="652"/>
      <c r="R51" s="652"/>
      <c r="S51" s="652"/>
      <c r="T51" s="652"/>
      <c r="U51" s="652"/>
      <c r="V51" s="652"/>
      <c r="W51" s="652"/>
      <c r="X51" s="652"/>
      <c r="Y51" s="652"/>
      <c r="Z51" s="652"/>
      <c r="AA51" s="652"/>
      <c r="AB51" s="652"/>
      <c r="AC51" s="652"/>
      <c r="AD51" s="652"/>
      <c r="AE51" s="652"/>
      <c r="AF51" s="652"/>
      <c r="AG51" s="652"/>
      <c r="AH51" s="652"/>
      <c r="AI51" s="652"/>
    </row>
    <row r="52" spans="1:35" s="197" customFormat="1" ht="14.25" customHeight="1">
      <c r="A52" s="480">
        <v>16</v>
      </c>
      <c r="B52" s="344" t="s">
        <v>508</v>
      </c>
      <c r="C52" s="343">
        <v>5418734.6699999999</v>
      </c>
      <c r="D52" s="341">
        <v>9992967</v>
      </c>
      <c r="E52" s="618">
        <f t="shared" si="5"/>
        <v>0.8441513763950359</v>
      </c>
      <c r="F52" s="343">
        <v>46933226.409999996</v>
      </c>
      <c r="G52" s="341">
        <v>62614470.109999999</v>
      </c>
      <c r="H52" s="618">
        <f t="shared" si="6"/>
        <v>0.33411816956736695</v>
      </c>
      <c r="I52" s="648">
        <f t="shared" si="7"/>
        <v>1.497588306201657E-2</v>
      </c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</row>
    <row r="53" spans="1:35" s="197" customFormat="1" ht="14.25" customHeight="1">
      <c r="A53" s="480">
        <v>17</v>
      </c>
      <c r="B53" s="344" t="s">
        <v>125</v>
      </c>
      <c r="C53" s="343">
        <v>15678056.000000002</v>
      </c>
      <c r="D53" s="341">
        <v>5980077</v>
      </c>
      <c r="E53" s="618">
        <f t="shared" si="5"/>
        <v>-0.61857024876043309</v>
      </c>
      <c r="F53" s="343">
        <v>189733985.48999995</v>
      </c>
      <c r="G53" s="341">
        <v>51879349.649999999</v>
      </c>
      <c r="H53" s="618">
        <f t="shared" si="6"/>
        <v>-0.72656796558603709</v>
      </c>
      <c r="I53" s="648">
        <f t="shared" si="7"/>
        <v>1.240829910924675E-2</v>
      </c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652"/>
      <c r="Y53" s="652"/>
      <c r="Z53" s="652"/>
      <c r="AA53" s="652"/>
      <c r="AB53" s="652"/>
      <c r="AC53" s="652"/>
      <c r="AD53" s="652"/>
      <c r="AE53" s="652"/>
      <c r="AF53" s="652"/>
      <c r="AG53" s="652"/>
      <c r="AH53" s="652"/>
      <c r="AI53" s="652"/>
    </row>
    <row r="54" spans="1:35" s="197" customFormat="1" ht="14.25" customHeight="1">
      <c r="A54" s="480">
        <v>18</v>
      </c>
      <c r="B54" s="344" t="s">
        <v>29</v>
      </c>
      <c r="C54" s="343">
        <v>3204181</v>
      </c>
      <c r="D54" s="341">
        <v>4165140</v>
      </c>
      <c r="E54" s="618">
        <f t="shared" si="5"/>
        <v>0.29990783916389252</v>
      </c>
      <c r="F54" s="343">
        <v>40434384</v>
      </c>
      <c r="G54" s="341">
        <v>51216642</v>
      </c>
      <c r="H54" s="618">
        <f t="shared" si="6"/>
        <v>0.26666062230600573</v>
      </c>
      <c r="I54" s="648">
        <f t="shared" si="7"/>
        <v>1.2249795296098313E-2</v>
      </c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52"/>
      <c r="Z54" s="652"/>
      <c r="AA54" s="652"/>
      <c r="AB54" s="652"/>
      <c r="AC54" s="652"/>
      <c r="AD54" s="652"/>
      <c r="AE54" s="652"/>
      <c r="AF54" s="652"/>
      <c r="AG54" s="652"/>
      <c r="AH54" s="652"/>
      <c r="AI54" s="652"/>
    </row>
    <row r="55" spans="1:35" s="197" customFormat="1" ht="14.25" customHeight="1">
      <c r="A55" s="480">
        <v>19</v>
      </c>
      <c r="B55" s="344" t="s">
        <v>512</v>
      </c>
      <c r="C55" s="343">
        <v>1595644.8900000001</v>
      </c>
      <c r="D55" s="341">
        <v>1495136</v>
      </c>
      <c r="E55" s="618">
        <f t="shared" si="5"/>
        <v>-6.2989510153477868E-2</v>
      </c>
      <c r="F55" s="343">
        <v>16379690.390000001</v>
      </c>
      <c r="G55" s="341">
        <v>48818011.840000004</v>
      </c>
      <c r="H55" s="618">
        <f t="shared" si="6"/>
        <v>1.9803989378092268</v>
      </c>
      <c r="I55" s="648">
        <f t="shared" si="7"/>
        <v>1.1676100354304834E-2</v>
      </c>
      <c r="K55" s="652"/>
      <c r="L55" s="652"/>
      <c r="M55" s="652"/>
      <c r="N55" s="652"/>
      <c r="O55" s="652"/>
      <c r="P55" s="652"/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2"/>
      <c r="AC55" s="652"/>
      <c r="AD55" s="652"/>
      <c r="AE55" s="652"/>
      <c r="AF55" s="652"/>
      <c r="AG55" s="652"/>
      <c r="AH55" s="652"/>
      <c r="AI55" s="652"/>
    </row>
    <row r="56" spans="1:35" s="197" customFormat="1" ht="14.25" customHeight="1">
      <c r="A56" s="480">
        <v>20</v>
      </c>
      <c r="B56" s="344" t="s">
        <v>530</v>
      </c>
      <c r="C56" s="343">
        <v>1232677.07</v>
      </c>
      <c r="D56" s="341">
        <v>5173104</v>
      </c>
      <c r="E56" s="618">
        <f t="shared" si="5"/>
        <v>3.1966417043841009</v>
      </c>
      <c r="F56" s="343">
        <v>6687502.1500000004</v>
      </c>
      <c r="G56" s="341">
        <v>38060538.07</v>
      </c>
      <c r="H56" s="618">
        <f t="shared" si="6"/>
        <v>4.6912935826121567</v>
      </c>
      <c r="I56" s="648">
        <f t="shared" si="7"/>
        <v>9.103170024634899E-3</v>
      </c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</row>
    <row r="57" spans="1:35" s="197" customFormat="1" ht="14.25" customHeight="1">
      <c r="A57" s="480">
        <v>21</v>
      </c>
      <c r="B57" s="344" t="s">
        <v>30</v>
      </c>
      <c r="C57" s="343">
        <v>2723128</v>
      </c>
      <c r="D57" s="341">
        <v>3642974</v>
      </c>
      <c r="E57" s="618">
        <f t="shared" si="5"/>
        <v>0.3377902177202099</v>
      </c>
      <c r="F57" s="343">
        <v>21337827</v>
      </c>
      <c r="G57" s="341">
        <v>36342969.460000001</v>
      </c>
      <c r="H57" s="618">
        <f t="shared" si="6"/>
        <v>0.70321792654894066</v>
      </c>
      <c r="I57" s="648">
        <f t="shared" si="7"/>
        <v>8.6923687097126105E-3</v>
      </c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2"/>
      <c r="AD57" s="652"/>
      <c r="AE57" s="652"/>
      <c r="AF57" s="652"/>
      <c r="AG57" s="652"/>
      <c r="AH57" s="652"/>
      <c r="AI57" s="652"/>
    </row>
    <row r="58" spans="1:35" s="197" customFormat="1" ht="14.25" customHeight="1">
      <c r="A58" s="480">
        <v>22</v>
      </c>
      <c r="B58" s="344" t="s">
        <v>509</v>
      </c>
      <c r="C58" s="343">
        <v>3585022.06</v>
      </c>
      <c r="D58" s="341">
        <v>6510002</v>
      </c>
      <c r="E58" s="618">
        <f t="shared" si="5"/>
        <v>0.81588896554795531</v>
      </c>
      <c r="F58" s="343">
        <v>27114875.629999995</v>
      </c>
      <c r="G58" s="341">
        <v>35718803.869999997</v>
      </c>
      <c r="H58" s="618">
        <f t="shared" si="6"/>
        <v>0.31731394815916425</v>
      </c>
      <c r="I58" s="648">
        <f t="shared" si="7"/>
        <v>8.5430832351129967E-3</v>
      </c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  <c r="AC58" s="652"/>
      <c r="AD58" s="652"/>
      <c r="AE58" s="652"/>
      <c r="AF58" s="652"/>
      <c r="AG58" s="652"/>
      <c r="AH58" s="652"/>
      <c r="AI58" s="652"/>
    </row>
    <row r="59" spans="1:35" s="197" customFormat="1" ht="14.25" customHeight="1">
      <c r="A59" s="480">
        <v>23</v>
      </c>
      <c r="B59" s="344" t="s">
        <v>416</v>
      </c>
      <c r="C59" s="343">
        <v>4113785</v>
      </c>
      <c r="D59" s="341">
        <v>4201600</v>
      </c>
      <c r="E59" s="618">
        <f t="shared" si="5"/>
        <v>2.1346521512427108E-2</v>
      </c>
      <c r="F59" s="343">
        <v>41312072</v>
      </c>
      <c r="G59" s="341">
        <v>35090164</v>
      </c>
      <c r="H59" s="618">
        <f t="shared" si="6"/>
        <v>-0.15060750281418955</v>
      </c>
      <c r="I59" s="648">
        <f t="shared" si="7"/>
        <v>8.3927276197943313E-3</v>
      </c>
      <c r="K59" s="652"/>
      <c r="L59" s="652"/>
      <c r="M59" s="652"/>
      <c r="N59" s="652"/>
      <c r="O59" s="652"/>
      <c r="P59" s="652"/>
      <c r="Q59" s="652"/>
      <c r="R59" s="652"/>
      <c r="S59" s="652"/>
      <c r="T59" s="652"/>
      <c r="U59" s="652"/>
      <c r="V59" s="652"/>
      <c r="W59" s="652"/>
      <c r="X59" s="652"/>
      <c r="Y59" s="652"/>
      <c r="Z59" s="652"/>
      <c r="AA59" s="652"/>
      <c r="AB59" s="652"/>
      <c r="AC59" s="652"/>
      <c r="AD59" s="652"/>
      <c r="AE59" s="652"/>
      <c r="AF59" s="652"/>
      <c r="AG59" s="652"/>
      <c r="AH59" s="652"/>
      <c r="AI59" s="652"/>
    </row>
    <row r="60" spans="1:35" s="197" customFormat="1" ht="14.25" customHeight="1">
      <c r="A60" s="480">
        <v>24</v>
      </c>
      <c r="B60" s="344" t="s">
        <v>297</v>
      </c>
      <c r="C60" s="343">
        <v>1374253</v>
      </c>
      <c r="D60" s="341">
        <v>2870280</v>
      </c>
      <c r="E60" s="618">
        <f t="shared" si="5"/>
        <v>1.0886110490571967</v>
      </c>
      <c r="F60" s="343">
        <v>12154754</v>
      </c>
      <c r="G60" s="341">
        <v>34714482</v>
      </c>
      <c r="H60" s="618">
        <f t="shared" si="6"/>
        <v>1.8560415126459984</v>
      </c>
      <c r="I60" s="648">
        <f t="shared" si="7"/>
        <v>8.3028734744087593E-3</v>
      </c>
      <c r="K60" s="652"/>
      <c r="L60" s="652"/>
      <c r="M60" s="652"/>
      <c r="N60" s="652"/>
      <c r="O60" s="652"/>
      <c r="P60" s="652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2"/>
      <c r="AG60" s="652"/>
      <c r="AH60" s="652"/>
      <c r="AI60" s="652"/>
    </row>
    <row r="61" spans="1:35" s="197" customFormat="1" ht="14.25" customHeight="1">
      <c r="A61" s="480">
        <v>25</v>
      </c>
      <c r="B61" s="344" t="s">
        <v>544</v>
      </c>
      <c r="C61" s="343">
        <v>619496.52</v>
      </c>
      <c r="D61" s="341">
        <v>8995803</v>
      </c>
      <c r="E61" s="618" t="s">
        <v>64</v>
      </c>
      <c r="F61" s="343">
        <v>6454631.6899999995</v>
      </c>
      <c r="G61" s="341">
        <v>33612323.130000003</v>
      </c>
      <c r="H61" s="618">
        <f t="shared" si="6"/>
        <v>4.207473446095265</v>
      </c>
      <c r="I61" s="648">
        <f t="shared" si="7"/>
        <v>8.0392634442689667E-3</v>
      </c>
      <c r="K61" s="652"/>
      <c r="L61" s="652"/>
      <c r="M61" s="652"/>
      <c r="N61" s="652"/>
      <c r="O61" s="652"/>
      <c r="P61" s="652"/>
      <c r="Q61" s="652"/>
      <c r="R61" s="652"/>
      <c r="S61" s="652"/>
      <c r="T61" s="652"/>
      <c r="U61" s="652"/>
      <c r="V61" s="652"/>
      <c r="W61" s="652"/>
      <c r="X61" s="652"/>
      <c r="Y61" s="652"/>
      <c r="Z61" s="652"/>
      <c r="AA61" s="652"/>
      <c r="AB61" s="652"/>
      <c r="AC61" s="652"/>
      <c r="AD61" s="652"/>
      <c r="AE61" s="652"/>
      <c r="AF61" s="652"/>
      <c r="AG61" s="652"/>
      <c r="AH61" s="652"/>
      <c r="AI61" s="652"/>
    </row>
    <row r="62" spans="1:35" s="197" customFormat="1" ht="14.25" customHeight="1">
      <c r="A62" s="480">
        <v>26</v>
      </c>
      <c r="B62" s="344" t="s">
        <v>501</v>
      </c>
      <c r="C62" s="343">
        <v>13031005.01</v>
      </c>
      <c r="D62" s="341">
        <v>2495010</v>
      </c>
      <c r="E62" s="618">
        <f t="shared" si="5"/>
        <v>-0.80853280325766674</v>
      </c>
      <c r="F62" s="343">
        <v>136801118.81999999</v>
      </c>
      <c r="G62" s="341">
        <v>33330415.640000001</v>
      </c>
      <c r="H62" s="618">
        <f t="shared" si="6"/>
        <v>-0.75635860344201244</v>
      </c>
      <c r="I62" s="648">
        <f t="shared" si="7"/>
        <v>7.9718379179149167E-3</v>
      </c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2"/>
      <c r="AG62" s="652"/>
      <c r="AH62" s="652"/>
      <c r="AI62" s="652"/>
    </row>
    <row r="63" spans="1:35" s="197" customFormat="1" ht="14.25" customHeight="1">
      <c r="A63" s="480">
        <v>27</v>
      </c>
      <c r="B63" s="344" t="s">
        <v>296</v>
      </c>
      <c r="C63" s="343">
        <v>2022829</v>
      </c>
      <c r="D63" s="341">
        <v>5539373</v>
      </c>
      <c r="E63" s="618">
        <f t="shared" si="5"/>
        <v>1.7384287055406067</v>
      </c>
      <c r="F63" s="343">
        <v>14439738.98</v>
      </c>
      <c r="G63" s="341">
        <v>31963251.289999999</v>
      </c>
      <c r="H63" s="618">
        <f t="shared" si="6"/>
        <v>1.2135615702105995</v>
      </c>
      <c r="I63" s="648">
        <f t="shared" si="7"/>
        <v>7.6448449177954764E-3</v>
      </c>
      <c r="K63" s="652"/>
      <c r="L63" s="652"/>
      <c r="M63" s="652"/>
      <c r="N63" s="652"/>
      <c r="O63" s="652"/>
      <c r="P63" s="652"/>
      <c r="Q63" s="652"/>
      <c r="R63" s="652"/>
      <c r="S63" s="652"/>
      <c r="T63" s="652"/>
      <c r="U63" s="652"/>
      <c r="V63" s="652"/>
      <c r="W63" s="652"/>
      <c r="X63" s="652"/>
      <c r="Y63" s="652"/>
      <c r="Z63" s="652"/>
      <c r="AA63" s="652"/>
      <c r="AB63" s="652"/>
      <c r="AC63" s="652"/>
      <c r="AD63" s="652"/>
      <c r="AE63" s="652"/>
      <c r="AF63" s="652"/>
      <c r="AG63" s="652"/>
      <c r="AH63" s="652"/>
      <c r="AI63" s="652"/>
    </row>
    <row r="64" spans="1:35" s="197" customFormat="1" ht="14.25" customHeight="1">
      <c r="A64" s="480">
        <v>28</v>
      </c>
      <c r="B64" s="344" t="s">
        <v>25</v>
      </c>
      <c r="C64" s="343">
        <v>1737732</v>
      </c>
      <c r="D64" s="341">
        <v>3456128</v>
      </c>
      <c r="E64" s="618">
        <f t="shared" si="5"/>
        <v>0.98887285266082459</v>
      </c>
      <c r="F64" s="343">
        <v>25838016</v>
      </c>
      <c r="G64" s="341">
        <v>29089698</v>
      </c>
      <c r="H64" s="618">
        <f t="shared" si="6"/>
        <v>0.12584874937766122</v>
      </c>
      <c r="I64" s="648">
        <f t="shared" si="7"/>
        <v>6.957559726881753E-3</v>
      </c>
      <c r="K64" s="652"/>
      <c r="L64" s="652"/>
      <c r="M64" s="652"/>
      <c r="N64" s="652"/>
      <c r="O64" s="652"/>
      <c r="P64" s="652"/>
      <c r="Q64" s="652"/>
      <c r="R64" s="652"/>
      <c r="S64" s="652"/>
      <c r="T64" s="652"/>
      <c r="U64" s="652"/>
      <c r="V64" s="652"/>
      <c r="W64" s="652"/>
      <c r="X64" s="652"/>
      <c r="Y64" s="652"/>
      <c r="Z64" s="652"/>
      <c r="AA64" s="652"/>
      <c r="AB64" s="652"/>
      <c r="AC64" s="652"/>
      <c r="AD64" s="652"/>
      <c r="AE64" s="652"/>
      <c r="AF64" s="652"/>
      <c r="AG64" s="652"/>
      <c r="AH64" s="652"/>
      <c r="AI64" s="652"/>
    </row>
    <row r="65" spans="1:35" s="197" customFormat="1" ht="14.25" customHeight="1">
      <c r="A65" s="480">
        <v>29</v>
      </c>
      <c r="B65" s="344" t="s">
        <v>513</v>
      </c>
      <c r="C65" s="343">
        <v>1640418</v>
      </c>
      <c r="D65" s="341">
        <v>1839324</v>
      </c>
      <c r="E65" s="618">
        <f t="shared" si="5"/>
        <v>0.12125324155184836</v>
      </c>
      <c r="F65" s="343">
        <v>13018104</v>
      </c>
      <c r="G65" s="341">
        <v>25595547.079999998</v>
      </c>
      <c r="H65" s="618">
        <f t="shared" si="6"/>
        <v>0.96615014598131932</v>
      </c>
      <c r="I65" s="648">
        <f t="shared" si="7"/>
        <v>6.1218424320291613E-3</v>
      </c>
      <c r="K65" s="652"/>
      <c r="L65" s="652"/>
      <c r="M65" s="652"/>
      <c r="N65" s="652"/>
      <c r="O65" s="652"/>
      <c r="P65" s="652"/>
      <c r="Q65" s="652"/>
      <c r="R65" s="652"/>
      <c r="S65" s="652"/>
      <c r="T65" s="652"/>
      <c r="U65" s="652"/>
      <c r="V65" s="652"/>
      <c r="W65" s="652"/>
      <c r="X65" s="652"/>
      <c r="Y65" s="652"/>
      <c r="Z65" s="652"/>
      <c r="AA65" s="652"/>
      <c r="AB65" s="652"/>
      <c r="AC65" s="652"/>
      <c r="AD65" s="652"/>
      <c r="AE65" s="652"/>
      <c r="AF65" s="652"/>
      <c r="AG65" s="652"/>
      <c r="AH65" s="652"/>
      <c r="AI65" s="652"/>
    </row>
    <row r="66" spans="1:35" s="197" customFormat="1" ht="14.25" customHeight="1">
      <c r="A66" s="480">
        <v>30</v>
      </c>
      <c r="B66" s="344" t="s">
        <v>32</v>
      </c>
      <c r="C66" s="343">
        <v>2297904</v>
      </c>
      <c r="D66" s="341">
        <v>2922873</v>
      </c>
      <c r="E66" s="618">
        <f t="shared" si="5"/>
        <v>0.27197350280951693</v>
      </c>
      <c r="F66" s="343">
        <v>25369429</v>
      </c>
      <c r="G66" s="341">
        <v>24041044</v>
      </c>
      <c r="H66" s="618">
        <f t="shared" si="6"/>
        <v>-5.2361643614446396E-2</v>
      </c>
      <c r="I66" s="648">
        <f t="shared" si="7"/>
        <v>5.7500424901830265E-3</v>
      </c>
      <c r="K66" s="652"/>
      <c r="L66" s="652"/>
      <c r="M66" s="652"/>
      <c r="N66" s="652"/>
      <c r="O66" s="652"/>
      <c r="P66" s="652"/>
      <c r="Q66" s="652"/>
      <c r="R66" s="652"/>
      <c r="S66" s="652"/>
      <c r="T66" s="652"/>
      <c r="U66" s="652"/>
      <c r="V66" s="652"/>
      <c r="W66" s="652"/>
      <c r="X66" s="652"/>
      <c r="Y66" s="652"/>
      <c r="Z66" s="652"/>
      <c r="AA66" s="652"/>
      <c r="AB66" s="652"/>
      <c r="AC66" s="652"/>
      <c r="AD66" s="652"/>
      <c r="AE66" s="652"/>
      <c r="AF66" s="652"/>
      <c r="AG66" s="652"/>
      <c r="AH66" s="652"/>
      <c r="AI66" s="652"/>
    </row>
    <row r="67" spans="1:35" s="197" customFormat="1" ht="14.25" customHeight="1">
      <c r="A67" s="480">
        <v>31</v>
      </c>
      <c r="B67" s="344" t="s">
        <v>516</v>
      </c>
      <c r="C67" s="343">
        <v>3318014</v>
      </c>
      <c r="D67" s="341">
        <v>2654669</v>
      </c>
      <c r="E67" s="618">
        <f t="shared" si="5"/>
        <v>-0.19992230291975865</v>
      </c>
      <c r="F67" s="343">
        <v>23335958</v>
      </c>
      <c r="G67" s="341">
        <v>22681177.039999999</v>
      </c>
      <c r="H67" s="618">
        <f t="shared" si="6"/>
        <v>-2.8058884919144989E-2</v>
      </c>
      <c r="I67" s="648">
        <f t="shared" si="7"/>
        <v>5.4247948511455526E-3</v>
      </c>
      <c r="K67" s="652"/>
      <c r="L67" s="652"/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2"/>
      <c r="AC67" s="652"/>
      <c r="AD67" s="652"/>
      <c r="AE67" s="652"/>
      <c r="AF67" s="652"/>
      <c r="AG67" s="652"/>
      <c r="AH67" s="652"/>
      <c r="AI67" s="652"/>
    </row>
    <row r="68" spans="1:35" s="197" customFormat="1" ht="14.25" customHeight="1">
      <c r="A68" s="480">
        <v>32</v>
      </c>
      <c r="B68" s="344" t="s">
        <v>510</v>
      </c>
      <c r="C68" s="343">
        <v>623776</v>
      </c>
      <c r="D68" s="341">
        <v>2420492</v>
      </c>
      <c r="E68" s="618">
        <f t="shared" si="5"/>
        <v>2.8803865490175959</v>
      </c>
      <c r="F68" s="343">
        <v>7254692</v>
      </c>
      <c r="G68" s="341">
        <v>18189041</v>
      </c>
      <c r="H68" s="618">
        <f t="shared" si="6"/>
        <v>1.507210643815065</v>
      </c>
      <c r="I68" s="648">
        <f t="shared" si="7"/>
        <v>4.350383394568105E-3</v>
      </c>
      <c r="K68" s="652"/>
      <c r="L68" s="652"/>
      <c r="M68" s="652"/>
      <c r="N68" s="652"/>
      <c r="O68" s="652"/>
      <c r="P68" s="652"/>
      <c r="Q68" s="652"/>
      <c r="R68" s="652"/>
      <c r="S68" s="652"/>
      <c r="T68" s="652"/>
      <c r="U68" s="652"/>
      <c r="V68" s="652"/>
      <c r="W68" s="652"/>
      <c r="X68" s="652"/>
      <c r="Y68" s="652"/>
      <c r="Z68" s="652"/>
      <c r="AA68" s="652"/>
      <c r="AB68" s="652"/>
      <c r="AC68" s="652"/>
      <c r="AD68" s="652"/>
      <c r="AE68" s="652"/>
      <c r="AF68" s="652"/>
      <c r="AG68" s="652"/>
      <c r="AH68" s="652"/>
      <c r="AI68" s="652"/>
    </row>
    <row r="69" spans="1:35" s="197" customFormat="1" ht="14.25" customHeight="1">
      <c r="A69" s="480">
        <v>33</v>
      </c>
      <c r="B69" s="344" t="s">
        <v>23</v>
      </c>
      <c r="C69" s="343">
        <v>5800273</v>
      </c>
      <c r="D69" s="341">
        <v>2452072</v>
      </c>
      <c r="E69" s="618">
        <f t="shared" si="5"/>
        <v>-0.57724886397588526</v>
      </c>
      <c r="F69" s="343">
        <v>37053962</v>
      </c>
      <c r="G69" s="341">
        <v>18088502.030000001</v>
      </c>
      <c r="H69" s="618">
        <f t="shared" si="6"/>
        <v>-0.51183352457693987</v>
      </c>
      <c r="I69" s="648">
        <f t="shared" si="7"/>
        <v>4.3263368785590979E-3</v>
      </c>
      <c r="K69" s="652"/>
      <c r="L69" s="652"/>
      <c r="M69" s="652"/>
      <c r="N69" s="652"/>
      <c r="O69" s="652"/>
      <c r="P69" s="652"/>
      <c r="Q69" s="652"/>
      <c r="R69" s="652"/>
      <c r="S69" s="652"/>
      <c r="T69" s="652"/>
      <c r="U69" s="652"/>
      <c r="V69" s="652"/>
      <c r="W69" s="652"/>
      <c r="X69" s="652"/>
      <c r="Y69" s="652"/>
      <c r="Z69" s="652"/>
      <c r="AA69" s="652"/>
      <c r="AB69" s="652"/>
      <c r="AC69" s="652"/>
      <c r="AD69" s="652"/>
      <c r="AE69" s="652"/>
      <c r="AF69" s="652"/>
      <c r="AG69" s="652"/>
      <c r="AH69" s="652"/>
      <c r="AI69" s="652"/>
    </row>
    <row r="70" spans="1:35" s="197" customFormat="1" ht="14.25" customHeight="1">
      <c r="A70" s="480">
        <v>34</v>
      </c>
      <c r="B70" s="344" t="s">
        <v>546</v>
      </c>
      <c r="C70" s="343">
        <v>495631</v>
      </c>
      <c r="D70" s="341">
        <v>2376117</v>
      </c>
      <c r="E70" s="618">
        <f t="shared" si="5"/>
        <v>3.7941250648163658</v>
      </c>
      <c r="F70" s="343">
        <v>21603202.960000001</v>
      </c>
      <c r="G70" s="341">
        <v>17320490.039999999</v>
      </c>
      <c r="H70" s="618">
        <f t="shared" si="6"/>
        <v>-0.19824434959620463</v>
      </c>
      <c r="I70" s="648">
        <f t="shared" si="7"/>
        <v>4.1426467869195658E-3</v>
      </c>
      <c r="K70" s="652"/>
      <c r="L70" s="652"/>
      <c r="M70" s="652"/>
      <c r="N70" s="652"/>
      <c r="O70" s="652"/>
      <c r="P70" s="652"/>
      <c r="Q70" s="652"/>
      <c r="R70" s="652"/>
      <c r="S70" s="652"/>
      <c r="T70" s="652"/>
      <c r="U70" s="652"/>
      <c r="V70" s="652"/>
      <c r="W70" s="652"/>
      <c r="X70" s="652"/>
      <c r="Y70" s="652"/>
      <c r="Z70" s="652"/>
      <c r="AA70" s="652"/>
      <c r="AB70" s="652"/>
      <c r="AC70" s="652"/>
      <c r="AD70" s="652"/>
      <c r="AE70" s="652"/>
      <c r="AF70" s="652"/>
      <c r="AG70" s="652"/>
      <c r="AH70" s="652"/>
      <c r="AI70" s="652"/>
    </row>
    <row r="71" spans="1:35" s="197" customFormat="1" ht="14.25" customHeight="1">
      <c r="A71" s="480">
        <v>35</v>
      </c>
      <c r="B71" s="344" t="s">
        <v>518</v>
      </c>
      <c r="C71" s="343"/>
      <c r="D71" s="341">
        <v>274759</v>
      </c>
      <c r="E71" s="618" t="s">
        <v>64</v>
      </c>
      <c r="F71" s="343"/>
      <c r="G71" s="341">
        <v>16560383</v>
      </c>
      <c r="H71" s="618" t="s">
        <v>64</v>
      </c>
      <c r="I71" s="648">
        <f t="shared" si="7"/>
        <v>3.9608473701767972E-3</v>
      </c>
      <c r="K71" s="652"/>
      <c r="L71" s="652"/>
      <c r="M71" s="652"/>
      <c r="N71" s="652"/>
      <c r="O71" s="652"/>
      <c r="P71" s="652"/>
      <c r="Q71" s="652"/>
      <c r="R71" s="652"/>
      <c r="S71" s="652"/>
      <c r="T71" s="652"/>
      <c r="U71" s="652"/>
      <c r="V71" s="652"/>
      <c r="W71" s="652"/>
      <c r="X71" s="652"/>
      <c r="Y71" s="652"/>
      <c r="Z71" s="652"/>
      <c r="AA71" s="652"/>
      <c r="AB71" s="652"/>
      <c r="AC71" s="652"/>
      <c r="AD71" s="652"/>
      <c r="AE71" s="652"/>
      <c r="AF71" s="652"/>
      <c r="AG71" s="652"/>
      <c r="AH71" s="652"/>
      <c r="AI71" s="652"/>
    </row>
    <row r="72" spans="1:35" s="197" customFormat="1" ht="14.25" customHeight="1">
      <c r="A72" s="480">
        <v>36</v>
      </c>
      <c r="B72" s="344" t="s">
        <v>298</v>
      </c>
      <c r="C72" s="343">
        <v>812725.49999999977</v>
      </c>
      <c r="D72" s="341">
        <v>1778081</v>
      </c>
      <c r="E72" s="618">
        <f t="shared" si="5"/>
        <v>1.1878001859176321</v>
      </c>
      <c r="F72" s="343">
        <v>10045445.26</v>
      </c>
      <c r="G72" s="341">
        <v>16042133.91</v>
      </c>
      <c r="H72" s="618">
        <f t="shared" si="6"/>
        <v>0.59695598301433583</v>
      </c>
      <c r="I72" s="648">
        <f t="shared" si="7"/>
        <v>3.8368945880930118E-3</v>
      </c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</row>
    <row r="73" spans="1:35" s="197" customFormat="1" ht="14.25" customHeight="1">
      <c r="A73" s="480">
        <v>37</v>
      </c>
      <c r="B73" s="344" t="s">
        <v>33</v>
      </c>
      <c r="C73" s="343">
        <v>4140565.8499999996</v>
      </c>
      <c r="D73" s="341">
        <v>0</v>
      </c>
      <c r="E73" s="618" t="s">
        <v>54</v>
      </c>
      <c r="F73" s="343">
        <v>14800959.059999999</v>
      </c>
      <c r="G73" s="341">
        <v>15547298.34</v>
      </c>
      <c r="H73" s="618">
        <f t="shared" si="6"/>
        <v>5.0425062117562591E-2</v>
      </c>
      <c r="I73" s="648">
        <f t="shared" si="7"/>
        <v>3.7185417597734955E-3</v>
      </c>
      <c r="K73" s="652"/>
      <c r="L73" s="652"/>
      <c r="M73" s="652"/>
      <c r="N73" s="652"/>
      <c r="O73" s="652"/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52"/>
      <c r="AB73" s="652"/>
      <c r="AC73" s="652"/>
      <c r="AD73" s="652"/>
      <c r="AE73" s="652"/>
      <c r="AF73" s="652"/>
      <c r="AG73" s="652"/>
      <c r="AH73" s="652"/>
      <c r="AI73" s="652"/>
    </row>
    <row r="74" spans="1:35" s="197" customFormat="1" ht="14.25" customHeight="1">
      <c r="A74" s="480">
        <v>38</v>
      </c>
      <c r="B74" s="345" t="s">
        <v>514</v>
      </c>
      <c r="C74" s="343">
        <v>5000581</v>
      </c>
      <c r="D74" s="342">
        <v>2583201</v>
      </c>
      <c r="E74" s="618">
        <f t="shared" si="5"/>
        <v>-0.48341982661614724</v>
      </c>
      <c r="F74" s="343">
        <v>21828842</v>
      </c>
      <c r="G74" s="341">
        <v>15474162.699999999</v>
      </c>
      <c r="H74" s="618">
        <f t="shared" si="6"/>
        <v>-0.29111389875834914</v>
      </c>
      <c r="I74" s="648">
        <f t="shared" si="7"/>
        <v>3.7010494646158173E-3</v>
      </c>
      <c r="K74" s="652"/>
      <c r="L74" s="652"/>
      <c r="M74" s="652"/>
      <c r="N74" s="652"/>
      <c r="O74" s="652"/>
      <c r="P74" s="652"/>
      <c r="Q74" s="652"/>
      <c r="R74" s="652"/>
      <c r="S74" s="652"/>
      <c r="T74" s="652"/>
      <c r="U74" s="652"/>
      <c r="V74" s="652"/>
      <c r="W74" s="652"/>
      <c r="X74" s="652"/>
      <c r="Y74" s="652"/>
      <c r="Z74" s="652"/>
      <c r="AA74" s="652"/>
      <c r="AB74" s="652"/>
      <c r="AC74" s="652"/>
      <c r="AD74" s="652"/>
      <c r="AE74" s="652"/>
      <c r="AF74" s="652"/>
      <c r="AG74" s="652"/>
      <c r="AH74" s="652"/>
      <c r="AI74" s="652"/>
    </row>
    <row r="75" spans="1:35" s="197" customFormat="1" ht="14.25" customHeight="1">
      <c r="A75" s="480">
        <v>39</v>
      </c>
      <c r="B75" s="344" t="s">
        <v>515</v>
      </c>
      <c r="C75" s="343">
        <v>5000000</v>
      </c>
      <c r="D75" s="341">
        <v>0</v>
      </c>
      <c r="E75" s="618" t="s">
        <v>54</v>
      </c>
      <c r="F75" s="343">
        <v>34030000</v>
      </c>
      <c r="G75" s="341">
        <v>15000000</v>
      </c>
      <c r="H75" s="618">
        <f t="shared" si="6"/>
        <v>-0.55921245959447541</v>
      </c>
      <c r="I75" s="648">
        <f t="shared" si="7"/>
        <v>3.5876410921566217E-3</v>
      </c>
      <c r="K75" s="652"/>
      <c r="L75" s="652"/>
      <c r="M75" s="652"/>
      <c r="N75" s="652"/>
      <c r="O75" s="652"/>
      <c r="P75" s="652"/>
      <c r="Q75" s="652"/>
      <c r="R75" s="652"/>
      <c r="S75" s="652"/>
      <c r="T75" s="652"/>
      <c r="U75" s="652"/>
      <c r="V75" s="652"/>
      <c r="W75" s="652"/>
      <c r="X75" s="652"/>
      <c r="Y75" s="652"/>
      <c r="Z75" s="652"/>
      <c r="AA75" s="652"/>
      <c r="AB75" s="652"/>
      <c r="AC75" s="652"/>
      <c r="AD75" s="652"/>
      <c r="AE75" s="652"/>
      <c r="AF75" s="652"/>
      <c r="AG75" s="652"/>
      <c r="AH75" s="652"/>
      <c r="AI75" s="652"/>
    </row>
    <row r="76" spans="1:35" s="197" customFormat="1" ht="14.25" customHeight="1">
      <c r="A76" s="480">
        <v>40</v>
      </c>
      <c r="B76" s="344" t="s">
        <v>429</v>
      </c>
      <c r="C76" s="343">
        <v>717196</v>
      </c>
      <c r="D76" s="341">
        <v>512378</v>
      </c>
      <c r="E76" s="618">
        <f t="shared" si="5"/>
        <v>-0.28558162622212058</v>
      </c>
      <c r="F76" s="343">
        <v>6680325</v>
      </c>
      <c r="G76" s="341">
        <v>14213824</v>
      </c>
      <c r="H76" s="618">
        <f t="shared" si="6"/>
        <v>1.1277144450307435</v>
      </c>
      <c r="I76" s="648">
        <f t="shared" si="7"/>
        <v>3.3996066039388003E-3</v>
      </c>
      <c r="K76" s="652"/>
      <c r="L76" s="652"/>
      <c r="M76" s="652"/>
      <c r="N76" s="652"/>
      <c r="O76" s="652"/>
      <c r="P76" s="652"/>
      <c r="Q76" s="652"/>
      <c r="R76" s="652"/>
      <c r="S76" s="652"/>
      <c r="T76" s="652"/>
      <c r="U76" s="652"/>
      <c r="V76" s="652"/>
      <c r="W76" s="652"/>
      <c r="X76" s="652"/>
      <c r="Y76" s="652"/>
      <c r="Z76" s="652"/>
      <c r="AA76" s="652"/>
      <c r="AB76" s="652"/>
      <c r="AC76" s="652"/>
      <c r="AD76" s="652"/>
      <c r="AE76" s="652"/>
      <c r="AF76" s="652"/>
      <c r="AG76" s="652"/>
      <c r="AH76" s="652"/>
      <c r="AI76" s="652"/>
    </row>
    <row r="77" spans="1:35" s="197" customFormat="1" ht="14.25" customHeight="1">
      <c r="A77" s="480">
        <v>41</v>
      </c>
      <c r="B77" s="344" t="s">
        <v>517</v>
      </c>
      <c r="C77" s="343">
        <v>922643.78</v>
      </c>
      <c r="D77" s="341">
        <v>819400</v>
      </c>
      <c r="E77" s="618">
        <f t="shared" si="5"/>
        <v>-0.11189993607283633</v>
      </c>
      <c r="F77" s="343">
        <v>11295217.779999999</v>
      </c>
      <c r="G77" s="341">
        <v>13725943.030000001</v>
      </c>
      <c r="H77" s="618">
        <f t="shared" si="6"/>
        <v>0.21519950277576694</v>
      </c>
      <c r="I77" s="648">
        <f t="shared" si="7"/>
        <v>3.2829171495352516E-3</v>
      </c>
      <c r="K77" s="652"/>
      <c r="L77" s="652"/>
      <c r="M77" s="652"/>
      <c r="N77" s="652"/>
      <c r="O77" s="652"/>
      <c r="P77" s="652"/>
      <c r="Q77" s="652"/>
      <c r="R77" s="652"/>
      <c r="S77" s="652"/>
      <c r="T77" s="652"/>
      <c r="U77" s="652"/>
      <c r="V77" s="652"/>
      <c r="W77" s="652"/>
      <c r="X77" s="652"/>
      <c r="Y77" s="652"/>
      <c r="Z77" s="652"/>
      <c r="AA77" s="652"/>
      <c r="AB77" s="652"/>
      <c r="AC77" s="652"/>
      <c r="AD77" s="652"/>
      <c r="AE77" s="652"/>
      <c r="AF77" s="652"/>
      <c r="AG77" s="652"/>
      <c r="AH77" s="652"/>
      <c r="AI77" s="652"/>
    </row>
    <row r="78" spans="1:35" s="197" customFormat="1" ht="14.25" customHeight="1">
      <c r="A78" s="480">
        <v>42</v>
      </c>
      <c r="B78" s="344" t="s">
        <v>545</v>
      </c>
      <c r="C78" s="343">
        <v>1123575.26</v>
      </c>
      <c r="D78" s="341">
        <v>924117</v>
      </c>
      <c r="E78" s="618">
        <f t="shared" si="5"/>
        <v>-0.177521050080793</v>
      </c>
      <c r="F78" s="343">
        <v>4904085.43</v>
      </c>
      <c r="G78" s="341">
        <v>13665475.789999999</v>
      </c>
      <c r="H78" s="618">
        <f t="shared" si="6"/>
        <v>1.7865492934530711</v>
      </c>
      <c r="I78" s="648">
        <f t="shared" si="7"/>
        <v>3.2684548325383647E-3</v>
      </c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  <c r="X78" s="652"/>
      <c r="Y78" s="652"/>
      <c r="Z78" s="652"/>
      <c r="AA78" s="652"/>
      <c r="AB78" s="652"/>
      <c r="AC78" s="652"/>
      <c r="AD78" s="652"/>
      <c r="AE78" s="652"/>
      <c r="AF78" s="652"/>
      <c r="AG78" s="652"/>
      <c r="AH78" s="652"/>
      <c r="AI78" s="652"/>
    </row>
    <row r="79" spans="1:35" s="197" customFormat="1" ht="14.25" customHeight="1">
      <c r="A79" s="480">
        <v>43</v>
      </c>
      <c r="B79" s="344" t="s">
        <v>424</v>
      </c>
      <c r="C79" s="343">
        <v>3248000</v>
      </c>
      <c r="D79" s="341">
        <v>285612</v>
      </c>
      <c r="E79" s="618">
        <f t="shared" si="5"/>
        <v>-0.91206527093596057</v>
      </c>
      <c r="F79" s="343">
        <v>19447100</v>
      </c>
      <c r="G79" s="341">
        <v>12843712</v>
      </c>
      <c r="H79" s="618">
        <f t="shared" si="6"/>
        <v>-0.33955643772079125</v>
      </c>
      <c r="I79" s="648">
        <f t="shared" si="7"/>
        <v>3.0719085964683408E-3</v>
      </c>
      <c r="K79" s="652"/>
      <c r="L79" s="652"/>
      <c r="M79" s="652"/>
      <c r="N79" s="652"/>
      <c r="O79" s="652"/>
      <c r="P79" s="652"/>
      <c r="Q79" s="652"/>
      <c r="R79" s="652"/>
      <c r="S79" s="652"/>
      <c r="T79" s="652"/>
      <c r="U79" s="652"/>
      <c r="V79" s="652"/>
      <c r="W79" s="652"/>
      <c r="X79" s="652"/>
      <c r="Y79" s="652"/>
      <c r="Z79" s="652"/>
      <c r="AA79" s="652"/>
      <c r="AB79" s="652"/>
      <c r="AC79" s="652"/>
      <c r="AD79" s="652"/>
      <c r="AE79" s="652"/>
      <c r="AF79" s="652"/>
      <c r="AG79" s="652"/>
      <c r="AH79" s="652"/>
      <c r="AI79" s="652"/>
    </row>
    <row r="80" spans="1:35" s="197" customFormat="1" ht="14.25" customHeight="1">
      <c r="A80" s="480">
        <v>44</v>
      </c>
      <c r="B80" s="344" t="s">
        <v>448</v>
      </c>
      <c r="C80" s="343">
        <v>0</v>
      </c>
      <c r="D80" s="341">
        <v>1803377</v>
      </c>
      <c r="E80" s="618" t="s">
        <v>64</v>
      </c>
      <c r="F80" s="343">
        <v>3720.48</v>
      </c>
      <c r="G80" s="341">
        <v>12672846.98</v>
      </c>
      <c r="H80" s="618" t="s">
        <v>64</v>
      </c>
      <c r="I80" s="648">
        <f t="shared" si="7"/>
        <v>3.0310417720040631E-3</v>
      </c>
      <c r="K80" s="652"/>
      <c r="L80" s="652"/>
      <c r="M80" s="652"/>
      <c r="N80" s="652"/>
      <c r="O80" s="652"/>
      <c r="P80" s="652"/>
      <c r="Q80" s="652"/>
      <c r="R80" s="652"/>
      <c r="S80" s="652"/>
      <c r="T80" s="652"/>
      <c r="U80" s="652"/>
      <c r="V80" s="652"/>
      <c r="W80" s="652"/>
      <c r="X80" s="652"/>
      <c r="Y80" s="652"/>
      <c r="Z80" s="652"/>
      <c r="AA80" s="652"/>
      <c r="AB80" s="652"/>
      <c r="AC80" s="652"/>
      <c r="AD80" s="652"/>
      <c r="AE80" s="652"/>
      <c r="AF80" s="652"/>
      <c r="AG80" s="652"/>
      <c r="AH80" s="652"/>
      <c r="AI80" s="652"/>
    </row>
    <row r="81" spans="1:35" s="197" customFormat="1" ht="14.25" customHeight="1">
      <c r="A81" s="480">
        <v>45</v>
      </c>
      <c r="B81" s="344" t="s">
        <v>520</v>
      </c>
      <c r="C81" s="343"/>
      <c r="D81" s="341">
        <v>2512388</v>
      </c>
      <c r="E81" s="618" t="s">
        <v>64</v>
      </c>
      <c r="F81" s="343"/>
      <c r="G81" s="341">
        <v>11877590.949999999</v>
      </c>
      <c r="H81" s="618" t="s">
        <v>64</v>
      </c>
      <c r="I81" s="648">
        <f t="shared" si="7"/>
        <v>2.8408355578698401E-3</v>
      </c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  <c r="X81" s="652"/>
      <c r="Y81" s="652"/>
      <c r="Z81" s="652"/>
      <c r="AA81" s="652"/>
      <c r="AB81" s="652"/>
      <c r="AC81" s="652"/>
      <c r="AD81" s="652"/>
      <c r="AE81" s="652"/>
      <c r="AF81" s="652"/>
      <c r="AG81" s="652"/>
      <c r="AH81" s="652"/>
      <c r="AI81" s="652"/>
    </row>
    <row r="82" spans="1:35" s="197" customFormat="1" ht="14.25" customHeight="1">
      <c r="A82" s="480">
        <v>46</v>
      </c>
      <c r="B82" s="344" t="s">
        <v>547</v>
      </c>
      <c r="C82" s="343">
        <v>46500</v>
      </c>
      <c r="D82" s="341">
        <v>1093000</v>
      </c>
      <c r="E82" s="618" t="s">
        <v>64</v>
      </c>
      <c r="F82" s="343">
        <v>545500</v>
      </c>
      <c r="G82" s="341">
        <v>11003007</v>
      </c>
      <c r="H82" s="618" t="s">
        <v>64</v>
      </c>
      <c r="I82" s="648">
        <f t="shared" si="7"/>
        <v>2.6316560033657968E-3</v>
      </c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</row>
    <row r="83" spans="1:35" s="197" customFormat="1" ht="14.25" customHeight="1">
      <c r="A83" s="480">
        <v>47</v>
      </c>
      <c r="B83" s="344" t="s">
        <v>519</v>
      </c>
      <c r="C83" s="343">
        <v>886833</v>
      </c>
      <c r="D83" s="341">
        <v>415629</v>
      </c>
      <c r="E83" s="618">
        <f t="shared" si="5"/>
        <v>-0.53133340775546234</v>
      </c>
      <c r="F83" s="343">
        <v>7791445</v>
      </c>
      <c r="G83" s="341">
        <v>8418514</v>
      </c>
      <c r="H83" s="618">
        <f t="shared" si="6"/>
        <v>8.0481733491027718E-2</v>
      </c>
      <c r="I83" s="648">
        <f t="shared" si="7"/>
        <v>2.0135071174197205E-3</v>
      </c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  <c r="AC83" s="652"/>
      <c r="AD83" s="652"/>
      <c r="AE83" s="652"/>
      <c r="AF83" s="652"/>
      <c r="AG83" s="652"/>
      <c r="AH83" s="652"/>
      <c r="AI83" s="652"/>
    </row>
    <row r="84" spans="1:35" s="197" customFormat="1" ht="14.25" customHeight="1">
      <c r="A84" s="480">
        <v>48</v>
      </c>
      <c r="B84" s="344" t="s">
        <v>594</v>
      </c>
      <c r="C84" s="343">
        <v>678197.22999999986</v>
      </c>
      <c r="D84" s="341">
        <v>926860</v>
      </c>
      <c r="E84" s="618">
        <f t="shared" si="5"/>
        <v>0.36665258865772743</v>
      </c>
      <c r="F84" s="343">
        <v>4850075.88</v>
      </c>
      <c r="G84" s="341">
        <v>8054851.6400000006</v>
      </c>
      <c r="H84" s="618">
        <f t="shared" si="6"/>
        <v>0.66076816926006532</v>
      </c>
      <c r="I84" s="648">
        <f t="shared" si="7"/>
        <v>1.926527782325944E-3</v>
      </c>
      <c r="K84" s="652"/>
      <c r="L84" s="652"/>
      <c r="M84" s="652"/>
      <c r="N84" s="652"/>
      <c r="O84" s="652"/>
      <c r="P84" s="652"/>
      <c r="Q84" s="652"/>
      <c r="R84" s="652"/>
      <c r="S84" s="652"/>
      <c r="T84" s="652"/>
      <c r="U84" s="652"/>
      <c r="V84" s="652"/>
      <c r="W84" s="652"/>
      <c r="X84" s="652"/>
      <c r="Y84" s="652"/>
      <c r="Z84" s="652"/>
      <c r="AA84" s="652"/>
      <c r="AB84" s="652"/>
      <c r="AC84" s="652"/>
      <c r="AD84" s="652"/>
      <c r="AE84" s="652"/>
      <c r="AF84" s="652"/>
      <c r="AG84" s="652"/>
      <c r="AH84" s="652"/>
      <c r="AI84" s="652"/>
    </row>
    <row r="85" spans="1:35" s="197" customFormat="1" ht="14.25" customHeight="1">
      <c r="A85" s="480">
        <v>49</v>
      </c>
      <c r="B85" s="344" t="s">
        <v>441</v>
      </c>
      <c r="C85" s="343">
        <v>36639.96</v>
      </c>
      <c r="D85" s="341">
        <v>75748</v>
      </c>
      <c r="E85" s="618">
        <f t="shared" si="5"/>
        <v>1.0673603355462178</v>
      </c>
      <c r="F85" s="343">
        <v>102541.95999999999</v>
      </c>
      <c r="G85" s="341">
        <v>7988644.2800000003</v>
      </c>
      <c r="H85" s="618" t="s">
        <v>64</v>
      </c>
      <c r="I85" s="648">
        <f t="shared" si="7"/>
        <v>1.9106925659699966E-3</v>
      </c>
      <c r="K85" s="652"/>
      <c r="L85" s="652"/>
      <c r="M85" s="652"/>
      <c r="N85" s="652"/>
      <c r="O85" s="652"/>
      <c r="P85" s="652"/>
      <c r="Q85" s="652"/>
      <c r="R85" s="652"/>
      <c r="S85" s="652"/>
      <c r="T85" s="652"/>
      <c r="U85" s="652"/>
      <c r="V85" s="652"/>
      <c r="W85" s="652"/>
      <c r="X85" s="652"/>
      <c r="Y85" s="652"/>
      <c r="Z85" s="652"/>
      <c r="AA85" s="652"/>
      <c r="AB85" s="652"/>
      <c r="AC85" s="652"/>
      <c r="AD85" s="652"/>
      <c r="AE85" s="652"/>
      <c r="AF85" s="652"/>
      <c r="AG85" s="652"/>
      <c r="AH85" s="652"/>
      <c r="AI85" s="652"/>
    </row>
    <row r="86" spans="1:35" s="197" customFormat="1" ht="14.25" customHeight="1">
      <c r="A86" s="480">
        <v>50</v>
      </c>
      <c r="B86" s="344" t="s">
        <v>442</v>
      </c>
      <c r="C86" s="343">
        <v>0</v>
      </c>
      <c r="D86" s="341">
        <v>573037</v>
      </c>
      <c r="E86" s="618" t="s">
        <v>64</v>
      </c>
      <c r="F86" s="343">
        <v>5397299</v>
      </c>
      <c r="G86" s="341">
        <v>7815679.0699999994</v>
      </c>
      <c r="H86" s="618">
        <f t="shared" si="6"/>
        <v>0.44807228022757295</v>
      </c>
      <c r="I86" s="648">
        <f t="shared" si="7"/>
        <v>1.8693234263093632E-3</v>
      </c>
      <c r="K86" s="652"/>
      <c r="L86" s="652"/>
      <c r="M86" s="652"/>
      <c r="N86" s="652"/>
      <c r="O86" s="652"/>
      <c r="P86" s="652"/>
      <c r="Q86" s="652"/>
      <c r="R86" s="652"/>
      <c r="S86" s="652"/>
      <c r="T86" s="652"/>
      <c r="U86" s="652"/>
      <c r="V86" s="652"/>
      <c r="W86" s="652"/>
      <c r="X86" s="652"/>
      <c r="Y86" s="652"/>
      <c r="Z86" s="652"/>
      <c r="AA86" s="652"/>
      <c r="AB86" s="652"/>
      <c r="AC86" s="652"/>
      <c r="AD86" s="652"/>
      <c r="AE86" s="652"/>
      <c r="AF86" s="652"/>
      <c r="AG86" s="652"/>
      <c r="AH86" s="652"/>
      <c r="AI86" s="652"/>
    </row>
    <row r="87" spans="1:35" s="199" customFormat="1" ht="14.25" customHeight="1">
      <c r="A87" s="481"/>
      <c r="B87" s="346" t="s">
        <v>26</v>
      </c>
      <c r="C87" s="616">
        <v>35625416.76000005</v>
      </c>
      <c r="D87" s="341">
        <v>23697145</v>
      </c>
      <c r="E87" s="618">
        <f t="shared" si="5"/>
        <v>-0.33482476402614392</v>
      </c>
      <c r="F87" s="343">
        <v>322268654.34999943</v>
      </c>
      <c r="G87" s="341">
        <v>217653519.19999981</v>
      </c>
      <c r="H87" s="618">
        <f t="shared" si="6"/>
        <v>-0.32462088303624614</v>
      </c>
      <c r="I87" s="648">
        <f t="shared" si="7"/>
        <v>5.2057513955627972E-2</v>
      </c>
      <c r="J87" s="197"/>
      <c r="K87" s="652"/>
      <c r="L87" s="652"/>
      <c r="M87" s="652"/>
      <c r="N87" s="652"/>
      <c r="O87" s="652"/>
      <c r="P87" s="652"/>
      <c r="Q87" s="652"/>
      <c r="R87" s="652"/>
      <c r="S87" s="652"/>
      <c r="T87" s="652"/>
      <c r="U87" s="652"/>
      <c r="V87" s="652"/>
      <c r="W87" s="652"/>
      <c r="X87" s="652"/>
      <c r="Y87" s="652"/>
      <c r="Z87" s="652"/>
      <c r="AA87" s="652"/>
      <c r="AB87" s="652"/>
      <c r="AC87" s="652"/>
      <c r="AD87" s="652"/>
      <c r="AE87" s="652"/>
      <c r="AF87" s="652"/>
      <c r="AG87" s="652"/>
      <c r="AH87" s="652"/>
      <c r="AI87" s="652"/>
    </row>
    <row r="88" spans="1:35" s="193" customFormat="1" ht="15.75" thickBot="1">
      <c r="A88" s="482"/>
      <c r="B88" s="446" t="s">
        <v>55</v>
      </c>
      <c r="C88" s="447">
        <f>+SUM(C37:C87)</f>
        <v>420575072.55000001</v>
      </c>
      <c r="D88" s="447">
        <f>+SUM(D37:D87)</f>
        <v>438962114</v>
      </c>
      <c r="E88" s="683">
        <f>D88/C88-1</f>
        <v>4.3718809435178807E-2</v>
      </c>
      <c r="F88" s="447">
        <f>+SUM(F37:F87)</f>
        <v>3335418510.5</v>
      </c>
      <c r="G88" s="447">
        <f>+SUM(G37:G87)</f>
        <v>4181020234.3800006</v>
      </c>
      <c r="H88" s="683">
        <f>+G88/F88-1</f>
        <v>0.25352192572476895</v>
      </c>
      <c r="I88" s="683">
        <f>+G88/$G$88</f>
        <v>1</v>
      </c>
      <c r="K88" s="652"/>
      <c r="L88" s="652"/>
      <c r="M88" s="652"/>
      <c r="N88" s="652"/>
      <c r="O88" s="652"/>
      <c r="P88" s="652"/>
      <c r="Q88" s="652"/>
      <c r="R88" s="652"/>
      <c r="S88" s="652"/>
      <c r="T88" s="652"/>
      <c r="U88" s="652"/>
      <c r="V88" s="652"/>
      <c r="W88" s="652"/>
      <c r="X88" s="652"/>
      <c r="Y88" s="652"/>
      <c r="Z88" s="652"/>
      <c r="AA88" s="652"/>
      <c r="AB88" s="652"/>
      <c r="AC88" s="652"/>
      <c r="AD88" s="652"/>
      <c r="AE88" s="652"/>
      <c r="AF88" s="652"/>
      <c r="AG88" s="652"/>
      <c r="AH88" s="652"/>
      <c r="AI88" s="652"/>
    </row>
    <row r="89" spans="1:35" s="193" customFormat="1">
      <c r="C89" s="444"/>
      <c r="D89" s="444"/>
      <c r="E89" s="684"/>
      <c r="F89" s="444"/>
      <c r="G89" s="444"/>
      <c r="H89" s="684"/>
      <c r="I89" s="684"/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2"/>
      <c r="V89" s="652"/>
      <c r="W89" s="652"/>
      <c r="X89" s="652"/>
      <c r="Y89" s="652"/>
      <c r="Z89" s="652"/>
      <c r="AA89" s="652"/>
      <c r="AB89" s="652"/>
      <c r="AC89" s="652"/>
      <c r="AD89" s="652"/>
      <c r="AE89" s="652"/>
      <c r="AF89" s="652"/>
      <c r="AG89" s="652"/>
      <c r="AH89" s="652"/>
      <c r="AI89" s="652"/>
    </row>
    <row r="90" spans="1:35" s="193" customFormat="1">
      <c r="E90" s="684"/>
      <c r="H90" s="684"/>
      <c r="I90" s="684"/>
      <c r="K90" s="652"/>
      <c r="L90" s="652"/>
      <c r="M90" s="652"/>
      <c r="N90" s="652"/>
      <c r="O90" s="652"/>
      <c r="P90" s="652"/>
      <c r="Q90" s="652"/>
      <c r="R90" s="652"/>
      <c r="S90" s="652"/>
      <c r="T90" s="652"/>
      <c r="U90" s="652"/>
      <c r="V90" s="652"/>
      <c r="W90" s="652"/>
      <c r="X90" s="652"/>
      <c r="Y90" s="652"/>
      <c r="Z90" s="652"/>
      <c r="AA90" s="652"/>
      <c r="AB90" s="652"/>
      <c r="AC90" s="652"/>
      <c r="AD90" s="652"/>
      <c r="AE90" s="652"/>
      <c r="AF90" s="652"/>
      <c r="AG90" s="652"/>
      <c r="AH90" s="652"/>
      <c r="AI90" s="652"/>
    </row>
    <row r="91" spans="1:35" s="193" customFormat="1" ht="52.5" customHeight="1">
      <c r="A91" s="778" t="s">
        <v>593</v>
      </c>
      <c r="B91" s="778"/>
      <c r="C91" s="778"/>
      <c r="D91" s="778"/>
      <c r="E91" s="778"/>
      <c r="F91" s="208"/>
      <c r="G91" s="208"/>
      <c r="H91" s="685"/>
      <c r="I91" s="685"/>
      <c r="K91" s="652"/>
      <c r="L91" s="652"/>
      <c r="M91" s="652"/>
      <c r="N91" s="652"/>
      <c r="O91" s="652"/>
      <c r="P91" s="652"/>
      <c r="Q91" s="652"/>
      <c r="R91" s="652"/>
      <c r="S91" s="652"/>
      <c r="T91" s="652"/>
      <c r="U91" s="652"/>
      <c r="V91" s="652"/>
      <c r="W91" s="652"/>
      <c r="X91" s="652"/>
      <c r="Y91" s="652"/>
      <c r="Z91" s="652"/>
      <c r="AA91" s="652"/>
      <c r="AB91" s="652"/>
      <c r="AC91" s="652"/>
      <c r="AD91" s="652"/>
      <c r="AE91" s="652"/>
      <c r="AF91" s="652"/>
      <c r="AG91" s="652"/>
      <c r="AH91" s="652"/>
      <c r="AI91" s="652"/>
    </row>
    <row r="92" spans="1:35" s="193" customFormat="1">
      <c r="C92" s="205"/>
      <c r="E92" s="684"/>
      <c r="F92" s="205"/>
      <c r="G92" s="205"/>
      <c r="H92" s="684"/>
      <c r="I92" s="684"/>
      <c r="K92" s="652"/>
      <c r="L92" s="652"/>
      <c r="M92" s="652"/>
      <c r="N92" s="652"/>
      <c r="O92" s="652"/>
      <c r="P92" s="652"/>
      <c r="Q92" s="652"/>
      <c r="R92" s="652"/>
      <c r="S92" s="652"/>
      <c r="T92" s="652"/>
      <c r="U92" s="652"/>
      <c r="V92" s="652"/>
      <c r="W92" s="652"/>
      <c r="X92" s="652"/>
      <c r="Y92" s="652"/>
      <c r="Z92" s="652"/>
      <c r="AA92" s="652"/>
      <c r="AB92" s="652"/>
      <c r="AC92" s="652"/>
      <c r="AD92" s="652"/>
      <c r="AE92" s="652"/>
      <c r="AF92" s="652"/>
      <c r="AG92" s="652"/>
      <c r="AH92" s="652"/>
      <c r="AI92" s="652"/>
    </row>
    <row r="93" spans="1:35" s="193" customFormat="1">
      <c r="C93" s="471"/>
      <c r="D93" s="471"/>
      <c r="E93" s="684"/>
      <c r="F93" s="205"/>
      <c r="G93" s="205"/>
      <c r="H93" s="684"/>
      <c r="I93" s="684"/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  <c r="W93" s="652"/>
      <c r="X93" s="652"/>
      <c r="Y93" s="652"/>
      <c r="Z93" s="652"/>
      <c r="AA93" s="652"/>
      <c r="AB93" s="652"/>
      <c r="AC93" s="652"/>
      <c r="AD93" s="652"/>
      <c r="AE93" s="652"/>
      <c r="AF93" s="652"/>
      <c r="AG93" s="652"/>
      <c r="AH93" s="652"/>
      <c r="AI93" s="652"/>
    </row>
    <row r="94" spans="1:35" s="193" customFormat="1">
      <c r="E94" s="684"/>
      <c r="H94" s="684"/>
      <c r="I94" s="684"/>
      <c r="K94" s="652"/>
      <c r="L94" s="652"/>
      <c r="M94" s="652"/>
      <c r="N94" s="652"/>
      <c r="O94" s="652"/>
      <c r="P94" s="652"/>
      <c r="Q94" s="652"/>
      <c r="R94" s="652"/>
      <c r="S94" s="652"/>
      <c r="T94" s="652"/>
      <c r="U94" s="652"/>
      <c r="V94" s="652"/>
      <c r="W94" s="652"/>
      <c r="X94" s="652"/>
      <c r="Y94" s="652"/>
      <c r="Z94" s="652"/>
      <c r="AA94" s="652"/>
      <c r="AB94" s="652"/>
      <c r="AC94" s="652"/>
      <c r="AD94" s="652"/>
      <c r="AE94" s="652"/>
      <c r="AF94" s="652"/>
      <c r="AG94" s="652"/>
      <c r="AH94" s="652"/>
      <c r="AI94" s="652"/>
    </row>
    <row r="95" spans="1:35" s="193" customFormat="1">
      <c r="E95" s="684"/>
      <c r="H95" s="684"/>
      <c r="I95" s="684"/>
      <c r="K95" s="652"/>
      <c r="L95" s="652"/>
      <c r="M95" s="652"/>
      <c r="N95" s="652"/>
      <c r="O95" s="652"/>
      <c r="P95" s="652"/>
      <c r="Q95" s="652"/>
      <c r="R95" s="652"/>
      <c r="S95" s="652"/>
      <c r="T95" s="652"/>
      <c r="U95" s="652"/>
      <c r="V95" s="652"/>
      <c r="W95" s="652"/>
      <c r="X95" s="652"/>
      <c r="Y95" s="652"/>
      <c r="Z95" s="652"/>
      <c r="AA95" s="652"/>
      <c r="AB95" s="652"/>
      <c r="AC95" s="652"/>
      <c r="AD95" s="652"/>
      <c r="AE95" s="652"/>
      <c r="AF95" s="652"/>
      <c r="AG95" s="652"/>
      <c r="AH95" s="652"/>
      <c r="AI95" s="652"/>
    </row>
    <row r="96" spans="1:35" s="193" customFormat="1">
      <c r="E96" s="684"/>
      <c r="H96" s="684"/>
      <c r="I96" s="684"/>
      <c r="K96" s="652"/>
      <c r="L96" s="652"/>
      <c r="M96" s="652"/>
      <c r="N96" s="652"/>
      <c r="O96" s="652"/>
      <c r="P96" s="652"/>
      <c r="Q96" s="652"/>
      <c r="R96" s="652"/>
      <c r="S96" s="652"/>
      <c r="T96" s="652"/>
      <c r="U96" s="652"/>
      <c r="V96" s="652"/>
      <c r="W96" s="652"/>
      <c r="X96" s="652"/>
      <c r="Y96" s="652"/>
      <c r="Z96" s="652"/>
      <c r="AA96" s="652"/>
      <c r="AB96" s="652"/>
      <c r="AC96" s="652"/>
      <c r="AD96" s="652"/>
      <c r="AE96" s="652"/>
      <c r="AF96" s="652"/>
      <c r="AG96" s="652"/>
      <c r="AH96" s="652"/>
      <c r="AI96" s="652"/>
    </row>
    <row r="97" spans="5:35" s="193" customFormat="1">
      <c r="E97" s="684"/>
      <c r="H97" s="684"/>
      <c r="I97" s="684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  <c r="W97" s="652"/>
      <c r="X97" s="652"/>
      <c r="Y97" s="652"/>
      <c r="Z97" s="652"/>
      <c r="AA97" s="652"/>
      <c r="AB97" s="652"/>
      <c r="AC97" s="652"/>
      <c r="AD97" s="652"/>
      <c r="AE97" s="652"/>
      <c r="AF97" s="652"/>
      <c r="AG97" s="652"/>
      <c r="AH97" s="652"/>
      <c r="AI97" s="652"/>
    </row>
    <row r="98" spans="5:35" s="193" customFormat="1">
      <c r="E98" s="684"/>
      <c r="H98" s="684"/>
      <c r="I98" s="684"/>
      <c r="K98" s="652"/>
      <c r="L98" s="652"/>
      <c r="M98" s="652"/>
      <c r="N98" s="652"/>
      <c r="O98" s="652"/>
      <c r="P98" s="652"/>
      <c r="Q98" s="652"/>
      <c r="R98" s="652"/>
      <c r="S98" s="652"/>
      <c r="T98" s="652"/>
      <c r="U98" s="652"/>
      <c r="V98" s="652"/>
      <c r="W98" s="652"/>
      <c r="X98" s="652"/>
      <c r="Y98" s="652"/>
      <c r="Z98" s="652"/>
      <c r="AA98" s="652"/>
      <c r="AB98" s="652"/>
      <c r="AC98" s="652"/>
      <c r="AD98" s="652"/>
      <c r="AE98" s="652"/>
      <c r="AF98" s="652"/>
      <c r="AG98" s="652"/>
      <c r="AH98" s="652"/>
      <c r="AI98" s="652"/>
    </row>
    <row r="99" spans="5:35" s="193" customFormat="1">
      <c r="E99" s="684"/>
      <c r="H99" s="684"/>
      <c r="I99" s="684"/>
      <c r="K99" s="652"/>
      <c r="L99" s="652"/>
      <c r="M99" s="652"/>
      <c r="N99" s="652"/>
      <c r="O99" s="652"/>
      <c r="P99" s="652"/>
      <c r="Q99" s="652"/>
      <c r="R99" s="652"/>
      <c r="S99" s="652"/>
      <c r="T99" s="652"/>
      <c r="U99" s="652"/>
      <c r="V99" s="652"/>
      <c r="W99" s="652"/>
      <c r="X99" s="652"/>
      <c r="Y99" s="652"/>
      <c r="Z99" s="652"/>
      <c r="AA99" s="652"/>
      <c r="AB99" s="652"/>
      <c r="AC99" s="652"/>
      <c r="AD99" s="652"/>
      <c r="AE99" s="652"/>
      <c r="AF99" s="652"/>
      <c r="AG99" s="652"/>
      <c r="AH99" s="652"/>
      <c r="AI99" s="652"/>
    </row>
    <row r="100" spans="5:35" s="193" customFormat="1">
      <c r="E100" s="684"/>
      <c r="H100" s="684"/>
      <c r="I100" s="684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652"/>
      <c r="AE100" s="652"/>
      <c r="AF100" s="652"/>
      <c r="AG100" s="652"/>
      <c r="AH100" s="652"/>
      <c r="AI100" s="652"/>
    </row>
    <row r="101" spans="5:35" s="193" customFormat="1">
      <c r="E101" s="684"/>
      <c r="H101" s="684"/>
      <c r="I101" s="684"/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2"/>
      <c r="V101" s="652"/>
      <c r="W101" s="652"/>
      <c r="X101" s="652"/>
      <c r="Y101" s="652"/>
      <c r="Z101" s="652"/>
      <c r="AA101" s="652"/>
      <c r="AB101" s="652"/>
      <c r="AC101" s="652"/>
      <c r="AD101" s="652"/>
      <c r="AE101" s="652"/>
      <c r="AF101" s="652"/>
      <c r="AG101" s="652"/>
      <c r="AH101" s="652"/>
      <c r="AI101" s="652"/>
    </row>
    <row r="102" spans="5:35" s="193" customFormat="1">
      <c r="E102" s="684"/>
      <c r="H102" s="684"/>
      <c r="I102" s="684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  <c r="W102" s="652"/>
      <c r="X102" s="652"/>
      <c r="Y102" s="652"/>
      <c r="Z102" s="652"/>
      <c r="AA102" s="652"/>
      <c r="AB102" s="652"/>
      <c r="AC102" s="652"/>
      <c r="AD102" s="652"/>
      <c r="AE102" s="652"/>
      <c r="AF102" s="652"/>
      <c r="AG102" s="652"/>
      <c r="AH102" s="652"/>
      <c r="AI102" s="652"/>
    </row>
    <row r="103" spans="5:35" s="193" customFormat="1">
      <c r="E103" s="684"/>
      <c r="H103" s="684"/>
      <c r="I103" s="684"/>
      <c r="K103" s="652"/>
      <c r="L103" s="652"/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  <c r="W103" s="652"/>
      <c r="X103" s="652"/>
      <c r="Y103" s="652"/>
      <c r="Z103" s="652"/>
      <c r="AA103" s="652"/>
      <c r="AB103" s="652"/>
      <c r="AC103" s="652"/>
      <c r="AD103" s="652"/>
      <c r="AE103" s="652"/>
      <c r="AF103" s="652"/>
      <c r="AG103" s="652"/>
      <c r="AH103" s="652"/>
      <c r="AI103" s="652"/>
    </row>
    <row r="104" spans="5:35" s="193" customFormat="1">
      <c r="E104" s="684"/>
      <c r="H104" s="684"/>
      <c r="I104" s="684"/>
      <c r="K104" s="652"/>
      <c r="L104" s="652"/>
      <c r="M104" s="652"/>
      <c r="N104" s="652"/>
      <c r="O104" s="652"/>
      <c r="P104" s="652"/>
      <c r="Q104" s="652"/>
      <c r="R104" s="652"/>
      <c r="S104" s="652"/>
      <c r="T104" s="652"/>
      <c r="U104" s="652"/>
      <c r="V104" s="652"/>
      <c r="W104" s="652"/>
      <c r="X104" s="652"/>
      <c r="Y104" s="652"/>
      <c r="Z104" s="652"/>
      <c r="AA104" s="652"/>
      <c r="AB104" s="652"/>
      <c r="AC104" s="652"/>
      <c r="AD104" s="652"/>
      <c r="AE104" s="652"/>
      <c r="AF104" s="652"/>
      <c r="AG104" s="652"/>
      <c r="AH104" s="652"/>
      <c r="AI104" s="652"/>
    </row>
    <row r="105" spans="5:35" s="193" customFormat="1">
      <c r="E105" s="684"/>
      <c r="H105" s="684"/>
      <c r="I105" s="684"/>
      <c r="K105" s="652"/>
      <c r="L105" s="652"/>
      <c r="M105" s="652"/>
      <c r="N105" s="652"/>
      <c r="O105" s="652"/>
      <c r="P105" s="652"/>
      <c r="Q105" s="652"/>
      <c r="R105" s="652"/>
      <c r="S105" s="652"/>
      <c r="T105" s="652"/>
      <c r="U105" s="652"/>
      <c r="V105" s="652"/>
      <c r="W105" s="652"/>
      <c r="X105" s="652"/>
      <c r="Y105" s="652"/>
      <c r="Z105" s="652"/>
      <c r="AA105" s="652"/>
      <c r="AB105" s="652"/>
      <c r="AC105" s="652"/>
      <c r="AD105" s="652"/>
      <c r="AE105" s="652"/>
      <c r="AF105" s="652"/>
      <c r="AG105" s="652"/>
      <c r="AH105" s="652"/>
      <c r="AI105" s="652"/>
    </row>
    <row r="106" spans="5:35" s="193" customFormat="1">
      <c r="E106" s="684"/>
      <c r="H106" s="684"/>
      <c r="I106" s="684"/>
      <c r="K106" s="652"/>
      <c r="L106" s="652"/>
      <c r="M106" s="652"/>
      <c r="N106" s="652"/>
      <c r="O106" s="652"/>
      <c r="P106" s="652"/>
      <c r="Q106" s="652"/>
      <c r="R106" s="652"/>
      <c r="S106" s="652"/>
      <c r="T106" s="652"/>
      <c r="U106" s="652"/>
      <c r="V106" s="652"/>
      <c r="W106" s="652"/>
      <c r="X106" s="652"/>
      <c r="Y106" s="652"/>
      <c r="Z106" s="652"/>
      <c r="AA106" s="652"/>
      <c r="AB106" s="652"/>
      <c r="AC106" s="652"/>
      <c r="AD106" s="652"/>
      <c r="AE106" s="652"/>
      <c r="AF106" s="652"/>
      <c r="AG106" s="652"/>
      <c r="AH106" s="652"/>
      <c r="AI106" s="652"/>
    </row>
    <row r="107" spans="5:35" s="193" customFormat="1">
      <c r="E107" s="684"/>
      <c r="H107" s="684"/>
      <c r="I107" s="684"/>
      <c r="K107" s="652"/>
      <c r="L107" s="652"/>
      <c r="M107" s="652"/>
      <c r="N107" s="652"/>
      <c r="O107" s="652"/>
      <c r="P107" s="652"/>
      <c r="Q107" s="652"/>
      <c r="R107" s="652"/>
      <c r="S107" s="652"/>
      <c r="T107" s="652"/>
      <c r="U107" s="652"/>
      <c r="V107" s="652"/>
      <c r="W107" s="652"/>
      <c r="X107" s="652"/>
      <c r="Y107" s="652"/>
      <c r="Z107" s="652"/>
      <c r="AA107" s="652"/>
      <c r="AB107" s="652"/>
      <c r="AC107" s="652"/>
      <c r="AD107" s="652"/>
      <c r="AE107" s="652"/>
      <c r="AF107" s="652"/>
      <c r="AG107" s="652"/>
      <c r="AH107" s="652"/>
      <c r="AI107" s="652"/>
    </row>
    <row r="108" spans="5:35" s="193" customFormat="1">
      <c r="E108" s="684"/>
      <c r="H108" s="684"/>
      <c r="I108" s="684"/>
      <c r="K108" s="652"/>
      <c r="L108" s="652"/>
      <c r="M108" s="652"/>
      <c r="N108" s="652"/>
      <c r="O108" s="652"/>
      <c r="P108" s="652"/>
      <c r="Q108" s="652"/>
      <c r="R108" s="652"/>
      <c r="S108" s="652"/>
      <c r="T108" s="652"/>
      <c r="U108" s="652"/>
      <c r="V108" s="652"/>
      <c r="W108" s="652"/>
      <c r="X108" s="652"/>
      <c r="Y108" s="652"/>
      <c r="Z108" s="652"/>
      <c r="AA108" s="652"/>
      <c r="AB108" s="652"/>
      <c r="AC108" s="652"/>
      <c r="AD108" s="652"/>
      <c r="AE108" s="652"/>
      <c r="AF108" s="652"/>
      <c r="AG108" s="652"/>
      <c r="AH108" s="652"/>
      <c r="AI108" s="652"/>
    </row>
    <row r="109" spans="5:35" s="193" customFormat="1">
      <c r="E109" s="684"/>
      <c r="H109" s="684"/>
      <c r="I109" s="684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  <c r="AC109" s="652"/>
      <c r="AD109" s="652"/>
      <c r="AE109" s="652"/>
      <c r="AF109" s="652"/>
      <c r="AG109" s="652"/>
      <c r="AH109" s="652"/>
      <c r="AI109" s="652"/>
    </row>
    <row r="110" spans="5:35" s="193" customFormat="1">
      <c r="E110" s="684"/>
      <c r="H110" s="684"/>
      <c r="I110" s="684"/>
      <c r="K110" s="652"/>
      <c r="L110" s="652"/>
      <c r="M110" s="652"/>
      <c r="N110" s="652"/>
      <c r="O110" s="652"/>
      <c r="P110" s="652"/>
      <c r="Q110" s="652"/>
      <c r="R110" s="652"/>
      <c r="S110" s="652"/>
      <c r="T110" s="652"/>
      <c r="U110" s="652"/>
      <c r="V110" s="652"/>
      <c r="W110" s="652"/>
      <c r="X110" s="652"/>
      <c r="Y110" s="652"/>
      <c r="Z110" s="652"/>
      <c r="AA110" s="652"/>
      <c r="AB110" s="652"/>
      <c r="AC110" s="652"/>
      <c r="AD110" s="652"/>
      <c r="AE110" s="652"/>
      <c r="AF110" s="652"/>
      <c r="AG110" s="652"/>
      <c r="AH110" s="652"/>
      <c r="AI110" s="652"/>
    </row>
    <row r="111" spans="5:35" s="193" customFormat="1">
      <c r="E111" s="684"/>
      <c r="H111" s="684"/>
      <c r="I111" s="684"/>
      <c r="K111" s="652"/>
      <c r="L111" s="652"/>
      <c r="M111" s="652"/>
      <c r="N111" s="652"/>
      <c r="O111" s="652"/>
      <c r="P111" s="652"/>
      <c r="Q111" s="652"/>
      <c r="R111" s="652"/>
      <c r="S111" s="652"/>
      <c r="T111" s="652"/>
      <c r="U111" s="652"/>
      <c r="V111" s="652"/>
      <c r="W111" s="652"/>
      <c r="X111" s="652"/>
      <c r="Y111" s="652"/>
      <c r="Z111" s="652"/>
      <c r="AA111" s="652"/>
      <c r="AB111" s="652"/>
      <c r="AC111" s="652"/>
      <c r="AD111" s="652"/>
      <c r="AE111" s="652"/>
      <c r="AF111" s="652"/>
      <c r="AG111" s="652"/>
      <c r="AH111" s="652"/>
      <c r="AI111" s="652"/>
    </row>
    <row r="112" spans="5:35" s="193" customFormat="1">
      <c r="E112" s="684"/>
      <c r="H112" s="684"/>
      <c r="I112" s="684"/>
      <c r="K112" s="652"/>
      <c r="L112" s="652"/>
      <c r="M112" s="652"/>
      <c r="N112" s="652"/>
      <c r="O112" s="652"/>
      <c r="P112" s="652"/>
      <c r="Q112" s="652"/>
      <c r="R112" s="652"/>
      <c r="S112" s="652"/>
      <c r="T112" s="652"/>
      <c r="U112" s="652"/>
      <c r="V112" s="652"/>
      <c r="W112" s="652"/>
      <c r="X112" s="652"/>
      <c r="Y112" s="652"/>
      <c r="Z112" s="652"/>
      <c r="AA112" s="652"/>
      <c r="AB112" s="652"/>
      <c r="AC112" s="652"/>
      <c r="AD112" s="652"/>
      <c r="AE112" s="652"/>
      <c r="AF112" s="652"/>
      <c r="AG112" s="652"/>
      <c r="AH112" s="652"/>
      <c r="AI112" s="652"/>
    </row>
    <row r="113" spans="5:35" s="193" customFormat="1">
      <c r="E113" s="684"/>
      <c r="H113" s="684"/>
      <c r="I113" s="684"/>
      <c r="K113" s="652"/>
      <c r="L113" s="652"/>
      <c r="M113" s="652"/>
      <c r="N113" s="652"/>
      <c r="O113" s="652"/>
      <c r="P113" s="652"/>
      <c r="Q113" s="652"/>
      <c r="R113" s="652"/>
      <c r="S113" s="652"/>
      <c r="T113" s="652"/>
      <c r="U113" s="652"/>
      <c r="V113" s="652"/>
      <c r="W113" s="652"/>
      <c r="X113" s="652"/>
      <c r="Y113" s="652"/>
      <c r="Z113" s="652"/>
      <c r="AA113" s="652"/>
      <c r="AB113" s="652"/>
      <c r="AC113" s="652"/>
      <c r="AD113" s="652"/>
      <c r="AE113" s="652"/>
      <c r="AF113" s="652"/>
      <c r="AG113" s="652"/>
      <c r="AH113" s="652"/>
      <c r="AI113" s="652"/>
    </row>
    <row r="114" spans="5:35" s="193" customFormat="1">
      <c r="E114" s="684"/>
      <c r="H114" s="684"/>
      <c r="I114" s="684"/>
      <c r="K114" s="652"/>
      <c r="L114" s="652"/>
      <c r="M114" s="652"/>
      <c r="N114" s="652"/>
      <c r="O114" s="652"/>
      <c r="P114" s="652"/>
      <c r="Q114" s="652"/>
      <c r="R114" s="652"/>
      <c r="S114" s="652"/>
      <c r="T114" s="652"/>
      <c r="U114" s="652"/>
      <c r="V114" s="652"/>
      <c r="W114" s="652"/>
      <c r="X114" s="652"/>
      <c r="Y114" s="652"/>
      <c r="Z114" s="652"/>
      <c r="AA114" s="652"/>
      <c r="AB114" s="652"/>
      <c r="AC114" s="652"/>
      <c r="AD114" s="652"/>
      <c r="AE114" s="652"/>
      <c r="AF114" s="652"/>
      <c r="AG114" s="652"/>
      <c r="AH114" s="652"/>
      <c r="AI114" s="652"/>
    </row>
    <row r="115" spans="5:35" s="193" customFormat="1">
      <c r="E115" s="684"/>
      <c r="H115" s="684"/>
      <c r="I115" s="684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  <c r="W115" s="652"/>
      <c r="X115" s="652"/>
      <c r="Y115" s="652"/>
      <c r="Z115" s="652"/>
      <c r="AA115" s="652"/>
      <c r="AB115" s="652"/>
      <c r="AC115" s="652"/>
      <c r="AD115" s="652"/>
      <c r="AE115" s="652"/>
      <c r="AF115" s="652"/>
      <c r="AG115" s="652"/>
      <c r="AH115" s="652"/>
      <c r="AI115" s="652"/>
    </row>
    <row r="116" spans="5:35" s="193" customFormat="1">
      <c r="E116" s="684"/>
      <c r="H116" s="684"/>
      <c r="I116" s="684"/>
      <c r="K116" s="652"/>
      <c r="L116" s="652"/>
      <c r="M116" s="652"/>
      <c r="N116" s="652"/>
      <c r="O116" s="652"/>
      <c r="P116" s="652"/>
      <c r="Q116" s="652"/>
      <c r="R116" s="652"/>
      <c r="S116" s="652"/>
      <c r="T116" s="652"/>
      <c r="U116" s="652"/>
      <c r="V116" s="652"/>
      <c r="W116" s="652"/>
      <c r="X116" s="652"/>
      <c r="Y116" s="652"/>
      <c r="Z116" s="652"/>
      <c r="AA116" s="652"/>
      <c r="AB116" s="652"/>
      <c r="AC116" s="652"/>
      <c r="AD116" s="652"/>
      <c r="AE116" s="652"/>
      <c r="AF116" s="652"/>
      <c r="AG116" s="652"/>
      <c r="AH116" s="652"/>
      <c r="AI116" s="652"/>
    </row>
    <row r="117" spans="5:35" s="193" customFormat="1">
      <c r="E117" s="684"/>
      <c r="H117" s="684"/>
      <c r="I117" s="684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  <c r="AG117" s="652"/>
      <c r="AH117" s="652"/>
      <c r="AI117" s="652"/>
    </row>
    <row r="118" spans="5:35" s="193" customFormat="1">
      <c r="E118" s="684"/>
      <c r="H118" s="684"/>
      <c r="I118" s="684"/>
      <c r="K118" s="652"/>
      <c r="L118" s="652"/>
      <c r="M118" s="652"/>
      <c r="N118" s="652"/>
      <c r="O118" s="652"/>
      <c r="P118" s="652"/>
      <c r="Q118" s="652"/>
      <c r="R118" s="652"/>
      <c r="S118" s="652"/>
      <c r="T118" s="652"/>
      <c r="U118" s="652"/>
      <c r="V118" s="652"/>
      <c r="W118" s="652"/>
      <c r="X118" s="652"/>
      <c r="Y118" s="652"/>
      <c r="Z118" s="652"/>
      <c r="AA118" s="652"/>
      <c r="AB118" s="652"/>
      <c r="AC118" s="652"/>
      <c r="AD118" s="652"/>
      <c r="AE118" s="652"/>
      <c r="AF118" s="652"/>
      <c r="AG118" s="652"/>
      <c r="AH118" s="652"/>
      <c r="AI118" s="652"/>
    </row>
    <row r="119" spans="5:35" s="193" customFormat="1">
      <c r="E119" s="684"/>
      <c r="H119" s="684"/>
      <c r="I119" s="684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  <c r="AG119" s="652"/>
      <c r="AH119" s="652"/>
      <c r="AI119" s="652"/>
    </row>
    <row r="120" spans="5:35" s="193" customFormat="1">
      <c r="E120" s="684"/>
      <c r="H120" s="684"/>
      <c r="I120" s="684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  <c r="AG120" s="652"/>
      <c r="AH120" s="652"/>
      <c r="AI120" s="652"/>
    </row>
    <row r="121" spans="5:35" s="193" customFormat="1">
      <c r="E121" s="684"/>
      <c r="H121" s="684"/>
      <c r="I121" s="684"/>
      <c r="K121" s="652"/>
      <c r="L121" s="652"/>
      <c r="M121" s="652"/>
      <c r="N121" s="652"/>
      <c r="O121" s="652"/>
      <c r="P121" s="652"/>
      <c r="Q121" s="652"/>
      <c r="R121" s="652"/>
      <c r="S121" s="652"/>
      <c r="T121" s="652"/>
      <c r="U121" s="652"/>
      <c r="V121" s="652"/>
      <c r="W121" s="652"/>
      <c r="X121" s="652"/>
      <c r="Y121" s="652"/>
      <c r="Z121" s="652"/>
      <c r="AA121" s="652"/>
      <c r="AB121" s="652"/>
      <c r="AC121" s="652"/>
      <c r="AD121" s="652"/>
      <c r="AE121" s="652"/>
      <c r="AF121" s="652"/>
      <c r="AG121" s="652"/>
      <c r="AH121" s="652"/>
      <c r="AI121" s="652"/>
    </row>
    <row r="122" spans="5:35" s="193" customFormat="1">
      <c r="E122" s="684"/>
      <c r="H122" s="684"/>
      <c r="I122" s="684"/>
      <c r="K122" s="652"/>
      <c r="L122" s="652"/>
      <c r="M122" s="652"/>
      <c r="N122" s="652"/>
      <c r="O122" s="652"/>
      <c r="P122" s="652"/>
      <c r="Q122" s="652"/>
      <c r="R122" s="652"/>
      <c r="S122" s="652"/>
      <c r="T122" s="652"/>
      <c r="U122" s="652"/>
      <c r="V122" s="652"/>
      <c r="W122" s="652"/>
      <c r="X122" s="652"/>
      <c r="Y122" s="652"/>
      <c r="Z122" s="652"/>
      <c r="AA122" s="652"/>
      <c r="AB122" s="652"/>
      <c r="AC122" s="652"/>
      <c r="AD122" s="652"/>
      <c r="AE122" s="652"/>
      <c r="AF122" s="652"/>
      <c r="AG122" s="652"/>
      <c r="AH122" s="652"/>
      <c r="AI122" s="652"/>
    </row>
    <row r="123" spans="5:35" s="193" customFormat="1">
      <c r="E123" s="684"/>
      <c r="H123" s="684"/>
      <c r="I123" s="684"/>
      <c r="K123" s="652"/>
      <c r="L123" s="652"/>
      <c r="M123" s="652"/>
      <c r="N123" s="652"/>
      <c r="O123" s="652"/>
      <c r="P123" s="652"/>
      <c r="Q123" s="652"/>
      <c r="R123" s="652"/>
      <c r="S123" s="652"/>
      <c r="T123" s="652"/>
      <c r="U123" s="652"/>
      <c r="V123" s="652"/>
      <c r="W123" s="652"/>
      <c r="X123" s="652"/>
      <c r="Y123" s="652"/>
      <c r="Z123" s="652"/>
      <c r="AA123" s="652"/>
      <c r="AB123" s="652"/>
      <c r="AC123" s="652"/>
      <c r="AD123" s="652"/>
      <c r="AE123" s="652"/>
      <c r="AF123" s="652"/>
      <c r="AG123" s="652"/>
      <c r="AH123" s="652"/>
      <c r="AI123" s="652"/>
    </row>
    <row r="124" spans="5:35" s="193" customFormat="1">
      <c r="E124" s="684"/>
      <c r="H124" s="684"/>
      <c r="I124" s="684"/>
      <c r="K124" s="652"/>
      <c r="L124" s="652"/>
      <c r="M124" s="652"/>
      <c r="N124" s="652"/>
      <c r="O124" s="652"/>
      <c r="P124" s="652"/>
      <c r="Q124" s="652"/>
      <c r="R124" s="652"/>
      <c r="S124" s="652"/>
      <c r="T124" s="652"/>
      <c r="U124" s="652"/>
      <c r="V124" s="652"/>
      <c r="W124" s="652"/>
      <c r="X124" s="652"/>
      <c r="Y124" s="652"/>
      <c r="Z124" s="652"/>
      <c r="AA124" s="652"/>
      <c r="AB124" s="652"/>
      <c r="AC124" s="652"/>
      <c r="AD124" s="652"/>
      <c r="AE124" s="652"/>
      <c r="AF124" s="652"/>
      <c r="AG124" s="652"/>
      <c r="AH124" s="652"/>
      <c r="AI124" s="652"/>
    </row>
    <row r="125" spans="5:35" s="193" customFormat="1">
      <c r="E125" s="684"/>
      <c r="H125" s="684"/>
      <c r="I125" s="684"/>
      <c r="K125" s="652"/>
      <c r="L125" s="652"/>
      <c r="M125" s="652"/>
      <c r="N125" s="652"/>
      <c r="O125" s="652"/>
      <c r="P125" s="652"/>
      <c r="Q125" s="652"/>
      <c r="R125" s="652"/>
      <c r="S125" s="652"/>
      <c r="T125" s="652"/>
      <c r="U125" s="652"/>
      <c r="V125" s="652"/>
      <c r="W125" s="652"/>
      <c r="X125" s="652"/>
      <c r="Y125" s="652"/>
      <c r="Z125" s="652"/>
      <c r="AA125" s="652"/>
      <c r="AB125" s="652"/>
      <c r="AC125" s="652"/>
      <c r="AD125" s="652"/>
      <c r="AE125" s="652"/>
      <c r="AF125" s="652"/>
      <c r="AG125" s="652"/>
      <c r="AH125" s="652"/>
      <c r="AI125" s="652"/>
    </row>
    <row r="126" spans="5:35" s="193" customFormat="1">
      <c r="E126" s="684"/>
      <c r="H126" s="684"/>
      <c r="I126" s="684"/>
      <c r="K126" s="652"/>
      <c r="L126" s="652"/>
      <c r="M126" s="652"/>
      <c r="N126" s="652"/>
      <c r="O126" s="652"/>
      <c r="P126" s="652"/>
      <c r="Q126" s="652"/>
      <c r="R126" s="652"/>
      <c r="S126" s="652"/>
      <c r="T126" s="652"/>
      <c r="U126" s="652"/>
      <c r="V126" s="652"/>
      <c r="W126" s="652"/>
      <c r="X126" s="652"/>
      <c r="Y126" s="652"/>
      <c r="Z126" s="652"/>
      <c r="AA126" s="652"/>
      <c r="AB126" s="652"/>
      <c r="AC126" s="652"/>
      <c r="AD126" s="652"/>
      <c r="AE126" s="652"/>
      <c r="AF126" s="652"/>
      <c r="AG126" s="652"/>
      <c r="AH126" s="652"/>
      <c r="AI126" s="652"/>
    </row>
    <row r="127" spans="5:35" s="193" customFormat="1">
      <c r="E127" s="684"/>
      <c r="H127" s="684"/>
      <c r="I127" s="684"/>
      <c r="K127" s="652"/>
      <c r="L127" s="652"/>
      <c r="M127" s="652"/>
      <c r="N127" s="652"/>
      <c r="O127" s="652"/>
      <c r="P127" s="652"/>
      <c r="Q127" s="652"/>
      <c r="R127" s="652"/>
      <c r="S127" s="652"/>
      <c r="T127" s="652"/>
      <c r="U127" s="652"/>
      <c r="V127" s="652"/>
      <c r="W127" s="652"/>
      <c r="X127" s="652"/>
      <c r="Y127" s="652"/>
      <c r="Z127" s="652"/>
      <c r="AA127" s="652"/>
      <c r="AB127" s="652"/>
      <c r="AC127" s="652"/>
      <c r="AD127" s="652"/>
      <c r="AE127" s="652"/>
      <c r="AF127" s="652"/>
      <c r="AG127" s="652"/>
      <c r="AH127" s="652"/>
      <c r="AI127" s="652"/>
    </row>
    <row r="128" spans="5:35" s="193" customFormat="1">
      <c r="E128" s="684"/>
      <c r="H128" s="684"/>
      <c r="I128" s="684"/>
      <c r="K128" s="652"/>
      <c r="L128" s="652"/>
      <c r="M128" s="652"/>
      <c r="N128" s="652"/>
      <c r="O128" s="652"/>
      <c r="P128" s="652"/>
      <c r="Q128" s="652"/>
      <c r="R128" s="652"/>
      <c r="S128" s="652"/>
      <c r="T128" s="652"/>
      <c r="U128" s="652"/>
      <c r="V128" s="652"/>
      <c r="W128" s="652"/>
      <c r="X128" s="652"/>
      <c r="Y128" s="652"/>
      <c r="Z128" s="652"/>
      <c r="AA128" s="652"/>
      <c r="AB128" s="652"/>
      <c r="AC128" s="652"/>
      <c r="AD128" s="652"/>
      <c r="AE128" s="652"/>
      <c r="AF128" s="652"/>
      <c r="AG128" s="652"/>
      <c r="AH128" s="652"/>
      <c r="AI128" s="652"/>
    </row>
    <row r="129" spans="5:35" s="193" customFormat="1">
      <c r="E129" s="684"/>
      <c r="H129" s="684"/>
      <c r="I129" s="684"/>
      <c r="K129" s="652"/>
      <c r="L129" s="652"/>
      <c r="M129" s="652"/>
      <c r="N129" s="652"/>
      <c r="O129" s="652"/>
      <c r="P129" s="652"/>
      <c r="Q129" s="652"/>
      <c r="R129" s="652"/>
      <c r="S129" s="652"/>
      <c r="T129" s="652"/>
      <c r="U129" s="652"/>
      <c r="V129" s="652"/>
      <c r="W129" s="652"/>
      <c r="X129" s="652"/>
      <c r="Y129" s="652"/>
      <c r="Z129" s="652"/>
      <c r="AA129" s="652"/>
      <c r="AB129" s="652"/>
      <c r="AC129" s="652"/>
      <c r="AD129" s="652"/>
      <c r="AE129" s="652"/>
      <c r="AF129" s="652"/>
      <c r="AG129" s="652"/>
      <c r="AH129" s="652"/>
      <c r="AI129" s="652"/>
    </row>
    <row r="130" spans="5:35" s="193" customFormat="1">
      <c r="E130" s="684"/>
      <c r="H130" s="684"/>
      <c r="I130" s="684"/>
      <c r="K130" s="652"/>
      <c r="L130" s="652"/>
      <c r="M130" s="652"/>
      <c r="N130" s="652"/>
      <c r="O130" s="652"/>
      <c r="P130" s="652"/>
      <c r="Q130" s="652"/>
      <c r="R130" s="652"/>
      <c r="S130" s="652"/>
      <c r="T130" s="652"/>
      <c r="U130" s="652"/>
      <c r="V130" s="652"/>
      <c r="W130" s="652"/>
      <c r="X130" s="652"/>
      <c r="Y130" s="652"/>
      <c r="Z130" s="652"/>
      <c r="AA130" s="652"/>
      <c r="AB130" s="652"/>
      <c r="AC130" s="652"/>
      <c r="AD130" s="652"/>
      <c r="AE130" s="652"/>
      <c r="AF130" s="652"/>
      <c r="AG130" s="652"/>
      <c r="AH130" s="652"/>
      <c r="AI130" s="652"/>
    </row>
    <row r="131" spans="5:35" s="193" customFormat="1">
      <c r="E131" s="684"/>
      <c r="H131" s="684"/>
      <c r="I131" s="684"/>
      <c r="K131" s="652"/>
      <c r="L131" s="652"/>
      <c r="M131" s="652"/>
      <c r="N131" s="652"/>
      <c r="O131" s="652"/>
      <c r="P131" s="652"/>
      <c r="Q131" s="652"/>
      <c r="R131" s="652"/>
      <c r="S131" s="652"/>
      <c r="T131" s="652"/>
      <c r="U131" s="652"/>
      <c r="V131" s="652"/>
      <c r="W131" s="652"/>
      <c r="X131" s="652"/>
      <c r="Y131" s="652"/>
      <c r="Z131" s="652"/>
      <c r="AA131" s="652"/>
      <c r="AB131" s="652"/>
      <c r="AC131" s="652"/>
      <c r="AD131" s="652"/>
      <c r="AE131" s="652"/>
      <c r="AF131" s="652"/>
      <c r="AG131" s="652"/>
      <c r="AH131" s="652"/>
      <c r="AI131" s="652"/>
    </row>
    <row r="132" spans="5:35" s="193" customFormat="1">
      <c r="E132" s="684"/>
      <c r="H132" s="684"/>
      <c r="I132" s="684"/>
      <c r="K132" s="652"/>
      <c r="L132" s="652"/>
      <c r="M132" s="652"/>
      <c r="N132" s="652"/>
      <c r="O132" s="652"/>
      <c r="P132" s="652"/>
      <c r="Q132" s="652"/>
      <c r="R132" s="652"/>
      <c r="S132" s="652"/>
      <c r="T132" s="652"/>
      <c r="U132" s="652"/>
      <c r="V132" s="652"/>
      <c r="W132" s="652"/>
      <c r="X132" s="652"/>
      <c r="Y132" s="652"/>
      <c r="Z132" s="652"/>
      <c r="AA132" s="652"/>
      <c r="AB132" s="652"/>
      <c r="AC132" s="652"/>
      <c r="AD132" s="652"/>
      <c r="AE132" s="652"/>
      <c r="AF132" s="652"/>
      <c r="AG132" s="652"/>
      <c r="AH132" s="652"/>
      <c r="AI132" s="652"/>
    </row>
    <row r="133" spans="5:35" s="193" customFormat="1">
      <c r="E133" s="684"/>
      <c r="H133" s="684"/>
      <c r="I133" s="684"/>
      <c r="K133" s="652"/>
      <c r="L133" s="652"/>
      <c r="M133" s="652"/>
      <c r="N133" s="652"/>
      <c r="O133" s="652"/>
      <c r="P133" s="652"/>
      <c r="Q133" s="652"/>
      <c r="R133" s="652"/>
      <c r="S133" s="652"/>
      <c r="T133" s="652"/>
      <c r="U133" s="652"/>
      <c r="V133" s="652"/>
      <c r="W133" s="652"/>
      <c r="X133" s="652"/>
      <c r="Y133" s="652"/>
      <c r="Z133" s="652"/>
      <c r="AA133" s="652"/>
      <c r="AB133" s="652"/>
      <c r="AC133" s="652"/>
      <c r="AD133" s="652"/>
      <c r="AE133" s="652"/>
      <c r="AF133" s="652"/>
      <c r="AG133" s="652"/>
      <c r="AH133" s="652"/>
      <c r="AI133" s="652"/>
    </row>
    <row r="134" spans="5:35" s="193" customFormat="1">
      <c r="E134" s="684"/>
      <c r="H134" s="684"/>
      <c r="I134" s="684"/>
      <c r="K134" s="652"/>
      <c r="L134" s="652"/>
      <c r="M134" s="652"/>
      <c r="N134" s="652"/>
      <c r="O134" s="652"/>
      <c r="P134" s="652"/>
      <c r="Q134" s="652"/>
      <c r="R134" s="652"/>
      <c r="S134" s="652"/>
      <c r="T134" s="652"/>
      <c r="U134" s="652"/>
      <c r="V134" s="652"/>
      <c r="W134" s="652"/>
      <c r="X134" s="652"/>
      <c r="Y134" s="652"/>
      <c r="Z134" s="652"/>
      <c r="AA134" s="652"/>
      <c r="AB134" s="652"/>
      <c r="AC134" s="652"/>
      <c r="AD134" s="652"/>
      <c r="AE134" s="652"/>
      <c r="AF134" s="652"/>
      <c r="AG134" s="652"/>
      <c r="AH134" s="652"/>
      <c r="AI134" s="652"/>
    </row>
    <row r="135" spans="5:35" s="193" customFormat="1">
      <c r="E135" s="684"/>
      <c r="H135" s="684"/>
      <c r="I135" s="684"/>
      <c r="K135" s="652"/>
      <c r="L135" s="652"/>
      <c r="M135" s="652"/>
      <c r="N135" s="652"/>
      <c r="O135" s="652"/>
      <c r="P135" s="652"/>
      <c r="Q135" s="652"/>
      <c r="R135" s="652"/>
      <c r="S135" s="652"/>
      <c r="T135" s="652"/>
      <c r="U135" s="652"/>
      <c r="V135" s="652"/>
      <c r="W135" s="652"/>
      <c r="X135" s="652"/>
      <c r="Y135" s="652"/>
      <c r="Z135" s="652"/>
      <c r="AA135" s="652"/>
      <c r="AB135" s="652"/>
      <c r="AC135" s="652"/>
      <c r="AD135" s="652"/>
      <c r="AE135" s="652"/>
      <c r="AF135" s="652"/>
      <c r="AG135" s="652"/>
      <c r="AH135" s="652"/>
      <c r="AI135" s="652"/>
    </row>
    <row r="136" spans="5:35" s="193" customFormat="1">
      <c r="E136" s="684"/>
      <c r="H136" s="684"/>
      <c r="I136" s="684"/>
      <c r="K136" s="652"/>
      <c r="L136" s="652"/>
      <c r="M136" s="652"/>
      <c r="N136" s="652"/>
      <c r="O136" s="652"/>
      <c r="P136" s="652"/>
      <c r="Q136" s="652"/>
      <c r="R136" s="652"/>
      <c r="S136" s="652"/>
      <c r="T136" s="652"/>
      <c r="U136" s="652"/>
      <c r="V136" s="652"/>
      <c r="W136" s="652"/>
      <c r="X136" s="652"/>
      <c r="Y136" s="652"/>
      <c r="Z136" s="652"/>
      <c r="AA136" s="652"/>
      <c r="AB136" s="652"/>
      <c r="AC136" s="652"/>
      <c r="AD136" s="652"/>
      <c r="AE136" s="652"/>
      <c r="AF136" s="652"/>
      <c r="AG136" s="652"/>
      <c r="AH136" s="652"/>
      <c r="AI136" s="652"/>
    </row>
    <row r="137" spans="5:35" s="193" customFormat="1">
      <c r="E137" s="684"/>
      <c r="H137" s="684"/>
      <c r="I137" s="684"/>
      <c r="K137" s="652"/>
      <c r="L137" s="652"/>
      <c r="M137" s="652"/>
      <c r="N137" s="652"/>
      <c r="O137" s="652"/>
      <c r="P137" s="652"/>
      <c r="Q137" s="652"/>
      <c r="R137" s="652"/>
      <c r="S137" s="652"/>
      <c r="T137" s="652"/>
      <c r="U137" s="652"/>
      <c r="V137" s="652"/>
      <c r="W137" s="652"/>
      <c r="X137" s="652"/>
      <c r="Y137" s="652"/>
      <c r="Z137" s="652"/>
      <c r="AA137" s="652"/>
      <c r="AB137" s="652"/>
      <c r="AC137" s="652"/>
      <c r="AD137" s="652"/>
      <c r="AE137" s="652"/>
      <c r="AF137" s="652"/>
      <c r="AG137" s="652"/>
      <c r="AH137" s="652"/>
      <c r="AI137" s="652"/>
    </row>
    <row r="138" spans="5:35" s="193" customFormat="1">
      <c r="E138" s="684"/>
      <c r="H138" s="684"/>
      <c r="I138" s="684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652"/>
      <c r="AH138" s="652"/>
      <c r="AI138" s="652"/>
    </row>
    <row r="139" spans="5:35" s="193" customFormat="1">
      <c r="E139" s="684"/>
      <c r="H139" s="684"/>
      <c r="I139" s="684"/>
      <c r="K139" s="652"/>
      <c r="L139" s="652"/>
      <c r="M139" s="652"/>
      <c r="N139" s="652"/>
      <c r="O139" s="652"/>
      <c r="P139" s="652"/>
      <c r="Q139" s="652"/>
      <c r="R139" s="652"/>
      <c r="S139" s="652"/>
      <c r="T139" s="652"/>
      <c r="U139" s="652"/>
      <c r="V139" s="652"/>
      <c r="W139" s="652"/>
      <c r="X139" s="652"/>
      <c r="Y139" s="652"/>
      <c r="Z139" s="652"/>
      <c r="AA139" s="652"/>
      <c r="AB139" s="652"/>
      <c r="AC139" s="652"/>
      <c r="AD139" s="652"/>
      <c r="AE139" s="652"/>
      <c r="AF139" s="652"/>
      <c r="AG139" s="652"/>
      <c r="AH139" s="652"/>
      <c r="AI139" s="652"/>
    </row>
    <row r="140" spans="5:35" s="193" customFormat="1">
      <c r="E140" s="684"/>
      <c r="H140" s="684"/>
      <c r="I140" s="684"/>
      <c r="K140" s="652"/>
      <c r="L140" s="652"/>
      <c r="M140" s="652"/>
      <c r="N140" s="652"/>
      <c r="O140" s="652"/>
      <c r="P140" s="652"/>
      <c r="Q140" s="652"/>
      <c r="R140" s="652"/>
      <c r="S140" s="652"/>
      <c r="T140" s="652"/>
      <c r="U140" s="652"/>
      <c r="V140" s="652"/>
      <c r="W140" s="652"/>
      <c r="X140" s="652"/>
      <c r="Y140" s="652"/>
      <c r="Z140" s="652"/>
      <c r="AA140" s="652"/>
      <c r="AB140" s="652"/>
      <c r="AC140" s="652"/>
      <c r="AD140" s="652"/>
      <c r="AE140" s="652"/>
      <c r="AF140" s="652"/>
      <c r="AG140" s="652"/>
      <c r="AH140" s="652"/>
      <c r="AI140" s="652"/>
    </row>
    <row r="141" spans="5:35" s="193" customFormat="1">
      <c r="E141" s="684"/>
      <c r="H141" s="684"/>
      <c r="I141" s="684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</row>
    <row r="142" spans="5:35" s="193" customFormat="1">
      <c r="E142" s="684"/>
      <c r="H142" s="684"/>
      <c r="I142" s="684"/>
      <c r="K142" s="652"/>
      <c r="L142" s="652"/>
      <c r="M142" s="652"/>
      <c r="N142" s="652"/>
      <c r="O142" s="652"/>
      <c r="P142" s="652"/>
      <c r="Q142" s="652"/>
      <c r="R142" s="652"/>
      <c r="S142" s="652"/>
      <c r="T142" s="652"/>
      <c r="U142" s="652"/>
      <c r="V142" s="652"/>
      <c r="W142" s="652"/>
      <c r="X142" s="652"/>
      <c r="Y142" s="652"/>
      <c r="Z142" s="652"/>
      <c r="AA142" s="652"/>
      <c r="AB142" s="652"/>
      <c r="AC142" s="652"/>
      <c r="AD142" s="652"/>
      <c r="AE142" s="652"/>
      <c r="AF142" s="652"/>
      <c r="AG142" s="652"/>
      <c r="AH142" s="652"/>
      <c r="AI142" s="652"/>
    </row>
    <row r="143" spans="5:35" s="193" customFormat="1">
      <c r="E143" s="684"/>
      <c r="H143" s="684"/>
      <c r="I143" s="684"/>
      <c r="K143" s="652"/>
      <c r="L143" s="652"/>
      <c r="M143" s="652"/>
      <c r="N143" s="652"/>
      <c r="O143" s="652"/>
      <c r="P143" s="652"/>
      <c r="Q143" s="652"/>
      <c r="R143" s="652"/>
      <c r="S143" s="652"/>
      <c r="T143" s="652"/>
      <c r="U143" s="652"/>
      <c r="V143" s="652"/>
      <c r="W143" s="652"/>
      <c r="X143" s="652"/>
      <c r="Y143" s="652"/>
      <c r="Z143" s="652"/>
      <c r="AA143" s="652"/>
      <c r="AB143" s="652"/>
      <c r="AC143" s="652"/>
      <c r="AD143" s="652"/>
      <c r="AE143" s="652"/>
      <c r="AF143" s="652"/>
      <c r="AG143" s="652"/>
      <c r="AH143" s="652"/>
      <c r="AI143" s="652"/>
    </row>
    <row r="144" spans="5:35" s="193" customFormat="1">
      <c r="E144" s="684"/>
      <c r="H144" s="684"/>
      <c r="I144" s="684"/>
      <c r="K144" s="652"/>
      <c r="L144" s="652"/>
      <c r="M144" s="652"/>
      <c r="N144" s="652"/>
      <c r="O144" s="652"/>
      <c r="P144" s="652"/>
      <c r="Q144" s="652"/>
      <c r="R144" s="652"/>
      <c r="S144" s="652"/>
      <c r="T144" s="652"/>
      <c r="U144" s="652"/>
      <c r="V144" s="652"/>
      <c r="W144" s="652"/>
      <c r="X144" s="652"/>
      <c r="Y144" s="652"/>
      <c r="Z144" s="652"/>
      <c r="AA144" s="652"/>
      <c r="AB144" s="652"/>
      <c r="AC144" s="652"/>
      <c r="AD144" s="652"/>
      <c r="AE144" s="652"/>
      <c r="AF144" s="652"/>
      <c r="AG144" s="652"/>
      <c r="AH144" s="652"/>
      <c r="AI144" s="652"/>
    </row>
    <row r="145" spans="5:35" s="193" customFormat="1">
      <c r="E145" s="684"/>
      <c r="H145" s="684"/>
      <c r="I145" s="684"/>
      <c r="K145" s="652"/>
      <c r="L145" s="652"/>
      <c r="M145" s="652"/>
      <c r="N145" s="652"/>
      <c r="O145" s="652"/>
      <c r="P145" s="652"/>
      <c r="Q145" s="652"/>
      <c r="R145" s="652"/>
      <c r="S145" s="652"/>
      <c r="T145" s="652"/>
      <c r="U145" s="652"/>
      <c r="V145" s="652"/>
      <c r="W145" s="652"/>
      <c r="X145" s="652"/>
      <c r="Y145" s="652"/>
      <c r="Z145" s="652"/>
      <c r="AA145" s="652"/>
      <c r="AB145" s="652"/>
      <c r="AC145" s="652"/>
      <c r="AD145" s="652"/>
      <c r="AE145" s="652"/>
      <c r="AF145" s="652"/>
      <c r="AG145" s="652"/>
      <c r="AH145" s="652"/>
      <c r="AI145" s="652"/>
    </row>
    <row r="146" spans="5:35" s="193" customFormat="1">
      <c r="E146" s="684"/>
      <c r="H146" s="684"/>
      <c r="I146" s="684"/>
      <c r="K146" s="652"/>
      <c r="L146" s="652"/>
      <c r="M146" s="652"/>
      <c r="N146" s="652"/>
      <c r="O146" s="652"/>
      <c r="P146" s="652"/>
      <c r="Q146" s="652"/>
      <c r="R146" s="652"/>
      <c r="S146" s="652"/>
      <c r="T146" s="652"/>
      <c r="U146" s="652"/>
      <c r="V146" s="652"/>
      <c r="W146" s="652"/>
      <c r="X146" s="652"/>
      <c r="Y146" s="652"/>
      <c r="Z146" s="652"/>
      <c r="AA146" s="652"/>
      <c r="AB146" s="652"/>
      <c r="AC146" s="652"/>
      <c r="AD146" s="652"/>
      <c r="AE146" s="652"/>
      <c r="AF146" s="652"/>
      <c r="AG146" s="652"/>
      <c r="AH146" s="652"/>
      <c r="AI146" s="652"/>
    </row>
    <row r="147" spans="5:35" s="193" customFormat="1">
      <c r="E147" s="684"/>
      <c r="H147" s="684"/>
      <c r="I147" s="684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  <c r="W147" s="652"/>
      <c r="X147" s="652"/>
      <c r="Y147" s="652"/>
      <c r="Z147" s="652"/>
      <c r="AA147" s="652"/>
      <c r="AB147" s="652"/>
      <c r="AC147" s="652"/>
      <c r="AD147" s="652"/>
      <c r="AE147" s="652"/>
      <c r="AF147" s="652"/>
      <c r="AG147" s="652"/>
      <c r="AH147" s="652"/>
      <c r="AI147" s="652"/>
    </row>
    <row r="148" spans="5:35" s="193" customFormat="1">
      <c r="E148" s="684"/>
      <c r="H148" s="684"/>
      <c r="I148" s="684"/>
      <c r="K148" s="652"/>
      <c r="L148" s="652"/>
      <c r="M148" s="652"/>
      <c r="N148" s="652"/>
      <c r="O148" s="652"/>
      <c r="P148" s="652"/>
      <c r="Q148" s="652"/>
      <c r="R148" s="652"/>
      <c r="S148" s="652"/>
      <c r="T148" s="652"/>
      <c r="U148" s="652"/>
      <c r="V148" s="652"/>
      <c r="W148" s="652"/>
      <c r="X148" s="652"/>
      <c r="Y148" s="652"/>
      <c r="Z148" s="652"/>
      <c r="AA148" s="652"/>
      <c r="AB148" s="652"/>
      <c r="AC148" s="652"/>
      <c r="AD148" s="652"/>
      <c r="AE148" s="652"/>
      <c r="AF148" s="652"/>
      <c r="AG148" s="652"/>
      <c r="AH148" s="652"/>
      <c r="AI148" s="652"/>
    </row>
    <row r="149" spans="5:35" s="193" customFormat="1">
      <c r="E149" s="684"/>
      <c r="H149" s="684"/>
      <c r="I149" s="684"/>
      <c r="K149" s="652"/>
      <c r="L149" s="652"/>
      <c r="M149" s="652"/>
      <c r="N149" s="652"/>
      <c r="O149" s="652"/>
      <c r="P149" s="652"/>
      <c r="Q149" s="652"/>
      <c r="R149" s="652"/>
      <c r="S149" s="652"/>
      <c r="T149" s="652"/>
      <c r="U149" s="652"/>
      <c r="V149" s="652"/>
      <c r="W149" s="652"/>
      <c r="X149" s="652"/>
      <c r="Y149" s="652"/>
      <c r="Z149" s="652"/>
      <c r="AA149" s="652"/>
      <c r="AB149" s="652"/>
      <c r="AC149" s="652"/>
      <c r="AD149" s="652"/>
      <c r="AE149" s="652"/>
      <c r="AF149" s="652"/>
      <c r="AG149" s="652"/>
      <c r="AH149" s="652"/>
      <c r="AI149" s="652"/>
    </row>
    <row r="150" spans="5:35" s="193" customFormat="1">
      <c r="E150" s="684"/>
      <c r="H150" s="684"/>
      <c r="I150" s="684"/>
      <c r="K150" s="652"/>
      <c r="L150" s="652"/>
      <c r="M150" s="652"/>
      <c r="N150" s="652"/>
      <c r="O150" s="652"/>
      <c r="P150" s="652"/>
      <c r="Q150" s="652"/>
      <c r="R150" s="652"/>
      <c r="S150" s="652"/>
      <c r="T150" s="652"/>
      <c r="U150" s="652"/>
      <c r="V150" s="652"/>
      <c r="W150" s="652"/>
      <c r="X150" s="652"/>
      <c r="Y150" s="652"/>
      <c r="Z150" s="652"/>
      <c r="AA150" s="652"/>
      <c r="AB150" s="652"/>
      <c r="AC150" s="652"/>
      <c r="AD150" s="652"/>
      <c r="AE150" s="652"/>
      <c r="AF150" s="652"/>
      <c r="AG150" s="652"/>
      <c r="AH150" s="652"/>
      <c r="AI150" s="652"/>
    </row>
    <row r="151" spans="5:35" s="193" customFormat="1">
      <c r="E151" s="684"/>
      <c r="H151" s="684"/>
      <c r="I151" s="684"/>
      <c r="K151" s="652"/>
      <c r="L151" s="652"/>
      <c r="M151" s="652"/>
      <c r="N151" s="652"/>
      <c r="O151" s="652"/>
      <c r="P151" s="652"/>
      <c r="Q151" s="652"/>
      <c r="R151" s="652"/>
      <c r="S151" s="652"/>
      <c r="T151" s="652"/>
      <c r="U151" s="652"/>
      <c r="V151" s="652"/>
      <c r="W151" s="652"/>
      <c r="X151" s="652"/>
      <c r="Y151" s="652"/>
      <c r="Z151" s="652"/>
      <c r="AA151" s="652"/>
      <c r="AB151" s="652"/>
      <c r="AC151" s="652"/>
      <c r="AD151" s="652"/>
      <c r="AE151" s="652"/>
      <c r="AF151" s="652"/>
      <c r="AG151" s="652"/>
      <c r="AH151" s="652"/>
      <c r="AI151" s="652"/>
    </row>
    <row r="152" spans="5:35" s="193" customFormat="1">
      <c r="E152" s="684"/>
      <c r="H152" s="684"/>
      <c r="I152" s="684"/>
      <c r="K152" s="652"/>
      <c r="L152" s="652"/>
      <c r="M152" s="652"/>
      <c r="N152" s="652"/>
      <c r="O152" s="652"/>
      <c r="P152" s="652"/>
      <c r="Q152" s="652"/>
      <c r="R152" s="652"/>
      <c r="S152" s="652"/>
      <c r="T152" s="652"/>
      <c r="U152" s="652"/>
      <c r="V152" s="652"/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</row>
    <row r="153" spans="5:35" s="193" customFormat="1">
      <c r="E153" s="684"/>
      <c r="H153" s="684"/>
      <c r="I153" s="684"/>
      <c r="K153" s="652"/>
      <c r="L153" s="652"/>
      <c r="M153" s="652"/>
      <c r="N153" s="652"/>
      <c r="O153" s="652"/>
      <c r="P153" s="652"/>
      <c r="Q153" s="652"/>
      <c r="R153" s="652"/>
      <c r="S153" s="652"/>
      <c r="T153" s="652"/>
      <c r="U153" s="652"/>
      <c r="V153" s="652"/>
      <c r="W153" s="652"/>
      <c r="X153" s="652"/>
      <c r="Y153" s="652"/>
      <c r="Z153" s="652"/>
      <c r="AA153" s="652"/>
      <c r="AB153" s="652"/>
      <c r="AC153" s="652"/>
      <c r="AD153" s="652"/>
      <c r="AE153" s="652"/>
      <c r="AF153" s="652"/>
      <c r="AG153" s="652"/>
      <c r="AH153" s="652"/>
      <c r="AI153" s="652"/>
    </row>
    <row r="154" spans="5:35" s="193" customFormat="1">
      <c r="E154" s="684"/>
      <c r="H154" s="684"/>
      <c r="I154" s="684"/>
      <c r="K154" s="652"/>
      <c r="L154" s="652"/>
      <c r="M154" s="652"/>
      <c r="N154" s="652"/>
      <c r="O154" s="652"/>
      <c r="P154" s="652"/>
      <c r="Q154" s="652"/>
      <c r="R154" s="652"/>
      <c r="S154" s="652"/>
      <c r="T154" s="652"/>
      <c r="U154" s="652"/>
      <c r="V154" s="652"/>
      <c r="W154" s="652"/>
      <c r="X154" s="652"/>
      <c r="Y154" s="652"/>
      <c r="Z154" s="652"/>
      <c r="AA154" s="652"/>
      <c r="AB154" s="652"/>
      <c r="AC154" s="652"/>
      <c r="AD154" s="652"/>
      <c r="AE154" s="652"/>
      <c r="AF154" s="652"/>
      <c r="AG154" s="652"/>
      <c r="AH154" s="652"/>
      <c r="AI154" s="652"/>
    </row>
    <row r="155" spans="5:35" s="193" customFormat="1">
      <c r="E155" s="684"/>
      <c r="H155" s="684"/>
      <c r="I155" s="684"/>
      <c r="K155" s="652"/>
      <c r="L155" s="652"/>
      <c r="M155" s="652"/>
      <c r="N155" s="652"/>
      <c r="O155" s="652"/>
      <c r="P155" s="652"/>
      <c r="Q155" s="652"/>
      <c r="R155" s="652"/>
      <c r="S155" s="652"/>
      <c r="T155" s="652"/>
      <c r="U155" s="652"/>
      <c r="V155" s="652"/>
      <c r="W155" s="652"/>
      <c r="X155" s="652"/>
      <c r="Y155" s="652"/>
      <c r="Z155" s="652"/>
      <c r="AA155" s="652"/>
      <c r="AB155" s="652"/>
      <c r="AC155" s="652"/>
      <c r="AD155" s="652"/>
      <c r="AE155" s="652"/>
      <c r="AF155" s="652"/>
      <c r="AG155" s="652"/>
      <c r="AH155" s="652"/>
      <c r="AI155" s="652"/>
    </row>
    <row r="156" spans="5:35" s="193" customFormat="1">
      <c r="E156" s="684"/>
      <c r="H156" s="684"/>
      <c r="I156" s="684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</row>
    <row r="157" spans="5:35" s="193" customFormat="1">
      <c r="E157" s="684"/>
      <c r="H157" s="684"/>
      <c r="I157" s="684"/>
      <c r="K157" s="652"/>
      <c r="L157" s="652"/>
      <c r="M157" s="652"/>
      <c r="N157" s="652"/>
      <c r="O157" s="652"/>
      <c r="P157" s="652"/>
      <c r="Q157" s="652"/>
      <c r="R157" s="652"/>
      <c r="S157" s="652"/>
      <c r="T157" s="652"/>
      <c r="U157" s="652"/>
      <c r="V157" s="652"/>
      <c r="W157" s="652"/>
      <c r="X157" s="652"/>
      <c r="Y157" s="652"/>
      <c r="Z157" s="652"/>
      <c r="AA157" s="652"/>
      <c r="AB157" s="652"/>
      <c r="AC157" s="652"/>
      <c r="AD157" s="652"/>
      <c r="AE157" s="652"/>
      <c r="AF157" s="652"/>
      <c r="AG157" s="652"/>
      <c r="AH157" s="652"/>
      <c r="AI157" s="652"/>
    </row>
    <row r="158" spans="5:35" s="193" customFormat="1">
      <c r="E158" s="684"/>
      <c r="H158" s="684"/>
      <c r="I158" s="684"/>
      <c r="K158" s="652"/>
      <c r="L158" s="652"/>
      <c r="M158" s="652"/>
      <c r="N158" s="652"/>
      <c r="O158" s="652"/>
      <c r="P158" s="652"/>
      <c r="Q158" s="652"/>
      <c r="R158" s="652"/>
      <c r="S158" s="652"/>
      <c r="T158" s="652"/>
      <c r="U158" s="652"/>
      <c r="V158" s="652"/>
      <c r="W158" s="652"/>
      <c r="X158" s="652"/>
      <c r="Y158" s="652"/>
      <c r="Z158" s="652"/>
      <c r="AA158" s="652"/>
      <c r="AB158" s="652"/>
      <c r="AC158" s="652"/>
      <c r="AD158" s="652"/>
      <c r="AE158" s="652"/>
      <c r="AF158" s="652"/>
      <c r="AG158" s="652"/>
      <c r="AH158" s="652"/>
      <c r="AI158" s="652"/>
    </row>
    <row r="159" spans="5:35" s="193" customFormat="1">
      <c r="E159" s="684"/>
      <c r="H159" s="684"/>
      <c r="I159" s="684"/>
      <c r="K159" s="652"/>
      <c r="L159" s="652"/>
      <c r="M159" s="652"/>
      <c r="N159" s="652"/>
      <c r="O159" s="652"/>
      <c r="P159" s="652"/>
      <c r="Q159" s="652"/>
      <c r="R159" s="652"/>
      <c r="S159" s="652"/>
      <c r="T159" s="652"/>
      <c r="U159" s="652"/>
      <c r="V159" s="652"/>
      <c r="W159" s="652"/>
      <c r="X159" s="652"/>
      <c r="Y159" s="652"/>
      <c r="Z159" s="652"/>
      <c r="AA159" s="652"/>
      <c r="AB159" s="652"/>
      <c r="AC159" s="652"/>
      <c r="AD159" s="652"/>
      <c r="AE159" s="652"/>
      <c r="AF159" s="652"/>
      <c r="AG159" s="652"/>
      <c r="AH159" s="652"/>
      <c r="AI159" s="652"/>
    </row>
    <row r="160" spans="5:35" s="193" customFormat="1">
      <c r="E160" s="684"/>
      <c r="H160" s="684"/>
      <c r="I160" s="684"/>
      <c r="K160" s="652"/>
      <c r="L160" s="652"/>
      <c r="M160" s="652"/>
      <c r="N160" s="652"/>
      <c r="O160" s="652"/>
      <c r="P160" s="652"/>
      <c r="Q160" s="652"/>
      <c r="R160" s="652"/>
      <c r="S160" s="652"/>
      <c r="T160" s="652"/>
      <c r="U160" s="652"/>
      <c r="V160" s="652"/>
      <c r="W160" s="652"/>
      <c r="X160" s="652"/>
      <c r="Y160" s="652"/>
      <c r="Z160" s="652"/>
      <c r="AA160" s="652"/>
      <c r="AB160" s="652"/>
      <c r="AC160" s="652"/>
      <c r="AD160" s="652"/>
      <c r="AE160" s="652"/>
      <c r="AF160" s="652"/>
      <c r="AG160" s="652"/>
      <c r="AH160" s="652"/>
      <c r="AI160" s="652"/>
    </row>
    <row r="161" spans="5:35" s="193" customFormat="1">
      <c r="E161" s="684"/>
      <c r="H161" s="684"/>
      <c r="I161" s="684"/>
      <c r="K161" s="652"/>
      <c r="L161" s="652"/>
      <c r="M161" s="652"/>
      <c r="N161" s="652"/>
      <c r="O161" s="652"/>
      <c r="P161" s="652"/>
      <c r="Q161" s="652"/>
      <c r="R161" s="652"/>
      <c r="S161" s="652"/>
      <c r="T161" s="652"/>
      <c r="U161" s="652"/>
      <c r="V161" s="652"/>
      <c r="W161" s="652"/>
      <c r="X161" s="652"/>
      <c r="Y161" s="652"/>
      <c r="Z161" s="652"/>
      <c r="AA161" s="652"/>
      <c r="AB161" s="652"/>
      <c r="AC161" s="652"/>
      <c r="AD161" s="652"/>
      <c r="AE161" s="652"/>
      <c r="AF161" s="652"/>
      <c r="AG161" s="652"/>
      <c r="AH161" s="652"/>
      <c r="AI161" s="652"/>
    </row>
    <row r="162" spans="5:35" s="193" customFormat="1">
      <c r="E162" s="684"/>
      <c r="H162" s="684"/>
      <c r="I162" s="684"/>
      <c r="K162" s="652"/>
      <c r="L162" s="652"/>
      <c r="M162" s="652"/>
      <c r="N162" s="652"/>
      <c r="O162" s="652"/>
      <c r="P162" s="652"/>
      <c r="Q162" s="652"/>
      <c r="R162" s="652"/>
      <c r="S162" s="652"/>
      <c r="T162" s="652"/>
      <c r="U162" s="652"/>
      <c r="V162" s="652"/>
      <c r="W162" s="652"/>
      <c r="X162" s="652"/>
      <c r="Y162" s="652"/>
      <c r="Z162" s="652"/>
      <c r="AA162" s="652"/>
      <c r="AB162" s="652"/>
      <c r="AC162" s="652"/>
      <c r="AD162" s="652"/>
      <c r="AE162" s="652"/>
      <c r="AF162" s="652"/>
      <c r="AG162" s="652"/>
      <c r="AH162" s="652"/>
      <c r="AI162" s="652"/>
    </row>
    <row r="163" spans="5:35" s="193" customFormat="1">
      <c r="E163" s="684"/>
      <c r="H163" s="684"/>
      <c r="I163" s="684"/>
      <c r="K163" s="652"/>
      <c r="L163" s="652"/>
      <c r="M163" s="652"/>
      <c r="N163" s="652"/>
      <c r="O163" s="652"/>
      <c r="P163" s="652"/>
      <c r="Q163" s="652"/>
      <c r="R163" s="652"/>
      <c r="S163" s="652"/>
      <c r="T163" s="652"/>
      <c r="U163" s="652"/>
      <c r="V163" s="652"/>
      <c r="W163" s="652"/>
      <c r="X163" s="652"/>
      <c r="Y163" s="652"/>
      <c r="Z163" s="652"/>
      <c r="AA163" s="652"/>
      <c r="AB163" s="652"/>
      <c r="AC163" s="652"/>
      <c r="AD163" s="652"/>
      <c r="AE163" s="652"/>
      <c r="AF163" s="652"/>
      <c r="AG163" s="652"/>
      <c r="AH163" s="652"/>
      <c r="AI163" s="652"/>
    </row>
    <row r="164" spans="5:35" s="193" customFormat="1">
      <c r="E164" s="684"/>
      <c r="H164" s="684"/>
      <c r="I164" s="684"/>
      <c r="K164" s="652"/>
      <c r="L164" s="652"/>
      <c r="M164" s="652"/>
      <c r="N164" s="652"/>
      <c r="O164" s="652"/>
      <c r="P164" s="652"/>
      <c r="Q164" s="652"/>
      <c r="R164" s="652"/>
      <c r="S164" s="652"/>
      <c r="T164" s="652"/>
      <c r="U164" s="652"/>
      <c r="V164" s="652"/>
      <c r="W164" s="652"/>
      <c r="X164" s="652"/>
      <c r="Y164" s="652"/>
      <c r="Z164" s="652"/>
      <c r="AA164" s="652"/>
      <c r="AB164" s="652"/>
      <c r="AC164" s="652"/>
      <c r="AD164" s="652"/>
      <c r="AE164" s="652"/>
      <c r="AF164" s="652"/>
      <c r="AG164" s="652"/>
      <c r="AH164" s="652"/>
      <c r="AI164" s="652"/>
    </row>
    <row r="165" spans="5:35" s="193" customFormat="1">
      <c r="E165" s="684"/>
      <c r="H165" s="684"/>
      <c r="I165" s="684"/>
      <c r="K165" s="652"/>
      <c r="L165" s="652"/>
      <c r="M165" s="652"/>
      <c r="N165" s="652"/>
      <c r="O165" s="652"/>
      <c r="P165" s="652"/>
      <c r="Q165" s="652"/>
      <c r="R165" s="652"/>
      <c r="S165" s="652"/>
      <c r="T165" s="652"/>
      <c r="U165" s="652"/>
      <c r="V165" s="652"/>
      <c r="W165" s="652"/>
      <c r="X165" s="652"/>
      <c r="Y165" s="652"/>
      <c r="Z165" s="652"/>
      <c r="AA165" s="652"/>
      <c r="AB165" s="652"/>
      <c r="AC165" s="652"/>
      <c r="AD165" s="652"/>
      <c r="AE165" s="652"/>
      <c r="AF165" s="652"/>
      <c r="AG165" s="652"/>
      <c r="AH165" s="652"/>
      <c r="AI165" s="652"/>
    </row>
    <row r="166" spans="5:35" s="193" customFormat="1">
      <c r="E166" s="684"/>
      <c r="H166" s="684"/>
      <c r="I166" s="684"/>
      <c r="K166" s="652"/>
      <c r="L166" s="652"/>
      <c r="M166" s="652"/>
      <c r="N166" s="652"/>
      <c r="O166" s="652"/>
      <c r="P166" s="652"/>
      <c r="Q166" s="652"/>
      <c r="R166" s="652"/>
      <c r="S166" s="652"/>
      <c r="T166" s="652"/>
      <c r="U166" s="652"/>
      <c r="V166" s="652"/>
      <c r="W166" s="652"/>
      <c r="X166" s="652"/>
      <c r="Y166" s="652"/>
      <c r="Z166" s="652"/>
      <c r="AA166" s="652"/>
      <c r="AB166" s="652"/>
      <c r="AC166" s="652"/>
      <c r="AD166" s="652"/>
      <c r="AE166" s="652"/>
      <c r="AF166" s="652"/>
      <c r="AG166" s="652"/>
      <c r="AH166" s="652"/>
      <c r="AI166" s="652"/>
    </row>
    <row r="167" spans="5:35" s="193" customFormat="1">
      <c r="E167" s="684"/>
      <c r="H167" s="684"/>
      <c r="I167" s="684"/>
      <c r="K167" s="652"/>
      <c r="L167" s="652"/>
      <c r="M167" s="652"/>
      <c r="N167" s="652"/>
      <c r="O167" s="652"/>
      <c r="P167" s="652"/>
      <c r="Q167" s="652"/>
      <c r="R167" s="652"/>
      <c r="S167" s="652"/>
      <c r="T167" s="652"/>
      <c r="U167" s="652"/>
      <c r="V167" s="652"/>
      <c r="W167" s="652"/>
      <c r="X167" s="652"/>
      <c r="Y167" s="652"/>
      <c r="Z167" s="652"/>
      <c r="AA167" s="652"/>
      <c r="AB167" s="652"/>
      <c r="AC167" s="652"/>
      <c r="AD167" s="652"/>
      <c r="AE167" s="652"/>
      <c r="AF167" s="652"/>
      <c r="AG167" s="652"/>
      <c r="AH167" s="652"/>
      <c r="AI167" s="652"/>
    </row>
    <row r="168" spans="5:35" s="193" customFormat="1">
      <c r="E168" s="684"/>
      <c r="H168" s="684"/>
      <c r="I168" s="684"/>
      <c r="K168" s="652"/>
      <c r="L168" s="652"/>
      <c r="M168" s="652"/>
      <c r="N168" s="652"/>
      <c r="O168" s="652"/>
      <c r="P168" s="652"/>
      <c r="Q168" s="652"/>
      <c r="R168" s="652"/>
      <c r="S168" s="652"/>
      <c r="T168" s="652"/>
      <c r="U168" s="652"/>
      <c r="V168" s="652"/>
      <c r="W168" s="652"/>
      <c r="X168" s="652"/>
      <c r="Y168" s="652"/>
      <c r="Z168" s="652"/>
      <c r="AA168" s="652"/>
      <c r="AB168" s="652"/>
      <c r="AC168" s="652"/>
      <c r="AD168" s="652"/>
      <c r="AE168" s="652"/>
      <c r="AF168" s="652"/>
      <c r="AG168" s="652"/>
      <c r="AH168" s="652"/>
      <c r="AI168" s="652"/>
    </row>
    <row r="169" spans="5:35" s="193" customFormat="1">
      <c r="E169" s="684"/>
      <c r="H169" s="684"/>
      <c r="I169" s="684"/>
      <c r="K169" s="652"/>
      <c r="L169" s="652"/>
      <c r="M169" s="652"/>
      <c r="N169" s="652"/>
      <c r="O169" s="652"/>
      <c r="P169" s="652"/>
      <c r="Q169" s="652"/>
      <c r="R169" s="652"/>
      <c r="S169" s="652"/>
      <c r="T169" s="652"/>
      <c r="U169" s="652"/>
      <c r="V169" s="652"/>
      <c r="W169" s="652"/>
      <c r="X169" s="652"/>
      <c r="Y169" s="652"/>
      <c r="Z169" s="652"/>
      <c r="AA169" s="652"/>
      <c r="AB169" s="652"/>
      <c r="AC169" s="652"/>
      <c r="AD169" s="652"/>
      <c r="AE169" s="652"/>
      <c r="AF169" s="652"/>
      <c r="AG169" s="652"/>
      <c r="AH169" s="652"/>
      <c r="AI169" s="652"/>
    </row>
    <row r="170" spans="5:35" s="193" customFormat="1">
      <c r="E170" s="684"/>
      <c r="H170" s="684"/>
      <c r="I170" s="684"/>
      <c r="K170" s="652"/>
      <c r="L170" s="652"/>
      <c r="M170" s="652"/>
      <c r="N170" s="652"/>
      <c r="O170" s="652"/>
      <c r="P170" s="652"/>
      <c r="Q170" s="652"/>
      <c r="R170" s="652"/>
      <c r="S170" s="652"/>
      <c r="T170" s="652"/>
      <c r="U170" s="652"/>
      <c r="V170" s="652"/>
      <c r="W170" s="652"/>
      <c r="X170" s="652"/>
      <c r="Y170" s="652"/>
      <c r="Z170" s="652"/>
      <c r="AA170" s="652"/>
      <c r="AB170" s="652"/>
      <c r="AC170" s="652"/>
      <c r="AD170" s="652"/>
      <c r="AE170" s="652"/>
      <c r="AF170" s="652"/>
      <c r="AG170" s="652"/>
      <c r="AH170" s="652"/>
      <c r="AI170" s="652"/>
    </row>
    <row r="171" spans="5:35" s="193" customFormat="1">
      <c r="E171" s="684"/>
      <c r="H171" s="684"/>
      <c r="I171" s="684"/>
      <c r="K171" s="652"/>
      <c r="L171" s="652"/>
      <c r="M171" s="652"/>
      <c r="N171" s="652"/>
      <c r="O171" s="652"/>
      <c r="P171" s="652"/>
      <c r="Q171" s="652"/>
      <c r="R171" s="652"/>
      <c r="S171" s="652"/>
      <c r="T171" s="652"/>
      <c r="U171" s="652"/>
      <c r="V171" s="652"/>
      <c r="W171" s="652"/>
      <c r="X171" s="652"/>
      <c r="Y171" s="652"/>
      <c r="Z171" s="652"/>
      <c r="AA171" s="652"/>
      <c r="AB171" s="652"/>
      <c r="AC171" s="652"/>
      <c r="AD171" s="652"/>
      <c r="AE171" s="652"/>
      <c r="AF171" s="652"/>
      <c r="AG171" s="652"/>
      <c r="AH171" s="652"/>
      <c r="AI171" s="652"/>
    </row>
    <row r="172" spans="5:35" s="193" customFormat="1">
      <c r="E172" s="684"/>
      <c r="H172" s="684"/>
      <c r="I172" s="684"/>
      <c r="K172" s="652"/>
      <c r="L172" s="652"/>
      <c r="M172" s="652"/>
      <c r="N172" s="652"/>
      <c r="O172" s="652"/>
      <c r="P172" s="652"/>
      <c r="Q172" s="652"/>
      <c r="R172" s="652"/>
      <c r="S172" s="652"/>
      <c r="T172" s="652"/>
      <c r="U172" s="652"/>
      <c r="V172" s="652"/>
      <c r="W172" s="652"/>
      <c r="X172" s="652"/>
      <c r="Y172" s="652"/>
      <c r="Z172" s="652"/>
      <c r="AA172" s="652"/>
      <c r="AB172" s="652"/>
      <c r="AC172" s="652"/>
      <c r="AD172" s="652"/>
      <c r="AE172" s="652"/>
      <c r="AF172" s="652"/>
      <c r="AG172" s="652"/>
      <c r="AH172" s="652"/>
      <c r="AI172" s="652"/>
    </row>
    <row r="173" spans="5:35" s="193" customFormat="1">
      <c r="E173" s="684"/>
      <c r="H173" s="684"/>
      <c r="I173" s="684"/>
      <c r="K173" s="652"/>
      <c r="L173" s="652"/>
      <c r="M173" s="652"/>
      <c r="N173" s="652"/>
      <c r="O173" s="652"/>
      <c r="P173" s="652"/>
      <c r="Q173" s="652"/>
      <c r="R173" s="652"/>
      <c r="S173" s="652"/>
      <c r="T173" s="652"/>
      <c r="U173" s="652"/>
      <c r="V173" s="652"/>
      <c r="W173" s="652"/>
      <c r="X173" s="652"/>
      <c r="Y173" s="652"/>
      <c r="Z173" s="652"/>
      <c r="AA173" s="652"/>
      <c r="AB173" s="652"/>
      <c r="AC173" s="652"/>
      <c r="AD173" s="652"/>
      <c r="AE173" s="652"/>
      <c r="AF173" s="652"/>
      <c r="AG173" s="652"/>
      <c r="AH173" s="652"/>
      <c r="AI173" s="652"/>
    </row>
    <row r="174" spans="5:35" s="193" customFormat="1">
      <c r="E174" s="684"/>
      <c r="H174" s="684"/>
      <c r="I174" s="684"/>
      <c r="K174" s="652"/>
      <c r="L174" s="652"/>
      <c r="M174" s="652"/>
      <c r="N174" s="652"/>
      <c r="O174" s="652"/>
      <c r="P174" s="652"/>
      <c r="Q174" s="652"/>
      <c r="R174" s="652"/>
      <c r="S174" s="652"/>
      <c r="T174" s="652"/>
      <c r="U174" s="652"/>
      <c r="V174" s="652"/>
      <c r="W174" s="652"/>
      <c r="X174" s="652"/>
      <c r="Y174" s="652"/>
      <c r="Z174" s="652"/>
      <c r="AA174" s="652"/>
      <c r="AB174" s="652"/>
      <c r="AC174" s="652"/>
      <c r="AD174" s="652"/>
      <c r="AE174" s="652"/>
      <c r="AF174" s="652"/>
      <c r="AG174" s="652"/>
      <c r="AH174" s="652"/>
      <c r="AI174" s="652"/>
    </row>
    <row r="175" spans="5:35" s="193" customFormat="1">
      <c r="E175" s="684"/>
      <c r="H175" s="684"/>
      <c r="I175" s="684"/>
      <c r="K175" s="652"/>
      <c r="L175" s="652"/>
      <c r="M175" s="652"/>
      <c r="N175" s="652"/>
      <c r="O175" s="652"/>
      <c r="P175" s="652"/>
      <c r="Q175" s="652"/>
      <c r="R175" s="652"/>
      <c r="S175" s="652"/>
      <c r="T175" s="652"/>
      <c r="U175" s="652"/>
      <c r="V175" s="652"/>
      <c r="W175" s="652"/>
      <c r="X175" s="652"/>
      <c r="Y175" s="652"/>
      <c r="Z175" s="652"/>
      <c r="AA175" s="652"/>
      <c r="AB175" s="652"/>
      <c r="AC175" s="652"/>
      <c r="AD175" s="652"/>
      <c r="AE175" s="652"/>
      <c r="AF175" s="652"/>
      <c r="AG175" s="652"/>
      <c r="AH175" s="652"/>
      <c r="AI175" s="652"/>
    </row>
    <row r="176" spans="5:35" s="193" customFormat="1">
      <c r="E176" s="684"/>
      <c r="H176" s="684"/>
      <c r="I176" s="684"/>
      <c r="K176" s="652"/>
      <c r="L176" s="652"/>
      <c r="M176" s="652"/>
      <c r="N176" s="652"/>
      <c r="O176" s="652"/>
      <c r="P176" s="652"/>
      <c r="Q176" s="652"/>
      <c r="R176" s="652"/>
      <c r="S176" s="652"/>
      <c r="T176" s="652"/>
      <c r="U176" s="652"/>
      <c r="V176" s="652"/>
      <c r="W176" s="652"/>
      <c r="X176" s="652"/>
      <c r="Y176" s="652"/>
      <c r="Z176" s="652"/>
      <c r="AA176" s="652"/>
      <c r="AB176" s="652"/>
      <c r="AC176" s="652"/>
      <c r="AD176" s="652"/>
      <c r="AE176" s="652"/>
      <c r="AF176" s="652"/>
      <c r="AG176" s="652"/>
      <c r="AH176" s="652"/>
      <c r="AI176" s="652"/>
    </row>
    <row r="177" spans="5:35" s="193" customFormat="1">
      <c r="E177" s="684"/>
      <c r="H177" s="684"/>
      <c r="I177" s="684"/>
      <c r="K177" s="652"/>
      <c r="L177" s="652"/>
      <c r="M177" s="652"/>
      <c r="N177" s="652"/>
      <c r="O177" s="652"/>
      <c r="P177" s="652"/>
      <c r="Q177" s="652"/>
      <c r="R177" s="652"/>
      <c r="S177" s="652"/>
      <c r="T177" s="652"/>
      <c r="U177" s="652"/>
      <c r="V177" s="652"/>
      <c r="W177" s="652"/>
      <c r="X177" s="652"/>
      <c r="Y177" s="652"/>
      <c r="Z177" s="652"/>
      <c r="AA177" s="652"/>
      <c r="AB177" s="652"/>
      <c r="AC177" s="652"/>
      <c r="AD177" s="652"/>
      <c r="AE177" s="652"/>
      <c r="AF177" s="652"/>
      <c r="AG177" s="652"/>
      <c r="AH177" s="652"/>
      <c r="AI177" s="652"/>
    </row>
    <row r="178" spans="5:35" s="193" customFormat="1">
      <c r="E178" s="684"/>
      <c r="H178" s="684"/>
      <c r="I178" s="684"/>
      <c r="K178" s="652"/>
      <c r="L178" s="652"/>
      <c r="M178" s="652"/>
      <c r="N178" s="652"/>
      <c r="O178" s="652"/>
      <c r="P178" s="652"/>
      <c r="Q178" s="652"/>
      <c r="R178" s="652"/>
      <c r="S178" s="652"/>
      <c r="T178" s="652"/>
      <c r="U178" s="652"/>
      <c r="V178" s="652"/>
      <c r="W178" s="652"/>
      <c r="X178" s="652"/>
      <c r="Y178" s="652"/>
      <c r="Z178" s="652"/>
      <c r="AA178" s="652"/>
      <c r="AB178" s="652"/>
      <c r="AC178" s="652"/>
      <c r="AD178" s="652"/>
      <c r="AE178" s="652"/>
      <c r="AF178" s="652"/>
      <c r="AG178" s="652"/>
      <c r="AH178" s="652"/>
      <c r="AI178" s="652"/>
    </row>
    <row r="179" spans="5:35" s="193" customFormat="1">
      <c r="E179" s="684"/>
      <c r="H179" s="684"/>
      <c r="I179" s="684"/>
      <c r="K179" s="652"/>
      <c r="L179" s="652"/>
      <c r="M179" s="652"/>
      <c r="N179" s="652"/>
      <c r="O179" s="652"/>
      <c r="P179" s="652"/>
      <c r="Q179" s="652"/>
      <c r="R179" s="652"/>
      <c r="S179" s="652"/>
      <c r="T179" s="652"/>
      <c r="U179" s="652"/>
      <c r="V179" s="652"/>
      <c r="W179" s="652"/>
      <c r="X179" s="652"/>
      <c r="Y179" s="652"/>
      <c r="Z179" s="652"/>
      <c r="AA179" s="652"/>
      <c r="AB179" s="652"/>
      <c r="AC179" s="652"/>
      <c r="AD179" s="652"/>
      <c r="AE179" s="652"/>
      <c r="AF179" s="652"/>
      <c r="AG179" s="652"/>
      <c r="AH179" s="652"/>
      <c r="AI179" s="652"/>
    </row>
    <row r="180" spans="5:35" s="193" customFormat="1">
      <c r="E180" s="684"/>
      <c r="H180" s="684"/>
      <c r="I180" s="684"/>
      <c r="K180" s="652"/>
      <c r="L180" s="652"/>
      <c r="M180" s="652"/>
      <c r="N180" s="652"/>
      <c r="O180" s="652"/>
      <c r="P180" s="652"/>
      <c r="Q180" s="652"/>
      <c r="R180" s="652"/>
      <c r="S180" s="652"/>
      <c r="T180" s="652"/>
      <c r="U180" s="652"/>
      <c r="V180" s="652"/>
      <c r="W180" s="652"/>
      <c r="X180" s="652"/>
      <c r="Y180" s="652"/>
      <c r="Z180" s="652"/>
      <c r="AA180" s="652"/>
      <c r="AB180" s="652"/>
      <c r="AC180" s="652"/>
      <c r="AD180" s="652"/>
      <c r="AE180" s="652"/>
      <c r="AF180" s="652"/>
      <c r="AG180" s="652"/>
      <c r="AH180" s="652"/>
      <c r="AI180" s="652"/>
    </row>
    <row r="181" spans="5:35" s="193" customFormat="1">
      <c r="E181" s="684"/>
      <c r="H181" s="684"/>
      <c r="I181" s="684"/>
      <c r="K181" s="652"/>
      <c r="L181" s="652"/>
      <c r="M181" s="652"/>
      <c r="N181" s="652"/>
      <c r="O181" s="652"/>
      <c r="P181" s="652"/>
      <c r="Q181" s="652"/>
      <c r="R181" s="652"/>
      <c r="S181" s="652"/>
      <c r="T181" s="652"/>
      <c r="U181" s="652"/>
      <c r="V181" s="652"/>
      <c r="W181" s="652"/>
      <c r="X181" s="652"/>
      <c r="Y181" s="652"/>
      <c r="Z181" s="652"/>
      <c r="AA181" s="652"/>
      <c r="AB181" s="652"/>
      <c r="AC181" s="652"/>
      <c r="AD181" s="652"/>
      <c r="AE181" s="652"/>
      <c r="AF181" s="652"/>
      <c r="AG181" s="652"/>
      <c r="AH181" s="652"/>
      <c r="AI181" s="652"/>
    </row>
    <row r="182" spans="5:35" s="193" customFormat="1">
      <c r="E182" s="684"/>
      <c r="H182" s="684"/>
      <c r="I182" s="684"/>
      <c r="K182" s="652"/>
      <c r="L182" s="652"/>
      <c r="M182" s="652"/>
      <c r="N182" s="652"/>
      <c r="O182" s="652"/>
      <c r="P182" s="652"/>
      <c r="Q182" s="652"/>
      <c r="R182" s="652"/>
      <c r="S182" s="652"/>
      <c r="T182" s="652"/>
      <c r="U182" s="652"/>
      <c r="V182" s="652"/>
      <c r="W182" s="652"/>
      <c r="X182" s="652"/>
      <c r="Y182" s="652"/>
      <c r="Z182" s="652"/>
      <c r="AA182" s="652"/>
      <c r="AB182" s="652"/>
      <c r="AC182" s="652"/>
      <c r="AD182" s="652"/>
      <c r="AE182" s="652"/>
      <c r="AF182" s="652"/>
      <c r="AG182" s="652"/>
      <c r="AH182" s="652"/>
      <c r="AI182" s="652"/>
    </row>
    <row r="183" spans="5:35" s="193" customFormat="1">
      <c r="E183" s="684"/>
      <c r="H183" s="684"/>
      <c r="I183" s="684"/>
      <c r="K183" s="652"/>
      <c r="L183" s="652"/>
      <c r="M183" s="652"/>
      <c r="N183" s="652"/>
      <c r="O183" s="652"/>
      <c r="P183" s="652"/>
      <c r="Q183" s="652"/>
      <c r="R183" s="652"/>
      <c r="S183" s="652"/>
      <c r="T183" s="652"/>
      <c r="U183" s="652"/>
      <c r="V183" s="652"/>
      <c r="W183" s="652"/>
      <c r="X183" s="652"/>
      <c r="Y183" s="652"/>
      <c r="Z183" s="652"/>
      <c r="AA183" s="652"/>
      <c r="AB183" s="652"/>
      <c r="AC183" s="652"/>
      <c r="AD183" s="652"/>
      <c r="AE183" s="652"/>
      <c r="AF183" s="652"/>
      <c r="AG183" s="652"/>
      <c r="AH183" s="652"/>
      <c r="AI183" s="652"/>
    </row>
    <row r="184" spans="5:35" s="193" customFormat="1">
      <c r="E184" s="684"/>
      <c r="H184" s="684"/>
      <c r="I184" s="684"/>
      <c r="K184" s="652"/>
      <c r="L184" s="652"/>
      <c r="M184" s="652"/>
      <c r="N184" s="652"/>
      <c r="O184" s="652"/>
      <c r="P184" s="652"/>
      <c r="Q184" s="652"/>
      <c r="R184" s="652"/>
      <c r="S184" s="652"/>
      <c r="T184" s="652"/>
      <c r="U184" s="652"/>
      <c r="V184" s="652"/>
      <c r="W184" s="652"/>
      <c r="X184" s="652"/>
      <c r="Y184" s="652"/>
      <c r="Z184" s="652"/>
      <c r="AA184" s="652"/>
      <c r="AB184" s="652"/>
      <c r="AC184" s="652"/>
      <c r="AD184" s="652"/>
      <c r="AE184" s="652"/>
      <c r="AF184" s="652"/>
      <c r="AG184" s="652"/>
      <c r="AH184" s="652"/>
      <c r="AI184" s="652"/>
    </row>
    <row r="185" spans="5:35" s="193" customFormat="1">
      <c r="E185" s="684"/>
      <c r="H185" s="684"/>
      <c r="I185" s="684"/>
      <c r="K185" s="652"/>
      <c r="L185" s="652"/>
      <c r="M185" s="652"/>
      <c r="N185" s="652"/>
      <c r="O185" s="652"/>
      <c r="P185" s="652"/>
      <c r="Q185" s="652"/>
      <c r="R185" s="652"/>
      <c r="S185" s="652"/>
      <c r="T185" s="652"/>
      <c r="U185" s="652"/>
      <c r="V185" s="652"/>
      <c r="W185" s="652"/>
      <c r="X185" s="652"/>
      <c r="Y185" s="652"/>
      <c r="Z185" s="652"/>
      <c r="AA185" s="652"/>
      <c r="AB185" s="652"/>
      <c r="AC185" s="652"/>
      <c r="AD185" s="652"/>
      <c r="AE185" s="652"/>
      <c r="AF185" s="652"/>
      <c r="AG185" s="652"/>
      <c r="AH185" s="652"/>
      <c r="AI185" s="652"/>
    </row>
    <row r="186" spans="5:35" s="193" customFormat="1">
      <c r="E186" s="684"/>
      <c r="H186" s="684"/>
      <c r="I186" s="684"/>
      <c r="K186" s="652"/>
      <c r="L186" s="652"/>
      <c r="M186" s="652"/>
      <c r="N186" s="652"/>
      <c r="O186" s="652"/>
      <c r="P186" s="652"/>
      <c r="Q186" s="652"/>
      <c r="R186" s="652"/>
      <c r="S186" s="652"/>
      <c r="T186" s="652"/>
      <c r="U186" s="652"/>
      <c r="V186" s="652"/>
      <c r="W186" s="652"/>
      <c r="X186" s="652"/>
      <c r="Y186" s="652"/>
      <c r="Z186" s="652"/>
      <c r="AA186" s="652"/>
      <c r="AB186" s="652"/>
      <c r="AC186" s="652"/>
      <c r="AD186" s="652"/>
      <c r="AE186" s="652"/>
      <c r="AF186" s="652"/>
      <c r="AG186" s="652"/>
      <c r="AH186" s="652"/>
      <c r="AI186" s="652"/>
    </row>
    <row r="187" spans="5:35" s="193" customFormat="1">
      <c r="E187" s="684"/>
      <c r="H187" s="684"/>
      <c r="I187" s="684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652"/>
      <c r="AB187" s="652"/>
      <c r="AC187" s="652"/>
      <c r="AD187" s="652"/>
      <c r="AE187" s="652"/>
      <c r="AF187" s="652"/>
      <c r="AG187" s="652"/>
      <c r="AH187" s="652"/>
      <c r="AI187" s="652"/>
    </row>
    <row r="188" spans="5:35" s="193" customFormat="1">
      <c r="E188" s="684"/>
      <c r="H188" s="684"/>
      <c r="I188" s="684"/>
      <c r="K188" s="652"/>
      <c r="L188" s="652"/>
      <c r="M188" s="652"/>
      <c r="N188" s="652"/>
      <c r="O188" s="652"/>
      <c r="P188" s="652"/>
      <c r="Q188" s="652"/>
      <c r="R188" s="652"/>
      <c r="S188" s="652"/>
      <c r="T188" s="652"/>
      <c r="U188" s="652"/>
      <c r="V188" s="652"/>
      <c r="W188" s="652"/>
      <c r="X188" s="652"/>
      <c r="Y188" s="652"/>
      <c r="Z188" s="652"/>
      <c r="AA188" s="652"/>
      <c r="AB188" s="652"/>
      <c r="AC188" s="652"/>
      <c r="AD188" s="652"/>
      <c r="AE188" s="652"/>
      <c r="AF188" s="652"/>
      <c r="AG188" s="652"/>
      <c r="AH188" s="652"/>
      <c r="AI188" s="652"/>
    </row>
    <row r="189" spans="5:35" s="193" customFormat="1">
      <c r="E189" s="684"/>
      <c r="H189" s="684"/>
      <c r="I189" s="684"/>
      <c r="K189" s="652"/>
      <c r="L189" s="652"/>
      <c r="M189" s="652"/>
      <c r="N189" s="652"/>
      <c r="O189" s="652"/>
      <c r="P189" s="652"/>
      <c r="Q189" s="652"/>
      <c r="R189" s="652"/>
      <c r="S189" s="652"/>
      <c r="T189" s="652"/>
      <c r="U189" s="652"/>
      <c r="V189" s="652"/>
      <c r="W189" s="652"/>
      <c r="X189" s="652"/>
      <c r="Y189" s="652"/>
      <c r="Z189" s="652"/>
      <c r="AA189" s="652"/>
      <c r="AB189" s="652"/>
      <c r="AC189" s="652"/>
      <c r="AD189" s="652"/>
      <c r="AE189" s="652"/>
      <c r="AF189" s="652"/>
      <c r="AG189" s="652"/>
      <c r="AH189" s="652"/>
      <c r="AI189" s="652"/>
    </row>
    <row r="190" spans="5:35" s="193" customFormat="1">
      <c r="E190" s="684"/>
      <c r="H190" s="684"/>
      <c r="I190" s="684"/>
      <c r="K190" s="652"/>
      <c r="L190" s="652"/>
      <c r="M190" s="652"/>
      <c r="N190" s="652"/>
      <c r="O190" s="652"/>
      <c r="P190" s="652"/>
      <c r="Q190" s="652"/>
      <c r="R190" s="652"/>
      <c r="S190" s="652"/>
      <c r="T190" s="652"/>
      <c r="U190" s="652"/>
      <c r="V190" s="652"/>
      <c r="W190" s="652"/>
      <c r="X190" s="652"/>
      <c r="Y190" s="652"/>
      <c r="Z190" s="652"/>
      <c r="AA190" s="652"/>
      <c r="AB190" s="652"/>
      <c r="AC190" s="652"/>
      <c r="AD190" s="652"/>
      <c r="AE190" s="652"/>
      <c r="AF190" s="652"/>
      <c r="AG190" s="652"/>
      <c r="AH190" s="652"/>
      <c r="AI190" s="652"/>
    </row>
    <row r="191" spans="5:35" s="193" customFormat="1">
      <c r="E191" s="684"/>
      <c r="H191" s="684"/>
      <c r="I191" s="684"/>
      <c r="K191" s="652"/>
      <c r="L191" s="652"/>
      <c r="M191" s="652"/>
      <c r="N191" s="652"/>
      <c r="O191" s="652"/>
      <c r="P191" s="652"/>
      <c r="Q191" s="652"/>
      <c r="R191" s="652"/>
      <c r="S191" s="652"/>
      <c r="T191" s="652"/>
      <c r="U191" s="652"/>
      <c r="V191" s="652"/>
      <c r="W191" s="652"/>
      <c r="X191" s="652"/>
      <c r="Y191" s="652"/>
      <c r="Z191" s="652"/>
      <c r="AA191" s="652"/>
      <c r="AB191" s="652"/>
      <c r="AC191" s="652"/>
      <c r="AD191" s="652"/>
      <c r="AE191" s="652"/>
      <c r="AF191" s="652"/>
      <c r="AG191" s="652"/>
      <c r="AH191" s="652"/>
      <c r="AI191" s="652"/>
    </row>
    <row r="192" spans="5:35" s="193" customFormat="1">
      <c r="E192" s="684"/>
      <c r="H192" s="684"/>
      <c r="I192" s="684"/>
      <c r="K192" s="652"/>
      <c r="L192" s="652"/>
      <c r="M192" s="652"/>
      <c r="N192" s="652"/>
      <c r="O192" s="652"/>
      <c r="P192" s="652"/>
      <c r="Q192" s="652"/>
      <c r="R192" s="652"/>
      <c r="S192" s="652"/>
      <c r="T192" s="652"/>
      <c r="U192" s="652"/>
      <c r="V192" s="652"/>
      <c r="W192" s="652"/>
      <c r="X192" s="652"/>
      <c r="Y192" s="652"/>
      <c r="Z192" s="652"/>
      <c r="AA192" s="652"/>
      <c r="AB192" s="652"/>
      <c r="AC192" s="652"/>
      <c r="AD192" s="652"/>
      <c r="AE192" s="652"/>
      <c r="AF192" s="652"/>
      <c r="AG192" s="652"/>
      <c r="AH192" s="652"/>
      <c r="AI192" s="652"/>
    </row>
    <row r="193" spans="5:35" s="193" customFormat="1">
      <c r="E193" s="684"/>
      <c r="H193" s="684"/>
      <c r="I193" s="684"/>
      <c r="K193" s="652"/>
      <c r="L193" s="652"/>
      <c r="M193" s="652"/>
      <c r="N193" s="652"/>
      <c r="O193" s="652"/>
      <c r="P193" s="652"/>
      <c r="Q193" s="652"/>
      <c r="R193" s="652"/>
      <c r="S193" s="652"/>
      <c r="T193" s="652"/>
      <c r="U193" s="652"/>
      <c r="V193" s="652"/>
      <c r="W193" s="652"/>
      <c r="X193" s="652"/>
      <c r="Y193" s="652"/>
      <c r="Z193" s="652"/>
      <c r="AA193" s="652"/>
      <c r="AB193" s="652"/>
      <c r="AC193" s="652"/>
      <c r="AD193" s="652"/>
      <c r="AE193" s="652"/>
      <c r="AF193" s="652"/>
      <c r="AG193" s="652"/>
      <c r="AH193" s="652"/>
      <c r="AI193" s="652"/>
    </row>
    <row r="194" spans="5:35" s="193" customFormat="1">
      <c r="E194" s="684"/>
      <c r="H194" s="684"/>
      <c r="I194" s="684"/>
      <c r="K194" s="652"/>
      <c r="L194" s="652"/>
      <c r="M194" s="652"/>
      <c r="N194" s="652"/>
      <c r="O194" s="652"/>
      <c r="P194" s="652"/>
      <c r="Q194" s="652"/>
      <c r="R194" s="652"/>
      <c r="S194" s="652"/>
      <c r="T194" s="652"/>
      <c r="U194" s="652"/>
      <c r="V194" s="652"/>
      <c r="W194" s="652"/>
      <c r="X194" s="652"/>
      <c r="Y194" s="652"/>
      <c r="Z194" s="652"/>
      <c r="AA194" s="652"/>
      <c r="AB194" s="652"/>
      <c r="AC194" s="652"/>
      <c r="AD194" s="652"/>
      <c r="AE194" s="652"/>
      <c r="AF194" s="652"/>
      <c r="AG194" s="652"/>
      <c r="AH194" s="652"/>
      <c r="AI194" s="652"/>
    </row>
    <row r="195" spans="5:35" s="193" customFormat="1">
      <c r="E195" s="684"/>
      <c r="H195" s="684"/>
      <c r="I195" s="684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652"/>
      <c r="AB195" s="652"/>
      <c r="AC195" s="652"/>
      <c r="AD195" s="652"/>
      <c r="AE195" s="652"/>
      <c r="AF195" s="652"/>
      <c r="AG195" s="652"/>
      <c r="AH195" s="652"/>
      <c r="AI195" s="652"/>
    </row>
    <row r="196" spans="5:35" s="193" customFormat="1">
      <c r="E196" s="684"/>
      <c r="H196" s="684"/>
      <c r="I196" s="684"/>
      <c r="K196" s="652"/>
      <c r="L196" s="652"/>
      <c r="M196" s="652"/>
      <c r="N196" s="652"/>
      <c r="O196" s="652"/>
      <c r="P196" s="652"/>
      <c r="Q196" s="652"/>
      <c r="R196" s="652"/>
      <c r="S196" s="652"/>
      <c r="T196" s="652"/>
      <c r="U196" s="652"/>
      <c r="V196" s="652"/>
      <c r="W196" s="652"/>
      <c r="X196" s="652"/>
      <c r="Y196" s="652"/>
      <c r="Z196" s="652"/>
      <c r="AA196" s="652"/>
      <c r="AB196" s="652"/>
      <c r="AC196" s="652"/>
      <c r="AD196" s="652"/>
      <c r="AE196" s="652"/>
      <c r="AF196" s="652"/>
      <c r="AG196" s="652"/>
      <c r="AH196" s="652"/>
      <c r="AI196" s="652"/>
    </row>
    <row r="197" spans="5:35" s="193" customFormat="1">
      <c r="E197" s="684"/>
      <c r="H197" s="684"/>
      <c r="I197" s="684"/>
      <c r="K197" s="652"/>
      <c r="L197" s="652"/>
      <c r="M197" s="652"/>
      <c r="N197" s="652"/>
      <c r="O197" s="652"/>
      <c r="P197" s="652"/>
      <c r="Q197" s="652"/>
      <c r="R197" s="652"/>
      <c r="S197" s="652"/>
      <c r="T197" s="652"/>
      <c r="U197" s="652"/>
      <c r="V197" s="652"/>
      <c r="W197" s="652"/>
      <c r="X197" s="652"/>
      <c r="Y197" s="652"/>
      <c r="Z197" s="652"/>
      <c r="AA197" s="652"/>
      <c r="AB197" s="652"/>
      <c r="AC197" s="652"/>
      <c r="AD197" s="652"/>
      <c r="AE197" s="652"/>
      <c r="AF197" s="652"/>
      <c r="AG197" s="652"/>
      <c r="AH197" s="652"/>
      <c r="AI197" s="652"/>
    </row>
    <row r="198" spans="5:35" s="193" customFormat="1">
      <c r="E198" s="684"/>
      <c r="H198" s="684"/>
      <c r="I198" s="684"/>
      <c r="K198" s="652"/>
      <c r="L198" s="652"/>
      <c r="M198" s="652"/>
      <c r="N198" s="652"/>
      <c r="O198" s="652"/>
      <c r="P198" s="652"/>
      <c r="Q198" s="652"/>
      <c r="R198" s="652"/>
      <c r="S198" s="652"/>
      <c r="T198" s="652"/>
      <c r="U198" s="652"/>
      <c r="V198" s="652"/>
      <c r="W198" s="652"/>
      <c r="X198" s="652"/>
      <c r="Y198" s="652"/>
      <c r="Z198" s="652"/>
      <c r="AA198" s="652"/>
      <c r="AB198" s="652"/>
      <c r="AC198" s="652"/>
      <c r="AD198" s="652"/>
      <c r="AE198" s="652"/>
      <c r="AF198" s="652"/>
      <c r="AG198" s="652"/>
      <c r="AH198" s="652"/>
      <c r="AI198" s="652"/>
    </row>
    <row r="199" spans="5:35" s="193" customFormat="1">
      <c r="E199" s="684"/>
      <c r="H199" s="684"/>
      <c r="I199" s="684"/>
      <c r="K199" s="652"/>
      <c r="L199" s="652"/>
      <c r="M199" s="652"/>
      <c r="N199" s="652"/>
      <c r="O199" s="652"/>
      <c r="P199" s="652"/>
      <c r="Q199" s="652"/>
      <c r="R199" s="652"/>
      <c r="S199" s="652"/>
      <c r="T199" s="652"/>
      <c r="U199" s="652"/>
      <c r="V199" s="652"/>
      <c r="W199" s="652"/>
      <c r="X199" s="652"/>
      <c r="Y199" s="652"/>
      <c r="Z199" s="652"/>
      <c r="AA199" s="652"/>
      <c r="AB199" s="652"/>
      <c r="AC199" s="652"/>
      <c r="AD199" s="652"/>
      <c r="AE199" s="652"/>
      <c r="AF199" s="652"/>
      <c r="AG199" s="652"/>
      <c r="AH199" s="652"/>
      <c r="AI199" s="652"/>
    </row>
    <row r="200" spans="5:35" s="193" customFormat="1">
      <c r="E200" s="684"/>
      <c r="H200" s="684"/>
      <c r="I200" s="684"/>
      <c r="K200" s="652"/>
      <c r="L200" s="652"/>
      <c r="M200" s="652"/>
      <c r="N200" s="652"/>
      <c r="O200" s="652"/>
      <c r="P200" s="652"/>
      <c r="Q200" s="652"/>
      <c r="R200" s="652"/>
      <c r="S200" s="652"/>
      <c r="T200" s="652"/>
      <c r="U200" s="652"/>
      <c r="V200" s="652"/>
      <c r="W200" s="652"/>
      <c r="X200" s="652"/>
      <c r="Y200" s="652"/>
      <c r="Z200" s="652"/>
      <c r="AA200" s="652"/>
      <c r="AB200" s="652"/>
      <c r="AC200" s="652"/>
      <c r="AD200" s="652"/>
      <c r="AE200" s="652"/>
      <c r="AF200" s="652"/>
      <c r="AG200" s="652"/>
      <c r="AH200" s="652"/>
      <c r="AI200" s="652"/>
    </row>
    <row r="201" spans="5:35" s="193" customFormat="1">
      <c r="E201" s="684"/>
      <c r="H201" s="684"/>
      <c r="I201" s="684"/>
      <c r="K201" s="652"/>
      <c r="L201" s="652"/>
      <c r="M201" s="652"/>
      <c r="N201" s="652"/>
      <c r="O201" s="652"/>
      <c r="P201" s="652"/>
      <c r="Q201" s="652"/>
      <c r="R201" s="652"/>
      <c r="S201" s="652"/>
      <c r="T201" s="652"/>
      <c r="U201" s="652"/>
      <c r="V201" s="652"/>
      <c r="W201" s="652"/>
      <c r="X201" s="652"/>
      <c r="Y201" s="652"/>
      <c r="Z201" s="652"/>
      <c r="AA201" s="652"/>
      <c r="AB201" s="652"/>
      <c r="AC201" s="652"/>
      <c r="AD201" s="652"/>
      <c r="AE201" s="652"/>
      <c r="AF201" s="652"/>
      <c r="AG201" s="652"/>
      <c r="AH201" s="652"/>
      <c r="AI201" s="652"/>
    </row>
    <row r="202" spans="5:35" s="193" customFormat="1">
      <c r="E202" s="684"/>
      <c r="H202" s="684"/>
      <c r="I202" s="684"/>
      <c r="K202" s="652"/>
      <c r="L202" s="652"/>
      <c r="M202" s="652"/>
      <c r="N202" s="652"/>
      <c r="O202" s="652"/>
      <c r="P202" s="652"/>
      <c r="Q202" s="652"/>
      <c r="R202" s="652"/>
      <c r="S202" s="652"/>
      <c r="T202" s="652"/>
      <c r="U202" s="652"/>
      <c r="V202" s="652"/>
      <c r="W202" s="652"/>
      <c r="X202" s="652"/>
      <c r="Y202" s="652"/>
      <c r="Z202" s="652"/>
      <c r="AA202" s="652"/>
      <c r="AB202" s="652"/>
      <c r="AC202" s="652"/>
      <c r="AD202" s="652"/>
      <c r="AE202" s="652"/>
      <c r="AF202" s="652"/>
      <c r="AG202" s="652"/>
      <c r="AH202" s="652"/>
      <c r="AI202" s="652"/>
    </row>
    <row r="203" spans="5:35" s="193" customFormat="1">
      <c r="E203" s="684"/>
      <c r="H203" s="684"/>
      <c r="I203" s="684"/>
      <c r="K203" s="652"/>
      <c r="L203" s="652"/>
      <c r="M203" s="652"/>
      <c r="N203" s="652"/>
      <c r="O203" s="652"/>
      <c r="P203" s="652"/>
      <c r="Q203" s="652"/>
      <c r="R203" s="652"/>
      <c r="S203" s="652"/>
      <c r="T203" s="652"/>
      <c r="U203" s="652"/>
      <c r="V203" s="652"/>
      <c r="W203" s="652"/>
      <c r="X203" s="652"/>
      <c r="Y203" s="652"/>
      <c r="Z203" s="652"/>
      <c r="AA203" s="652"/>
      <c r="AB203" s="652"/>
      <c r="AC203" s="652"/>
      <c r="AD203" s="652"/>
      <c r="AE203" s="652"/>
      <c r="AF203" s="652"/>
      <c r="AG203" s="652"/>
      <c r="AH203" s="652"/>
      <c r="AI203" s="652"/>
    </row>
    <row r="204" spans="5:35" s="193" customFormat="1">
      <c r="E204" s="684"/>
      <c r="H204" s="684"/>
      <c r="I204" s="684"/>
      <c r="K204" s="652"/>
      <c r="L204" s="652"/>
      <c r="M204" s="652"/>
      <c r="N204" s="652"/>
      <c r="O204" s="652"/>
      <c r="P204" s="652"/>
      <c r="Q204" s="652"/>
      <c r="R204" s="652"/>
      <c r="S204" s="652"/>
      <c r="T204" s="652"/>
      <c r="U204" s="652"/>
      <c r="V204" s="652"/>
      <c r="W204" s="652"/>
      <c r="X204" s="652"/>
      <c r="Y204" s="652"/>
      <c r="Z204" s="652"/>
      <c r="AA204" s="652"/>
      <c r="AB204" s="652"/>
      <c r="AC204" s="652"/>
      <c r="AD204" s="652"/>
      <c r="AE204" s="652"/>
      <c r="AF204" s="652"/>
      <c r="AG204" s="652"/>
      <c r="AH204" s="652"/>
      <c r="AI204" s="652"/>
    </row>
    <row r="205" spans="5:35" s="193" customFormat="1">
      <c r="E205" s="684"/>
      <c r="H205" s="684"/>
      <c r="I205" s="684"/>
      <c r="K205" s="652"/>
      <c r="L205" s="652"/>
      <c r="M205" s="652"/>
      <c r="N205" s="652"/>
      <c r="O205" s="652"/>
      <c r="P205" s="652"/>
      <c r="Q205" s="652"/>
      <c r="R205" s="652"/>
      <c r="S205" s="652"/>
      <c r="T205" s="652"/>
      <c r="U205" s="652"/>
      <c r="V205" s="652"/>
      <c r="W205" s="652"/>
      <c r="X205" s="652"/>
      <c r="Y205" s="652"/>
      <c r="Z205" s="652"/>
      <c r="AA205" s="652"/>
      <c r="AB205" s="652"/>
      <c r="AC205" s="652"/>
      <c r="AD205" s="652"/>
      <c r="AE205" s="652"/>
      <c r="AF205" s="652"/>
      <c r="AG205" s="652"/>
      <c r="AH205" s="652"/>
      <c r="AI205" s="652"/>
    </row>
    <row r="206" spans="5:35" s="193" customFormat="1">
      <c r="E206" s="684"/>
      <c r="H206" s="684"/>
      <c r="I206" s="684"/>
      <c r="K206" s="652"/>
      <c r="L206" s="652"/>
      <c r="M206" s="652"/>
      <c r="N206" s="652"/>
      <c r="O206" s="652"/>
      <c r="P206" s="652"/>
      <c r="Q206" s="652"/>
      <c r="R206" s="652"/>
      <c r="S206" s="652"/>
      <c r="T206" s="652"/>
      <c r="U206" s="652"/>
      <c r="V206" s="652"/>
      <c r="W206" s="652"/>
      <c r="X206" s="652"/>
      <c r="Y206" s="652"/>
      <c r="Z206" s="652"/>
      <c r="AA206" s="652"/>
      <c r="AB206" s="652"/>
      <c r="AC206" s="652"/>
      <c r="AD206" s="652"/>
      <c r="AE206" s="652"/>
      <c r="AF206" s="652"/>
      <c r="AG206" s="652"/>
      <c r="AH206" s="652"/>
      <c r="AI206" s="652"/>
    </row>
    <row r="207" spans="5:35" s="193" customFormat="1">
      <c r="E207" s="684"/>
      <c r="H207" s="684"/>
      <c r="I207" s="684"/>
      <c r="K207" s="652"/>
      <c r="L207" s="652"/>
      <c r="M207" s="652"/>
      <c r="N207" s="652"/>
      <c r="O207" s="652"/>
      <c r="P207" s="652"/>
      <c r="Q207" s="652"/>
      <c r="R207" s="652"/>
      <c r="S207" s="652"/>
      <c r="T207" s="652"/>
      <c r="U207" s="652"/>
      <c r="V207" s="652"/>
      <c r="W207" s="652"/>
      <c r="X207" s="652"/>
      <c r="Y207" s="652"/>
      <c r="Z207" s="652"/>
      <c r="AA207" s="652"/>
      <c r="AB207" s="652"/>
      <c r="AC207" s="652"/>
      <c r="AD207" s="652"/>
      <c r="AE207" s="652"/>
      <c r="AF207" s="652"/>
      <c r="AG207" s="652"/>
      <c r="AH207" s="652"/>
      <c r="AI207" s="652"/>
    </row>
    <row r="208" spans="5:35" s="193" customFormat="1">
      <c r="E208" s="684"/>
      <c r="H208" s="684"/>
      <c r="I208" s="684"/>
      <c r="K208" s="652"/>
      <c r="L208" s="652"/>
      <c r="M208" s="652"/>
      <c r="N208" s="652"/>
      <c r="O208" s="652"/>
      <c r="P208" s="652"/>
      <c r="Q208" s="652"/>
      <c r="R208" s="652"/>
      <c r="S208" s="652"/>
      <c r="T208" s="652"/>
      <c r="U208" s="652"/>
      <c r="V208" s="652"/>
      <c r="W208" s="652"/>
      <c r="X208" s="652"/>
      <c r="Y208" s="652"/>
      <c r="Z208" s="652"/>
      <c r="AA208" s="652"/>
      <c r="AB208" s="652"/>
      <c r="AC208" s="652"/>
      <c r="AD208" s="652"/>
      <c r="AE208" s="652"/>
      <c r="AF208" s="652"/>
      <c r="AG208" s="652"/>
      <c r="AH208" s="652"/>
      <c r="AI208" s="652"/>
    </row>
    <row r="209" spans="5:35" s="193" customFormat="1">
      <c r="E209" s="684"/>
      <c r="H209" s="684"/>
      <c r="I209" s="684"/>
      <c r="K209" s="652"/>
      <c r="L209" s="652"/>
      <c r="M209" s="652"/>
      <c r="N209" s="652"/>
      <c r="O209" s="652"/>
      <c r="P209" s="652"/>
      <c r="Q209" s="652"/>
      <c r="R209" s="652"/>
      <c r="S209" s="652"/>
      <c r="T209" s="652"/>
      <c r="U209" s="652"/>
      <c r="V209" s="652"/>
      <c r="W209" s="652"/>
      <c r="X209" s="652"/>
      <c r="Y209" s="652"/>
      <c r="Z209" s="652"/>
      <c r="AA209" s="652"/>
      <c r="AB209" s="652"/>
      <c r="AC209" s="652"/>
      <c r="AD209" s="652"/>
      <c r="AE209" s="652"/>
      <c r="AF209" s="652"/>
      <c r="AG209" s="652"/>
      <c r="AH209" s="652"/>
      <c r="AI209" s="652"/>
    </row>
    <row r="210" spans="5:35" s="193" customFormat="1">
      <c r="E210" s="684"/>
      <c r="H210" s="684"/>
      <c r="I210" s="684"/>
      <c r="K210" s="652"/>
      <c r="L210" s="652"/>
      <c r="M210" s="652"/>
      <c r="N210" s="652"/>
      <c r="O210" s="652"/>
      <c r="P210" s="652"/>
      <c r="Q210" s="652"/>
      <c r="R210" s="652"/>
      <c r="S210" s="652"/>
      <c r="T210" s="652"/>
      <c r="U210" s="652"/>
      <c r="V210" s="652"/>
      <c r="W210" s="652"/>
      <c r="X210" s="652"/>
      <c r="Y210" s="652"/>
      <c r="Z210" s="652"/>
      <c r="AA210" s="652"/>
      <c r="AB210" s="652"/>
      <c r="AC210" s="652"/>
      <c r="AD210" s="652"/>
      <c r="AE210" s="652"/>
      <c r="AF210" s="652"/>
      <c r="AG210" s="652"/>
      <c r="AH210" s="652"/>
      <c r="AI210" s="652"/>
    </row>
    <row r="211" spans="5:35" s="193" customFormat="1">
      <c r="E211" s="684"/>
      <c r="H211" s="684"/>
      <c r="I211" s="684"/>
      <c r="K211" s="652"/>
      <c r="L211" s="652"/>
      <c r="M211" s="652"/>
      <c r="N211" s="652"/>
      <c r="O211" s="652"/>
      <c r="P211" s="652"/>
      <c r="Q211" s="652"/>
      <c r="R211" s="652"/>
      <c r="S211" s="652"/>
      <c r="T211" s="652"/>
      <c r="U211" s="652"/>
      <c r="V211" s="652"/>
      <c r="W211" s="652"/>
      <c r="X211" s="652"/>
      <c r="Y211" s="652"/>
      <c r="Z211" s="652"/>
      <c r="AA211" s="652"/>
      <c r="AB211" s="652"/>
      <c r="AC211" s="652"/>
      <c r="AD211" s="652"/>
      <c r="AE211" s="652"/>
      <c r="AF211" s="652"/>
      <c r="AG211" s="652"/>
      <c r="AH211" s="652"/>
      <c r="AI211" s="652"/>
    </row>
    <row r="212" spans="5:35" s="193" customFormat="1">
      <c r="E212" s="684"/>
      <c r="H212" s="684"/>
      <c r="I212" s="684"/>
      <c r="K212" s="652"/>
      <c r="L212" s="652"/>
      <c r="M212" s="652"/>
      <c r="N212" s="652"/>
      <c r="O212" s="652"/>
      <c r="P212" s="652"/>
      <c r="Q212" s="652"/>
      <c r="R212" s="652"/>
      <c r="S212" s="652"/>
      <c r="T212" s="652"/>
      <c r="U212" s="652"/>
      <c r="V212" s="652"/>
      <c r="W212" s="652"/>
      <c r="X212" s="652"/>
      <c r="Y212" s="652"/>
      <c r="Z212" s="652"/>
      <c r="AA212" s="652"/>
      <c r="AB212" s="652"/>
      <c r="AC212" s="652"/>
      <c r="AD212" s="652"/>
      <c r="AE212" s="652"/>
      <c r="AF212" s="652"/>
      <c r="AG212" s="652"/>
      <c r="AH212" s="652"/>
      <c r="AI212" s="652"/>
    </row>
    <row r="213" spans="5:35" s="193" customFormat="1">
      <c r="E213" s="684"/>
      <c r="H213" s="684"/>
      <c r="I213" s="684"/>
      <c r="K213" s="652"/>
      <c r="L213" s="652"/>
      <c r="M213" s="652"/>
      <c r="N213" s="652"/>
      <c r="O213" s="652"/>
      <c r="P213" s="652"/>
      <c r="Q213" s="652"/>
      <c r="R213" s="652"/>
      <c r="S213" s="652"/>
      <c r="T213" s="652"/>
      <c r="U213" s="652"/>
      <c r="V213" s="652"/>
      <c r="W213" s="652"/>
      <c r="X213" s="652"/>
      <c r="Y213" s="652"/>
      <c r="Z213" s="652"/>
      <c r="AA213" s="652"/>
      <c r="AB213" s="652"/>
      <c r="AC213" s="652"/>
      <c r="AD213" s="652"/>
      <c r="AE213" s="652"/>
      <c r="AF213" s="652"/>
      <c r="AG213" s="652"/>
      <c r="AH213" s="652"/>
      <c r="AI213" s="652"/>
    </row>
    <row r="214" spans="5:35" s="193" customFormat="1">
      <c r="E214" s="684"/>
      <c r="H214" s="684"/>
      <c r="I214" s="684"/>
      <c r="K214" s="652"/>
      <c r="L214" s="652"/>
      <c r="M214" s="652"/>
      <c r="N214" s="652"/>
      <c r="O214" s="652"/>
      <c r="P214" s="652"/>
      <c r="Q214" s="652"/>
      <c r="R214" s="652"/>
      <c r="S214" s="652"/>
      <c r="T214" s="652"/>
      <c r="U214" s="652"/>
      <c r="V214" s="652"/>
      <c r="W214" s="652"/>
      <c r="X214" s="652"/>
      <c r="Y214" s="652"/>
      <c r="Z214" s="652"/>
      <c r="AA214" s="652"/>
      <c r="AB214" s="652"/>
      <c r="AC214" s="652"/>
      <c r="AD214" s="652"/>
      <c r="AE214" s="652"/>
      <c r="AF214" s="652"/>
      <c r="AG214" s="652"/>
      <c r="AH214" s="652"/>
      <c r="AI214" s="652"/>
    </row>
    <row r="215" spans="5:35" s="193" customFormat="1">
      <c r="E215" s="684"/>
      <c r="H215" s="684"/>
      <c r="I215" s="684"/>
      <c r="K215" s="652"/>
      <c r="L215" s="652"/>
      <c r="M215" s="652"/>
      <c r="N215" s="652"/>
      <c r="O215" s="652"/>
      <c r="P215" s="652"/>
      <c r="Q215" s="652"/>
      <c r="R215" s="652"/>
      <c r="S215" s="652"/>
      <c r="T215" s="652"/>
      <c r="U215" s="652"/>
      <c r="V215" s="652"/>
      <c r="W215" s="652"/>
      <c r="X215" s="652"/>
      <c r="Y215" s="652"/>
      <c r="Z215" s="652"/>
      <c r="AA215" s="652"/>
      <c r="AB215" s="652"/>
      <c r="AC215" s="652"/>
      <c r="AD215" s="652"/>
      <c r="AE215" s="652"/>
      <c r="AF215" s="652"/>
      <c r="AG215" s="652"/>
      <c r="AH215" s="652"/>
      <c r="AI215" s="652"/>
    </row>
    <row r="216" spans="5:35" s="193" customFormat="1">
      <c r="E216" s="684"/>
      <c r="H216" s="684"/>
      <c r="I216" s="684"/>
      <c r="K216" s="652"/>
      <c r="L216" s="652"/>
      <c r="M216" s="652"/>
      <c r="N216" s="652"/>
      <c r="O216" s="652"/>
      <c r="P216" s="652"/>
      <c r="Q216" s="652"/>
      <c r="R216" s="652"/>
      <c r="S216" s="652"/>
      <c r="T216" s="652"/>
      <c r="U216" s="652"/>
      <c r="V216" s="652"/>
      <c r="W216" s="652"/>
      <c r="X216" s="652"/>
      <c r="Y216" s="652"/>
      <c r="Z216" s="652"/>
      <c r="AA216" s="652"/>
      <c r="AB216" s="652"/>
      <c r="AC216" s="652"/>
      <c r="AD216" s="652"/>
      <c r="AE216" s="652"/>
      <c r="AF216" s="652"/>
      <c r="AG216" s="652"/>
      <c r="AH216" s="652"/>
      <c r="AI216" s="652"/>
    </row>
    <row r="217" spans="5:35" s="193" customFormat="1">
      <c r="E217" s="684"/>
      <c r="H217" s="684"/>
      <c r="I217" s="684"/>
      <c r="K217" s="652"/>
      <c r="L217" s="652"/>
      <c r="M217" s="652"/>
      <c r="N217" s="652"/>
      <c r="O217" s="652"/>
      <c r="P217" s="652"/>
      <c r="Q217" s="652"/>
      <c r="R217" s="652"/>
      <c r="S217" s="652"/>
      <c r="T217" s="652"/>
      <c r="U217" s="652"/>
      <c r="V217" s="652"/>
      <c r="W217" s="652"/>
      <c r="X217" s="652"/>
      <c r="Y217" s="652"/>
      <c r="Z217" s="652"/>
      <c r="AA217" s="652"/>
      <c r="AB217" s="652"/>
      <c r="AC217" s="652"/>
      <c r="AD217" s="652"/>
      <c r="AE217" s="652"/>
      <c r="AF217" s="652"/>
      <c r="AG217" s="652"/>
      <c r="AH217" s="652"/>
      <c r="AI217" s="652"/>
    </row>
    <row r="218" spans="5:35" s="193" customFormat="1">
      <c r="E218" s="684"/>
      <c r="H218" s="684"/>
      <c r="I218" s="684"/>
      <c r="K218" s="652"/>
      <c r="L218" s="652"/>
      <c r="M218" s="652"/>
      <c r="N218" s="652"/>
      <c r="O218" s="652"/>
      <c r="P218" s="652"/>
      <c r="Q218" s="652"/>
      <c r="R218" s="652"/>
      <c r="S218" s="652"/>
      <c r="T218" s="652"/>
      <c r="U218" s="652"/>
      <c r="V218" s="652"/>
      <c r="W218" s="652"/>
      <c r="X218" s="652"/>
      <c r="Y218" s="652"/>
      <c r="Z218" s="652"/>
      <c r="AA218" s="652"/>
      <c r="AB218" s="652"/>
      <c r="AC218" s="652"/>
      <c r="AD218" s="652"/>
      <c r="AE218" s="652"/>
      <c r="AF218" s="652"/>
      <c r="AG218" s="652"/>
      <c r="AH218" s="652"/>
      <c r="AI218" s="652"/>
    </row>
    <row r="219" spans="5:35" s="193" customFormat="1">
      <c r="E219" s="684"/>
      <c r="H219" s="684"/>
      <c r="I219" s="684"/>
      <c r="K219" s="652"/>
      <c r="L219" s="652"/>
      <c r="M219" s="652"/>
      <c r="N219" s="652"/>
      <c r="O219" s="652"/>
      <c r="P219" s="652"/>
      <c r="Q219" s="652"/>
      <c r="R219" s="652"/>
      <c r="S219" s="652"/>
      <c r="T219" s="652"/>
      <c r="U219" s="652"/>
      <c r="V219" s="652"/>
      <c r="W219" s="652"/>
      <c r="X219" s="652"/>
      <c r="Y219" s="652"/>
      <c r="Z219" s="652"/>
      <c r="AA219" s="652"/>
      <c r="AB219" s="652"/>
      <c r="AC219" s="652"/>
      <c r="AD219" s="652"/>
      <c r="AE219" s="652"/>
      <c r="AF219" s="652"/>
      <c r="AG219" s="652"/>
      <c r="AH219" s="652"/>
      <c r="AI219" s="652"/>
    </row>
    <row r="220" spans="5:35" s="193" customFormat="1">
      <c r="E220" s="684"/>
      <c r="H220" s="684"/>
      <c r="I220" s="684"/>
      <c r="K220" s="652"/>
      <c r="L220" s="652"/>
      <c r="M220" s="652"/>
      <c r="N220" s="652"/>
      <c r="O220" s="652"/>
      <c r="P220" s="652"/>
      <c r="Q220" s="652"/>
      <c r="R220" s="652"/>
      <c r="S220" s="652"/>
      <c r="T220" s="652"/>
      <c r="U220" s="652"/>
      <c r="V220" s="652"/>
      <c r="W220" s="652"/>
      <c r="X220" s="652"/>
      <c r="Y220" s="652"/>
      <c r="Z220" s="652"/>
      <c r="AA220" s="652"/>
      <c r="AB220" s="652"/>
      <c r="AC220" s="652"/>
      <c r="AD220" s="652"/>
      <c r="AE220" s="652"/>
      <c r="AF220" s="652"/>
      <c r="AG220" s="652"/>
      <c r="AH220" s="652"/>
      <c r="AI220" s="652"/>
    </row>
    <row r="221" spans="5:35" s="193" customFormat="1">
      <c r="E221" s="684"/>
      <c r="H221" s="684"/>
      <c r="I221" s="684"/>
      <c r="K221" s="652"/>
      <c r="L221" s="652"/>
      <c r="M221" s="652"/>
      <c r="N221" s="652"/>
      <c r="O221" s="652"/>
      <c r="P221" s="652"/>
      <c r="Q221" s="652"/>
      <c r="R221" s="652"/>
      <c r="S221" s="652"/>
      <c r="T221" s="652"/>
      <c r="U221" s="652"/>
      <c r="V221" s="652"/>
      <c r="W221" s="652"/>
      <c r="X221" s="652"/>
      <c r="Y221" s="652"/>
      <c r="Z221" s="652"/>
      <c r="AA221" s="652"/>
      <c r="AB221" s="652"/>
      <c r="AC221" s="652"/>
      <c r="AD221" s="652"/>
      <c r="AE221" s="652"/>
      <c r="AF221" s="652"/>
      <c r="AG221" s="652"/>
      <c r="AH221" s="652"/>
      <c r="AI221" s="652"/>
    </row>
    <row r="222" spans="5:35" s="193" customFormat="1">
      <c r="E222" s="684"/>
      <c r="H222" s="684"/>
      <c r="I222" s="684"/>
      <c r="K222" s="652"/>
      <c r="L222" s="652"/>
      <c r="M222" s="652"/>
      <c r="N222" s="652"/>
      <c r="O222" s="652"/>
      <c r="P222" s="652"/>
      <c r="Q222" s="652"/>
      <c r="R222" s="652"/>
      <c r="S222" s="652"/>
      <c r="T222" s="652"/>
      <c r="U222" s="652"/>
      <c r="V222" s="652"/>
      <c r="W222" s="652"/>
      <c r="X222" s="652"/>
      <c r="Y222" s="652"/>
      <c r="Z222" s="652"/>
      <c r="AA222" s="652"/>
      <c r="AB222" s="652"/>
      <c r="AC222" s="652"/>
      <c r="AD222" s="652"/>
      <c r="AE222" s="652"/>
      <c r="AF222" s="652"/>
      <c r="AG222" s="652"/>
      <c r="AH222" s="652"/>
      <c r="AI222" s="652"/>
    </row>
    <row r="223" spans="5:35" s="193" customFormat="1">
      <c r="E223" s="684"/>
      <c r="H223" s="684"/>
      <c r="I223" s="684"/>
      <c r="K223" s="652"/>
      <c r="L223" s="652"/>
      <c r="M223" s="652"/>
      <c r="N223" s="652"/>
      <c r="O223" s="652"/>
      <c r="P223" s="652"/>
      <c r="Q223" s="652"/>
      <c r="R223" s="652"/>
      <c r="S223" s="652"/>
      <c r="T223" s="652"/>
      <c r="U223" s="652"/>
      <c r="V223" s="652"/>
      <c r="W223" s="652"/>
      <c r="X223" s="652"/>
      <c r="Y223" s="652"/>
      <c r="Z223" s="652"/>
      <c r="AA223" s="652"/>
      <c r="AB223" s="652"/>
      <c r="AC223" s="652"/>
      <c r="AD223" s="652"/>
      <c r="AE223" s="652"/>
      <c r="AF223" s="652"/>
      <c r="AG223" s="652"/>
      <c r="AH223" s="652"/>
      <c r="AI223" s="652"/>
    </row>
    <row r="224" spans="5:35" s="193" customFormat="1">
      <c r="E224" s="684"/>
      <c r="H224" s="684"/>
      <c r="I224" s="684"/>
      <c r="K224" s="652"/>
      <c r="L224" s="652"/>
      <c r="M224" s="652"/>
      <c r="N224" s="652"/>
      <c r="O224" s="652"/>
      <c r="P224" s="652"/>
      <c r="Q224" s="652"/>
      <c r="R224" s="652"/>
      <c r="S224" s="652"/>
      <c r="T224" s="652"/>
      <c r="U224" s="652"/>
      <c r="V224" s="652"/>
      <c r="W224" s="652"/>
      <c r="X224" s="652"/>
      <c r="Y224" s="652"/>
      <c r="Z224" s="652"/>
      <c r="AA224" s="652"/>
      <c r="AB224" s="652"/>
      <c r="AC224" s="652"/>
      <c r="AD224" s="652"/>
      <c r="AE224" s="652"/>
      <c r="AF224" s="652"/>
      <c r="AG224" s="652"/>
      <c r="AH224" s="652"/>
      <c r="AI224" s="652"/>
    </row>
    <row r="225" spans="5:35" s="193" customFormat="1">
      <c r="E225" s="684"/>
      <c r="H225" s="684"/>
      <c r="I225" s="684"/>
      <c r="K225" s="652"/>
      <c r="L225" s="652"/>
      <c r="M225" s="652"/>
      <c r="N225" s="652"/>
      <c r="O225" s="652"/>
      <c r="P225" s="652"/>
      <c r="Q225" s="652"/>
      <c r="R225" s="652"/>
      <c r="S225" s="652"/>
      <c r="T225" s="652"/>
      <c r="U225" s="652"/>
      <c r="V225" s="652"/>
      <c r="W225" s="652"/>
      <c r="X225" s="652"/>
      <c r="Y225" s="652"/>
      <c r="Z225" s="652"/>
      <c r="AA225" s="652"/>
      <c r="AB225" s="652"/>
      <c r="AC225" s="652"/>
      <c r="AD225" s="652"/>
      <c r="AE225" s="652"/>
      <c r="AF225" s="652"/>
      <c r="AG225" s="652"/>
      <c r="AH225" s="652"/>
      <c r="AI225" s="652"/>
    </row>
    <row r="226" spans="5:35" s="193" customFormat="1">
      <c r="E226" s="684"/>
      <c r="H226" s="684"/>
      <c r="I226" s="684"/>
      <c r="K226" s="652"/>
      <c r="L226" s="652"/>
      <c r="M226" s="652"/>
      <c r="N226" s="652"/>
      <c r="O226" s="652"/>
      <c r="P226" s="652"/>
      <c r="Q226" s="652"/>
      <c r="R226" s="652"/>
      <c r="S226" s="652"/>
      <c r="T226" s="652"/>
      <c r="U226" s="652"/>
      <c r="V226" s="652"/>
      <c r="W226" s="652"/>
      <c r="X226" s="652"/>
      <c r="Y226" s="652"/>
      <c r="Z226" s="652"/>
      <c r="AA226" s="652"/>
      <c r="AB226" s="652"/>
      <c r="AC226" s="652"/>
      <c r="AD226" s="652"/>
      <c r="AE226" s="652"/>
      <c r="AF226" s="652"/>
      <c r="AG226" s="652"/>
      <c r="AH226" s="652"/>
      <c r="AI226" s="652"/>
    </row>
    <row r="227" spans="5:35" s="193" customFormat="1">
      <c r="E227" s="684"/>
      <c r="H227" s="684"/>
      <c r="I227" s="684"/>
      <c r="K227" s="652"/>
      <c r="L227" s="652"/>
      <c r="M227" s="652"/>
      <c r="N227" s="652"/>
      <c r="O227" s="652"/>
      <c r="P227" s="652"/>
      <c r="Q227" s="652"/>
      <c r="R227" s="652"/>
      <c r="S227" s="652"/>
      <c r="T227" s="652"/>
      <c r="U227" s="652"/>
      <c r="V227" s="652"/>
      <c r="W227" s="652"/>
      <c r="X227" s="652"/>
      <c r="Y227" s="652"/>
      <c r="Z227" s="652"/>
      <c r="AA227" s="652"/>
      <c r="AB227" s="652"/>
      <c r="AC227" s="652"/>
      <c r="AD227" s="652"/>
      <c r="AE227" s="652"/>
      <c r="AF227" s="652"/>
      <c r="AG227" s="652"/>
      <c r="AH227" s="652"/>
      <c r="AI227" s="652"/>
    </row>
    <row r="228" spans="5:35" s="193" customFormat="1">
      <c r="E228" s="684"/>
      <c r="H228" s="684"/>
      <c r="I228" s="684"/>
      <c r="K228" s="652"/>
      <c r="L228" s="652"/>
      <c r="M228" s="652"/>
      <c r="N228" s="652"/>
      <c r="O228" s="652"/>
      <c r="P228" s="652"/>
      <c r="Q228" s="652"/>
      <c r="R228" s="652"/>
      <c r="S228" s="652"/>
      <c r="T228" s="652"/>
      <c r="U228" s="652"/>
      <c r="V228" s="652"/>
      <c r="W228" s="652"/>
      <c r="X228" s="652"/>
      <c r="Y228" s="652"/>
      <c r="Z228" s="652"/>
      <c r="AA228" s="652"/>
      <c r="AB228" s="652"/>
      <c r="AC228" s="652"/>
      <c r="AD228" s="652"/>
      <c r="AE228" s="652"/>
      <c r="AF228" s="652"/>
      <c r="AG228" s="652"/>
      <c r="AH228" s="652"/>
      <c r="AI228" s="652"/>
    </row>
    <row r="229" spans="5:35" s="193" customFormat="1">
      <c r="E229" s="684"/>
      <c r="H229" s="684"/>
      <c r="I229" s="684"/>
      <c r="K229" s="652"/>
      <c r="L229" s="652"/>
      <c r="M229" s="652"/>
      <c r="N229" s="652"/>
      <c r="O229" s="652"/>
      <c r="P229" s="652"/>
      <c r="Q229" s="652"/>
      <c r="R229" s="652"/>
      <c r="S229" s="652"/>
      <c r="T229" s="652"/>
      <c r="U229" s="652"/>
      <c r="V229" s="652"/>
      <c r="W229" s="652"/>
      <c r="X229" s="652"/>
      <c r="Y229" s="652"/>
      <c r="Z229" s="652"/>
      <c r="AA229" s="652"/>
      <c r="AB229" s="652"/>
      <c r="AC229" s="652"/>
      <c r="AD229" s="652"/>
      <c r="AE229" s="652"/>
      <c r="AF229" s="652"/>
      <c r="AG229" s="652"/>
      <c r="AH229" s="652"/>
      <c r="AI229" s="652"/>
    </row>
    <row r="230" spans="5:35" s="193" customFormat="1">
      <c r="E230" s="684"/>
      <c r="H230" s="684"/>
      <c r="I230" s="684"/>
      <c r="K230" s="652"/>
      <c r="L230" s="652"/>
      <c r="M230" s="652"/>
      <c r="N230" s="652"/>
      <c r="O230" s="652"/>
      <c r="P230" s="652"/>
      <c r="Q230" s="652"/>
      <c r="R230" s="652"/>
      <c r="S230" s="652"/>
      <c r="T230" s="652"/>
      <c r="U230" s="652"/>
      <c r="V230" s="652"/>
      <c r="W230" s="652"/>
      <c r="X230" s="652"/>
      <c r="Y230" s="652"/>
      <c r="Z230" s="652"/>
      <c r="AA230" s="652"/>
      <c r="AB230" s="652"/>
      <c r="AC230" s="652"/>
      <c r="AD230" s="652"/>
      <c r="AE230" s="652"/>
      <c r="AF230" s="652"/>
      <c r="AG230" s="652"/>
      <c r="AH230" s="652"/>
      <c r="AI230" s="652"/>
    </row>
    <row r="231" spans="5:35" s="193" customFormat="1">
      <c r="E231" s="684"/>
      <c r="H231" s="684"/>
      <c r="I231" s="684"/>
      <c r="K231" s="652"/>
      <c r="L231" s="652"/>
      <c r="M231" s="652"/>
      <c r="N231" s="652"/>
      <c r="O231" s="652"/>
      <c r="P231" s="652"/>
      <c r="Q231" s="652"/>
      <c r="R231" s="652"/>
      <c r="S231" s="652"/>
      <c r="T231" s="652"/>
      <c r="U231" s="652"/>
      <c r="V231" s="652"/>
      <c r="W231" s="652"/>
      <c r="X231" s="652"/>
      <c r="Y231" s="652"/>
      <c r="Z231" s="652"/>
      <c r="AA231" s="652"/>
      <c r="AB231" s="652"/>
      <c r="AC231" s="652"/>
      <c r="AD231" s="652"/>
      <c r="AE231" s="652"/>
      <c r="AF231" s="652"/>
      <c r="AG231" s="652"/>
      <c r="AH231" s="652"/>
      <c r="AI231" s="652"/>
    </row>
    <row r="232" spans="5:35" s="193" customFormat="1">
      <c r="E232" s="684"/>
      <c r="H232" s="684"/>
      <c r="I232" s="684"/>
      <c r="K232" s="652"/>
      <c r="L232" s="652"/>
      <c r="M232" s="652"/>
      <c r="N232" s="652"/>
      <c r="O232" s="652"/>
      <c r="P232" s="652"/>
      <c r="Q232" s="652"/>
      <c r="R232" s="652"/>
      <c r="S232" s="652"/>
      <c r="T232" s="652"/>
      <c r="U232" s="652"/>
      <c r="V232" s="652"/>
      <c r="W232" s="652"/>
      <c r="X232" s="652"/>
      <c r="Y232" s="652"/>
      <c r="Z232" s="652"/>
      <c r="AA232" s="652"/>
      <c r="AB232" s="652"/>
      <c r="AC232" s="652"/>
      <c r="AD232" s="652"/>
      <c r="AE232" s="652"/>
      <c r="AF232" s="652"/>
      <c r="AG232" s="652"/>
      <c r="AH232" s="652"/>
      <c r="AI232" s="652"/>
    </row>
    <row r="233" spans="5:35" s="193" customFormat="1">
      <c r="E233" s="684"/>
      <c r="H233" s="684"/>
      <c r="I233" s="684"/>
      <c r="K233" s="652"/>
      <c r="L233" s="652"/>
      <c r="M233" s="652"/>
      <c r="N233" s="652"/>
      <c r="O233" s="652"/>
      <c r="P233" s="652"/>
      <c r="Q233" s="652"/>
      <c r="R233" s="652"/>
      <c r="S233" s="652"/>
      <c r="T233" s="652"/>
      <c r="U233" s="652"/>
      <c r="V233" s="652"/>
      <c r="W233" s="652"/>
      <c r="X233" s="652"/>
      <c r="Y233" s="652"/>
      <c r="Z233" s="652"/>
      <c r="AA233" s="652"/>
      <c r="AB233" s="652"/>
      <c r="AC233" s="652"/>
      <c r="AD233" s="652"/>
      <c r="AE233" s="652"/>
      <c r="AF233" s="652"/>
      <c r="AG233" s="652"/>
      <c r="AH233" s="652"/>
      <c r="AI233" s="652"/>
    </row>
    <row r="234" spans="5:35" s="193" customFormat="1">
      <c r="E234" s="684"/>
      <c r="H234" s="684"/>
      <c r="I234" s="684"/>
      <c r="K234" s="652"/>
      <c r="L234" s="652"/>
      <c r="M234" s="652"/>
      <c r="N234" s="652"/>
      <c r="O234" s="652"/>
      <c r="P234" s="652"/>
      <c r="Q234" s="652"/>
      <c r="R234" s="652"/>
      <c r="S234" s="652"/>
      <c r="T234" s="652"/>
      <c r="U234" s="652"/>
      <c r="V234" s="652"/>
      <c r="W234" s="652"/>
      <c r="X234" s="652"/>
      <c r="Y234" s="652"/>
      <c r="Z234" s="652"/>
      <c r="AA234" s="652"/>
      <c r="AB234" s="652"/>
      <c r="AC234" s="652"/>
      <c r="AD234" s="652"/>
      <c r="AE234" s="652"/>
      <c r="AF234" s="652"/>
      <c r="AG234" s="652"/>
      <c r="AH234" s="652"/>
      <c r="AI234" s="652"/>
    </row>
    <row r="235" spans="5:35" s="193" customFormat="1">
      <c r="E235" s="684"/>
      <c r="H235" s="684"/>
      <c r="I235" s="684"/>
      <c r="K235" s="652"/>
      <c r="L235" s="652"/>
      <c r="M235" s="652"/>
      <c r="N235" s="652"/>
      <c r="O235" s="652"/>
      <c r="P235" s="652"/>
      <c r="Q235" s="652"/>
      <c r="R235" s="652"/>
      <c r="S235" s="652"/>
      <c r="T235" s="652"/>
      <c r="U235" s="652"/>
      <c r="V235" s="652"/>
      <c r="W235" s="652"/>
      <c r="X235" s="652"/>
      <c r="Y235" s="652"/>
      <c r="Z235" s="652"/>
      <c r="AA235" s="652"/>
      <c r="AB235" s="652"/>
      <c r="AC235" s="652"/>
      <c r="AD235" s="652"/>
      <c r="AE235" s="652"/>
      <c r="AF235" s="652"/>
      <c r="AG235" s="652"/>
      <c r="AH235" s="652"/>
      <c r="AI235" s="652"/>
    </row>
    <row r="236" spans="5:35" s="193" customFormat="1">
      <c r="E236" s="684"/>
      <c r="H236" s="684"/>
      <c r="I236" s="684"/>
      <c r="K236" s="652"/>
      <c r="L236" s="652"/>
      <c r="M236" s="652"/>
      <c r="N236" s="652"/>
      <c r="O236" s="652"/>
      <c r="P236" s="652"/>
      <c r="Q236" s="652"/>
      <c r="R236" s="652"/>
      <c r="S236" s="652"/>
      <c r="T236" s="652"/>
      <c r="U236" s="652"/>
      <c r="V236" s="652"/>
      <c r="W236" s="652"/>
      <c r="X236" s="652"/>
      <c r="Y236" s="652"/>
      <c r="Z236" s="652"/>
      <c r="AA236" s="652"/>
      <c r="AB236" s="652"/>
      <c r="AC236" s="652"/>
      <c r="AD236" s="652"/>
      <c r="AE236" s="652"/>
      <c r="AF236" s="652"/>
      <c r="AG236" s="652"/>
      <c r="AH236" s="652"/>
      <c r="AI236" s="652"/>
    </row>
    <row r="237" spans="5:35" s="193" customFormat="1">
      <c r="E237" s="684"/>
      <c r="H237" s="684"/>
      <c r="I237" s="684"/>
      <c r="K237" s="652"/>
      <c r="L237" s="652"/>
      <c r="M237" s="652"/>
      <c r="N237" s="652"/>
      <c r="O237" s="652"/>
      <c r="P237" s="652"/>
      <c r="Q237" s="652"/>
      <c r="R237" s="652"/>
      <c r="S237" s="652"/>
      <c r="T237" s="652"/>
      <c r="U237" s="652"/>
      <c r="V237" s="652"/>
      <c r="W237" s="652"/>
      <c r="X237" s="652"/>
      <c r="Y237" s="652"/>
      <c r="Z237" s="652"/>
      <c r="AA237" s="652"/>
      <c r="AB237" s="652"/>
      <c r="AC237" s="652"/>
      <c r="AD237" s="652"/>
      <c r="AE237" s="652"/>
      <c r="AF237" s="652"/>
      <c r="AG237" s="652"/>
      <c r="AH237" s="652"/>
      <c r="AI237" s="652"/>
    </row>
    <row r="238" spans="5:35" s="193" customFormat="1">
      <c r="E238" s="684"/>
      <c r="H238" s="684"/>
      <c r="I238" s="684"/>
      <c r="K238" s="652"/>
      <c r="L238" s="652"/>
      <c r="M238" s="652"/>
      <c r="N238" s="652"/>
      <c r="O238" s="652"/>
      <c r="P238" s="652"/>
      <c r="Q238" s="652"/>
      <c r="R238" s="652"/>
      <c r="S238" s="652"/>
      <c r="T238" s="652"/>
      <c r="U238" s="652"/>
      <c r="V238" s="652"/>
      <c r="W238" s="652"/>
      <c r="X238" s="652"/>
      <c r="Y238" s="652"/>
      <c r="Z238" s="652"/>
      <c r="AA238" s="652"/>
      <c r="AB238" s="652"/>
      <c r="AC238" s="652"/>
      <c r="AD238" s="652"/>
      <c r="AE238" s="652"/>
      <c r="AF238" s="652"/>
      <c r="AG238" s="652"/>
      <c r="AH238" s="652"/>
      <c r="AI238" s="652"/>
    </row>
    <row r="239" spans="5:35" s="193" customFormat="1">
      <c r="E239" s="684"/>
      <c r="H239" s="684"/>
      <c r="I239" s="684"/>
      <c r="K239" s="652"/>
      <c r="L239" s="652"/>
      <c r="M239" s="652"/>
      <c r="N239" s="652"/>
      <c r="O239" s="652"/>
      <c r="P239" s="652"/>
      <c r="Q239" s="652"/>
      <c r="R239" s="652"/>
      <c r="S239" s="652"/>
      <c r="T239" s="652"/>
      <c r="U239" s="652"/>
      <c r="V239" s="652"/>
      <c r="W239" s="652"/>
      <c r="X239" s="652"/>
      <c r="Y239" s="652"/>
      <c r="Z239" s="652"/>
      <c r="AA239" s="652"/>
      <c r="AB239" s="652"/>
      <c r="AC239" s="652"/>
      <c r="AD239" s="652"/>
      <c r="AE239" s="652"/>
      <c r="AF239" s="652"/>
      <c r="AG239" s="652"/>
      <c r="AH239" s="652"/>
      <c r="AI239" s="652"/>
    </row>
    <row r="240" spans="5:35" s="193" customFormat="1">
      <c r="E240" s="684"/>
      <c r="H240" s="684"/>
      <c r="I240" s="684"/>
      <c r="K240" s="652"/>
      <c r="L240" s="652"/>
      <c r="M240" s="652"/>
      <c r="N240" s="652"/>
      <c r="O240" s="652"/>
      <c r="P240" s="652"/>
      <c r="Q240" s="652"/>
      <c r="R240" s="652"/>
      <c r="S240" s="652"/>
      <c r="T240" s="652"/>
      <c r="U240" s="652"/>
      <c r="V240" s="652"/>
      <c r="W240" s="652"/>
      <c r="X240" s="652"/>
      <c r="Y240" s="652"/>
      <c r="Z240" s="652"/>
      <c r="AA240" s="652"/>
      <c r="AB240" s="652"/>
      <c r="AC240" s="652"/>
      <c r="AD240" s="652"/>
      <c r="AE240" s="652"/>
      <c r="AF240" s="652"/>
      <c r="AG240" s="652"/>
      <c r="AH240" s="652"/>
      <c r="AI240" s="652"/>
    </row>
    <row r="241" spans="5:35" s="193" customFormat="1">
      <c r="E241" s="684"/>
      <c r="H241" s="684"/>
      <c r="I241" s="684"/>
      <c r="K241" s="652"/>
      <c r="L241" s="652"/>
      <c r="M241" s="652"/>
      <c r="N241" s="652"/>
      <c r="O241" s="652"/>
      <c r="P241" s="652"/>
      <c r="Q241" s="652"/>
      <c r="R241" s="652"/>
      <c r="S241" s="652"/>
      <c r="T241" s="652"/>
      <c r="U241" s="652"/>
      <c r="V241" s="652"/>
      <c r="W241" s="652"/>
      <c r="X241" s="652"/>
      <c r="Y241" s="652"/>
      <c r="Z241" s="652"/>
      <c r="AA241" s="652"/>
      <c r="AB241" s="652"/>
      <c r="AC241" s="652"/>
      <c r="AD241" s="652"/>
      <c r="AE241" s="652"/>
      <c r="AF241" s="652"/>
      <c r="AG241" s="652"/>
      <c r="AH241" s="652"/>
      <c r="AI241" s="652"/>
    </row>
    <row r="242" spans="5:35" s="193" customFormat="1">
      <c r="E242" s="684"/>
      <c r="H242" s="684"/>
      <c r="I242" s="684"/>
      <c r="K242" s="652"/>
      <c r="L242" s="652"/>
      <c r="M242" s="652"/>
      <c r="N242" s="652"/>
      <c r="O242" s="652"/>
      <c r="P242" s="652"/>
      <c r="Q242" s="652"/>
      <c r="R242" s="652"/>
      <c r="S242" s="652"/>
      <c r="T242" s="652"/>
      <c r="U242" s="652"/>
      <c r="V242" s="652"/>
      <c r="W242" s="652"/>
      <c r="X242" s="652"/>
      <c r="Y242" s="652"/>
      <c r="Z242" s="652"/>
      <c r="AA242" s="652"/>
      <c r="AB242" s="652"/>
      <c r="AC242" s="652"/>
      <c r="AD242" s="652"/>
      <c r="AE242" s="652"/>
      <c r="AF242" s="652"/>
      <c r="AG242" s="652"/>
      <c r="AH242" s="652"/>
      <c r="AI242" s="652"/>
    </row>
    <row r="243" spans="5:35" s="193" customFormat="1">
      <c r="E243" s="684"/>
      <c r="H243" s="684"/>
      <c r="I243" s="684"/>
      <c r="K243" s="652"/>
      <c r="L243" s="652"/>
      <c r="M243" s="652"/>
      <c r="N243" s="652"/>
      <c r="O243" s="652"/>
      <c r="P243" s="652"/>
      <c r="Q243" s="652"/>
      <c r="R243" s="652"/>
      <c r="S243" s="652"/>
      <c r="T243" s="652"/>
      <c r="U243" s="652"/>
      <c r="V243" s="652"/>
      <c r="W243" s="652"/>
      <c r="X243" s="652"/>
      <c r="Y243" s="652"/>
      <c r="Z243" s="652"/>
      <c r="AA243" s="652"/>
      <c r="AB243" s="652"/>
      <c r="AC243" s="652"/>
      <c r="AD243" s="652"/>
      <c r="AE243" s="652"/>
      <c r="AF243" s="652"/>
      <c r="AG243" s="652"/>
      <c r="AH243" s="652"/>
      <c r="AI243" s="652"/>
    </row>
    <row r="244" spans="5:35" s="193" customFormat="1">
      <c r="E244" s="684"/>
      <c r="H244" s="684"/>
      <c r="I244" s="684"/>
      <c r="K244" s="652"/>
      <c r="L244" s="652"/>
      <c r="M244" s="652"/>
      <c r="N244" s="652"/>
      <c r="O244" s="652"/>
      <c r="P244" s="652"/>
      <c r="Q244" s="652"/>
      <c r="R244" s="652"/>
      <c r="S244" s="652"/>
      <c r="T244" s="652"/>
      <c r="U244" s="652"/>
      <c r="V244" s="652"/>
      <c r="W244" s="652"/>
      <c r="X244" s="652"/>
      <c r="Y244" s="652"/>
      <c r="Z244" s="652"/>
      <c r="AA244" s="652"/>
      <c r="AB244" s="652"/>
      <c r="AC244" s="652"/>
      <c r="AD244" s="652"/>
      <c r="AE244" s="652"/>
      <c r="AF244" s="652"/>
      <c r="AG244" s="652"/>
      <c r="AH244" s="652"/>
      <c r="AI244" s="652"/>
    </row>
    <row r="245" spans="5:35" s="193" customFormat="1">
      <c r="E245" s="684"/>
      <c r="H245" s="684"/>
      <c r="I245" s="684"/>
      <c r="K245" s="652"/>
      <c r="L245" s="652"/>
      <c r="M245" s="652"/>
      <c r="N245" s="652"/>
      <c r="O245" s="652"/>
      <c r="P245" s="652"/>
      <c r="Q245" s="652"/>
      <c r="R245" s="652"/>
      <c r="S245" s="652"/>
      <c r="T245" s="652"/>
      <c r="U245" s="652"/>
      <c r="V245" s="652"/>
      <c r="W245" s="652"/>
      <c r="X245" s="652"/>
      <c r="Y245" s="652"/>
      <c r="Z245" s="652"/>
      <c r="AA245" s="652"/>
      <c r="AB245" s="652"/>
      <c r="AC245" s="652"/>
      <c r="AD245" s="652"/>
      <c r="AE245" s="652"/>
      <c r="AF245" s="652"/>
      <c r="AG245" s="652"/>
      <c r="AH245" s="652"/>
      <c r="AI245" s="652"/>
    </row>
    <row r="246" spans="5:35" s="193" customFormat="1">
      <c r="E246" s="684"/>
      <c r="H246" s="684"/>
      <c r="I246" s="684"/>
      <c r="K246" s="652"/>
      <c r="L246" s="652"/>
      <c r="M246" s="652"/>
      <c r="N246" s="652"/>
      <c r="O246" s="652"/>
      <c r="P246" s="652"/>
      <c r="Q246" s="652"/>
      <c r="R246" s="652"/>
      <c r="S246" s="652"/>
      <c r="T246" s="652"/>
      <c r="U246" s="652"/>
      <c r="V246" s="652"/>
      <c r="W246" s="652"/>
      <c r="X246" s="652"/>
      <c r="Y246" s="652"/>
      <c r="Z246" s="652"/>
      <c r="AA246" s="652"/>
      <c r="AB246" s="652"/>
      <c r="AC246" s="652"/>
      <c r="AD246" s="652"/>
      <c r="AE246" s="652"/>
      <c r="AF246" s="652"/>
      <c r="AG246" s="652"/>
      <c r="AH246" s="652"/>
      <c r="AI246" s="652"/>
    </row>
    <row r="247" spans="5:35" s="193" customFormat="1">
      <c r="E247" s="684"/>
      <c r="H247" s="684"/>
      <c r="I247" s="684"/>
      <c r="K247" s="652"/>
      <c r="L247" s="652"/>
      <c r="M247" s="652"/>
      <c r="N247" s="652"/>
      <c r="O247" s="652"/>
      <c r="P247" s="652"/>
      <c r="Q247" s="652"/>
      <c r="R247" s="652"/>
      <c r="S247" s="652"/>
      <c r="T247" s="652"/>
      <c r="U247" s="652"/>
      <c r="V247" s="652"/>
      <c r="W247" s="652"/>
      <c r="X247" s="652"/>
      <c r="Y247" s="652"/>
      <c r="Z247" s="652"/>
      <c r="AA247" s="652"/>
      <c r="AB247" s="652"/>
      <c r="AC247" s="652"/>
      <c r="AD247" s="652"/>
      <c r="AE247" s="652"/>
      <c r="AF247" s="652"/>
      <c r="AG247" s="652"/>
      <c r="AH247" s="652"/>
      <c r="AI247" s="652"/>
    </row>
    <row r="248" spans="5:35" s="193" customFormat="1">
      <c r="E248" s="684"/>
      <c r="H248" s="684"/>
      <c r="I248" s="684"/>
      <c r="K248" s="652"/>
      <c r="L248" s="652"/>
      <c r="M248" s="652"/>
      <c r="N248" s="652"/>
      <c r="O248" s="652"/>
      <c r="P248" s="652"/>
      <c r="Q248" s="652"/>
      <c r="R248" s="652"/>
      <c r="S248" s="652"/>
      <c r="T248" s="652"/>
      <c r="U248" s="652"/>
      <c r="V248" s="652"/>
      <c r="W248" s="652"/>
      <c r="X248" s="652"/>
      <c r="Y248" s="652"/>
      <c r="Z248" s="652"/>
      <c r="AA248" s="652"/>
      <c r="AB248" s="652"/>
      <c r="AC248" s="652"/>
      <c r="AD248" s="652"/>
      <c r="AE248" s="652"/>
      <c r="AF248" s="652"/>
      <c r="AG248" s="652"/>
      <c r="AH248" s="652"/>
      <c r="AI248" s="652"/>
    </row>
    <row r="249" spans="5:35" s="193" customFormat="1">
      <c r="E249" s="684"/>
      <c r="H249" s="684"/>
      <c r="I249" s="684"/>
      <c r="K249" s="652"/>
      <c r="L249" s="652"/>
      <c r="M249" s="652"/>
      <c r="N249" s="652"/>
      <c r="O249" s="652"/>
      <c r="P249" s="652"/>
      <c r="Q249" s="652"/>
      <c r="R249" s="652"/>
      <c r="S249" s="652"/>
      <c r="T249" s="652"/>
      <c r="U249" s="652"/>
      <c r="V249" s="652"/>
      <c r="W249" s="652"/>
      <c r="X249" s="652"/>
      <c r="Y249" s="652"/>
      <c r="Z249" s="652"/>
      <c r="AA249" s="652"/>
      <c r="AB249" s="652"/>
      <c r="AC249" s="652"/>
      <c r="AD249" s="652"/>
      <c r="AE249" s="652"/>
      <c r="AF249" s="652"/>
      <c r="AG249" s="652"/>
      <c r="AH249" s="652"/>
      <c r="AI249" s="652"/>
    </row>
    <row r="250" spans="5:35" s="193" customFormat="1">
      <c r="E250" s="684"/>
      <c r="H250" s="684"/>
      <c r="I250" s="684"/>
      <c r="K250" s="652"/>
      <c r="L250" s="652"/>
      <c r="M250" s="652"/>
      <c r="N250" s="652"/>
      <c r="O250" s="652"/>
      <c r="P250" s="652"/>
      <c r="Q250" s="652"/>
      <c r="R250" s="652"/>
      <c r="S250" s="652"/>
      <c r="T250" s="652"/>
      <c r="U250" s="652"/>
      <c r="V250" s="652"/>
      <c r="W250" s="652"/>
      <c r="X250" s="652"/>
      <c r="Y250" s="652"/>
      <c r="Z250" s="652"/>
      <c r="AA250" s="652"/>
      <c r="AB250" s="652"/>
      <c r="AC250" s="652"/>
      <c r="AD250" s="652"/>
      <c r="AE250" s="652"/>
      <c r="AF250" s="652"/>
      <c r="AG250" s="652"/>
      <c r="AH250" s="652"/>
      <c r="AI250" s="652"/>
    </row>
    <row r="251" spans="5:35" s="193" customFormat="1">
      <c r="E251" s="684"/>
      <c r="H251" s="684"/>
      <c r="I251" s="684"/>
      <c r="K251" s="652"/>
      <c r="L251" s="652"/>
      <c r="M251" s="652"/>
      <c r="N251" s="652"/>
      <c r="O251" s="652"/>
      <c r="P251" s="652"/>
      <c r="Q251" s="652"/>
      <c r="R251" s="652"/>
      <c r="S251" s="652"/>
      <c r="T251" s="652"/>
      <c r="U251" s="652"/>
      <c r="V251" s="652"/>
      <c r="W251" s="652"/>
      <c r="X251" s="652"/>
      <c r="Y251" s="652"/>
      <c r="Z251" s="652"/>
      <c r="AA251" s="652"/>
      <c r="AB251" s="652"/>
      <c r="AC251" s="652"/>
      <c r="AD251" s="652"/>
      <c r="AE251" s="652"/>
      <c r="AF251" s="652"/>
      <c r="AG251" s="652"/>
      <c r="AH251" s="652"/>
      <c r="AI251" s="652"/>
    </row>
    <row r="252" spans="5:35" s="193" customFormat="1">
      <c r="E252" s="684"/>
      <c r="H252" s="684"/>
      <c r="I252" s="684"/>
      <c r="K252" s="652"/>
      <c r="L252" s="652"/>
      <c r="M252" s="652"/>
      <c r="N252" s="652"/>
      <c r="O252" s="652"/>
      <c r="P252" s="652"/>
      <c r="Q252" s="652"/>
      <c r="R252" s="652"/>
      <c r="S252" s="652"/>
      <c r="T252" s="652"/>
      <c r="U252" s="652"/>
      <c r="V252" s="652"/>
      <c r="W252" s="652"/>
      <c r="X252" s="652"/>
      <c r="Y252" s="652"/>
      <c r="Z252" s="652"/>
      <c r="AA252" s="652"/>
      <c r="AB252" s="652"/>
      <c r="AC252" s="652"/>
      <c r="AD252" s="652"/>
      <c r="AE252" s="652"/>
      <c r="AF252" s="652"/>
      <c r="AG252" s="652"/>
      <c r="AH252" s="652"/>
      <c r="AI252" s="652"/>
    </row>
    <row r="253" spans="5:35" s="193" customFormat="1">
      <c r="E253" s="684"/>
      <c r="H253" s="684"/>
      <c r="I253" s="684"/>
      <c r="K253" s="652"/>
      <c r="L253" s="652"/>
      <c r="M253" s="652"/>
      <c r="N253" s="652"/>
      <c r="O253" s="652"/>
      <c r="P253" s="652"/>
      <c r="Q253" s="652"/>
      <c r="R253" s="652"/>
      <c r="S253" s="652"/>
      <c r="T253" s="652"/>
      <c r="U253" s="652"/>
      <c r="V253" s="652"/>
      <c r="W253" s="652"/>
      <c r="X253" s="652"/>
      <c r="Y253" s="652"/>
      <c r="Z253" s="652"/>
      <c r="AA253" s="652"/>
      <c r="AB253" s="652"/>
      <c r="AC253" s="652"/>
      <c r="AD253" s="652"/>
      <c r="AE253" s="652"/>
      <c r="AF253" s="652"/>
      <c r="AG253" s="652"/>
      <c r="AH253" s="652"/>
      <c r="AI253" s="652"/>
    </row>
    <row r="254" spans="5:35" s="193" customFormat="1">
      <c r="E254" s="684"/>
      <c r="H254" s="684"/>
      <c r="I254" s="684"/>
      <c r="K254" s="652"/>
      <c r="L254" s="652"/>
      <c r="M254" s="652"/>
      <c r="N254" s="652"/>
      <c r="O254" s="652"/>
      <c r="P254" s="652"/>
      <c r="Q254" s="652"/>
      <c r="R254" s="652"/>
      <c r="S254" s="652"/>
      <c r="T254" s="652"/>
      <c r="U254" s="652"/>
      <c r="V254" s="652"/>
      <c r="W254" s="652"/>
      <c r="X254" s="652"/>
      <c r="Y254" s="652"/>
      <c r="Z254" s="652"/>
      <c r="AA254" s="652"/>
      <c r="AB254" s="652"/>
      <c r="AC254" s="652"/>
      <c r="AD254" s="652"/>
      <c r="AE254" s="652"/>
      <c r="AF254" s="652"/>
      <c r="AG254" s="652"/>
      <c r="AH254" s="652"/>
      <c r="AI254" s="652"/>
    </row>
    <row r="255" spans="5:35" s="193" customFormat="1">
      <c r="E255" s="684"/>
      <c r="H255" s="684"/>
      <c r="I255" s="684"/>
      <c r="K255" s="652"/>
      <c r="L255" s="652"/>
      <c r="M255" s="652"/>
      <c r="N255" s="652"/>
      <c r="O255" s="652"/>
      <c r="P255" s="652"/>
      <c r="Q255" s="652"/>
      <c r="R255" s="652"/>
      <c r="S255" s="652"/>
      <c r="T255" s="652"/>
      <c r="U255" s="652"/>
      <c r="V255" s="652"/>
      <c r="W255" s="652"/>
      <c r="X255" s="652"/>
      <c r="Y255" s="652"/>
      <c r="Z255" s="652"/>
      <c r="AA255" s="652"/>
      <c r="AB255" s="652"/>
      <c r="AC255" s="652"/>
      <c r="AD255" s="652"/>
      <c r="AE255" s="652"/>
      <c r="AF255" s="652"/>
      <c r="AG255" s="652"/>
      <c r="AH255" s="652"/>
      <c r="AI255" s="652"/>
    </row>
    <row r="256" spans="5:35" s="193" customFormat="1">
      <c r="E256" s="684"/>
      <c r="H256" s="684"/>
      <c r="I256" s="684"/>
      <c r="K256" s="652"/>
      <c r="L256" s="652"/>
      <c r="M256" s="652"/>
      <c r="N256" s="652"/>
      <c r="O256" s="652"/>
      <c r="P256" s="652"/>
      <c r="Q256" s="652"/>
      <c r="R256" s="652"/>
      <c r="S256" s="652"/>
      <c r="T256" s="652"/>
      <c r="U256" s="652"/>
      <c r="V256" s="652"/>
      <c r="W256" s="652"/>
      <c r="X256" s="652"/>
      <c r="Y256" s="652"/>
      <c r="Z256" s="652"/>
      <c r="AA256" s="652"/>
      <c r="AB256" s="652"/>
      <c r="AC256" s="652"/>
      <c r="AD256" s="652"/>
      <c r="AE256" s="652"/>
      <c r="AF256" s="652"/>
      <c r="AG256" s="652"/>
      <c r="AH256" s="652"/>
      <c r="AI256" s="652"/>
    </row>
    <row r="257" spans="5:35" s="193" customFormat="1">
      <c r="E257" s="684"/>
      <c r="H257" s="684"/>
      <c r="I257" s="684"/>
      <c r="K257" s="652"/>
      <c r="L257" s="652"/>
      <c r="M257" s="652"/>
      <c r="N257" s="652"/>
      <c r="O257" s="652"/>
      <c r="P257" s="652"/>
      <c r="Q257" s="652"/>
      <c r="R257" s="652"/>
      <c r="S257" s="652"/>
      <c r="T257" s="652"/>
      <c r="U257" s="652"/>
      <c r="V257" s="652"/>
      <c r="W257" s="652"/>
      <c r="X257" s="652"/>
      <c r="Y257" s="652"/>
      <c r="Z257" s="652"/>
      <c r="AA257" s="652"/>
      <c r="AB257" s="652"/>
      <c r="AC257" s="652"/>
      <c r="AD257" s="652"/>
      <c r="AE257" s="652"/>
      <c r="AF257" s="652"/>
      <c r="AG257" s="652"/>
      <c r="AH257" s="652"/>
      <c r="AI257" s="652"/>
    </row>
    <row r="258" spans="5:35" s="193" customFormat="1">
      <c r="E258" s="684"/>
      <c r="H258" s="684"/>
      <c r="I258" s="684"/>
      <c r="K258" s="652"/>
      <c r="L258" s="652"/>
      <c r="M258" s="652"/>
      <c r="N258" s="652"/>
      <c r="O258" s="652"/>
      <c r="P258" s="652"/>
      <c r="Q258" s="652"/>
      <c r="R258" s="652"/>
      <c r="S258" s="652"/>
      <c r="T258" s="652"/>
      <c r="U258" s="652"/>
      <c r="V258" s="652"/>
      <c r="W258" s="652"/>
      <c r="X258" s="652"/>
      <c r="Y258" s="652"/>
      <c r="Z258" s="652"/>
      <c r="AA258" s="652"/>
      <c r="AB258" s="652"/>
      <c r="AC258" s="652"/>
      <c r="AD258" s="652"/>
      <c r="AE258" s="652"/>
      <c r="AF258" s="652"/>
      <c r="AG258" s="652"/>
      <c r="AH258" s="652"/>
      <c r="AI258" s="652"/>
    </row>
    <row r="259" spans="5:35" s="193" customFormat="1">
      <c r="E259" s="684"/>
      <c r="H259" s="684"/>
      <c r="I259" s="684"/>
      <c r="K259" s="652"/>
      <c r="L259" s="652"/>
      <c r="M259" s="652"/>
      <c r="N259" s="652"/>
      <c r="O259" s="652"/>
      <c r="P259" s="652"/>
      <c r="Q259" s="652"/>
      <c r="R259" s="652"/>
      <c r="S259" s="652"/>
      <c r="T259" s="652"/>
      <c r="U259" s="652"/>
      <c r="V259" s="652"/>
      <c r="W259" s="652"/>
      <c r="X259" s="652"/>
      <c r="Y259" s="652"/>
      <c r="Z259" s="652"/>
      <c r="AA259" s="652"/>
      <c r="AB259" s="652"/>
      <c r="AC259" s="652"/>
      <c r="AD259" s="652"/>
      <c r="AE259" s="652"/>
      <c r="AF259" s="652"/>
      <c r="AG259" s="652"/>
      <c r="AH259" s="652"/>
      <c r="AI259" s="652"/>
    </row>
    <row r="260" spans="5:35" s="193" customFormat="1">
      <c r="E260" s="684"/>
      <c r="H260" s="684"/>
      <c r="I260" s="684"/>
      <c r="K260" s="652"/>
      <c r="L260" s="652"/>
      <c r="M260" s="652"/>
      <c r="N260" s="652"/>
      <c r="O260" s="652"/>
      <c r="P260" s="652"/>
      <c r="Q260" s="652"/>
      <c r="R260" s="652"/>
      <c r="S260" s="652"/>
      <c r="T260" s="652"/>
      <c r="U260" s="652"/>
      <c r="V260" s="652"/>
      <c r="W260" s="652"/>
      <c r="X260" s="652"/>
      <c r="Y260" s="652"/>
      <c r="Z260" s="652"/>
      <c r="AA260" s="652"/>
      <c r="AB260" s="652"/>
      <c r="AC260" s="652"/>
      <c r="AD260" s="652"/>
      <c r="AE260" s="652"/>
      <c r="AF260" s="652"/>
      <c r="AG260" s="652"/>
      <c r="AH260" s="652"/>
      <c r="AI260" s="652"/>
    </row>
    <row r="261" spans="5:35" s="193" customFormat="1">
      <c r="E261" s="684"/>
      <c r="H261" s="684"/>
      <c r="I261" s="684"/>
      <c r="K261" s="652"/>
      <c r="L261" s="652"/>
      <c r="M261" s="652"/>
      <c r="N261" s="652"/>
      <c r="O261" s="652"/>
      <c r="P261" s="652"/>
      <c r="Q261" s="652"/>
      <c r="R261" s="652"/>
      <c r="S261" s="652"/>
      <c r="T261" s="652"/>
      <c r="U261" s="652"/>
      <c r="V261" s="652"/>
      <c r="W261" s="652"/>
      <c r="X261" s="652"/>
      <c r="Y261" s="652"/>
      <c r="Z261" s="652"/>
      <c r="AA261" s="652"/>
      <c r="AB261" s="652"/>
      <c r="AC261" s="652"/>
      <c r="AD261" s="652"/>
      <c r="AE261" s="652"/>
      <c r="AF261" s="652"/>
      <c r="AG261" s="652"/>
      <c r="AH261" s="652"/>
      <c r="AI261" s="652"/>
    </row>
    <row r="262" spans="5:35" s="193" customFormat="1">
      <c r="E262" s="684"/>
      <c r="H262" s="684"/>
      <c r="I262" s="684"/>
      <c r="K262" s="652"/>
      <c r="L262" s="652"/>
      <c r="M262" s="652"/>
      <c r="N262" s="652"/>
      <c r="O262" s="652"/>
      <c r="P262" s="652"/>
      <c r="Q262" s="652"/>
      <c r="R262" s="652"/>
      <c r="S262" s="652"/>
      <c r="T262" s="652"/>
      <c r="U262" s="652"/>
      <c r="V262" s="652"/>
      <c r="W262" s="652"/>
      <c r="X262" s="652"/>
      <c r="Y262" s="652"/>
      <c r="Z262" s="652"/>
      <c r="AA262" s="652"/>
      <c r="AB262" s="652"/>
      <c r="AC262" s="652"/>
      <c r="AD262" s="652"/>
      <c r="AE262" s="652"/>
      <c r="AF262" s="652"/>
      <c r="AG262" s="652"/>
      <c r="AH262" s="652"/>
      <c r="AI262" s="652"/>
    </row>
    <row r="263" spans="5:35" s="193" customFormat="1">
      <c r="E263" s="684"/>
      <c r="H263" s="684"/>
      <c r="I263" s="684"/>
      <c r="K263" s="652"/>
      <c r="L263" s="652"/>
      <c r="M263" s="652"/>
      <c r="N263" s="652"/>
      <c r="O263" s="652"/>
      <c r="P263" s="652"/>
      <c r="Q263" s="652"/>
      <c r="R263" s="652"/>
      <c r="S263" s="652"/>
      <c r="T263" s="652"/>
      <c r="U263" s="652"/>
      <c r="V263" s="652"/>
      <c r="W263" s="652"/>
      <c r="X263" s="652"/>
      <c r="Y263" s="652"/>
      <c r="Z263" s="652"/>
      <c r="AA263" s="652"/>
      <c r="AB263" s="652"/>
      <c r="AC263" s="652"/>
      <c r="AD263" s="652"/>
      <c r="AE263" s="652"/>
      <c r="AF263" s="652"/>
      <c r="AG263" s="652"/>
      <c r="AH263" s="652"/>
      <c r="AI263" s="652"/>
    </row>
    <row r="264" spans="5:35" s="193" customFormat="1">
      <c r="E264" s="684"/>
      <c r="H264" s="684"/>
      <c r="I264" s="684"/>
      <c r="K264" s="652"/>
      <c r="L264" s="652"/>
      <c r="M264" s="652"/>
      <c r="N264" s="652"/>
      <c r="O264" s="652"/>
      <c r="P264" s="652"/>
      <c r="Q264" s="652"/>
      <c r="R264" s="652"/>
      <c r="S264" s="652"/>
      <c r="T264" s="652"/>
      <c r="U264" s="652"/>
      <c r="V264" s="652"/>
      <c r="W264" s="652"/>
      <c r="X264" s="652"/>
      <c r="Y264" s="652"/>
      <c r="Z264" s="652"/>
      <c r="AA264" s="652"/>
      <c r="AB264" s="652"/>
      <c r="AC264" s="652"/>
      <c r="AD264" s="652"/>
      <c r="AE264" s="652"/>
      <c r="AF264" s="652"/>
      <c r="AG264" s="652"/>
      <c r="AH264" s="652"/>
      <c r="AI264" s="652"/>
    </row>
    <row r="265" spans="5:35" s="193" customFormat="1">
      <c r="E265" s="684"/>
      <c r="H265" s="684"/>
      <c r="I265" s="684"/>
      <c r="K265" s="652"/>
      <c r="L265" s="652"/>
      <c r="M265" s="652"/>
      <c r="N265" s="652"/>
      <c r="O265" s="652"/>
      <c r="P265" s="652"/>
      <c r="Q265" s="652"/>
      <c r="R265" s="652"/>
      <c r="S265" s="652"/>
      <c r="T265" s="652"/>
      <c r="U265" s="652"/>
      <c r="V265" s="652"/>
      <c r="W265" s="652"/>
      <c r="X265" s="652"/>
      <c r="Y265" s="652"/>
      <c r="Z265" s="652"/>
      <c r="AA265" s="652"/>
      <c r="AB265" s="652"/>
      <c r="AC265" s="652"/>
      <c r="AD265" s="652"/>
      <c r="AE265" s="652"/>
      <c r="AF265" s="652"/>
      <c r="AG265" s="652"/>
      <c r="AH265" s="652"/>
      <c r="AI265" s="652"/>
    </row>
    <row r="266" spans="5:35" s="193" customFormat="1">
      <c r="E266" s="684"/>
      <c r="H266" s="684"/>
      <c r="I266" s="684"/>
      <c r="K266" s="652"/>
      <c r="L266" s="652"/>
      <c r="M266" s="652"/>
      <c r="N266" s="652"/>
      <c r="O266" s="652"/>
      <c r="P266" s="652"/>
      <c r="Q266" s="652"/>
      <c r="R266" s="652"/>
      <c r="S266" s="652"/>
      <c r="T266" s="652"/>
      <c r="U266" s="652"/>
      <c r="V266" s="652"/>
      <c r="W266" s="652"/>
      <c r="X266" s="652"/>
      <c r="Y266" s="652"/>
      <c r="Z266" s="652"/>
      <c r="AA266" s="652"/>
      <c r="AB266" s="652"/>
      <c r="AC266" s="652"/>
      <c r="AD266" s="652"/>
      <c r="AE266" s="652"/>
      <c r="AF266" s="652"/>
      <c r="AG266" s="652"/>
      <c r="AH266" s="652"/>
      <c r="AI266" s="652"/>
    </row>
    <row r="267" spans="5:35" s="193" customFormat="1">
      <c r="E267" s="684"/>
      <c r="H267" s="684"/>
      <c r="I267" s="684"/>
      <c r="K267" s="652"/>
      <c r="L267" s="652"/>
      <c r="M267" s="652"/>
      <c r="N267" s="652"/>
      <c r="O267" s="652"/>
      <c r="P267" s="652"/>
      <c r="Q267" s="652"/>
      <c r="R267" s="652"/>
      <c r="S267" s="652"/>
      <c r="T267" s="652"/>
      <c r="U267" s="652"/>
      <c r="V267" s="652"/>
      <c r="W267" s="652"/>
      <c r="X267" s="652"/>
      <c r="Y267" s="652"/>
      <c r="Z267" s="652"/>
      <c r="AA267" s="652"/>
      <c r="AB267" s="652"/>
      <c r="AC267" s="652"/>
      <c r="AD267" s="652"/>
      <c r="AE267" s="652"/>
      <c r="AF267" s="652"/>
      <c r="AG267" s="652"/>
      <c r="AH267" s="652"/>
      <c r="AI267" s="652"/>
    </row>
    <row r="268" spans="5:35" s="193" customFormat="1">
      <c r="E268" s="684"/>
      <c r="H268" s="684"/>
      <c r="I268" s="684"/>
      <c r="K268" s="652"/>
      <c r="L268" s="652"/>
      <c r="M268" s="652"/>
      <c r="N268" s="652"/>
      <c r="O268" s="652"/>
      <c r="P268" s="652"/>
      <c r="Q268" s="652"/>
      <c r="R268" s="652"/>
      <c r="S268" s="652"/>
      <c r="T268" s="652"/>
      <c r="U268" s="652"/>
      <c r="V268" s="652"/>
      <c r="W268" s="652"/>
      <c r="X268" s="652"/>
      <c r="Y268" s="652"/>
      <c r="Z268" s="652"/>
      <c r="AA268" s="652"/>
      <c r="AB268" s="652"/>
      <c r="AC268" s="652"/>
      <c r="AD268" s="652"/>
      <c r="AE268" s="652"/>
      <c r="AF268" s="652"/>
      <c r="AG268" s="652"/>
      <c r="AH268" s="652"/>
      <c r="AI268" s="652"/>
    </row>
    <row r="269" spans="5:35" s="193" customFormat="1">
      <c r="E269" s="684"/>
      <c r="H269" s="684"/>
      <c r="I269" s="684"/>
      <c r="K269" s="652"/>
      <c r="L269" s="652"/>
      <c r="M269" s="652"/>
      <c r="N269" s="652"/>
      <c r="O269" s="652"/>
      <c r="P269" s="652"/>
      <c r="Q269" s="652"/>
      <c r="R269" s="652"/>
      <c r="S269" s="652"/>
      <c r="T269" s="652"/>
      <c r="U269" s="652"/>
      <c r="V269" s="652"/>
      <c r="W269" s="652"/>
      <c r="X269" s="652"/>
      <c r="Y269" s="652"/>
      <c r="Z269" s="652"/>
      <c r="AA269" s="652"/>
      <c r="AB269" s="652"/>
      <c r="AC269" s="652"/>
      <c r="AD269" s="652"/>
      <c r="AE269" s="652"/>
      <c r="AF269" s="652"/>
      <c r="AG269" s="652"/>
      <c r="AH269" s="652"/>
      <c r="AI269" s="652"/>
    </row>
    <row r="270" spans="5:35" s="193" customFormat="1">
      <c r="E270" s="684"/>
      <c r="H270" s="684"/>
      <c r="I270" s="684"/>
      <c r="K270" s="652"/>
      <c r="L270" s="652"/>
      <c r="M270" s="652"/>
      <c r="N270" s="652"/>
      <c r="O270" s="652"/>
      <c r="P270" s="652"/>
      <c r="Q270" s="652"/>
      <c r="R270" s="652"/>
      <c r="S270" s="652"/>
      <c r="T270" s="652"/>
      <c r="U270" s="652"/>
      <c r="V270" s="652"/>
      <c r="W270" s="652"/>
      <c r="X270" s="652"/>
      <c r="Y270" s="652"/>
      <c r="Z270" s="652"/>
      <c r="AA270" s="652"/>
      <c r="AB270" s="652"/>
      <c r="AC270" s="652"/>
      <c r="AD270" s="652"/>
      <c r="AE270" s="652"/>
      <c r="AF270" s="652"/>
      <c r="AG270" s="652"/>
      <c r="AH270" s="652"/>
      <c r="AI270" s="652"/>
    </row>
    <row r="271" spans="5:35" s="193" customFormat="1">
      <c r="E271" s="684"/>
      <c r="H271" s="684"/>
      <c r="I271" s="684"/>
      <c r="K271" s="652"/>
      <c r="L271" s="652"/>
      <c r="M271" s="652"/>
      <c r="N271" s="652"/>
      <c r="O271" s="652"/>
      <c r="P271" s="652"/>
      <c r="Q271" s="652"/>
      <c r="R271" s="652"/>
      <c r="S271" s="652"/>
      <c r="T271" s="652"/>
      <c r="U271" s="652"/>
      <c r="V271" s="652"/>
      <c r="W271" s="652"/>
      <c r="X271" s="652"/>
      <c r="Y271" s="652"/>
      <c r="Z271" s="652"/>
      <c r="AA271" s="652"/>
      <c r="AB271" s="652"/>
      <c r="AC271" s="652"/>
      <c r="AD271" s="652"/>
      <c r="AE271" s="652"/>
      <c r="AF271" s="652"/>
      <c r="AG271" s="652"/>
      <c r="AH271" s="652"/>
      <c r="AI271" s="652"/>
    </row>
    <row r="272" spans="5:35" s="193" customFormat="1">
      <c r="E272" s="684"/>
      <c r="H272" s="684"/>
      <c r="I272" s="684"/>
      <c r="K272" s="652"/>
      <c r="L272" s="652"/>
      <c r="M272" s="652"/>
      <c r="N272" s="652"/>
      <c r="O272" s="652"/>
      <c r="P272" s="652"/>
      <c r="Q272" s="652"/>
      <c r="R272" s="652"/>
      <c r="S272" s="652"/>
      <c r="T272" s="652"/>
      <c r="U272" s="652"/>
      <c r="V272" s="652"/>
      <c r="W272" s="652"/>
      <c r="X272" s="652"/>
      <c r="Y272" s="652"/>
      <c r="Z272" s="652"/>
      <c r="AA272" s="652"/>
      <c r="AB272" s="652"/>
      <c r="AC272" s="652"/>
      <c r="AD272" s="652"/>
      <c r="AE272" s="652"/>
      <c r="AF272" s="652"/>
      <c r="AG272" s="652"/>
      <c r="AH272" s="652"/>
      <c r="AI272" s="652"/>
    </row>
    <row r="273" spans="5:35" s="193" customFormat="1">
      <c r="E273" s="684"/>
      <c r="H273" s="684"/>
      <c r="I273" s="684"/>
      <c r="K273" s="652"/>
      <c r="L273" s="652"/>
      <c r="M273" s="652"/>
      <c r="N273" s="652"/>
      <c r="O273" s="652"/>
      <c r="P273" s="652"/>
      <c r="Q273" s="652"/>
      <c r="R273" s="652"/>
      <c r="S273" s="652"/>
      <c r="T273" s="652"/>
      <c r="U273" s="652"/>
      <c r="V273" s="652"/>
      <c r="W273" s="652"/>
      <c r="X273" s="652"/>
      <c r="Y273" s="652"/>
      <c r="Z273" s="652"/>
      <c r="AA273" s="652"/>
      <c r="AB273" s="652"/>
      <c r="AC273" s="652"/>
      <c r="AD273" s="652"/>
      <c r="AE273" s="652"/>
      <c r="AF273" s="652"/>
      <c r="AG273" s="652"/>
      <c r="AH273" s="652"/>
      <c r="AI273" s="652"/>
    </row>
    <row r="274" spans="5:35" s="193" customFormat="1">
      <c r="E274" s="684"/>
      <c r="H274" s="684"/>
      <c r="I274" s="684"/>
      <c r="K274" s="652"/>
      <c r="L274" s="652"/>
      <c r="M274" s="652"/>
      <c r="N274" s="652"/>
      <c r="O274" s="652"/>
      <c r="P274" s="652"/>
      <c r="Q274" s="652"/>
      <c r="R274" s="652"/>
      <c r="S274" s="652"/>
      <c r="T274" s="652"/>
      <c r="U274" s="652"/>
      <c r="V274" s="652"/>
      <c r="W274" s="652"/>
      <c r="X274" s="652"/>
      <c r="Y274" s="652"/>
      <c r="Z274" s="652"/>
      <c r="AA274" s="652"/>
      <c r="AB274" s="652"/>
      <c r="AC274" s="652"/>
      <c r="AD274" s="652"/>
      <c r="AE274" s="652"/>
      <c r="AF274" s="652"/>
      <c r="AG274" s="652"/>
      <c r="AH274" s="652"/>
      <c r="AI274" s="652"/>
    </row>
    <row r="275" spans="5:35" s="193" customFormat="1">
      <c r="E275" s="684"/>
      <c r="H275" s="684"/>
      <c r="I275" s="684"/>
      <c r="K275" s="652"/>
      <c r="L275" s="652"/>
      <c r="M275" s="652"/>
      <c r="N275" s="652"/>
      <c r="O275" s="652"/>
      <c r="P275" s="652"/>
      <c r="Q275" s="652"/>
      <c r="R275" s="652"/>
      <c r="S275" s="652"/>
      <c r="T275" s="652"/>
      <c r="U275" s="652"/>
      <c r="V275" s="652"/>
      <c r="W275" s="652"/>
      <c r="X275" s="652"/>
      <c r="Y275" s="652"/>
      <c r="Z275" s="652"/>
      <c r="AA275" s="652"/>
      <c r="AB275" s="652"/>
      <c r="AC275" s="652"/>
      <c r="AD275" s="652"/>
      <c r="AE275" s="652"/>
      <c r="AF275" s="652"/>
      <c r="AG275" s="652"/>
      <c r="AH275" s="652"/>
      <c r="AI275" s="652"/>
    </row>
    <row r="276" spans="5:35" s="193" customFormat="1">
      <c r="E276" s="684"/>
      <c r="H276" s="684"/>
      <c r="I276" s="684"/>
      <c r="K276" s="652"/>
      <c r="L276" s="652"/>
      <c r="M276" s="652"/>
      <c r="N276" s="652"/>
      <c r="O276" s="652"/>
      <c r="P276" s="652"/>
      <c r="Q276" s="652"/>
      <c r="R276" s="652"/>
      <c r="S276" s="652"/>
      <c r="T276" s="652"/>
      <c r="U276" s="652"/>
      <c r="V276" s="652"/>
      <c r="W276" s="652"/>
      <c r="X276" s="652"/>
      <c r="Y276" s="652"/>
      <c r="Z276" s="652"/>
      <c r="AA276" s="652"/>
      <c r="AB276" s="652"/>
      <c r="AC276" s="652"/>
      <c r="AD276" s="652"/>
      <c r="AE276" s="652"/>
      <c r="AF276" s="652"/>
      <c r="AG276" s="652"/>
      <c r="AH276" s="652"/>
      <c r="AI276" s="652"/>
    </row>
    <row r="277" spans="5:35" s="193" customFormat="1">
      <c r="E277" s="684"/>
      <c r="H277" s="684"/>
      <c r="I277" s="684"/>
      <c r="K277" s="652"/>
      <c r="L277" s="652"/>
      <c r="M277" s="652"/>
      <c r="N277" s="652"/>
      <c r="O277" s="652"/>
      <c r="P277" s="652"/>
      <c r="Q277" s="652"/>
      <c r="R277" s="652"/>
      <c r="S277" s="652"/>
      <c r="T277" s="652"/>
      <c r="U277" s="652"/>
      <c r="V277" s="652"/>
      <c r="W277" s="652"/>
      <c r="X277" s="652"/>
      <c r="Y277" s="652"/>
      <c r="Z277" s="652"/>
      <c r="AA277" s="652"/>
      <c r="AB277" s="652"/>
      <c r="AC277" s="652"/>
      <c r="AD277" s="652"/>
      <c r="AE277" s="652"/>
      <c r="AF277" s="652"/>
      <c r="AG277" s="652"/>
      <c r="AH277" s="652"/>
      <c r="AI277" s="652"/>
    </row>
    <row r="278" spans="5:35" s="193" customFormat="1">
      <c r="E278" s="684"/>
      <c r="H278" s="684"/>
      <c r="I278" s="684"/>
      <c r="K278" s="652"/>
      <c r="L278" s="652"/>
      <c r="M278" s="652"/>
      <c r="N278" s="652"/>
      <c r="O278" s="652"/>
      <c r="P278" s="652"/>
      <c r="Q278" s="652"/>
      <c r="R278" s="652"/>
      <c r="S278" s="652"/>
      <c r="T278" s="652"/>
      <c r="U278" s="652"/>
      <c r="V278" s="652"/>
      <c r="W278" s="652"/>
      <c r="X278" s="652"/>
      <c r="Y278" s="652"/>
      <c r="Z278" s="652"/>
      <c r="AA278" s="652"/>
      <c r="AB278" s="652"/>
      <c r="AC278" s="652"/>
      <c r="AD278" s="652"/>
      <c r="AE278" s="652"/>
      <c r="AF278" s="652"/>
      <c r="AG278" s="652"/>
      <c r="AH278" s="652"/>
      <c r="AI278" s="652"/>
    </row>
    <row r="279" spans="5:35" s="193" customFormat="1">
      <c r="E279" s="684"/>
      <c r="H279" s="684"/>
      <c r="I279" s="684"/>
      <c r="K279" s="652"/>
      <c r="L279" s="652"/>
      <c r="M279" s="652"/>
      <c r="N279" s="652"/>
      <c r="O279" s="652"/>
      <c r="P279" s="652"/>
      <c r="Q279" s="652"/>
      <c r="R279" s="652"/>
      <c r="S279" s="652"/>
      <c r="T279" s="652"/>
      <c r="U279" s="652"/>
      <c r="V279" s="652"/>
      <c r="W279" s="652"/>
      <c r="X279" s="652"/>
      <c r="Y279" s="652"/>
      <c r="Z279" s="652"/>
      <c r="AA279" s="652"/>
      <c r="AB279" s="652"/>
      <c r="AC279" s="652"/>
      <c r="AD279" s="652"/>
      <c r="AE279" s="652"/>
      <c r="AF279" s="652"/>
      <c r="AG279" s="652"/>
      <c r="AH279" s="652"/>
      <c r="AI279" s="652"/>
    </row>
    <row r="280" spans="5:35" s="193" customFormat="1">
      <c r="E280" s="684"/>
      <c r="H280" s="684"/>
      <c r="I280" s="684"/>
      <c r="K280" s="652"/>
      <c r="L280" s="652"/>
      <c r="M280" s="652"/>
      <c r="N280" s="652"/>
      <c r="O280" s="652"/>
      <c r="P280" s="652"/>
      <c r="Q280" s="652"/>
      <c r="R280" s="652"/>
      <c r="S280" s="652"/>
      <c r="T280" s="652"/>
      <c r="U280" s="652"/>
      <c r="V280" s="652"/>
      <c r="W280" s="652"/>
      <c r="X280" s="652"/>
      <c r="Y280" s="652"/>
      <c r="Z280" s="652"/>
      <c r="AA280" s="652"/>
      <c r="AB280" s="652"/>
      <c r="AC280" s="652"/>
      <c r="AD280" s="652"/>
      <c r="AE280" s="652"/>
      <c r="AF280" s="652"/>
      <c r="AG280" s="652"/>
      <c r="AH280" s="652"/>
      <c r="AI280" s="652"/>
    </row>
    <row r="281" spans="5:35" s="193" customFormat="1">
      <c r="E281" s="684"/>
      <c r="H281" s="684"/>
      <c r="I281" s="684"/>
      <c r="K281" s="652"/>
      <c r="L281" s="652"/>
      <c r="M281" s="652"/>
      <c r="N281" s="652"/>
      <c r="O281" s="652"/>
      <c r="P281" s="652"/>
      <c r="Q281" s="652"/>
      <c r="R281" s="652"/>
      <c r="S281" s="652"/>
      <c r="T281" s="652"/>
      <c r="U281" s="652"/>
      <c r="V281" s="652"/>
      <c r="W281" s="652"/>
      <c r="X281" s="652"/>
      <c r="Y281" s="652"/>
      <c r="Z281" s="652"/>
      <c r="AA281" s="652"/>
      <c r="AB281" s="652"/>
      <c r="AC281" s="652"/>
      <c r="AD281" s="652"/>
      <c r="AE281" s="652"/>
      <c r="AF281" s="652"/>
      <c r="AG281" s="652"/>
      <c r="AH281" s="652"/>
      <c r="AI281" s="652"/>
    </row>
    <row r="282" spans="5:35" s="193" customFormat="1">
      <c r="E282" s="684"/>
      <c r="H282" s="684"/>
      <c r="I282" s="684"/>
      <c r="K282" s="652"/>
      <c r="L282" s="652"/>
      <c r="M282" s="652"/>
      <c r="N282" s="652"/>
      <c r="O282" s="652"/>
      <c r="P282" s="652"/>
      <c r="Q282" s="652"/>
      <c r="R282" s="652"/>
      <c r="S282" s="652"/>
      <c r="T282" s="652"/>
      <c r="U282" s="652"/>
      <c r="V282" s="652"/>
      <c r="W282" s="652"/>
      <c r="X282" s="652"/>
      <c r="Y282" s="652"/>
      <c r="Z282" s="652"/>
      <c r="AA282" s="652"/>
      <c r="AB282" s="652"/>
      <c r="AC282" s="652"/>
      <c r="AD282" s="652"/>
      <c r="AE282" s="652"/>
      <c r="AF282" s="652"/>
      <c r="AG282" s="652"/>
      <c r="AH282" s="652"/>
      <c r="AI282" s="652"/>
    </row>
    <row r="283" spans="5:35" s="193" customFormat="1">
      <c r="E283" s="684"/>
      <c r="H283" s="684"/>
      <c r="I283" s="684"/>
      <c r="K283" s="652"/>
      <c r="L283" s="652"/>
      <c r="M283" s="652"/>
      <c r="N283" s="652"/>
      <c r="O283" s="652"/>
      <c r="P283" s="652"/>
      <c r="Q283" s="652"/>
      <c r="R283" s="652"/>
      <c r="S283" s="652"/>
      <c r="T283" s="652"/>
      <c r="U283" s="652"/>
      <c r="V283" s="652"/>
      <c r="W283" s="652"/>
      <c r="X283" s="652"/>
      <c r="Y283" s="652"/>
      <c r="Z283" s="652"/>
      <c r="AA283" s="652"/>
      <c r="AB283" s="652"/>
      <c r="AC283" s="652"/>
      <c r="AD283" s="652"/>
      <c r="AE283" s="652"/>
      <c r="AF283" s="652"/>
      <c r="AG283" s="652"/>
      <c r="AH283" s="652"/>
      <c r="AI283" s="652"/>
    </row>
    <row r="284" spans="5:35" s="193" customFormat="1">
      <c r="E284" s="684"/>
      <c r="H284" s="684"/>
      <c r="I284" s="684"/>
      <c r="K284" s="652"/>
      <c r="L284" s="652"/>
      <c r="M284" s="652"/>
      <c r="N284" s="652"/>
      <c r="O284" s="652"/>
      <c r="P284" s="652"/>
      <c r="Q284" s="652"/>
      <c r="R284" s="652"/>
      <c r="S284" s="652"/>
      <c r="T284" s="652"/>
      <c r="U284" s="652"/>
      <c r="V284" s="652"/>
      <c r="W284" s="652"/>
      <c r="X284" s="652"/>
      <c r="Y284" s="652"/>
      <c r="Z284" s="652"/>
      <c r="AA284" s="652"/>
      <c r="AB284" s="652"/>
      <c r="AC284" s="652"/>
      <c r="AD284" s="652"/>
      <c r="AE284" s="652"/>
      <c r="AF284" s="652"/>
      <c r="AG284" s="652"/>
      <c r="AH284" s="652"/>
      <c r="AI284" s="652"/>
    </row>
    <row r="285" spans="5:35" s="193" customFormat="1">
      <c r="E285" s="684"/>
      <c r="H285" s="684"/>
      <c r="I285" s="684"/>
      <c r="K285" s="652"/>
      <c r="L285" s="652"/>
      <c r="M285" s="652"/>
      <c r="N285" s="652"/>
      <c r="O285" s="652"/>
      <c r="P285" s="652"/>
      <c r="Q285" s="652"/>
      <c r="R285" s="652"/>
      <c r="S285" s="652"/>
      <c r="T285" s="652"/>
      <c r="U285" s="652"/>
      <c r="V285" s="652"/>
      <c r="W285" s="652"/>
      <c r="X285" s="652"/>
      <c r="Y285" s="652"/>
      <c r="Z285" s="652"/>
      <c r="AA285" s="652"/>
      <c r="AB285" s="652"/>
      <c r="AC285" s="652"/>
      <c r="AD285" s="652"/>
      <c r="AE285" s="652"/>
      <c r="AF285" s="652"/>
      <c r="AG285" s="652"/>
      <c r="AH285" s="652"/>
      <c r="AI285" s="652"/>
    </row>
    <row r="286" spans="5:35" s="193" customFormat="1">
      <c r="E286" s="684"/>
      <c r="H286" s="684"/>
      <c r="I286" s="684"/>
      <c r="K286" s="652"/>
      <c r="L286" s="652"/>
      <c r="M286" s="652"/>
      <c r="N286" s="652"/>
      <c r="O286" s="652"/>
      <c r="P286" s="652"/>
      <c r="Q286" s="652"/>
      <c r="R286" s="652"/>
      <c r="S286" s="652"/>
      <c r="T286" s="652"/>
      <c r="U286" s="652"/>
      <c r="V286" s="652"/>
      <c r="W286" s="652"/>
      <c r="X286" s="652"/>
      <c r="Y286" s="652"/>
      <c r="Z286" s="652"/>
      <c r="AA286" s="652"/>
      <c r="AB286" s="652"/>
      <c r="AC286" s="652"/>
      <c r="AD286" s="652"/>
      <c r="AE286" s="652"/>
      <c r="AF286" s="652"/>
      <c r="AG286" s="652"/>
      <c r="AH286" s="652"/>
      <c r="AI286" s="652"/>
    </row>
    <row r="287" spans="5:35" s="193" customFormat="1">
      <c r="E287" s="684"/>
      <c r="H287" s="684"/>
      <c r="I287" s="684"/>
      <c r="K287" s="652"/>
      <c r="L287" s="652"/>
      <c r="M287" s="652"/>
      <c r="N287" s="652"/>
      <c r="O287" s="652"/>
      <c r="P287" s="652"/>
      <c r="Q287" s="652"/>
      <c r="R287" s="652"/>
      <c r="S287" s="652"/>
      <c r="T287" s="652"/>
      <c r="U287" s="652"/>
      <c r="V287" s="652"/>
      <c r="W287" s="652"/>
      <c r="X287" s="652"/>
      <c r="Y287" s="652"/>
      <c r="Z287" s="652"/>
      <c r="AA287" s="652"/>
      <c r="AB287" s="652"/>
      <c r="AC287" s="652"/>
      <c r="AD287" s="652"/>
      <c r="AE287" s="652"/>
      <c r="AF287" s="652"/>
      <c r="AG287" s="652"/>
      <c r="AH287" s="652"/>
      <c r="AI287" s="652"/>
    </row>
    <row r="288" spans="5:35" s="193" customFormat="1">
      <c r="E288" s="684"/>
      <c r="H288" s="684"/>
      <c r="I288" s="684"/>
      <c r="K288" s="652"/>
      <c r="L288" s="652"/>
      <c r="M288" s="652"/>
      <c r="N288" s="652"/>
      <c r="O288" s="652"/>
      <c r="P288" s="652"/>
      <c r="Q288" s="652"/>
      <c r="R288" s="652"/>
      <c r="S288" s="652"/>
      <c r="T288" s="652"/>
      <c r="U288" s="652"/>
      <c r="V288" s="652"/>
      <c r="W288" s="652"/>
      <c r="X288" s="652"/>
      <c r="Y288" s="652"/>
      <c r="Z288" s="652"/>
      <c r="AA288" s="652"/>
      <c r="AB288" s="652"/>
      <c r="AC288" s="652"/>
      <c r="AD288" s="652"/>
      <c r="AE288" s="652"/>
      <c r="AF288" s="652"/>
      <c r="AG288" s="652"/>
      <c r="AH288" s="652"/>
      <c r="AI288" s="652"/>
    </row>
    <row r="289" spans="5:35" s="193" customFormat="1">
      <c r="E289" s="684"/>
      <c r="H289" s="684"/>
      <c r="I289" s="684"/>
      <c r="K289" s="652"/>
      <c r="L289" s="652"/>
      <c r="M289" s="652"/>
      <c r="N289" s="652"/>
      <c r="O289" s="652"/>
      <c r="P289" s="652"/>
      <c r="Q289" s="652"/>
      <c r="R289" s="652"/>
      <c r="S289" s="652"/>
      <c r="T289" s="652"/>
      <c r="U289" s="652"/>
      <c r="V289" s="652"/>
      <c r="W289" s="652"/>
      <c r="X289" s="652"/>
      <c r="Y289" s="652"/>
      <c r="Z289" s="652"/>
      <c r="AA289" s="652"/>
      <c r="AB289" s="652"/>
      <c r="AC289" s="652"/>
      <c r="AD289" s="652"/>
      <c r="AE289" s="652"/>
      <c r="AF289" s="652"/>
      <c r="AG289" s="652"/>
      <c r="AH289" s="652"/>
      <c r="AI289" s="652"/>
    </row>
    <row r="290" spans="5:35" s="195" customFormat="1">
      <c r="E290" s="684"/>
      <c r="F290" s="193"/>
      <c r="G290" s="193"/>
      <c r="H290" s="684"/>
      <c r="I290" s="684"/>
      <c r="J290" s="193"/>
      <c r="K290" s="652"/>
      <c r="L290" s="652"/>
      <c r="M290" s="652"/>
      <c r="N290" s="652"/>
      <c r="O290" s="652"/>
      <c r="P290" s="652"/>
      <c r="Q290" s="652"/>
      <c r="R290" s="652"/>
      <c r="S290" s="652"/>
      <c r="T290" s="652"/>
      <c r="U290" s="652"/>
      <c r="V290" s="652"/>
      <c r="W290" s="652"/>
      <c r="X290" s="652"/>
      <c r="Y290" s="652"/>
      <c r="Z290" s="652"/>
      <c r="AA290" s="652"/>
      <c r="AB290" s="652"/>
      <c r="AC290" s="652"/>
      <c r="AD290" s="652"/>
      <c r="AE290" s="652"/>
      <c r="AF290" s="652"/>
      <c r="AG290" s="652"/>
      <c r="AH290" s="652"/>
      <c r="AI290" s="652"/>
    </row>
    <row r="291" spans="5:35" s="195" customFormat="1">
      <c r="E291" s="684"/>
      <c r="F291" s="193"/>
      <c r="G291" s="193"/>
      <c r="H291" s="684"/>
      <c r="I291" s="684"/>
      <c r="J291" s="193"/>
      <c r="K291" s="652"/>
      <c r="L291" s="652"/>
      <c r="M291" s="652"/>
      <c r="N291" s="652"/>
      <c r="O291" s="652"/>
      <c r="P291" s="652"/>
      <c r="Q291" s="652"/>
      <c r="R291" s="652"/>
      <c r="S291" s="652"/>
      <c r="T291" s="652"/>
      <c r="U291" s="652"/>
      <c r="V291" s="652"/>
      <c r="W291" s="652"/>
      <c r="X291" s="652"/>
      <c r="Y291" s="652"/>
      <c r="Z291" s="652"/>
      <c r="AA291" s="652"/>
      <c r="AB291" s="652"/>
      <c r="AC291" s="652"/>
      <c r="AD291" s="652"/>
      <c r="AE291" s="652"/>
      <c r="AF291" s="652"/>
      <c r="AG291" s="652"/>
      <c r="AH291" s="652"/>
      <c r="AI291" s="652"/>
    </row>
    <row r="292" spans="5:35" s="195" customFormat="1">
      <c r="E292" s="684"/>
      <c r="F292" s="193"/>
      <c r="G292" s="193"/>
      <c r="H292" s="684"/>
      <c r="I292" s="684"/>
      <c r="J292" s="193"/>
      <c r="K292" s="652"/>
      <c r="L292" s="652"/>
      <c r="M292" s="652"/>
      <c r="N292" s="652"/>
      <c r="O292" s="652"/>
      <c r="P292" s="652"/>
      <c r="Q292" s="652"/>
      <c r="R292" s="652"/>
      <c r="S292" s="652"/>
      <c r="T292" s="652"/>
      <c r="U292" s="652"/>
      <c r="V292" s="652"/>
      <c r="W292" s="652"/>
      <c r="X292" s="652"/>
      <c r="Y292" s="652"/>
      <c r="Z292" s="652"/>
      <c r="AA292" s="652"/>
      <c r="AB292" s="652"/>
      <c r="AC292" s="652"/>
      <c r="AD292" s="652"/>
      <c r="AE292" s="652"/>
      <c r="AF292" s="652"/>
      <c r="AG292" s="652"/>
      <c r="AH292" s="652"/>
      <c r="AI292" s="652"/>
    </row>
    <row r="293" spans="5:35" s="195" customFormat="1">
      <c r="E293" s="684"/>
      <c r="F293" s="193"/>
      <c r="G293" s="193"/>
      <c r="H293" s="684"/>
      <c r="I293" s="684"/>
      <c r="J293" s="193"/>
      <c r="K293" s="652"/>
      <c r="L293" s="652"/>
      <c r="M293" s="652"/>
      <c r="N293" s="652"/>
      <c r="O293" s="652"/>
      <c r="P293" s="652"/>
      <c r="Q293" s="652"/>
      <c r="R293" s="652"/>
      <c r="S293" s="652"/>
      <c r="T293" s="652"/>
      <c r="U293" s="652"/>
      <c r="V293" s="652"/>
      <c r="W293" s="652"/>
      <c r="X293" s="652"/>
      <c r="Y293" s="652"/>
      <c r="Z293" s="652"/>
      <c r="AA293" s="652"/>
      <c r="AB293" s="652"/>
      <c r="AC293" s="652"/>
      <c r="AD293" s="652"/>
      <c r="AE293" s="652"/>
      <c r="AF293" s="652"/>
      <c r="AG293" s="652"/>
      <c r="AH293" s="652"/>
      <c r="AI293" s="652"/>
    </row>
    <row r="294" spans="5:35" s="195" customFormat="1">
      <c r="E294" s="684"/>
      <c r="F294" s="193"/>
      <c r="G294" s="193"/>
      <c r="H294" s="684"/>
      <c r="I294" s="684"/>
      <c r="J294" s="193"/>
      <c r="K294" s="652"/>
      <c r="L294" s="652"/>
      <c r="M294" s="652"/>
      <c r="N294" s="652"/>
      <c r="O294" s="652"/>
      <c r="P294" s="652"/>
      <c r="Q294" s="652"/>
      <c r="R294" s="652"/>
      <c r="S294" s="652"/>
      <c r="T294" s="652"/>
      <c r="U294" s="652"/>
      <c r="V294" s="652"/>
      <c r="W294" s="652"/>
      <c r="X294" s="652"/>
      <c r="Y294" s="652"/>
      <c r="Z294" s="652"/>
      <c r="AA294" s="652"/>
      <c r="AB294" s="652"/>
      <c r="AC294" s="652"/>
      <c r="AD294" s="652"/>
      <c r="AE294" s="652"/>
      <c r="AF294" s="652"/>
      <c r="AG294" s="652"/>
      <c r="AH294" s="652"/>
      <c r="AI294" s="652"/>
    </row>
    <row r="295" spans="5:35" s="195" customFormat="1">
      <c r="E295" s="684"/>
      <c r="F295" s="193"/>
      <c r="G295" s="193"/>
      <c r="H295" s="684"/>
      <c r="I295" s="684"/>
      <c r="J295" s="193"/>
      <c r="K295" s="652"/>
      <c r="L295" s="652"/>
      <c r="M295" s="652"/>
      <c r="N295" s="652"/>
      <c r="O295" s="652"/>
      <c r="P295" s="652"/>
      <c r="Q295" s="652"/>
      <c r="R295" s="652"/>
      <c r="S295" s="652"/>
      <c r="T295" s="652"/>
      <c r="U295" s="652"/>
      <c r="V295" s="652"/>
      <c r="W295" s="652"/>
      <c r="X295" s="652"/>
      <c r="Y295" s="652"/>
      <c r="Z295" s="652"/>
      <c r="AA295" s="652"/>
      <c r="AB295" s="652"/>
      <c r="AC295" s="652"/>
      <c r="AD295" s="652"/>
      <c r="AE295" s="652"/>
      <c r="AF295" s="652"/>
      <c r="AG295" s="652"/>
      <c r="AH295" s="652"/>
      <c r="AI295" s="652"/>
    </row>
    <row r="296" spans="5:35" s="195" customFormat="1">
      <c r="E296" s="684"/>
      <c r="F296" s="193"/>
      <c r="G296" s="193"/>
      <c r="H296" s="684"/>
      <c r="I296" s="684"/>
      <c r="J296" s="193"/>
      <c r="K296" s="652"/>
      <c r="L296" s="652"/>
      <c r="M296" s="652"/>
      <c r="N296" s="652"/>
      <c r="O296" s="652"/>
      <c r="P296" s="652"/>
      <c r="Q296" s="652"/>
      <c r="R296" s="652"/>
      <c r="S296" s="652"/>
      <c r="T296" s="652"/>
      <c r="U296" s="652"/>
      <c r="V296" s="652"/>
      <c r="W296" s="652"/>
      <c r="X296" s="652"/>
      <c r="Y296" s="652"/>
      <c r="Z296" s="652"/>
      <c r="AA296" s="652"/>
      <c r="AB296" s="652"/>
      <c r="AC296" s="652"/>
      <c r="AD296" s="652"/>
      <c r="AE296" s="652"/>
      <c r="AF296" s="652"/>
      <c r="AG296" s="652"/>
      <c r="AH296" s="652"/>
      <c r="AI296" s="652"/>
    </row>
    <row r="297" spans="5:35" s="195" customFormat="1">
      <c r="E297" s="684"/>
      <c r="F297" s="193"/>
      <c r="G297" s="193"/>
      <c r="H297" s="684"/>
      <c r="I297" s="684"/>
      <c r="J297" s="193"/>
      <c r="K297" s="652"/>
      <c r="L297" s="652"/>
      <c r="M297" s="652"/>
      <c r="N297" s="652"/>
      <c r="O297" s="652"/>
      <c r="P297" s="652"/>
      <c r="Q297" s="652"/>
      <c r="R297" s="652"/>
      <c r="S297" s="652"/>
      <c r="T297" s="652"/>
      <c r="U297" s="652"/>
      <c r="V297" s="652"/>
      <c r="W297" s="652"/>
      <c r="X297" s="652"/>
      <c r="Y297" s="652"/>
      <c r="Z297" s="652"/>
      <c r="AA297" s="652"/>
      <c r="AB297" s="652"/>
      <c r="AC297" s="652"/>
      <c r="AD297" s="652"/>
      <c r="AE297" s="652"/>
      <c r="AF297" s="652"/>
      <c r="AG297" s="652"/>
      <c r="AH297" s="652"/>
      <c r="AI297" s="652"/>
    </row>
    <row r="298" spans="5:35" s="195" customFormat="1">
      <c r="E298" s="684"/>
      <c r="F298" s="193"/>
      <c r="G298" s="193"/>
      <c r="H298" s="684"/>
      <c r="I298" s="684"/>
      <c r="J298" s="193"/>
      <c r="K298" s="652"/>
      <c r="L298" s="652"/>
      <c r="M298" s="652"/>
      <c r="N298" s="652"/>
      <c r="O298" s="652"/>
      <c r="P298" s="652"/>
      <c r="Q298" s="652"/>
      <c r="R298" s="652"/>
      <c r="S298" s="652"/>
      <c r="T298" s="652"/>
      <c r="U298" s="652"/>
      <c r="V298" s="652"/>
      <c r="W298" s="652"/>
      <c r="X298" s="652"/>
      <c r="Y298" s="652"/>
      <c r="Z298" s="652"/>
      <c r="AA298" s="652"/>
      <c r="AB298" s="652"/>
      <c r="AC298" s="652"/>
      <c r="AD298" s="652"/>
      <c r="AE298" s="652"/>
      <c r="AF298" s="652"/>
      <c r="AG298" s="652"/>
      <c r="AH298" s="652"/>
      <c r="AI298" s="652"/>
    </row>
    <row r="299" spans="5:35" s="195" customFormat="1">
      <c r="E299" s="684"/>
      <c r="F299" s="193"/>
      <c r="G299" s="193"/>
      <c r="H299" s="684"/>
      <c r="I299" s="684"/>
      <c r="J299" s="193"/>
      <c r="K299" s="652"/>
      <c r="L299" s="652"/>
      <c r="M299" s="652"/>
      <c r="N299" s="652"/>
      <c r="O299" s="652"/>
      <c r="P299" s="652"/>
      <c r="Q299" s="652"/>
      <c r="R299" s="652"/>
      <c r="S299" s="652"/>
      <c r="T299" s="652"/>
      <c r="U299" s="652"/>
      <c r="V299" s="652"/>
      <c r="W299" s="652"/>
      <c r="X299" s="652"/>
      <c r="Y299" s="652"/>
      <c r="Z299" s="652"/>
      <c r="AA299" s="652"/>
      <c r="AB299" s="652"/>
      <c r="AC299" s="652"/>
      <c r="AD299" s="652"/>
      <c r="AE299" s="652"/>
      <c r="AF299" s="652"/>
      <c r="AG299" s="652"/>
      <c r="AH299" s="652"/>
      <c r="AI299" s="652"/>
    </row>
    <row r="300" spans="5:35" s="195" customFormat="1">
      <c r="E300" s="684"/>
      <c r="F300" s="193"/>
      <c r="G300" s="193"/>
      <c r="H300" s="684"/>
      <c r="I300" s="684"/>
      <c r="J300" s="193"/>
      <c r="K300" s="652"/>
      <c r="L300" s="652"/>
      <c r="M300" s="652"/>
      <c r="N300" s="652"/>
      <c r="O300" s="652"/>
      <c r="P300" s="652"/>
      <c r="Q300" s="652"/>
      <c r="R300" s="652"/>
      <c r="S300" s="652"/>
      <c r="T300" s="652"/>
      <c r="U300" s="652"/>
      <c r="V300" s="652"/>
      <c r="W300" s="652"/>
      <c r="X300" s="652"/>
      <c r="Y300" s="652"/>
      <c r="Z300" s="652"/>
      <c r="AA300" s="652"/>
      <c r="AB300" s="652"/>
      <c r="AC300" s="652"/>
      <c r="AD300" s="652"/>
      <c r="AE300" s="652"/>
      <c r="AF300" s="652"/>
      <c r="AG300" s="652"/>
      <c r="AH300" s="652"/>
      <c r="AI300" s="652"/>
    </row>
    <row r="301" spans="5:35" s="195" customFormat="1">
      <c r="E301" s="684"/>
      <c r="F301" s="193"/>
      <c r="G301" s="193"/>
      <c r="H301" s="684"/>
      <c r="I301" s="684"/>
      <c r="J301" s="193"/>
      <c r="K301" s="652"/>
      <c r="L301" s="652"/>
      <c r="M301" s="652"/>
      <c r="N301" s="652"/>
      <c r="O301" s="652"/>
      <c r="P301" s="652"/>
      <c r="Q301" s="652"/>
      <c r="R301" s="652"/>
      <c r="S301" s="652"/>
      <c r="T301" s="652"/>
      <c r="U301" s="652"/>
      <c r="V301" s="652"/>
      <c r="W301" s="652"/>
      <c r="X301" s="652"/>
      <c r="Y301" s="652"/>
      <c r="Z301" s="652"/>
      <c r="AA301" s="652"/>
      <c r="AB301" s="652"/>
      <c r="AC301" s="652"/>
      <c r="AD301" s="652"/>
      <c r="AE301" s="652"/>
      <c r="AF301" s="652"/>
      <c r="AG301" s="652"/>
      <c r="AH301" s="652"/>
      <c r="AI301" s="652"/>
    </row>
    <row r="302" spans="5:35" s="195" customFormat="1">
      <c r="E302" s="684"/>
      <c r="F302" s="193"/>
      <c r="G302" s="193"/>
      <c r="H302" s="684"/>
      <c r="I302" s="684"/>
      <c r="J302" s="193"/>
      <c r="K302" s="652"/>
      <c r="L302" s="652"/>
      <c r="M302" s="652"/>
      <c r="N302" s="652"/>
      <c r="O302" s="652"/>
      <c r="P302" s="652"/>
      <c r="Q302" s="652"/>
      <c r="R302" s="652"/>
      <c r="S302" s="652"/>
      <c r="T302" s="652"/>
      <c r="U302" s="652"/>
      <c r="V302" s="652"/>
      <c r="W302" s="652"/>
      <c r="X302" s="652"/>
      <c r="Y302" s="652"/>
      <c r="Z302" s="652"/>
      <c r="AA302" s="652"/>
      <c r="AB302" s="652"/>
      <c r="AC302" s="652"/>
      <c r="AD302" s="652"/>
      <c r="AE302" s="652"/>
      <c r="AF302" s="652"/>
      <c r="AG302" s="652"/>
      <c r="AH302" s="652"/>
      <c r="AI302" s="652"/>
    </row>
    <row r="303" spans="5:35" s="195" customFormat="1">
      <c r="E303" s="684"/>
      <c r="F303" s="193"/>
      <c r="G303" s="193"/>
      <c r="H303" s="684"/>
      <c r="I303" s="684"/>
      <c r="J303" s="193"/>
      <c r="K303" s="652"/>
      <c r="L303" s="652"/>
      <c r="M303" s="652"/>
      <c r="N303" s="652"/>
      <c r="O303" s="652"/>
      <c r="P303" s="652"/>
      <c r="Q303" s="652"/>
      <c r="R303" s="652"/>
      <c r="S303" s="652"/>
      <c r="T303" s="652"/>
      <c r="U303" s="652"/>
      <c r="V303" s="652"/>
      <c r="W303" s="652"/>
      <c r="X303" s="652"/>
      <c r="Y303" s="652"/>
      <c r="Z303" s="652"/>
      <c r="AA303" s="652"/>
      <c r="AB303" s="652"/>
      <c r="AC303" s="652"/>
      <c r="AD303" s="652"/>
      <c r="AE303" s="652"/>
      <c r="AF303" s="652"/>
      <c r="AG303" s="652"/>
      <c r="AH303" s="652"/>
      <c r="AI303" s="652"/>
    </row>
    <row r="304" spans="5:35" s="195" customFormat="1">
      <c r="E304" s="684"/>
      <c r="F304" s="193"/>
      <c r="G304" s="193"/>
      <c r="H304" s="684"/>
      <c r="I304" s="684"/>
      <c r="J304" s="193"/>
      <c r="K304" s="652"/>
      <c r="L304" s="652"/>
      <c r="M304" s="652"/>
      <c r="N304" s="652"/>
      <c r="O304" s="652"/>
      <c r="P304" s="652"/>
      <c r="Q304" s="652"/>
      <c r="R304" s="652"/>
      <c r="S304" s="652"/>
      <c r="T304" s="652"/>
      <c r="U304" s="652"/>
      <c r="V304" s="652"/>
      <c r="W304" s="652"/>
      <c r="X304" s="652"/>
      <c r="Y304" s="652"/>
      <c r="Z304" s="652"/>
      <c r="AA304" s="652"/>
      <c r="AB304" s="652"/>
      <c r="AC304" s="652"/>
      <c r="AD304" s="652"/>
      <c r="AE304" s="652"/>
      <c r="AF304" s="652"/>
      <c r="AG304" s="652"/>
      <c r="AH304" s="652"/>
      <c r="AI304" s="652"/>
    </row>
    <row r="305" spans="11:35" s="195" customFormat="1">
      <c r="K305" s="652"/>
      <c r="L305" s="652"/>
      <c r="M305" s="652"/>
      <c r="N305" s="652"/>
      <c r="O305" s="652"/>
      <c r="P305" s="652"/>
      <c r="Q305" s="652"/>
      <c r="R305" s="652"/>
      <c r="S305" s="652"/>
      <c r="T305" s="652"/>
      <c r="U305" s="652"/>
      <c r="V305" s="652"/>
      <c r="W305" s="652"/>
      <c r="X305" s="652"/>
      <c r="Y305" s="652"/>
      <c r="Z305" s="652"/>
      <c r="AA305" s="652"/>
      <c r="AB305" s="652"/>
      <c r="AC305" s="652"/>
      <c r="AD305" s="652"/>
      <c r="AE305" s="652"/>
      <c r="AF305" s="652"/>
      <c r="AG305" s="652"/>
      <c r="AH305" s="652"/>
      <c r="AI305" s="652"/>
    </row>
    <row r="306" spans="11:35" s="195" customFormat="1">
      <c r="K306" s="652"/>
      <c r="L306" s="652"/>
      <c r="M306" s="652"/>
      <c r="N306" s="652"/>
      <c r="O306" s="652"/>
      <c r="P306" s="652"/>
      <c r="Q306" s="652"/>
      <c r="R306" s="652"/>
      <c r="S306" s="652"/>
      <c r="T306" s="652"/>
      <c r="U306" s="652"/>
      <c r="V306" s="652"/>
      <c r="W306" s="652"/>
      <c r="X306" s="652"/>
      <c r="Y306" s="652"/>
      <c r="Z306" s="652"/>
      <c r="AA306" s="652"/>
      <c r="AB306" s="652"/>
      <c r="AC306" s="652"/>
      <c r="AD306" s="652"/>
      <c r="AE306" s="652"/>
      <c r="AF306" s="652"/>
      <c r="AG306" s="652"/>
      <c r="AH306" s="652"/>
      <c r="AI306" s="652"/>
    </row>
    <row r="307" spans="11:35" s="195" customFormat="1">
      <c r="K307" s="652"/>
      <c r="L307" s="652"/>
      <c r="M307" s="652"/>
      <c r="N307" s="652"/>
      <c r="O307" s="652"/>
      <c r="P307" s="652"/>
      <c r="Q307" s="652"/>
      <c r="R307" s="652"/>
      <c r="S307" s="652"/>
      <c r="T307" s="652"/>
      <c r="U307" s="652"/>
      <c r="V307" s="652"/>
      <c r="W307" s="652"/>
      <c r="X307" s="652"/>
      <c r="Y307" s="652"/>
      <c r="Z307" s="652"/>
      <c r="AA307" s="652"/>
      <c r="AB307" s="652"/>
      <c r="AC307" s="652"/>
      <c r="AD307" s="652"/>
      <c r="AE307" s="652"/>
      <c r="AF307" s="652"/>
      <c r="AG307" s="652"/>
      <c r="AH307" s="652"/>
      <c r="AI307" s="652"/>
    </row>
    <row r="308" spans="11:35" s="195" customFormat="1">
      <c r="K308" s="652"/>
      <c r="L308" s="652"/>
      <c r="M308" s="652"/>
      <c r="N308" s="652"/>
      <c r="O308" s="652"/>
      <c r="P308" s="652"/>
      <c r="Q308" s="652"/>
      <c r="R308" s="652"/>
      <c r="S308" s="652"/>
      <c r="T308" s="652"/>
      <c r="U308" s="652"/>
      <c r="V308" s="652"/>
      <c r="W308" s="652"/>
      <c r="X308" s="652"/>
      <c r="Y308" s="652"/>
      <c r="Z308" s="652"/>
      <c r="AA308" s="652"/>
      <c r="AB308" s="652"/>
      <c r="AC308" s="652"/>
      <c r="AD308" s="652"/>
      <c r="AE308" s="652"/>
      <c r="AF308" s="652"/>
      <c r="AG308" s="652"/>
      <c r="AH308" s="652"/>
      <c r="AI308" s="652"/>
    </row>
    <row r="309" spans="11:35" s="195" customFormat="1">
      <c r="K309" s="652"/>
      <c r="L309" s="652"/>
      <c r="M309" s="652"/>
      <c r="N309" s="652"/>
      <c r="O309" s="652"/>
      <c r="P309" s="652"/>
      <c r="Q309" s="652"/>
      <c r="R309" s="652"/>
      <c r="S309" s="652"/>
      <c r="T309" s="652"/>
      <c r="U309" s="652"/>
      <c r="V309" s="652"/>
      <c r="W309" s="652"/>
      <c r="X309" s="652"/>
      <c r="Y309" s="652"/>
      <c r="Z309" s="652"/>
      <c r="AA309" s="652"/>
      <c r="AB309" s="652"/>
      <c r="AC309" s="652"/>
      <c r="AD309" s="652"/>
      <c r="AE309" s="652"/>
      <c r="AF309" s="652"/>
      <c r="AG309" s="652"/>
      <c r="AH309" s="652"/>
      <c r="AI309" s="652"/>
    </row>
    <row r="310" spans="11:35" s="195" customFormat="1">
      <c r="K310" s="652"/>
      <c r="L310" s="652"/>
      <c r="M310" s="652"/>
      <c r="N310" s="652"/>
      <c r="O310" s="652"/>
      <c r="P310" s="652"/>
      <c r="Q310" s="652"/>
      <c r="R310" s="652"/>
      <c r="S310" s="652"/>
      <c r="T310" s="652"/>
      <c r="U310" s="652"/>
      <c r="V310" s="652"/>
      <c r="W310" s="652"/>
      <c r="X310" s="652"/>
      <c r="Y310" s="652"/>
      <c r="Z310" s="652"/>
      <c r="AA310" s="652"/>
      <c r="AB310" s="652"/>
      <c r="AC310" s="652"/>
      <c r="AD310" s="652"/>
      <c r="AE310" s="652"/>
      <c r="AF310" s="652"/>
      <c r="AG310" s="652"/>
      <c r="AH310" s="652"/>
      <c r="AI310" s="652"/>
    </row>
    <row r="311" spans="11:35" s="195" customFormat="1">
      <c r="K311" s="652"/>
      <c r="L311" s="652"/>
      <c r="M311" s="652"/>
      <c r="N311" s="652"/>
      <c r="O311" s="652"/>
      <c r="P311" s="652"/>
      <c r="Q311" s="652"/>
      <c r="R311" s="652"/>
      <c r="S311" s="652"/>
      <c r="T311" s="652"/>
      <c r="U311" s="652"/>
      <c r="V311" s="652"/>
      <c r="W311" s="652"/>
      <c r="X311" s="652"/>
      <c r="Y311" s="652"/>
      <c r="Z311" s="652"/>
      <c r="AA311" s="652"/>
      <c r="AB311" s="652"/>
      <c r="AC311" s="652"/>
      <c r="AD311" s="652"/>
      <c r="AE311" s="652"/>
      <c r="AF311" s="652"/>
      <c r="AG311" s="652"/>
      <c r="AH311" s="652"/>
      <c r="AI311" s="652"/>
    </row>
    <row r="312" spans="11:35" s="195" customFormat="1">
      <c r="K312" s="652"/>
      <c r="L312" s="652"/>
      <c r="M312" s="652"/>
      <c r="N312" s="652"/>
      <c r="O312" s="652"/>
      <c r="P312" s="652"/>
      <c r="Q312" s="652"/>
      <c r="R312" s="652"/>
      <c r="S312" s="652"/>
      <c r="T312" s="652"/>
      <c r="U312" s="652"/>
      <c r="V312" s="652"/>
      <c r="W312" s="652"/>
      <c r="X312" s="652"/>
      <c r="Y312" s="652"/>
      <c r="Z312" s="652"/>
      <c r="AA312" s="652"/>
      <c r="AB312" s="652"/>
      <c r="AC312" s="652"/>
      <c r="AD312" s="652"/>
      <c r="AE312" s="652"/>
      <c r="AF312" s="652"/>
      <c r="AG312" s="652"/>
      <c r="AH312" s="652"/>
      <c r="AI312" s="652"/>
    </row>
    <row r="313" spans="11:35" s="195" customFormat="1">
      <c r="K313" s="652"/>
      <c r="L313" s="652"/>
      <c r="M313" s="652"/>
      <c r="N313" s="652"/>
      <c r="O313" s="652"/>
      <c r="P313" s="652"/>
      <c r="Q313" s="652"/>
      <c r="R313" s="652"/>
      <c r="S313" s="652"/>
      <c r="T313" s="652"/>
      <c r="U313" s="652"/>
      <c r="V313" s="652"/>
      <c r="W313" s="652"/>
      <c r="X313" s="652"/>
      <c r="Y313" s="652"/>
      <c r="Z313" s="652"/>
      <c r="AA313" s="652"/>
      <c r="AB313" s="652"/>
      <c r="AC313" s="652"/>
      <c r="AD313" s="652"/>
      <c r="AE313" s="652"/>
      <c r="AF313" s="652"/>
      <c r="AG313" s="652"/>
      <c r="AH313" s="652"/>
      <c r="AI313" s="652"/>
    </row>
    <row r="314" spans="11:35" s="195" customFormat="1">
      <c r="K314" s="652"/>
      <c r="L314" s="652"/>
      <c r="M314" s="652"/>
      <c r="N314" s="652"/>
      <c r="O314" s="652"/>
      <c r="P314" s="652"/>
      <c r="Q314" s="652"/>
      <c r="R314" s="652"/>
      <c r="S314" s="652"/>
      <c r="T314" s="652"/>
      <c r="U314" s="652"/>
      <c r="V314" s="652"/>
      <c r="W314" s="652"/>
      <c r="X314" s="652"/>
      <c r="Y314" s="652"/>
      <c r="Z314" s="652"/>
      <c r="AA314" s="652"/>
      <c r="AB314" s="652"/>
      <c r="AC314" s="652"/>
      <c r="AD314" s="652"/>
      <c r="AE314" s="652"/>
      <c r="AF314" s="652"/>
      <c r="AG314" s="652"/>
      <c r="AH314" s="652"/>
      <c r="AI314" s="652"/>
    </row>
    <row r="315" spans="11:35" s="195" customFormat="1">
      <c r="K315" s="652"/>
      <c r="L315" s="652"/>
      <c r="M315" s="652"/>
      <c r="N315" s="652"/>
      <c r="O315" s="652"/>
      <c r="P315" s="652"/>
      <c r="Q315" s="652"/>
      <c r="R315" s="652"/>
      <c r="S315" s="652"/>
      <c r="T315" s="652"/>
      <c r="U315" s="652"/>
      <c r="V315" s="652"/>
      <c r="W315" s="652"/>
      <c r="X315" s="652"/>
      <c r="Y315" s="652"/>
      <c r="Z315" s="652"/>
      <c r="AA315" s="652"/>
      <c r="AB315" s="652"/>
      <c r="AC315" s="652"/>
      <c r="AD315" s="652"/>
      <c r="AE315" s="652"/>
      <c r="AF315" s="652"/>
      <c r="AG315" s="652"/>
      <c r="AH315" s="652"/>
      <c r="AI315" s="652"/>
    </row>
    <row r="316" spans="11:35" s="195" customFormat="1">
      <c r="K316" s="652"/>
      <c r="L316" s="652"/>
      <c r="M316" s="652"/>
      <c r="N316" s="652"/>
      <c r="O316" s="652"/>
      <c r="P316" s="652"/>
      <c r="Q316" s="652"/>
      <c r="R316" s="652"/>
      <c r="S316" s="652"/>
      <c r="T316" s="652"/>
      <c r="U316" s="652"/>
      <c r="V316" s="652"/>
      <c r="W316" s="652"/>
      <c r="X316" s="652"/>
      <c r="Y316" s="652"/>
      <c r="Z316" s="652"/>
      <c r="AA316" s="652"/>
      <c r="AB316" s="652"/>
      <c r="AC316" s="652"/>
      <c r="AD316" s="652"/>
      <c r="AE316" s="652"/>
      <c r="AF316" s="652"/>
      <c r="AG316" s="652"/>
      <c r="AH316" s="652"/>
      <c r="AI316" s="652"/>
    </row>
    <row r="317" spans="11:35" s="195" customFormat="1">
      <c r="K317" s="652"/>
      <c r="L317" s="652"/>
      <c r="M317" s="652"/>
      <c r="N317" s="652"/>
      <c r="O317" s="652"/>
      <c r="P317" s="652"/>
      <c r="Q317" s="652"/>
      <c r="R317" s="652"/>
      <c r="S317" s="652"/>
      <c r="T317" s="652"/>
      <c r="U317" s="652"/>
      <c r="V317" s="652"/>
      <c r="W317" s="652"/>
      <c r="X317" s="652"/>
      <c r="Y317" s="652"/>
      <c r="Z317" s="652"/>
      <c r="AA317" s="652"/>
      <c r="AB317" s="652"/>
      <c r="AC317" s="652"/>
      <c r="AD317" s="652"/>
      <c r="AE317" s="652"/>
      <c r="AF317" s="652"/>
      <c r="AG317" s="652"/>
      <c r="AH317" s="652"/>
      <c r="AI317" s="652"/>
    </row>
    <row r="318" spans="11:35" s="195" customFormat="1">
      <c r="K318" s="652"/>
      <c r="L318" s="652"/>
      <c r="M318" s="652"/>
      <c r="N318" s="652"/>
      <c r="O318" s="652"/>
      <c r="P318" s="652"/>
      <c r="Q318" s="652"/>
      <c r="R318" s="652"/>
      <c r="S318" s="652"/>
      <c r="T318" s="652"/>
      <c r="U318" s="652"/>
      <c r="V318" s="652"/>
      <c r="W318" s="652"/>
      <c r="X318" s="652"/>
      <c r="Y318" s="652"/>
      <c r="Z318" s="652"/>
      <c r="AA318" s="652"/>
      <c r="AB318" s="652"/>
      <c r="AC318" s="652"/>
      <c r="AD318" s="652"/>
      <c r="AE318" s="652"/>
      <c r="AF318" s="652"/>
      <c r="AG318" s="652"/>
      <c r="AH318" s="652"/>
      <c r="AI318" s="652"/>
    </row>
    <row r="319" spans="11:35" s="195" customFormat="1">
      <c r="K319" s="652"/>
      <c r="L319" s="652"/>
      <c r="M319" s="652"/>
      <c r="N319" s="652"/>
      <c r="O319" s="652"/>
      <c r="P319" s="652"/>
      <c r="Q319" s="652"/>
      <c r="R319" s="652"/>
      <c r="S319" s="652"/>
      <c r="T319" s="652"/>
      <c r="U319" s="652"/>
      <c r="V319" s="652"/>
      <c r="W319" s="652"/>
      <c r="X319" s="652"/>
      <c r="Y319" s="652"/>
      <c r="Z319" s="652"/>
      <c r="AA319" s="652"/>
      <c r="AB319" s="652"/>
      <c r="AC319" s="652"/>
      <c r="AD319" s="652"/>
      <c r="AE319" s="652"/>
      <c r="AF319" s="652"/>
      <c r="AG319" s="652"/>
      <c r="AH319" s="652"/>
      <c r="AI319" s="652"/>
    </row>
    <row r="320" spans="11:35" s="195" customFormat="1">
      <c r="K320" s="652"/>
      <c r="L320" s="652"/>
      <c r="M320" s="652"/>
      <c r="N320" s="652"/>
      <c r="O320" s="652"/>
      <c r="P320" s="652"/>
      <c r="Q320" s="652"/>
      <c r="R320" s="652"/>
      <c r="S320" s="652"/>
      <c r="T320" s="652"/>
      <c r="U320" s="652"/>
      <c r="V320" s="652"/>
      <c r="W320" s="652"/>
      <c r="X320" s="652"/>
      <c r="Y320" s="652"/>
      <c r="Z320" s="652"/>
      <c r="AA320" s="652"/>
      <c r="AB320" s="652"/>
      <c r="AC320" s="652"/>
      <c r="AD320" s="652"/>
      <c r="AE320" s="652"/>
      <c r="AF320" s="652"/>
      <c r="AG320" s="652"/>
      <c r="AH320" s="652"/>
      <c r="AI320" s="652"/>
    </row>
    <row r="321" spans="11:35" s="195" customFormat="1">
      <c r="K321" s="652"/>
      <c r="L321" s="652"/>
      <c r="M321" s="652"/>
      <c r="N321" s="652"/>
      <c r="O321" s="652"/>
      <c r="P321" s="652"/>
      <c r="Q321" s="652"/>
      <c r="R321" s="652"/>
      <c r="S321" s="652"/>
      <c r="T321" s="652"/>
      <c r="U321" s="652"/>
      <c r="V321" s="652"/>
      <c r="W321" s="652"/>
      <c r="X321" s="652"/>
      <c r="Y321" s="652"/>
      <c r="Z321" s="652"/>
      <c r="AA321" s="652"/>
      <c r="AB321" s="652"/>
      <c r="AC321" s="652"/>
      <c r="AD321" s="652"/>
      <c r="AE321" s="652"/>
      <c r="AF321" s="652"/>
      <c r="AG321" s="652"/>
      <c r="AH321" s="652"/>
      <c r="AI321" s="652"/>
    </row>
    <row r="322" spans="11:35" s="195" customFormat="1">
      <c r="K322" s="652"/>
      <c r="L322" s="652"/>
      <c r="M322" s="652"/>
      <c r="N322" s="652"/>
      <c r="O322" s="652"/>
      <c r="P322" s="652"/>
      <c r="Q322" s="652"/>
      <c r="R322" s="652"/>
      <c r="S322" s="652"/>
      <c r="T322" s="652"/>
      <c r="U322" s="652"/>
      <c r="V322" s="652"/>
      <c r="W322" s="652"/>
      <c r="X322" s="652"/>
      <c r="Y322" s="652"/>
      <c r="Z322" s="652"/>
      <c r="AA322" s="652"/>
      <c r="AB322" s="652"/>
      <c r="AC322" s="652"/>
      <c r="AD322" s="652"/>
      <c r="AE322" s="652"/>
      <c r="AF322" s="652"/>
      <c r="AG322" s="652"/>
      <c r="AH322" s="652"/>
      <c r="AI322" s="652"/>
    </row>
    <row r="323" spans="11:35" s="195" customFormat="1">
      <c r="K323" s="652"/>
      <c r="L323" s="652"/>
      <c r="M323" s="652"/>
      <c r="N323" s="652"/>
      <c r="O323" s="652"/>
      <c r="P323" s="652"/>
      <c r="Q323" s="652"/>
      <c r="R323" s="652"/>
      <c r="S323" s="652"/>
      <c r="T323" s="652"/>
      <c r="U323" s="652"/>
      <c r="V323" s="652"/>
      <c r="W323" s="652"/>
      <c r="X323" s="652"/>
      <c r="Y323" s="652"/>
      <c r="Z323" s="652"/>
      <c r="AA323" s="652"/>
      <c r="AB323" s="652"/>
      <c r="AC323" s="652"/>
      <c r="AD323" s="652"/>
      <c r="AE323" s="652"/>
      <c r="AF323" s="652"/>
      <c r="AG323" s="652"/>
      <c r="AH323" s="652"/>
      <c r="AI323" s="652"/>
    </row>
    <row r="324" spans="11:35" s="195" customFormat="1">
      <c r="K324" s="652"/>
      <c r="L324" s="652"/>
      <c r="M324" s="652"/>
      <c r="N324" s="652"/>
      <c r="O324" s="652"/>
      <c r="P324" s="652"/>
      <c r="Q324" s="652"/>
      <c r="R324" s="652"/>
      <c r="S324" s="652"/>
      <c r="T324" s="652"/>
      <c r="U324" s="652"/>
      <c r="V324" s="652"/>
      <c r="W324" s="652"/>
      <c r="X324" s="652"/>
      <c r="Y324" s="652"/>
      <c r="Z324" s="652"/>
      <c r="AA324" s="652"/>
      <c r="AB324" s="652"/>
      <c r="AC324" s="652"/>
      <c r="AD324" s="652"/>
      <c r="AE324" s="652"/>
      <c r="AF324" s="652"/>
      <c r="AG324" s="652"/>
      <c r="AH324" s="652"/>
      <c r="AI324" s="652"/>
    </row>
    <row r="325" spans="11:35" s="195" customFormat="1">
      <c r="K325" s="652"/>
      <c r="L325" s="652"/>
      <c r="M325" s="652"/>
      <c r="N325" s="652"/>
      <c r="O325" s="652"/>
      <c r="P325" s="652"/>
      <c r="Q325" s="652"/>
      <c r="R325" s="652"/>
      <c r="S325" s="652"/>
      <c r="T325" s="652"/>
      <c r="U325" s="652"/>
      <c r="V325" s="652"/>
      <c r="W325" s="652"/>
      <c r="X325" s="652"/>
      <c r="Y325" s="652"/>
      <c r="Z325" s="652"/>
      <c r="AA325" s="652"/>
      <c r="AB325" s="652"/>
      <c r="AC325" s="652"/>
      <c r="AD325" s="652"/>
      <c r="AE325" s="652"/>
      <c r="AF325" s="652"/>
      <c r="AG325" s="652"/>
      <c r="AH325" s="652"/>
      <c r="AI325" s="652"/>
    </row>
    <row r="326" spans="11:35" s="195" customFormat="1">
      <c r="K326" s="652"/>
      <c r="L326" s="652"/>
      <c r="M326" s="652"/>
      <c r="N326" s="652"/>
      <c r="O326" s="652"/>
      <c r="P326" s="652"/>
      <c r="Q326" s="652"/>
      <c r="R326" s="652"/>
      <c r="S326" s="652"/>
      <c r="T326" s="652"/>
      <c r="U326" s="652"/>
      <c r="V326" s="652"/>
      <c r="W326" s="652"/>
      <c r="X326" s="652"/>
      <c r="Y326" s="652"/>
      <c r="Z326" s="652"/>
      <c r="AA326" s="652"/>
      <c r="AB326" s="652"/>
      <c r="AC326" s="652"/>
      <c r="AD326" s="652"/>
      <c r="AE326" s="652"/>
      <c r="AF326" s="652"/>
      <c r="AG326" s="652"/>
      <c r="AH326" s="652"/>
      <c r="AI326" s="652"/>
    </row>
    <row r="327" spans="11:35" s="195" customFormat="1">
      <c r="K327" s="652"/>
      <c r="L327" s="652"/>
      <c r="M327" s="652"/>
      <c r="N327" s="652"/>
      <c r="O327" s="652"/>
      <c r="P327" s="652"/>
      <c r="Q327" s="652"/>
      <c r="R327" s="652"/>
      <c r="S327" s="652"/>
      <c r="T327" s="652"/>
      <c r="U327" s="652"/>
      <c r="V327" s="652"/>
      <c r="W327" s="652"/>
      <c r="X327" s="652"/>
      <c r="Y327" s="652"/>
      <c r="Z327" s="652"/>
      <c r="AA327" s="652"/>
      <c r="AB327" s="652"/>
      <c r="AC327" s="652"/>
      <c r="AD327" s="652"/>
      <c r="AE327" s="652"/>
      <c r="AF327" s="652"/>
      <c r="AG327" s="652"/>
      <c r="AH327" s="652"/>
      <c r="AI327" s="652"/>
    </row>
    <row r="328" spans="11:35" s="195" customFormat="1">
      <c r="K328" s="652"/>
      <c r="L328" s="652"/>
      <c r="M328" s="652"/>
      <c r="N328" s="652"/>
      <c r="O328" s="652"/>
      <c r="P328" s="652"/>
      <c r="Q328" s="652"/>
      <c r="R328" s="652"/>
      <c r="S328" s="652"/>
      <c r="T328" s="652"/>
      <c r="U328" s="652"/>
      <c r="V328" s="652"/>
      <c r="W328" s="652"/>
      <c r="X328" s="652"/>
      <c r="Y328" s="652"/>
      <c r="Z328" s="652"/>
      <c r="AA328" s="652"/>
      <c r="AB328" s="652"/>
      <c r="AC328" s="652"/>
      <c r="AD328" s="652"/>
      <c r="AE328" s="652"/>
      <c r="AF328" s="652"/>
      <c r="AG328" s="652"/>
      <c r="AH328" s="652"/>
      <c r="AI328" s="652"/>
    </row>
    <row r="329" spans="11:35" s="195" customFormat="1">
      <c r="K329" s="652"/>
      <c r="L329" s="652"/>
      <c r="M329" s="652"/>
      <c r="N329" s="652"/>
      <c r="O329" s="652"/>
      <c r="P329" s="652"/>
      <c r="Q329" s="652"/>
      <c r="R329" s="652"/>
      <c r="S329" s="652"/>
      <c r="T329" s="652"/>
      <c r="U329" s="652"/>
      <c r="V329" s="652"/>
      <c r="W329" s="652"/>
      <c r="X329" s="652"/>
      <c r="Y329" s="652"/>
      <c r="Z329" s="652"/>
      <c r="AA329" s="652"/>
      <c r="AB329" s="652"/>
      <c r="AC329" s="652"/>
      <c r="AD329" s="652"/>
      <c r="AE329" s="652"/>
      <c r="AF329" s="652"/>
      <c r="AG329" s="652"/>
      <c r="AH329" s="652"/>
      <c r="AI329" s="652"/>
    </row>
    <row r="330" spans="11:35" s="195" customFormat="1">
      <c r="K330" s="652"/>
      <c r="L330" s="652"/>
      <c r="M330" s="652"/>
      <c r="N330" s="652"/>
      <c r="O330" s="652"/>
      <c r="P330" s="652"/>
      <c r="Q330" s="652"/>
      <c r="R330" s="652"/>
      <c r="S330" s="652"/>
      <c r="T330" s="652"/>
      <c r="U330" s="652"/>
      <c r="V330" s="652"/>
      <c r="W330" s="652"/>
      <c r="X330" s="652"/>
      <c r="Y330" s="652"/>
      <c r="Z330" s="652"/>
      <c r="AA330" s="652"/>
      <c r="AB330" s="652"/>
      <c r="AC330" s="652"/>
      <c r="AD330" s="652"/>
      <c r="AE330" s="652"/>
      <c r="AF330" s="652"/>
      <c r="AG330" s="652"/>
      <c r="AH330" s="652"/>
      <c r="AI330" s="652"/>
    </row>
    <row r="331" spans="11:35" s="195" customFormat="1">
      <c r="K331" s="652"/>
      <c r="L331" s="652"/>
      <c r="M331" s="652"/>
      <c r="N331" s="652"/>
      <c r="O331" s="652"/>
      <c r="P331" s="652"/>
      <c r="Q331" s="652"/>
      <c r="R331" s="652"/>
      <c r="S331" s="652"/>
      <c r="T331" s="652"/>
      <c r="U331" s="652"/>
      <c r="V331" s="652"/>
      <c r="W331" s="652"/>
      <c r="X331" s="652"/>
      <c r="Y331" s="652"/>
      <c r="Z331" s="652"/>
      <c r="AA331" s="652"/>
      <c r="AB331" s="652"/>
      <c r="AC331" s="652"/>
      <c r="AD331" s="652"/>
      <c r="AE331" s="652"/>
      <c r="AF331" s="652"/>
      <c r="AG331" s="652"/>
      <c r="AH331" s="652"/>
      <c r="AI331" s="652"/>
    </row>
    <row r="332" spans="11:35" s="195" customFormat="1">
      <c r="K332" s="652"/>
      <c r="L332" s="652"/>
      <c r="M332" s="652"/>
      <c r="N332" s="652"/>
      <c r="O332" s="652"/>
      <c r="P332" s="652"/>
      <c r="Q332" s="652"/>
      <c r="R332" s="652"/>
      <c r="S332" s="652"/>
      <c r="T332" s="652"/>
      <c r="U332" s="652"/>
      <c r="V332" s="652"/>
      <c r="W332" s="652"/>
      <c r="X332" s="652"/>
      <c r="Y332" s="652"/>
      <c r="Z332" s="652"/>
      <c r="AA332" s="652"/>
      <c r="AB332" s="652"/>
      <c r="AC332" s="652"/>
      <c r="AD332" s="652"/>
      <c r="AE332" s="652"/>
      <c r="AF332" s="652"/>
      <c r="AG332" s="652"/>
      <c r="AH332" s="652"/>
      <c r="AI332" s="652"/>
    </row>
    <row r="333" spans="11:35" s="195" customFormat="1">
      <c r="K333" s="652"/>
      <c r="L333" s="652"/>
      <c r="M333" s="652"/>
      <c r="N333" s="652"/>
      <c r="O333" s="652"/>
      <c r="P333" s="652"/>
      <c r="Q333" s="652"/>
      <c r="R333" s="652"/>
      <c r="S333" s="652"/>
      <c r="T333" s="652"/>
      <c r="U333" s="652"/>
      <c r="V333" s="652"/>
      <c r="W333" s="652"/>
      <c r="X333" s="652"/>
      <c r="Y333" s="652"/>
      <c r="Z333" s="652"/>
      <c r="AA333" s="652"/>
      <c r="AB333" s="652"/>
      <c r="AC333" s="652"/>
      <c r="AD333" s="652"/>
      <c r="AE333" s="652"/>
      <c r="AF333" s="652"/>
      <c r="AG333" s="652"/>
      <c r="AH333" s="652"/>
      <c r="AI333" s="652"/>
    </row>
    <row r="334" spans="11:35" s="195" customFormat="1">
      <c r="K334" s="652"/>
      <c r="L334" s="652"/>
      <c r="M334" s="652"/>
      <c r="N334" s="652"/>
      <c r="O334" s="652"/>
      <c r="P334" s="652"/>
      <c r="Q334" s="652"/>
      <c r="R334" s="652"/>
      <c r="S334" s="652"/>
      <c r="T334" s="652"/>
      <c r="U334" s="652"/>
      <c r="V334" s="652"/>
      <c r="W334" s="652"/>
      <c r="X334" s="652"/>
      <c r="Y334" s="652"/>
      <c r="Z334" s="652"/>
      <c r="AA334" s="652"/>
      <c r="AB334" s="652"/>
      <c r="AC334" s="652"/>
      <c r="AD334" s="652"/>
      <c r="AE334" s="652"/>
      <c r="AF334" s="652"/>
      <c r="AG334" s="652"/>
      <c r="AH334" s="652"/>
      <c r="AI334" s="652"/>
    </row>
    <row r="335" spans="11:35" s="195" customFormat="1">
      <c r="K335" s="652"/>
      <c r="L335" s="652"/>
      <c r="M335" s="652"/>
      <c r="N335" s="652"/>
      <c r="O335" s="652"/>
      <c r="P335" s="652"/>
      <c r="Q335" s="652"/>
      <c r="R335" s="652"/>
      <c r="S335" s="652"/>
      <c r="T335" s="652"/>
      <c r="U335" s="652"/>
      <c r="V335" s="652"/>
      <c r="W335" s="652"/>
      <c r="X335" s="652"/>
      <c r="Y335" s="652"/>
      <c r="Z335" s="652"/>
      <c r="AA335" s="652"/>
      <c r="AB335" s="652"/>
      <c r="AC335" s="652"/>
      <c r="AD335" s="652"/>
      <c r="AE335" s="652"/>
      <c r="AF335" s="652"/>
      <c r="AG335" s="652"/>
      <c r="AH335" s="652"/>
      <c r="AI335" s="652"/>
    </row>
    <row r="336" spans="11:35" s="195" customFormat="1">
      <c r="K336" s="652"/>
      <c r="L336" s="652"/>
      <c r="M336" s="652"/>
      <c r="N336" s="652"/>
      <c r="O336" s="652"/>
      <c r="P336" s="652"/>
      <c r="Q336" s="652"/>
      <c r="R336" s="652"/>
      <c r="S336" s="652"/>
      <c r="T336" s="652"/>
      <c r="U336" s="652"/>
      <c r="V336" s="652"/>
      <c r="W336" s="652"/>
      <c r="X336" s="652"/>
      <c r="Y336" s="652"/>
      <c r="Z336" s="652"/>
      <c r="AA336" s="652"/>
      <c r="AB336" s="652"/>
      <c r="AC336" s="652"/>
      <c r="AD336" s="652"/>
      <c r="AE336" s="652"/>
      <c r="AF336" s="652"/>
      <c r="AG336" s="652"/>
      <c r="AH336" s="652"/>
      <c r="AI336" s="652"/>
    </row>
    <row r="337" spans="11:35" s="195" customFormat="1">
      <c r="K337" s="652"/>
      <c r="L337" s="652"/>
      <c r="M337" s="652"/>
      <c r="N337" s="652"/>
      <c r="O337" s="652"/>
      <c r="P337" s="652"/>
      <c r="Q337" s="652"/>
      <c r="R337" s="652"/>
      <c r="S337" s="652"/>
      <c r="T337" s="652"/>
      <c r="U337" s="652"/>
      <c r="V337" s="652"/>
      <c r="W337" s="652"/>
      <c r="X337" s="652"/>
      <c r="Y337" s="652"/>
      <c r="Z337" s="652"/>
      <c r="AA337" s="652"/>
      <c r="AB337" s="652"/>
      <c r="AC337" s="652"/>
      <c r="AD337" s="652"/>
      <c r="AE337" s="652"/>
      <c r="AF337" s="652"/>
      <c r="AG337" s="652"/>
      <c r="AH337" s="652"/>
      <c r="AI337" s="652"/>
    </row>
    <row r="338" spans="11:35" s="195" customFormat="1">
      <c r="K338" s="652"/>
      <c r="L338" s="652"/>
      <c r="M338" s="652"/>
      <c r="N338" s="652"/>
      <c r="O338" s="652"/>
      <c r="P338" s="652"/>
      <c r="Q338" s="652"/>
      <c r="R338" s="652"/>
      <c r="S338" s="652"/>
      <c r="T338" s="652"/>
      <c r="U338" s="652"/>
      <c r="V338" s="652"/>
      <c r="W338" s="652"/>
      <c r="X338" s="652"/>
      <c r="Y338" s="652"/>
      <c r="Z338" s="652"/>
      <c r="AA338" s="652"/>
      <c r="AB338" s="652"/>
      <c r="AC338" s="652"/>
      <c r="AD338" s="652"/>
      <c r="AE338" s="652"/>
      <c r="AF338" s="652"/>
      <c r="AG338" s="652"/>
      <c r="AH338" s="652"/>
      <c r="AI338" s="652"/>
    </row>
    <row r="339" spans="11:35" s="195" customFormat="1">
      <c r="K339" s="652"/>
      <c r="L339" s="652"/>
      <c r="M339" s="652"/>
      <c r="N339" s="652"/>
      <c r="O339" s="652"/>
      <c r="P339" s="652"/>
      <c r="Q339" s="652"/>
      <c r="R339" s="652"/>
      <c r="S339" s="652"/>
      <c r="T339" s="652"/>
      <c r="U339" s="652"/>
      <c r="V339" s="652"/>
      <c r="W339" s="652"/>
      <c r="X339" s="652"/>
      <c r="Y339" s="652"/>
      <c r="Z339" s="652"/>
      <c r="AA339" s="652"/>
      <c r="AB339" s="652"/>
      <c r="AC339" s="652"/>
      <c r="AD339" s="652"/>
      <c r="AE339" s="652"/>
      <c r="AF339" s="652"/>
      <c r="AG339" s="652"/>
      <c r="AH339" s="652"/>
      <c r="AI339" s="652"/>
    </row>
    <row r="340" spans="11:35" s="195" customFormat="1">
      <c r="K340" s="652"/>
      <c r="L340" s="652"/>
      <c r="M340" s="652"/>
      <c r="N340" s="652"/>
      <c r="O340" s="652"/>
      <c r="P340" s="652"/>
      <c r="Q340" s="652"/>
      <c r="R340" s="652"/>
      <c r="S340" s="652"/>
      <c r="T340" s="652"/>
      <c r="U340" s="652"/>
      <c r="V340" s="652"/>
      <c r="W340" s="652"/>
      <c r="X340" s="652"/>
      <c r="Y340" s="652"/>
      <c r="Z340" s="652"/>
      <c r="AA340" s="652"/>
      <c r="AB340" s="652"/>
      <c r="AC340" s="652"/>
      <c r="AD340" s="652"/>
      <c r="AE340" s="652"/>
      <c r="AF340" s="652"/>
      <c r="AG340" s="652"/>
      <c r="AH340" s="652"/>
      <c r="AI340" s="652"/>
    </row>
    <row r="341" spans="11:35" s="195" customFormat="1">
      <c r="K341" s="652"/>
      <c r="L341" s="652"/>
      <c r="M341" s="652"/>
      <c r="N341" s="652"/>
      <c r="O341" s="652"/>
      <c r="P341" s="652"/>
      <c r="Q341" s="652"/>
      <c r="R341" s="652"/>
      <c r="S341" s="652"/>
      <c r="T341" s="652"/>
      <c r="U341" s="652"/>
      <c r="V341" s="652"/>
      <c r="W341" s="652"/>
      <c r="X341" s="652"/>
      <c r="Y341" s="652"/>
      <c r="Z341" s="652"/>
      <c r="AA341" s="652"/>
      <c r="AB341" s="652"/>
      <c r="AC341" s="652"/>
      <c r="AD341" s="652"/>
      <c r="AE341" s="652"/>
      <c r="AF341" s="652"/>
      <c r="AG341" s="652"/>
      <c r="AH341" s="652"/>
      <c r="AI341" s="652"/>
    </row>
    <row r="342" spans="11:35" s="195" customFormat="1">
      <c r="K342" s="652"/>
      <c r="L342" s="652"/>
      <c r="M342" s="652"/>
      <c r="N342" s="652"/>
      <c r="O342" s="652"/>
      <c r="P342" s="652"/>
      <c r="Q342" s="652"/>
      <c r="R342" s="652"/>
      <c r="S342" s="652"/>
      <c r="T342" s="652"/>
      <c r="U342" s="652"/>
      <c r="V342" s="652"/>
      <c r="W342" s="652"/>
      <c r="X342" s="652"/>
      <c r="Y342" s="652"/>
      <c r="Z342" s="652"/>
      <c r="AA342" s="652"/>
      <c r="AB342" s="652"/>
      <c r="AC342" s="652"/>
      <c r="AD342" s="652"/>
      <c r="AE342" s="652"/>
      <c r="AF342" s="652"/>
      <c r="AG342" s="652"/>
      <c r="AH342" s="652"/>
      <c r="AI342" s="652"/>
    </row>
    <row r="343" spans="11:35" s="195" customFormat="1">
      <c r="K343" s="652"/>
      <c r="L343" s="652"/>
      <c r="M343" s="652"/>
      <c r="N343" s="652"/>
      <c r="O343" s="652"/>
      <c r="P343" s="652"/>
      <c r="Q343" s="652"/>
      <c r="R343" s="652"/>
      <c r="S343" s="652"/>
      <c r="T343" s="652"/>
      <c r="U343" s="652"/>
      <c r="V343" s="652"/>
      <c r="W343" s="652"/>
      <c r="X343" s="652"/>
      <c r="Y343" s="652"/>
      <c r="Z343" s="652"/>
      <c r="AA343" s="652"/>
      <c r="AB343" s="652"/>
      <c r="AC343" s="652"/>
      <c r="AD343" s="652"/>
      <c r="AE343" s="652"/>
      <c r="AF343" s="652"/>
      <c r="AG343" s="652"/>
      <c r="AH343" s="652"/>
      <c r="AI343" s="652"/>
    </row>
    <row r="344" spans="11:35" s="195" customFormat="1">
      <c r="K344" s="652"/>
      <c r="L344" s="652"/>
      <c r="M344" s="652"/>
      <c r="N344" s="652"/>
      <c r="O344" s="652"/>
      <c r="P344" s="652"/>
      <c r="Q344" s="652"/>
      <c r="R344" s="652"/>
      <c r="S344" s="652"/>
      <c r="T344" s="652"/>
      <c r="U344" s="652"/>
      <c r="V344" s="652"/>
      <c r="W344" s="652"/>
      <c r="X344" s="652"/>
      <c r="Y344" s="652"/>
      <c r="Z344" s="652"/>
      <c r="AA344" s="652"/>
      <c r="AB344" s="652"/>
      <c r="AC344" s="652"/>
      <c r="AD344" s="652"/>
      <c r="AE344" s="652"/>
      <c r="AF344" s="652"/>
      <c r="AG344" s="652"/>
      <c r="AH344" s="652"/>
      <c r="AI344" s="652"/>
    </row>
    <row r="345" spans="11:35" s="195" customFormat="1">
      <c r="K345" s="652"/>
      <c r="L345" s="652"/>
      <c r="M345" s="652"/>
      <c r="N345" s="652"/>
      <c r="O345" s="652"/>
      <c r="P345" s="652"/>
      <c r="Q345" s="652"/>
      <c r="R345" s="652"/>
      <c r="S345" s="652"/>
      <c r="T345" s="652"/>
      <c r="U345" s="652"/>
      <c r="V345" s="652"/>
      <c r="W345" s="652"/>
      <c r="X345" s="652"/>
      <c r="Y345" s="652"/>
      <c r="Z345" s="652"/>
      <c r="AA345" s="652"/>
      <c r="AB345" s="652"/>
      <c r="AC345" s="652"/>
      <c r="AD345" s="652"/>
      <c r="AE345" s="652"/>
      <c r="AF345" s="652"/>
      <c r="AG345" s="652"/>
      <c r="AH345" s="652"/>
      <c r="AI345" s="652"/>
    </row>
    <row r="346" spans="11:35" s="195" customFormat="1">
      <c r="K346" s="652"/>
      <c r="L346" s="652"/>
      <c r="M346" s="652"/>
      <c r="N346" s="652"/>
      <c r="O346" s="652"/>
      <c r="P346" s="652"/>
      <c r="Q346" s="652"/>
      <c r="R346" s="652"/>
      <c r="S346" s="652"/>
      <c r="T346" s="652"/>
      <c r="U346" s="652"/>
      <c r="V346" s="652"/>
      <c r="W346" s="652"/>
      <c r="X346" s="652"/>
      <c r="Y346" s="652"/>
      <c r="Z346" s="652"/>
      <c r="AA346" s="652"/>
      <c r="AB346" s="652"/>
      <c r="AC346" s="652"/>
      <c r="AD346" s="652"/>
      <c r="AE346" s="652"/>
      <c r="AF346" s="652"/>
      <c r="AG346" s="652"/>
      <c r="AH346" s="652"/>
      <c r="AI346" s="652"/>
    </row>
    <row r="347" spans="11:35" s="195" customFormat="1">
      <c r="K347" s="652"/>
      <c r="L347" s="652"/>
      <c r="M347" s="652"/>
      <c r="N347" s="652"/>
      <c r="O347" s="652"/>
      <c r="P347" s="652"/>
      <c r="Q347" s="652"/>
      <c r="R347" s="652"/>
      <c r="S347" s="652"/>
      <c r="T347" s="652"/>
      <c r="U347" s="652"/>
      <c r="V347" s="652"/>
      <c r="W347" s="652"/>
      <c r="X347" s="652"/>
      <c r="Y347" s="652"/>
      <c r="Z347" s="652"/>
      <c r="AA347" s="652"/>
      <c r="AB347" s="652"/>
      <c r="AC347" s="652"/>
      <c r="AD347" s="652"/>
      <c r="AE347" s="652"/>
      <c r="AF347" s="652"/>
      <c r="AG347" s="652"/>
      <c r="AH347" s="652"/>
      <c r="AI347" s="652"/>
    </row>
    <row r="348" spans="11:35" s="195" customFormat="1">
      <c r="K348" s="652"/>
      <c r="L348" s="652"/>
      <c r="M348" s="652"/>
      <c r="N348" s="652"/>
      <c r="O348" s="652"/>
      <c r="P348" s="652"/>
      <c r="Q348" s="652"/>
      <c r="R348" s="652"/>
      <c r="S348" s="652"/>
      <c r="T348" s="652"/>
      <c r="U348" s="652"/>
      <c r="V348" s="652"/>
      <c r="W348" s="652"/>
      <c r="X348" s="652"/>
      <c r="Y348" s="652"/>
      <c r="Z348" s="652"/>
      <c r="AA348" s="652"/>
      <c r="AB348" s="652"/>
      <c r="AC348" s="652"/>
      <c r="AD348" s="652"/>
      <c r="AE348" s="652"/>
      <c r="AF348" s="652"/>
      <c r="AG348" s="652"/>
      <c r="AH348" s="652"/>
      <c r="AI348" s="652"/>
    </row>
    <row r="349" spans="11:35" s="195" customFormat="1">
      <c r="K349" s="652"/>
      <c r="L349" s="652"/>
      <c r="M349" s="652"/>
      <c r="N349" s="652"/>
      <c r="O349" s="652"/>
      <c r="P349" s="652"/>
      <c r="Q349" s="652"/>
      <c r="R349" s="652"/>
      <c r="S349" s="652"/>
      <c r="T349" s="652"/>
      <c r="U349" s="652"/>
      <c r="V349" s="652"/>
      <c r="W349" s="652"/>
      <c r="X349" s="652"/>
      <c r="Y349" s="652"/>
      <c r="Z349" s="652"/>
      <c r="AA349" s="652"/>
      <c r="AB349" s="652"/>
      <c r="AC349" s="652"/>
      <c r="AD349" s="652"/>
      <c r="AE349" s="652"/>
      <c r="AF349" s="652"/>
      <c r="AG349" s="652"/>
      <c r="AH349" s="652"/>
      <c r="AI349" s="652"/>
    </row>
    <row r="350" spans="11:35" s="195" customFormat="1">
      <c r="K350" s="652"/>
      <c r="L350" s="652"/>
      <c r="M350" s="652"/>
      <c r="N350" s="652"/>
      <c r="O350" s="652"/>
      <c r="P350" s="652"/>
      <c r="Q350" s="652"/>
      <c r="R350" s="652"/>
      <c r="S350" s="652"/>
      <c r="T350" s="652"/>
      <c r="U350" s="652"/>
      <c r="V350" s="652"/>
      <c r="W350" s="652"/>
      <c r="X350" s="652"/>
      <c r="Y350" s="652"/>
      <c r="Z350" s="652"/>
      <c r="AA350" s="652"/>
      <c r="AB350" s="652"/>
      <c r="AC350" s="652"/>
      <c r="AD350" s="652"/>
      <c r="AE350" s="652"/>
      <c r="AF350" s="652"/>
      <c r="AG350" s="652"/>
      <c r="AH350" s="652"/>
      <c r="AI350" s="652"/>
    </row>
    <row r="351" spans="11:35" s="195" customFormat="1">
      <c r="K351" s="652"/>
      <c r="L351" s="652"/>
      <c r="M351" s="652"/>
      <c r="N351" s="652"/>
      <c r="O351" s="652"/>
      <c r="P351" s="652"/>
      <c r="Q351" s="652"/>
      <c r="R351" s="652"/>
      <c r="S351" s="652"/>
      <c r="T351" s="652"/>
      <c r="U351" s="652"/>
      <c r="V351" s="652"/>
      <c r="W351" s="652"/>
      <c r="X351" s="652"/>
      <c r="Y351" s="652"/>
      <c r="Z351" s="652"/>
      <c r="AA351" s="652"/>
      <c r="AB351" s="652"/>
      <c r="AC351" s="652"/>
      <c r="AD351" s="652"/>
      <c r="AE351" s="652"/>
      <c r="AF351" s="652"/>
      <c r="AG351" s="652"/>
      <c r="AH351" s="652"/>
      <c r="AI351" s="652"/>
    </row>
    <row r="352" spans="11:35" s="195" customFormat="1">
      <c r="K352" s="652"/>
      <c r="L352" s="652"/>
      <c r="M352" s="652"/>
      <c r="N352" s="652"/>
      <c r="O352" s="652"/>
      <c r="P352" s="652"/>
      <c r="Q352" s="652"/>
      <c r="R352" s="652"/>
      <c r="S352" s="652"/>
      <c r="T352" s="652"/>
      <c r="U352" s="652"/>
      <c r="V352" s="652"/>
      <c r="W352" s="652"/>
      <c r="X352" s="652"/>
      <c r="Y352" s="652"/>
      <c r="Z352" s="652"/>
      <c r="AA352" s="652"/>
      <c r="AB352" s="652"/>
      <c r="AC352" s="652"/>
      <c r="AD352" s="652"/>
      <c r="AE352" s="652"/>
      <c r="AF352" s="652"/>
      <c r="AG352" s="652"/>
      <c r="AH352" s="652"/>
      <c r="AI352" s="652"/>
    </row>
    <row r="353" spans="11:35" s="195" customFormat="1">
      <c r="K353" s="652"/>
      <c r="L353" s="652"/>
      <c r="M353" s="652"/>
      <c r="N353" s="652"/>
      <c r="O353" s="652"/>
      <c r="P353" s="652"/>
      <c r="Q353" s="652"/>
      <c r="R353" s="652"/>
      <c r="S353" s="652"/>
      <c r="T353" s="652"/>
      <c r="U353" s="652"/>
      <c r="V353" s="652"/>
      <c r="W353" s="652"/>
      <c r="X353" s="652"/>
      <c r="Y353" s="652"/>
      <c r="Z353" s="652"/>
      <c r="AA353" s="652"/>
      <c r="AB353" s="652"/>
      <c r="AC353" s="652"/>
      <c r="AD353" s="652"/>
      <c r="AE353" s="652"/>
      <c r="AF353" s="652"/>
      <c r="AG353" s="652"/>
      <c r="AH353" s="652"/>
      <c r="AI353" s="652"/>
    </row>
    <row r="354" spans="11:35" s="195" customFormat="1">
      <c r="K354" s="652"/>
      <c r="L354" s="652"/>
      <c r="M354" s="652"/>
      <c r="N354" s="652"/>
      <c r="O354" s="652"/>
      <c r="P354" s="652"/>
      <c r="Q354" s="652"/>
      <c r="R354" s="652"/>
      <c r="S354" s="652"/>
      <c r="T354" s="652"/>
      <c r="U354" s="652"/>
      <c r="V354" s="652"/>
      <c r="W354" s="652"/>
      <c r="X354" s="652"/>
      <c r="Y354" s="652"/>
      <c r="Z354" s="652"/>
      <c r="AA354" s="652"/>
      <c r="AB354" s="652"/>
      <c r="AC354" s="652"/>
      <c r="AD354" s="652"/>
      <c r="AE354" s="652"/>
      <c r="AF354" s="652"/>
      <c r="AG354" s="652"/>
      <c r="AH354" s="652"/>
      <c r="AI354" s="652"/>
    </row>
    <row r="355" spans="11:35" s="195" customFormat="1">
      <c r="K355" s="652"/>
      <c r="L355" s="652"/>
      <c r="M355" s="652"/>
      <c r="N355" s="652"/>
      <c r="O355" s="652"/>
      <c r="P355" s="652"/>
      <c r="Q355" s="652"/>
      <c r="R355" s="652"/>
      <c r="S355" s="652"/>
      <c r="T355" s="652"/>
      <c r="U355" s="652"/>
      <c r="V355" s="652"/>
      <c r="W355" s="652"/>
      <c r="X355" s="652"/>
      <c r="Y355" s="652"/>
      <c r="Z355" s="652"/>
      <c r="AA355" s="652"/>
      <c r="AB355" s="652"/>
      <c r="AC355" s="652"/>
      <c r="AD355" s="652"/>
      <c r="AE355" s="652"/>
      <c r="AF355" s="652"/>
      <c r="AG355" s="652"/>
      <c r="AH355" s="652"/>
      <c r="AI355" s="652"/>
    </row>
    <row r="356" spans="11:35" s="195" customFormat="1">
      <c r="K356" s="652"/>
      <c r="L356" s="652"/>
      <c r="M356" s="652"/>
      <c r="N356" s="652"/>
      <c r="O356" s="652"/>
      <c r="P356" s="652"/>
      <c r="Q356" s="652"/>
      <c r="R356" s="652"/>
      <c r="S356" s="652"/>
      <c r="T356" s="652"/>
      <c r="U356" s="652"/>
      <c r="V356" s="652"/>
      <c r="W356" s="652"/>
      <c r="X356" s="652"/>
      <c r="Y356" s="652"/>
      <c r="Z356" s="652"/>
      <c r="AA356" s="652"/>
      <c r="AB356" s="652"/>
      <c r="AC356" s="652"/>
      <c r="AD356" s="652"/>
      <c r="AE356" s="652"/>
      <c r="AF356" s="652"/>
      <c r="AG356" s="652"/>
      <c r="AH356" s="652"/>
      <c r="AI356" s="652"/>
    </row>
    <row r="357" spans="11:35" s="195" customFormat="1">
      <c r="K357" s="652"/>
      <c r="L357" s="652"/>
      <c r="M357" s="652"/>
      <c r="N357" s="652"/>
      <c r="O357" s="652"/>
      <c r="P357" s="652"/>
      <c r="Q357" s="652"/>
      <c r="R357" s="652"/>
      <c r="S357" s="652"/>
      <c r="T357" s="652"/>
      <c r="U357" s="652"/>
      <c r="V357" s="652"/>
      <c r="W357" s="652"/>
      <c r="X357" s="652"/>
      <c r="Y357" s="652"/>
      <c r="Z357" s="652"/>
      <c r="AA357" s="652"/>
      <c r="AB357" s="652"/>
      <c r="AC357" s="652"/>
      <c r="AD357" s="652"/>
      <c r="AE357" s="652"/>
      <c r="AF357" s="652"/>
      <c r="AG357" s="652"/>
      <c r="AH357" s="652"/>
      <c r="AI357" s="652"/>
    </row>
    <row r="358" spans="11:35" s="195" customFormat="1">
      <c r="K358" s="652"/>
      <c r="L358" s="652"/>
      <c r="M358" s="652"/>
      <c r="N358" s="652"/>
      <c r="O358" s="652"/>
      <c r="P358" s="652"/>
      <c r="Q358" s="652"/>
      <c r="R358" s="652"/>
      <c r="S358" s="652"/>
      <c r="T358" s="652"/>
      <c r="U358" s="652"/>
      <c r="V358" s="652"/>
      <c r="W358" s="652"/>
      <c r="X358" s="652"/>
      <c r="Y358" s="652"/>
      <c r="Z358" s="652"/>
      <c r="AA358" s="652"/>
      <c r="AB358" s="652"/>
      <c r="AC358" s="652"/>
      <c r="AD358" s="652"/>
      <c r="AE358" s="652"/>
      <c r="AF358" s="652"/>
      <c r="AG358" s="652"/>
      <c r="AH358" s="652"/>
      <c r="AI358" s="652"/>
    </row>
    <row r="359" spans="11:35" s="195" customFormat="1">
      <c r="K359" s="652"/>
      <c r="L359" s="652"/>
      <c r="M359" s="652"/>
      <c r="N359" s="652"/>
      <c r="O359" s="652"/>
      <c r="P359" s="652"/>
      <c r="Q359" s="652"/>
      <c r="R359" s="652"/>
      <c r="S359" s="652"/>
      <c r="T359" s="652"/>
      <c r="U359" s="652"/>
      <c r="V359" s="652"/>
      <c r="W359" s="652"/>
      <c r="X359" s="652"/>
      <c r="Y359" s="652"/>
      <c r="Z359" s="652"/>
      <c r="AA359" s="652"/>
      <c r="AB359" s="652"/>
      <c r="AC359" s="652"/>
      <c r="AD359" s="652"/>
      <c r="AE359" s="652"/>
      <c r="AF359" s="652"/>
      <c r="AG359" s="652"/>
      <c r="AH359" s="652"/>
      <c r="AI359" s="652"/>
    </row>
    <row r="360" spans="11:35" s="195" customFormat="1">
      <c r="K360" s="652"/>
      <c r="L360" s="652"/>
      <c r="M360" s="652"/>
      <c r="N360" s="652"/>
      <c r="O360" s="652"/>
      <c r="P360" s="652"/>
      <c r="Q360" s="652"/>
      <c r="R360" s="652"/>
      <c r="S360" s="652"/>
      <c r="T360" s="652"/>
      <c r="U360" s="652"/>
      <c r="V360" s="652"/>
      <c r="W360" s="652"/>
      <c r="X360" s="652"/>
      <c r="Y360" s="652"/>
      <c r="Z360" s="652"/>
      <c r="AA360" s="652"/>
      <c r="AB360" s="652"/>
      <c r="AC360" s="652"/>
      <c r="AD360" s="652"/>
      <c r="AE360" s="652"/>
      <c r="AF360" s="652"/>
      <c r="AG360" s="652"/>
      <c r="AH360" s="652"/>
      <c r="AI360" s="652"/>
    </row>
    <row r="361" spans="11:35" s="195" customFormat="1">
      <c r="K361" s="652"/>
      <c r="L361" s="652"/>
      <c r="M361" s="652"/>
      <c r="N361" s="652"/>
      <c r="O361" s="652"/>
      <c r="P361" s="652"/>
      <c r="Q361" s="652"/>
      <c r="R361" s="652"/>
      <c r="S361" s="652"/>
      <c r="T361" s="652"/>
      <c r="U361" s="652"/>
      <c r="V361" s="652"/>
      <c r="W361" s="652"/>
      <c r="X361" s="652"/>
      <c r="Y361" s="652"/>
      <c r="Z361" s="652"/>
      <c r="AA361" s="652"/>
      <c r="AB361" s="652"/>
      <c r="AC361" s="652"/>
      <c r="AD361" s="652"/>
      <c r="AE361" s="652"/>
      <c r="AF361" s="652"/>
      <c r="AG361" s="652"/>
      <c r="AH361" s="652"/>
      <c r="AI361" s="652"/>
    </row>
    <row r="362" spans="11:35" s="195" customFormat="1">
      <c r="K362" s="652"/>
      <c r="L362" s="652"/>
      <c r="M362" s="652"/>
      <c r="N362" s="652"/>
      <c r="O362" s="652"/>
      <c r="P362" s="652"/>
      <c r="Q362" s="652"/>
      <c r="R362" s="652"/>
      <c r="S362" s="652"/>
      <c r="T362" s="652"/>
      <c r="U362" s="652"/>
      <c r="V362" s="652"/>
      <c r="W362" s="652"/>
      <c r="X362" s="652"/>
      <c r="Y362" s="652"/>
      <c r="Z362" s="652"/>
      <c r="AA362" s="652"/>
      <c r="AB362" s="652"/>
      <c r="AC362" s="652"/>
      <c r="AD362" s="652"/>
      <c r="AE362" s="652"/>
      <c r="AF362" s="652"/>
      <c r="AG362" s="652"/>
      <c r="AH362" s="652"/>
      <c r="AI362" s="652"/>
    </row>
    <row r="363" spans="11:35" s="195" customFormat="1">
      <c r="K363" s="652"/>
      <c r="L363" s="652"/>
      <c r="M363" s="652"/>
      <c r="N363" s="652"/>
      <c r="O363" s="652"/>
      <c r="P363" s="652"/>
      <c r="Q363" s="652"/>
      <c r="R363" s="652"/>
      <c r="S363" s="652"/>
      <c r="T363" s="652"/>
      <c r="U363" s="652"/>
      <c r="V363" s="652"/>
      <c r="W363" s="652"/>
      <c r="X363" s="652"/>
      <c r="Y363" s="652"/>
      <c r="Z363" s="652"/>
      <c r="AA363" s="652"/>
      <c r="AB363" s="652"/>
      <c r="AC363" s="652"/>
      <c r="AD363" s="652"/>
      <c r="AE363" s="652"/>
      <c r="AF363" s="652"/>
      <c r="AG363" s="652"/>
      <c r="AH363" s="652"/>
      <c r="AI363" s="652"/>
    </row>
    <row r="364" spans="11:35" s="195" customFormat="1">
      <c r="K364" s="652"/>
      <c r="L364" s="652"/>
      <c r="M364" s="652"/>
      <c r="N364" s="652"/>
      <c r="O364" s="652"/>
      <c r="P364" s="652"/>
      <c r="Q364" s="652"/>
      <c r="R364" s="652"/>
      <c r="S364" s="652"/>
      <c r="T364" s="652"/>
      <c r="U364" s="652"/>
      <c r="V364" s="652"/>
      <c r="W364" s="652"/>
      <c r="X364" s="652"/>
      <c r="Y364" s="652"/>
      <c r="Z364" s="652"/>
      <c r="AA364" s="652"/>
      <c r="AB364" s="652"/>
      <c r="AC364" s="652"/>
      <c r="AD364" s="652"/>
      <c r="AE364" s="652"/>
      <c r="AF364" s="652"/>
      <c r="AG364" s="652"/>
      <c r="AH364" s="652"/>
      <c r="AI364" s="652"/>
    </row>
    <row r="365" spans="11:35" s="195" customFormat="1">
      <c r="K365" s="652"/>
      <c r="L365" s="652"/>
      <c r="M365" s="652"/>
      <c r="N365" s="652"/>
      <c r="O365" s="652"/>
      <c r="P365" s="652"/>
      <c r="Q365" s="652"/>
      <c r="R365" s="652"/>
      <c r="S365" s="652"/>
      <c r="T365" s="652"/>
      <c r="U365" s="652"/>
      <c r="V365" s="652"/>
      <c r="W365" s="652"/>
      <c r="X365" s="652"/>
      <c r="Y365" s="652"/>
      <c r="Z365" s="652"/>
      <c r="AA365" s="652"/>
      <c r="AB365" s="652"/>
      <c r="AC365" s="652"/>
      <c r="AD365" s="652"/>
      <c r="AE365" s="652"/>
      <c r="AF365" s="652"/>
      <c r="AG365" s="652"/>
      <c r="AH365" s="652"/>
      <c r="AI365" s="652"/>
    </row>
    <row r="366" spans="11:35" s="195" customFormat="1">
      <c r="K366" s="652"/>
      <c r="L366" s="652"/>
      <c r="M366" s="652"/>
      <c r="N366" s="652"/>
      <c r="O366" s="652"/>
      <c r="P366" s="652"/>
      <c r="Q366" s="652"/>
      <c r="R366" s="652"/>
      <c r="S366" s="652"/>
      <c r="T366" s="652"/>
      <c r="U366" s="652"/>
      <c r="V366" s="652"/>
      <c r="W366" s="652"/>
      <c r="X366" s="652"/>
      <c r="Y366" s="652"/>
      <c r="Z366" s="652"/>
      <c r="AA366" s="652"/>
      <c r="AB366" s="652"/>
      <c r="AC366" s="652"/>
      <c r="AD366" s="652"/>
      <c r="AE366" s="652"/>
      <c r="AF366" s="652"/>
      <c r="AG366" s="652"/>
      <c r="AH366" s="652"/>
      <c r="AI366" s="652"/>
    </row>
    <row r="367" spans="11:35" s="195" customFormat="1">
      <c r="K367" s="652"/>
      <c r="L367" s="652"/>
      <c r="M367" s="652"/>
      <c r="N367" s="652"/>
      <c r="O367" s="652"/>
      <c r="P367" s="652"/>
      <c r="Q367" s="652"/>
      <c r="R367" s="652"/>
      <c r="S367" s="652"/>
      <c r="T367" s="652"/>
      <c r="U367" s="652"/>
      <c r="V367" s="652"/>
      <c r="W367" s="652"/>
      <c r="X367" s="652"/>
      <c r="Y367" s="652"/>
      <c r="Z367" s="652"/>
      <c r="AA367" s="652"/>
      <c r="AB367" s="652"/>
      <c r="AC367" s="652"/>
      <c r="AD367" s="652"/>
      <c r="AE367" s="652"/>
      <c r="AF367" s="652"/>
      <c r="AG367" s="652"/>
      <c r="AH367" s="652"/>
      <c r="AI367" s="652"/>
    </row>
    <row r="368" spans="11:35" s="195" customFormat="1">
      <c r="K368" s="652"/>
      <c r="L368" s="652"/>
      <c r="M368" s="652"/>
      <c r="N368" s="652"/>
      <c r="O368" s="652"/>
      <c r="P368" s="652"/>
      <c r="Q368" s="652"/>
      <c r="R368" s="652"/>
      <c r="S368" s="652"/>
      <c r="T368" s="652"/>
      <c r="U368" s="652"/>
      <c r="V368" s="652"/>
      <c r="W368" s="652"/>
      <c r="X368" s="652"/>
      <c r="Y368" s="652"/>
      <c r="Z368" s="652"/>
      <c r="AA368" s="652"/>
      <c r="AB368" s="652"/>
      <c r="AC368" s="652"/>
      <c r="AD368" s="652"/>
      <c r="AE368" s="652"/>
      <c r="AF368" s="652"/>
      <c r="AG368" s="652"/>
      <c r="AH368" s="652"/>
      <c r="AI368" s="652"/>
    </row>
    <row r="369" spans="11:35" s="195" customFormat="1">
      <c r="K369" s="652"/>
      <c r="L369" s="652"/>
      <c r="M369" s="652"/>
      <c r="N369" s="652"/>
      <c r="O369" s="652"/>
      <c r="P369" s="652"/>
      <c r="Q369" s="652"/>
      <c r="R369" s="652"/>
      <c r="S369" s="652"/>
      <c r="T369" s="652"/>
      <c r="U369" s="652"/>
      <c r="V369" s="652"/>
      <c r="W369" s="652"/>
      <c r="X369" s="652"/>
      <c r="Y369" s="652"/>
      <c r="Z369" s="652"/>
      <c r="AA369" s="652"/>
      <c r="AB369" s="652"/>
      <c r="AC369" s="652"/>
      <c r="AD369" s="652"/>
      <c r="AE369" s="652"/>
      <c r="AF369" s="652"/>
      <c r="AG369" s="652"/>
      <c r="AH369" s="652"/>
      <c r="AI369" s="652"/>
    </row>
    <row r="370" spans="11:35" s="195" customFormat="1">
      <c r="K370" s="652"/>
      <c r="L370" s="652"/>
      <c r="M370" s="652"/>
      <c r="N370" s="652"/>
      <c r="O370" s="652"/>
      <c r="P370" s="652"/>
      <c r="Q370" s="652"/>
      <c r="R370" s="652"/>
      <c r="S370" s="652"/>
      <c r="T370" s="652"/>
      <c r="U370" s="652"/>
      <c r="V370" s="652"/>
      <c r="W370" s="652"/>
      <c r="X370" s="652"/>
      <c r="Y370" s="652"/>
      <c r="Z370" s="652"/>
      <c r="AA370" s="652"/>
      <c r="AB370" s="652"/>
      <c r="AC370" s="652"/>
      <c r="AD370" s="652"/>
      <c r="AE370" s="652"/>
      <c r="AF370" s="652"/>
      <c r="AG370" s="652"/>
      <c r="AH370" s="652"/>
      <c r="AI370" s="652"/>
    </row>
    <row r="371" spans="11:35" s="195" customFormat="1">
      <c r="K371" s="652"/>
      <c r="L371" s="652"/>
      <c r="M371" s="652"/>
      <c r="N371" s="652"/>
      <c r="O371" s="652"/>
      <c r="P371" s="652"/>
      <c r="Q371" s="652"/>
      <c r="R371" s="652"/>
      <c r="S371" s="652"/>
      <c r="T371" s="652"/>
      <c r="U371" s="652"/>
      <c r="V371" s="652"/>
      <c r="W371" s="652"/>
      <c r="X371" s="652"/>
      <c r="Y371" s="652"/>
      <c r="Z371" s="652"/>
      <c r="AA371" s="652"/>
      <c r="AB371" s="652"/>
      <c r="AC371" s="652"/>
      <c r="AD371" s="652"/>
      <c r="AE371" s="652"/>
      <c r="AF371" s="652"/>
      <c r="AG371" s="652"/>
      <c r="AH371" s="652"/>
      <c r="AI371" s="652"/>
    </row>
    <row r="372" spans="11:35" s="195" customFormat="1">
      <c r="K372" s="652"/>
      <c r="L372" s="652"/>
      <c r="M372" s="652"/>
      <c r="N372" s="652"/>
      <c r="O372" s="652"/>
      <c r="P372" s="652"/>
      <c r="Q372" s="652"/>
      <c r="R372" s="652"/>
      <c r="S372" s="652"/>
      <c r="T372" s="652"/>
      <c r="U372" s="652"/>
      <c r="V372" s="652"/>
      <c r="W372" s="652"/>
      <c r="X372" s="652"/>
      <c r="Y372" s="652"/>
      <c r="Z372" s="652"/>
      <c r="AA372" s="652"/>
      <c r="AB372" s="652"/>
      <c r="AC372" s="652"/>
      <c r="AD372" s="652"/>
      <c r="AE372" s="652"/>
      <c r="AF372" s="652"/>
      <c r="AG372" s="652"/>
      <c r="AH372" s="652"/>
      <c r="AI372" s="652"/>
    </row>
    <row r="373" spans="11:35" s="195" customFormat="1">
      <c r="K373" s="652"/>
      <c r="L373" s="652"/>
      <c r="M373" s="652"/>
      <c r="N373" s="652"/>
      <c r="O373" s="652"/>
      <c r="P373" s="652"/>
      <c r="Q373" s="652"/>
      <c r="R373" s="652"/>
      <c r="S373" s="652"/>
      <c r="T373" s="652"/>
      <c r="U373" s="652"/>
      <c r="V373" s="652"/>
      <c r="W373" s="652"/>
      <c r="X373" s="652"/>
      <c r="Y373" s="652"/>
      <c r="Z373" s="652"/>
      <c r="AA373" s="652"/>
      <c r="AB373" s="652"/>
      <c r="AC373" s="652"/>
      <c r="AD373" s="652"/>
      <c r="AE373" s="652"/>
      <c r="AF373" s="652"/>
      <c r="AG373" s="652"/>
      <c r="AH373" s="652"/>
      <c r="AI373" s="652"/>
    </row>
    <row r="374" spans="11:35" s="195" customFormat="1">
      <c r="K374" s="652"/>
      <c r="L374" s="652"/>
      <c r="M374" s="652"/>
      <c r="N374" s="652"/>
      <c r="O374" s="652"/>
      <c r="P374" s="652"/>
      <c r="Q374" s="652"/>
      <c r="R374" s="652"/>
      <c r="S374" s="652"/>
      <c r="T374" s="652"/>
      <c r="U374" s="652"/>
      <c r="V374" s="652"/>
      <c r="W374" s="652"/>
      <c r="X374" s="652"/>
      <c r="Y374" s="652"/>
      <c r="Z374" s="652"/>
      <c r="AA374" s="652"/>
      <c r="AB374" s="652"/>
      <c r="AC374" s="652"/>
      <c r="AD374" s="652"/>
      <c r="AE374" s="652"/>
      <c r="AF374" s="652"/>
      <c r="AG374" s="652"/>
      <c r="AH374" s="652"/>
      <c r="AI374" s="652"/>
    </row>
    <row r="375" spans="11:35" s="195" customFormat="1">
      <c r="K375" s="652"/>
      <c r="L375" s="652"/>
      <c r="M375" s="652"/>
      <c r="N375" s="652"/>
      <c r="O375" s="652"/>
      <c r="P375" s="652"/>
      <c r="Q375" s="652"/>
      <c r="R375" s="652"/>
      <c r="S375" s="652"/>
      <c r="T375" s="652"/>
      <c r="U375" s="652"/>
      <c r="V375" s="652"/>
      <c r="W375" s="652"/>
      <c r="X375" s="652"/>
      <c r="Y375" s="652"/>
      <c r="Z375" s="652"/>
      <c r="AA375" s="652"/>
      <c r="AB375" s="652"/>
      <c r="AC375" s="652"/>
      <c r="AD375" s="652"/>
      <c r="AE375" s="652"/>
      <c r="AF375" s="652"/>
      <c r="AG375" s="652"/>
      <c r="AH375" s="652"/>
      <c r="AI375" s="652"/>
    </row>
    <row r="376" spans="11:35" s="195" customFormat="1">
      <c r="K376" s="652"/>
      <c r="L376" s="652"/>
      <c r="M376" s="652"/>
      <c r="N376" s="652"/>
      <c r="O376" s="652"/>
      <c r="P376" s="652"/>
      <c r="Q376" s="652"/>
      <c r="R376" s="652"/>
      <c r="S376" s="652"/>
      <c r="T376" s="652"/>
      <c r="U376" s="652"/>
      <c r="V376" s="652"/>
      <c r="W376" s="652"/>
      <c r="X376" s="652"/>
      <c r="Y376" s="652"/>
      <c r="Z376" s="652"/>
      <c r="AA376" s="652"/>
      <c r="AB376" s="652"/>
      <c r="AC376" s="652"/>
      <c r="AD376" s="652"/>
      <c r="AE376" s="652"/>
      <c r="AF376" s="652"/>
      <c r="AG376" s="652"/>
      <c r="AH376" s="652"/>
      <c r="AI376" s="652"/>
    </row>
    <row r="377" spans="11:35" s="195" customFormat="1">
      <c r="K377" s="652"/>
      <c r="L377" s="652"/>
      <c r="M377" s="652"/>
      <c r="N377" s="652"/>
      <c r="O377" s="652"/>
      <c r="P377" s="652"/>
      <c r="Q377" s="652"/>
      <c r="R377" s="652"/>
      <c r="S377" s="652"/>
      <c r="T377" s="652"/>
      <c r="U377" s="652"/>
      <c r="V377" s="652"/>
      <c r="W377" s="652"/>
      <c r="X377" s="652"/>
      <c r="Y377" s="652"/>
      <c r="Z377" s="652"/>
      <c r="AA377" s="652"/>
      <c r="AB377" s="652"/>
      <c r="AC377" s="652"/>
      <c r="AD377" s="652"/>
      <c r="AE377" s="652"/>
      <c r="AF377" s="652"/>
      <c r="AG377" s="652"/>
      <c r="AH377" s="652"/>
      <c r="AI377" s="652"/>
    </row>
    <row r="378" spans="11:35" s="195" customFormat="1">
      <c r="K378" s="652"/>
      <c r="L378" s="652"/>
      <c r="M378" s="652"/>
      <c r="N378" s="652"/>
      <c r="O378" s="652"/>
      <c r="P378" s="652"/>
      <c r="Q378" s="652"/>
      <c r="R378" s="652"/>
      <c r="S378" s="652"/>
      <c r="T378" s="652"/>
      <c r="U378" s="652"/>
      <c r="V378" s="652"/>
      <c r="W378" s="652"/>
      <c r="X378" s="652"/>
      <c r="Y378" s="652"/>
      <c r="Z378" s="652"/>
      <c r="AA378" s="652"/>
      <c r="AB378" s="652"/>
      <c r="AC378" s="652"/>
      <c r="AD378" s="652"/>
      <c r="AE378" s="652"/>
      <c r="AF378" s="652"/>
      <c r="AG378" s="652"/>
      <c r="AH378" s="652"/>
      <c r="AI378" s="652"/>
    </row>
    <row r="379" spans="11:35" s="195" customFormat="1">
      <c r="K379" s="652"/>
      <c r="L379" s="652"/>
      <c r="M379" s="652"/>
      <c r="N379" s="652"/>
      <c r="O379" s="652"/>
      <c r="P379" s="652"/>
      <c r="Q379" s="652"/>
      <c r="R379" s="652"/>
      <c r="S379" s="652"/>
      <c r="T379" s="652"/>
      <c r="U379" s="652"/>
      <c r="V379" s="652"/>
      <c r="W379" s="652"/>
      <c r="X379" s="652"/>
      <c r="Y379" s="652"/>
      <c r="Z379" s="652"/>
      <c r="AA379" s="652"/>
      <c r="AB379" s="652"/>
      <c r="AC379" s="652"/>
      <c r="AD379" s="652"/>
      <c r="AE379" s="652"/>
      <c r="AF379" s="652"/>
      <c r="AG379" s="652"/>
      <c r="AH379" s="652"/>
      <c r="AI379" s="652"/>
    </row>
    <row r="380" spans="11:35" s="195" customFormat="1">
      <c r="K380" s="652"/>
      <c r="L380" s="652"/>
      <c r="M380" s="652"/>
      <c r="N380" s="652"/>
      <c r="O380" s="652"/>
      <c r="P380" s="652"/>
      <c r="Q380" s="652"/>
      <c r="R380" s="652"/>
      <c r="S380" s="652"/>
      <c r="T380" s="652"/>
      <c r="U380" s="652"/>
      <c r="V380" s="652"/>
      <c r="W380" s="652"/>
      <c r="X380" s="652"/>
      <c r="Y380" s="652"/>
      <c r="Z380" s="652"/>
      <c r="AA380" s="652"/>
      <c r="AB380" s="652"/>
      <c r="AC380" s="652"/>
      <c r="AD380" s="652"/>
      <c r="AE380" s="652"/>
      <c r="AF380" s="652"/>
      <c r="AG380" s="652"/>
      <c r="AH380" s="652"/>
      <c r="AI380" s="652"/>
    </row>
    <row r="381" spans="11:35" s="195" customFormat="1">
      <c r="K381" s="652"/>
      <c r="L381" s="652"/>
      <c r="M381" s="652"/>
      <c r="N381" s="652"/>
      <c r="O381" s="652"/>
      <c r="P381" s="652"/>
      <c r="Q381" s="652"/>
      <c r="R381" s="652"/>
      <c r="S381" s="652"/>
      <c r="T381" s="652"/>
      <c r="U381" s="652"/>
      <c r="V381" s="652"/>
      <c r="W381" s="652"/>
      <c r="X381" s="652"/>
      <c r="Y381" s="652"/>
      <c r="Z381" s="652"/>
      <c r="AA381" s="652"/>
      <c r="AB381" s="652"/>
      <c r="AC381" s="652"/>
      <c r="AD381" s="652"/>
      <c r="AE381" s="652"/>
      <c r="AF381" s="652"/>
      <c r="AG381" s="652"/>
      <c r="AH381" s="652"/>
      <c r="AI381" s="652"/>
    </row>
    <row r="382" spans="11:35" s="195" customFormat="1">
      <c r="K382" s="652"/>
      <c r="L382" s="652"/>
      <c r="M382" s="652"/>
      <c r="N382" s="652"/>
      <c r="O382" s="652"/>
      <c r="P382" s="652"/>
      <c r="Q382" s="652"/>
      <c r="R382" s="652"/>
      <c r="S382" s="652"/>
      <c r="T382" s="652"/>
      <c r="U382" s="652"/>
      <c r="V382" s="652"/>
      <c r="W382" s="652"/>
      <c r="X382" s="652"/>
      <c r="Y382" s="652"/>
      <c r="Z382" s="652"/>
      <c r="AA382" s="652"/>
      <c r="AB382" s="652"/>
      <c r="AC382" s="652"/>
      <c r="AD382" s="652"/>
      <c r="AE382" s="652"/>
      <c r="AF382" s="652"/>
      <c r="AG382" s="652"/>
      <c r="AH382" s="652"/>
      <c r="AI382" s="652"/>
    </row>
    <row r="383" spans="11:35" s="195" customFormat="1">
      <c r="K383" s="652"/>
      <c r="L383" s="652"/>
      <c r="M383" s="652"/>
      <c r="N383" s="652"/>
      <c r="O383" s="652"/>
      <c r="P383" s="652"/>
      <c r="Q383" s="652"/>
      <c r="R383" s="652"/>
      <c r="S383" s="652"/>
      <c r="T383" s="652"/>
      <c r="U383" s="652"/>
      <c r="V383" s="652"/>
      <c r="W383" s="652"/>
      <c r="X383" s="652"/>
      <c r="Y383" s="652"/>
      <c r="Z383" s="652"/>
      <c r="AA383" s="652"/>
      <c r="AB383" s="652"/>
      <c r="AC383" s="652"/>
      <c r="AD383" s="652"/>
      <c r="AE383" s="652"/>
      <c r="AF383" s="652"/>
      <c r="AG383" s="652"/>
      <c r="AH383" s="652"/>
      <c r="AI383" s="652"/>
    </row>
    <row r="384" spans="11:35" s="195" customFormat="1">
      <c r="K384" s="652"/>
      <c r="L384" s="652"/>
      <c r="M384" s="652"/>
      <c r="N384" s="652"/>
      <c r="O384" s="652"/>
      <c r="P384" s="652"/>
      <c r="Q384" s="652"/>
      <c r="R384" s="652"/>
      <c r="S384" s="652"/>
      <c r="T384" s="652"/>
      <c r="U384" s="652"/>
      <c r="V384" s="652"/>
      <c r="W384" s="652"/>
      <c r="X384" s="652"/>
      <c r="Y384" s="652"/>
      <c r="Z384" s="652"/>
      <c r="AA384" s="652"/>
      <c r="AB384" s="652"/>
      <c r="AC384" s="652"/>
      <c r="AD384" s="652"/>
      <c r="AE384" s="652"/>
      <c r="AF384" s="652"/>
      <c r="AG384" s="652"/>
      <c r="AH384" s="652"/>
      <c r="AI384" s="652"/>
    </row>
    <row r="385" spans="11:35" s="195" customFormat="1">
      <c r="K385" s="652"/>
      <c r="L385" s="652"/>
      <c r="M385" s="652"/>
      <c r="N385" s="652"/>
      <c r="O385" s="652"/>
      <c r="P385" s="652"/>
      <c r="Q385" s="652"/>
      <c r="R385" s="652"/>
      <c r="S385" s="652"/>
      <c r="T385" s="652"/>
      <c r="U385" s="652"/>
      <c r="V385" s="652"/>
      <c r="W385" s="652"/>
      <c r="X385" s="652"/>
      <c r="Y385" s="652"/>
      <c r="Z385" s="652"/>
      <c r="AA385" s="652"/>
      <c r="AB385" s="652"/>
      <c r="AC385" s="652"/>
      <c r="AD385" s="652"/>
      <c r="AE385" s="652"/>
      <c r="AF385" s="652"/>
      <c r="AG385" s="652"/>
      <c r="AH385" s="652"/>
      <c r="AI385" s="652"/>
    </row>
    <row r="386" spans="11:35" s="195" customFormat="1">
      <c r="K386" s="652"/>
      <c r="L386" s="652"/>
      <c r="M386" s="652"/>
      <c r="N386" s="652"/>
      <c r="O386" s="652"/>
      <c r="P386" s="652"/>
      <c r="Q386" s="652"/>
      <c r="R386" s="652"/>
      <c r="S386" s="652"/>
      <c r="T386" s="652"/>
      <c r="U386" s="652"/>
      <c r="V386" s="652"/>
      <c r="W386" s="652"/>
      <c r="X386" s="652"/>
      <c r="Y386" s="652"/>
      <c r="Z386" s="652"/>
      <c r="AA386" s="652"/>
      <c r="AB386" s="652"/>
      <c r="AC386" s="652"/>
      <c r="AD386" s="652"/>
      <c r="AE386" s="652"/>
      <c r="AF386" s="652"/>
      <c r="AG386" s="652"/>
      <c r="AH386" s="652"/>
      <c r="AI386" s="652"/>
    </row>
    <row r="387" spans="11:35" s="195" customFormat="1">
      <c r="K387" s="652"/>
      <c r="L387" s="652"/>
      <c r="M387" s="652"/>
      <c r="N387" s="652"/>
      <c r="O387" s="652"/>
      <c r="P387" s="652"/>
      <c r="Q387" s="652"/>
      <c r="R387" s="652"/>
      <c r="S387" s="652"/>
      <c r="T387" s="652"/>
      <c r="U387" s="652"/>
      <c r="V387" s="652"/>
      <c r="W387" s="652"/>
      <c r="X387" s="652"/>
      <c r="Y387" s="652"/>
      <c r="Z387" s="652"/>
      <c r="AA387" s="652"/>
      <c r="AB387" s="652"/>
      <c r="AC387" s="652"/>
      <c r="AD387" s="652"/>
      <c r="AE387" s="652"/>
      <c r="AF387" s="652"/>
      <c r="AG387" s="652"/>
      <c r="AH387" s="652"/>
      <c r="AI387" s="652"/>
    </row>
    <row r="388" spans="11:35" s="195" customFormat="1">
      <c r="K388" s="652"/>
      <c r="L388" s="652"/>
      <c r="M388" s="652"/>
      <c r="N388" s="652"/>
      <c r="O388" s="652"/>
      <c r="P388" s="652"/>
      <c r="Q388" s="652"/>
      <c r="R388" s="652"/>
      <c r="S388" s="652"/>
      <c r="T388" s="652"/>
      <c r="U388" s="652"/>
      <c r="V388" s="652"/>
      <c r="W388" s="652"/>
      <c r="X388" s="652"/>
      <c r="Y388" s="652"/>
      <c r="Z388" s="652"/>
      <c r="AA388" s="652"/>
      <c r="AB388" s="652"/>
      <c r="AC388" s="652"/>
      <c r="AD388" s="652"/>
      <c r="AE388" s="652"/>
      <c r="AF388" s="652"/>
      <c r="AG388" s="652"/>
      <c r="AH388" s="652"/>
      <c r="AI388" s="652"/>
    </row>
    <row r="389" spans="11:35" s="195" customFormat="1">
      <c r="K389" s="652"/>
      <c r="L389" s="652"/>
      <c r="M389" s="652"/>
      <c r="N389" s="652"/>
      <c r="O389" s="652"/>
      <c r="P389" s="652"/>
      <c r="Q389" s="652"/>
      <c r="R389" s="652"/>
      <c r="S389" s="652"/>
      <c r="T389" s="652"/>
      <c r="U389" s="652"/>
      <c r="V389" s="652"/>
      <c r="W389" s="652"/>
      <c r="X389" s="652"/>
      <c r="Y389" s="652"/>
      <c r="Z389" s="652"/>
      <c r="AA389" s="652"/>
      <c r="AB389" s="652"/>
      <c r="AC389" s="652"/>
      <c r="AD389" s="652"/>
      <c r="AE389" s="652"/>
      <c r="AF389" s="652"/>
      <c r="AG389" s="652"/>
      <c r="AH389" s="652"/>
      <c r="AI389" s="652"/>
    </row>
    <row r="390" spans="11:35" s="195" customFormat="1">
      <c r="K390" s="652"/>
      <c r="L390" s="652"/>
      <c r="M390" s="652"/>
      <c r="N390" s="652"/>
      <c r="O390" s="652"/>
      <c r="P390" s="652"/>
      <c r="Q390" s="652"/>
      <c r="R390" s="652"/>
      <c r="S390" s="652"/>
      <c r="T390" s="652"/>
      <c r="U390" s="652"/>
      <c r="V390" s="652"/>
      <c r="W390" s="652"/>
      <c r="X390" s="652"/>
      <c r="Y390" s="652"/>
      <c r="Z390" s="652"/>
      <c r="AA390" s="652"/>
      <c r="AB390" s="652"/>
      <c r="AC390" s="652"/>
      <c r="AD390" s="652"/>
      <c r="AE390" s="652"/>
      <c r="AF390" s="652"/>
      <c r="AG390" s="652"/>
      <c r="AH390" s="652"/>
      <c r="AI390" s="652"/>
    </row>
    <row r="391" spans="11:35" s="195" customFormat="1">
      <c r="K391" s="652"/>
      <c r="L391" s="652"/>
      <c r="M391" s="652"/>
      <c r="N391" s="652"/>
      <c r="O391" s="652"/>
      <c r="P391" s="652"/>
      <c r="Q391" s="652"/>
      <c r="R391" s="652"/>
      <c r="S391" s="652"/>
      <c r="T391" s="652"/>
      <c r="U391" s="652"/>
      <c r="V391" s="652"/>
      <c r="W391" s="652"/>
      <c r="X391" s="652"/>
      <c r="Y391" s="652"/>
      <c r="Z391" s="652"/>
      <c r="AA391" s="652"/>
      <c r="AB391" s="652"/>
      <c r="AC391" s="652"/>
      <c r="AD391" s="652"/>
      <c r="AE391" s="652"/>
      <c r="AF391" s="652"/>
      <c r="AG391" s="652"/>
      <c r="AH391" s="652"/>
      <c r="AI391" s="652"/>
    </row>
    <row r="392" spans="11:35" s="195" customFormat="1">
      <c r="K392" s="652"/>
      <c r="L392" s="652"/>
      <c r="M392" s="652"/>
      <c r="N392" s="652"/>
      <c r="O392" s="652"/>
      <c r="P392" s="652"/>
      <c r="Q392" s="652"/>
      <c r="R392" s="652"/>
      <c r="S392" s="652"/>
      <c r="T392" s="652"/>
      <c r="U392" s="652"/>
      <c r="V392" s="652"/>
      <c r="W392" s="652"/>
      <c r="X392" s="652"/>
      <c r="Y392" s="652"/>
      <c r="Z392" s="652"/>
      <c r="AA392" s="652"/>
      <c r="AB392" s="652"/>
      <c r="AC392" s="652"/>
      <c r="AD392" s="652"/>
      <c r="AE392" s="652"/>
      <c r="AF392" s="652"/>
      <c r="AG392" s="652"/>
      <c r="AH392" s="652"/>
      <c r="AI392" s="652"/>
    </row>
    <row r="393" spans="11:35" s="195" customFormat="1">
      <c r="K393" s="652"/>
      <c r="L393" s="652"/>
      <c r="M393" s="652"/>
      <c r="N393" s="652"/>
      <c r="O393" s="652"/>
      <c r="P393" s="652"/>
      <c r="Q393" s="652"/>
      <c r="R393" s="652"/>
      <c r="S393" s="652"/>
      <c r="T393" s="652"/>
      <c r="U393" s="652"/>
      <c r="V393" s="652"/>
      <c r="W393" s="652"/>
      <c r="X393" s="652"/>
      <c r="Y393" s="652"/>
      <c r="Z393" s="652"/>
      <c r="AA393" s="652"/>
      <c r="AB393" s="652"/>
      <c r="AC393" s="652"/>
      <c r="AD393" s="652"/>
      <c r="AE393" s="652"/>
      <c r="AF393" s="652"/>
      <c r="AG393" s="652"/>
      <c r="AH393" s="652"/>
      <c r="AI393" s="652"/>
    </row>
    <row r="394" spans="11:35" s="195" customFormat="1">
      <c r="K394" s="652"/>
      <c r="L394" s="652"/>
      <c r="M394" s="652"/>
      <c r="N394" s="652"/>
      <c r="O394" s="652"/>
      <c r="P394" s="652"/>
      <c r="Q394" s="652"/>
      <c r="R394" s="652"/>
      <c r="S394" s="652"/>
      <c r="T394" s="652"/>
      <c r="U394" s="652"/>
      <c r="V394" s="652"/>
      <c r="W394" s="652"/>
      <c r="X394" s="652"/>
      <c r="Y394" s="652"/>
      <c r="Z394" s="652"/>
      <c r="AA394" s="652"/>
      <c r="AB394" s="652"/>
      <c r="AC394" s="652"/>
      <c r="AD394" s="652"/>
      <c r="AE394" s="652"/>
      <c r="AF394" s="652"/>
      <c r="AG394" s="652"/>
      <c r="AH394" s="652"/>
      <c r="AI394" s="652"/>
    </row>
    <row r="395" spans="11:35" s="195" customFormat="1">
      <c r="K395" s="652"/>
      <c r="L395" s="652"/>
      <c r="M395" s="652"/>
      <c r="N395" s="652"/>
      <c r="O395" s="652"/>
      <c r="P395" s="652"/>
      <c r="Q395" s="652"/>
      <c r="R395" s="652"/>
      <c r="S395" s="652"/>
      <c r="T395" s="652"/>
      <c r="U395" s="652"/>
      <c r="V395" s="652"/>
      <c r="W395" s="652"/>
      <c r="X395" s="652"/>
      <c r="Y395" s="652"/>
      <c r="Z395" s="652"/>
      <c r="AA395" s="652"/>
      <c r="AB395" s="652"/>
      <c r="AC395" s="652"/>
      <c r="AD395" s="652"/>
      <c r="AE395" s="652"/>
      <c r="AF395" s="652"/>
      <c r="AG395" s="652"/>
      <c r="AH395" s="652"/>
      <c r="AI395" s="652"/>
    </row>
    <row r="396" spans="11:35" s="195" customFormat="1">
      <c r="K396" s="652"/>
      <c r="L396" s="652"/>
      <c r="M396" s="652"/>
      <c r="N396" s="652"/>
      <c r="O396" s="652"/>
      <c r="P396" s="652"/>
      <c r="Q396" s="652"/>
      <c r="R396" s="652"/>
      <c r="S396" s="652"/>
      <c r="T396" s="652"/>
      <c r="U396" s="652"/>
      <c r="V396" s="652"/>
      <c r="W396" s="652"/>
      <c r="X396" s="652"/>
      <c r="Y396" s="652"/>
      <c r="Z396" s="652"/>
      <c r="AA396" s="652"/>
      <c r="AB396" s="652"/>
      <c r="AC396" s="652"/>
      <c r="AD396" s="652"/>
      <c r="AE396" s="652"/>
      <c r="AF396" s="652"/>
      <c r="AG396" s="652"/>
      <c r="AH396" s="652"/>
      <c r="AI396" s="652"/>
    </row>
    <row r="397" spans="11:35" s="195" customFormat="1">
      <c r="K397" s="652"/>
      <c r="L397" s="652"/>
      <c r="M397" s="652"/>
      <c r="N397" s="652"/>
      <c r="O397" s="652"/>
      <c r="P397" s="652"/>
      <c r="Q397" s="652"/>
      <c r="R397" s="652"/>
      <c r="S397" s="652"/>
      <c r="T397" s="652"/>
      <c r="U397" s="652"/>
      <c r="V397" s="652"/>
      <c r="W397" s="652"/>
      <c r="X397" s="652"/>
      <c r="Y397" s="652"/>
      <c r="Z397" s="652"/>
      <c r="AA397" s="652"/>
      <c r="AB397" s="652"/>
      <c r="AC397" s="652"/>
      <c r="AD397" s="652"/>
      <c r="AE397" s="652"/>
      <c r="AF397" s="652"/>
      <c r="AG397" s="652"/>
      <c r="AH397" s="652"/>
      <c r="AI397" s="652"/>
    </row>
    <row r="398" spans="11:35" s="195" customFormat="1">
      <c r="K398" s="652"/>
      <c r="L398" s="652"/>
      <c r="M398" s="652"/>
      <c r="N398" s="652"/>
      <c r="O398" s="652"/>
      <c r="P398" s="652"/>
      <c r="Q398" s="652"/>
      <c r="R398" s="652"/>
      <c r="S398" s="652"/>
      <c r="T398" s="652"/>
      <c r="U398" s="652"/>
      <c r="V398" s="652"/>
      <c r="W398" s="652"/>
      <c r="X398" s="652"/>
      <c r="Y398" s="652"/>
      <c r="Z398" s="652"/>
      <c r="AA398" s="652"/>
      <c r="AB398" s="652"/>
      <c r="AC398" s="652"/>
      <c r="AD398" s="652"/>
      <c r="AE398" s="652"/>
      <c r="AF398" s="652"/>
      <c r="AG398" s="652"/>
      <c r="AH398" s="652"/>
      <c r="AI398" s="652"/>
    </row>
    <row r="399" spans="11:35" s="195" customFormat="1">
      <c r="K399" s="652"/>
      <c r="L399" s="652"/>
      <c r="M399" s="652"/>
      <c r="N399" s="652"/>
      <c r="O399" s="652"/>
      <c r="P399" s="652"/>
      <c r="Q399" s="652"/>
      <c r="R399" s="652"/>
      <c r="S399" s="652"/>
      <c r="T399" s="652"/>
      <c r="U399" s="652"/>
      <c r="V399" s="652"/>
      <c r="W399" s="652"/>
      <c r="X399" s="652"/>
      <c r="Y399" s="652"/>
      <c r="Z399" s="652"/>
      <c r="AA399" s="652"/>
      <c r="AB399" s="652"/>
      <c r="AC399" s="652"/>
      <c r="AD399" s="652"/>
      <c r="AE399" s="652"/>
      <c r="AF399" s="652"/>
      <c r="AG399" s="652"/>
      <c r="AH399" s="652"/>
      <c r="AI399" s="652"/>
    </row>
    <row r="400" spans="11:35" s="195" customFormat="1">
      <c r="K400" s="652"/>
      <c r="L400" s="652"/>
      <c r="M400" s="652"/>
      <c r="N400" s="652"/>
      <c r="O400" s="652"/>
      <c r="P400" s="652"/>
      <c r="Q400" s="652"/>
      <c r="R400" s="652"/>
      <c r="S400" s="652"/>
      <c r="T400" s="652"/>
      <c r="U400" s="652"/>
      <c r="V400" s="652"/>
      <c r="W400" s="652"/>
      <c r="X400" s="652"/>
      <c r="Y400" s="652"/>
      <c r="Z400" s="652"/>
      <c r="AA400" s="652"/>
      <c r="AB400" s="652"/>
      <c r="AC400" s="652"/>
      <c r="AD400" s="652"/>
      <c r="AE400" s="652"/>
      <c r="AF400" s="652"/>
      <c r="AG400" s="652"/>
      <c r="AH400" s="652"/>
      <c r="AI400" s="652"/>
    </row>
    <row r="401" spans="11:35" s="195" customFormat="1">
      <c r="K401" s="652"/>
      <c r="L401" s="652"/>
      <c r="M401" s="652"/>
      <c r="N401" s="652"/>
      <c r="O401" s="652"/>
      <c r="P401" s="652"/>
      <c r="Q401" s="652"/>
      <c r="R401" s="652"/>
      <c r="S401" s="652"/>
      <c r="T401" s="652"/>
      <c r="U401" s="652"/>
      <c r="V401" s="652"/>
      <c r="W401" s="652"/>
      <c r="X401" s="652"/>
      <c r="Y401" s="652"/>
      <c r="Z401" s="652"/>
      <c r="AA401" s="652"/>
      <c r="AB401" s="652"/>
      <c r="AC401" s="652"/>
      <c r="AD401" s="652"/>
      <c r="AE401" s="652"/>
      <c r="AF401" s="652"/>
      <c r="AG401" s="652"/>
      <c r="AH401" s="652"/>
      <c r="AI401" s="652"/>
    </row>
    <row r="402" spans="11:35" s="195" customFormat="1">
      <c r="K402" s="652"/>
      <c r="L402" s="652"/>
      <c r="M402" s="652"/>
      <c r="N402" s="652"/>
      <c r="O402" s="652"/>
      <c r="P402" s="652"/>
      <c r="Q402" s="652"/>
      <c r="R402" s="652"/>
      <c r="S402" s="652"/>
      <c r="T402" s="652"/>
      <c r="U402" s="652"/>
      <c r="V402" s="652"/>
      <c r="W402" s="652"/>
      <c r="X402" s="652"/>
      <c r="Y402" s="652"/>
      <c r="Z402" s="652"/>
      <c r="AA402" s="652"/>
      <c r="AB402" s="652"/>
      <c r="AC402" s="652"/>
      <c r="AD402" s="652"/>
      <c r="AE402" s="652"/>
      <c r="AF402" s="652"/>
      <c r="AG402" s="652"/>
      <c r="AH402" s="652"/>
      <c r="AI402" s="652"/>
    </row>
    <row r="403" spans="11:35" s="195" customFormat="1">
      <c r="K403" s="652"/>
      <c r="L403" s="652"/>
      <c r="M403" s="652"/>
      <c r="N403" s="652"/>
      <c r="O403" s="652"/>
      <c r="P403" s="652"/>
      <c r="Q403" s="652"/>
      <c r="R403" s="652"/>
      <c r="S403" s="652"/>
      <c r="T403" s="652"/>
      <c r="U403" s="652"/>
      <c r="V403" s="652"/>
      <c r="W403" s="652"/>
      <c r="X403" s="652"/>
      <c r="Y403" s="652"/>
      <c r="Z403" s="652"/>
      <c r="AA403" s="652"/>
      <c r="AB403" s="652"/>
      <c r="AC403" s="652"/>
      <c r="AD403" s="652"/>
      <c r="AE403" s="652"/>
      <c r="AF403" s="652"/>
      <c r="AG403" s="652"/>
      <c r="AH403" s="652"/>
      <c r="AI403" s="652"/>
    </row>
    <row r="404" spans="11:35" s="195" customFormat="1">
      <c r="K404" s="652"/>
      <c r="L404" s="652"/>
      <c r="M404" s="652"/>
      <c r="N404" s="652"/>
      <c r="O404" s="652"/>
      <c r="P404" s="652"/>
      <c r="Q404" s="652"/>
      <c r="R404" s="652"/>
      <c r="S404" s="652"/>
      <c r="T404" s="652"/>
      <c r="U404" s="652"/>
      <c r="V404" s="652"/>
      <c r="W404" s="652"/>
      <c r="X404" s="652"/>
      <c r="Y404" s="652"/>
      <c r="Z404" s="652"/>
      <c r="AA404" s="652"/>
      <c r="AB404" s="652"/>
      <c r="AC404" s="652"/>
      <c r="AD404" s="652"/>
      <c r="AE404" s="652"/>
      <c r="AF404" s="652"/>
      <c r="AG404" s="652"/>
      <c r="AH404" s="652"/>
      <c r="AI404" s="652"/>
    </row>
    <row r="405" spans="11:35" s="195" customFormat="1">
      <c r="K405" s="652"/>
      <c r="L405" s="652"/>
      <c r="M405" s="652"/>
      <c r="N405" s="652"/>
      <c r="O405" s="652"/>
      <c r="P405" s="652"/>
      <c r="Q405" s="652"/>
      <c r="R405" s="652"/>
      <c r="S405" s="652"/>
      <c r="T405" s="652"/>
      <c r="U405" s="652"/>
      <c r="V405" s="652"/>
      <c r="W405" s="652"/>
      <c r="X405" s="652"/>
      <c r="Y405" s="652"/>
      <c r="Z405" s="652"/>
      <c r="AA405" s="652"/>
      <c r="AB405" s="652"/>
      <c r="AC405" s="652"/>
      <c r="AD405" s="652"/>
      <c r="AE405" s="652"/>
      <c r="AF405" s="652"/>
      <c r="AG405" s="652"/>
      <c r="AH405" s="652"/>
      <c r="AI405" s="652"/>
    </row>
    <row r="406" spans="11:35" s="195" customFormat="1">
      <c r="K406" s="652"/>
      <c r="L406" s="652"/>
      <c r="M406" s="652"/>
      <c r="N406" s="652"/>
      <c r="O406" s="652"/>
      <c r="P406" s="652"/>
      <c r="Q406" s="652"/>
      <c r="R406" s="652"/>
      <c r="S406" s="652"/>
      <c r="T406" s="652"/>
      <c r="U406" s="652"/>
      <c r="V406" s="652"/>
      <c r="W406" s="652"/>
      <c r="X406" s="652"/>
      <c r="Y406" s="652"/>
      <c r="Z406" s="652"/>
      <c r="AA406" s="652"/>
      <c r="AB406" s="652"/>
      <c r="AC406" s="652"/>
      <c r="AD406" s="652"/>
      <c r="AE406" s="652"/>
      <c r="AF406" s="652"/>
      <c r="AG406" s="652"/>
      <c r="AH406" s="652"/>
      <c r="AI406" s="652"/>
    </row>
    <row r="407" spans="11:35" s="195" customFormat="1">
      <c r="K407" s="652"/>
      <c r="L407" s="652"/>
      <c r="M407" s="652"/>
      <c r="N407" s="652"/>
      <c r="O407" s="652"/>
      <c r="P407" s="652"/>
      <c r="Q407" s="652"/>
      <c r="R407" s="652"/>
      <c r="S407" s="652"/>
      <c r="T407" s="652"/>
      <c r="U407" s="652"/>
      <c r="V407" s="652"/>
      <c r="W407" s="652"/>
      <c r="X407" s="652"/>
      <c r="Y407" s="652"/>
      <c r="Z407" s="652"/>
      <c r="AA407" s="652"/>
      <c r="AB407" s="652"/>
      <c r="AC407" s="652"/>
      <c r="AD407" s="652"/>
      <c r="AE407" s="652"/>
      <c r="AF407" s="652"/>
      <c r="AG407" s="652"/>
      <c r="AH407" s="652"/>
      <c r="AI407" s="652"/>
    </row>
    <row r="408" spans="11:35" s="195" customFormat="1">
      <c r="K408" s="652"/>
      <c r="L408" s="652"/>
      <c r="M408" s="652"/>
      <c r="N408" s="652"/>
      <c r="O408" s="652"/>
      <c r="P408" s="652"/>
      <c r="Q408" s="652"/>
      <c r="R408" s="652"/>
      <c r="S408" s="652"/>
      <c r="T408" s="652"/>
      <c r="U408" s="652"/>
      <c r="V408" s="652"/>
      <c r="W408" s="652"/>
      <c r="X408" s="652"/>
      <c r="Y408" s="652"/>
      <c r="Z408" s="652"/>
      <c r="AA408" s="652"/>
      <c r="AB408" s="652"/>
      <c r="AC408" s="652"/>
      <c r="AD408" s="652"/>
      <c r="AE408" s="652"/>
      <c r="AF408" s="652"/>
      <c r="AG408" s="652"/>
      <c r="AH408" s="652"/>
      <c r="AI408" s="652"/>
    </row>
    <row r="409" spans="11:35" s="195" customFormat="1">
      <c r="K409" s="652"/>
      <c r="L409" s="652"/>
      <c r="M409" s="652"/>
      <c r="N409" s="652"/>
      <c r="O409" s="652"/>
      <c r="P409" s="652"/>
      <c r="Q409" s="652"/>
      <c r="R409" s="652"/>
      <c r="S409" s="652"/>
      <c r="T409" s="652"/>
      <c r="U409" s="652"/>
      <c r="V409" s="652"/>
      <c r="W409" s="652"/>
      <c r="X409" s="652"/>
      <c r="Y409" s="652"/>
      <c r="Z409" s="652"/>
      <c r="AA409" s="652"/>
      <c r="AB409" s="652"/>
      <c r="AC409" s="652"/>
      <c r="AD409" s="652"/>
      <c r="AE409" s="652"/>
      <c r="AF409" s="652"/>
      <c r="AG409" s="652"/>
      <c r="AH409" s="652"/>
      <c r="AI409" s="652"/>
    </row>
    <row r="410" spans="11:35" s="195" customFormat="1">
      <c r="K410" s="652"/>
      <c r="L410" s="652"/>
      <c r="M410" s="652"/>
      <c r="N410" s="652"/>
      <c r="O410" s="652"/>
      <c r="P410" s="652"/>
      <c r="Q410" s="652"/>
      <c r="R410" s="652"/>
      <c r="S410" s="652"/>
      <c r="T410" s="652"/>
      <c r="U410" s="652"/>
      <c r="V410" s="652"/>
      <c r="W410" s="652"/>
      <c r="X410" s="652"/>
      <c r="Y410" s="652"/>
      <c r="Z410" s="652"/>
      <c r="AA410" s="652"/>
      <c r="AB410" s="652"/>
      <c r="AC410" s="652"/>
      <c r="AD410" s="652"/>
      <c r="AE410" s="652"/>
      <c r="AF410" s="652"/>
      <c r="AG410" s="652"/>
      <c r="AH410" s="652"/>
      <c r="AI410" s="652"/>
    </row>
    <row r="411" spans="11:35" s="195" customFormat="1">
      <c r="K411" s="652"/>
      <c r="L411" s="652"/>
      <c r="M411" s="652"/>
      <c r="N411" s="652"/>
      <c r="O411" s="652"/>
      <c r="P411" s="652"/>
      <c r="Q411" s="652"/>
      <c r="R411" s="652"/>
      <c r="S411" s="652"/>
      <c r="T411" s="652"/>
      <c r="U411" s="652"/>
      <c r="V411" s="652"/>
      <c r="W411" s="652"/>
      <c r="X411" s="652"/>
      <c r="Y411" s="652"/>
      <c r="Z411" s="652"/>
      <c r="AA411" s="652"/>
      <c r="AB411" s="652"/>
      <c r="AC411" s="652"/>
      <c r="AD411" s="652"/>
      <c r="AE411" s="652"/>
      <c r="AF411" s="652"/>
      <c r="AG411" s="652"/>
      <c r="AH411" s="652"/>
      <c r="AI411" s="652"/>
    </row>
    <row r="412" spans="11:35" s="195" customFormat="1">
      <c r="K412" s="652"/>
      <c r="L412" s="652"/>
      <c r="M412" s="652"/>
      <c r="N412" s="652"/>
      <c r="O412" s="652"/>
      <c r="P412" s="652"/>
      <c r="Q412" s="652"/>
      <c r="R412" s="652"/>
      <c r="S412" s="652"/>
      <c r="T412" s="652"/>
      <c r="U412" s="652"/>
      <c r="V412" s="652"/>
      <c r="W412" s="652"/>
      <c r="X412" s="652"/>
      <c r="Y412" s="652"/>
      <c r="Z412" s="652"/>
      <c r="AA412" s="652"/>
      <c r="AB412" s="652"/>
      <c r="AC412" s="652"/>
      <c r="AD412" s="652"/>
      <c r="AE412" s="652"/>
      <c r="AF412" s="652"/>
      <c r="AG412" s="652"/>
      <c r="AH412" s="652"/>
      <c r="AI412" s="652"/>
    </row>
    <row r="413" spans="11:35" s="195" customFormat="1">
      <c r="K413" s="652"/>
      <c r="L413" s="652"/>
      <c r="M413" s="652"/>
      <c r="N413" s="652"/>
      <c r="O413" s="652"/>
      <c r="P413" s="652"/>
      <c r="Q413" s="652"/>
      <c r="R413" s="652"/>
      <c r="S413" s="652"/>
      <c r="T413" s="652"/>
      <c r="U413" s="652"/>
      <c r="V413" s="652"/>
      <c r="W413" s="652"/>
      <c r="X413" s="652"/>
      <c r="Y413" s="652"/>
      <c r="Z413" s="652"/>
      <c r="AA413" s="652"/>
      <c r="AB413" s="652"/>
      <c r="AC413" s="652"/>
      <c r="AD413" s="652"/>
      <c r="AE413" s="652"/>
      <c r="AF413" s="652"/>
      <c r="AG413" s="652"/>
      <c r="AH413" s="652"/>
      <c r="AI413" s="652"/>
    </row>
    <row r="414" spans="11:35" s="195" customFormat="1">
      <c r="K414" s="652"/>
      <c r="L414" s="652"/>
      <c r="M414" s="652"/>
      <c r="N414" s="652"/>
      <c r="O414" s="652"/>
      <c r="P414" s="652"/>
      <c r="Q414" s="652"/>
      <c r="R414" s="652"/>
      <c r="S414" s="652"/>
      <c r="T414" s="652"/>
      <c r="U414" s="652"/>
      <c r="V414" s="652"/>
      <c r="W414" s="652"/>
      <c r="X414" s="652"/>
      <c r="Y414" s="652"/>
      <c r="Z414" s="652"/>
      <c r="AA414" s="652"/>
      <c r="AB414" s="652"/>
      <c r="AC414" s="652"/>
      <c r="AD414" s="652"/>
      <c r="AE414" s="652"/>
      <c r="AF414" s="652"/>
      <c r="AG414" s="652"/>
      <c r="AH414" s="652"/>
      <c r="AI414" s="652"/>
    </row>
    <row r="415" spans="11:35" s="195" customFormat="1">
      <c r="K415" s="652"/>
      <c r="L415" s="652"/>
      <c r="M415" s="652"/>
      <c r="N415" s="652"/>
      <c r="O415" s="652"/>
      <c r="P415" s="652"/>
      <c r="Q415" s="652"/>
      <c r="R415" s="652"/>
      <c r="S415" s="652"/>
      <c r="T415" s="652"/>
      <c r="U415" s="652"/>
      <c r="V415" s="652"/>
      <c r="W415" s="652"/>
      <c r="X415" s="652"/>
      <c r="Y415" s="652"/>
      <c r="Z415" s="652"/>
      <c r="AA415" s="652"/>
      <c r="AB415" s="652"/>
      <c r="AC415" s="652"/>
      <c r="AD415" s="652"/>
      <c r="AE415" s="652"/>
      <c r="AF415" s="652"/>
      <c r="AG415" s="652"/>
      <c r="AH415" s="652"/>
      <c r="AI415" s="652"/>
    </row>
    <row r="416" spans="11:35" s="195" customFormat="1">
      <c r="K416" s="652"/>
      <c r="L416" s="652"/>
      <c r="M416" s="652"/>
      <c r="N416" s="652"/>
      <c r="O416" s="652"/>
      <c r="P416" s="652"/>
      <c r="Q416" s="652"/>
      <c r="R416" s="652"/>
      <c r="S416" s="652"/>
      <c r="T416" s="652"/>
      <c r="U416" s="652"/>
      <c r="V416" s="652"/>
      <c r="W416" s="652"/>
      <c r="X416" s="652"/>
      <c r="Y416" s="652"/>
      <c r="Z416" s="652"/>
      <c r="AA416" s="652"/>
      <c r="AB416" s="652"/>
      <c r="AC416" s="652"/>
      <c r="AD416" s="652"/>
      <c r="AE416" s="652"/>
      <c r="AF416" s="652"/>
      <c r="AG416" s="652"/>
      <c r="AH416" s="652"/>
      <c r="AI416" s="652"/>
    </row>
    <row r="417" spans="11:35" s="195" customFormat="1">
      <c r="K417" s="652"/>
      <c r="L417" s="652"/>
      <c r="M417" s="652"/>
      <c r="N417" s="652"/>
      <c r="O417" s="652"/>
      <c r="P417" s="652"/>
      <c r="Q417" s="652"/>
      <c r="R417" s="652"/>
      <c r="S417" s="652"/>
      <c r="T417" s="652"/>
      <c r="U417" s="652"/>
      <c r="V417" s="652"/>
      <c r="W417" s="652"/>
      <c r="X417" s="652"/>
      <c r="Y417" s="652"/>
      <c r="Z417" s="652"/>
      <c r="AA417" s="652"/>
      <c r="AB417" s="652"/>
      <c r="AC417" s="652"/>
      <c r="AD417" s="652"/>
      <c r="AE417" s="652"/>
      <c r="AF417" s="652"/>
      <c r="AG417" s="652"/>
      <c r="AH417" s="652"/>
      <c r="AI417" s="652"/>
    </row>
    <row r="418" spans="11:35" s="195" customFormat="1">
      <c r="K418" s="652"/>
      <c r="L418" s="652"/>
      <c r="M418" s="652"/>
      <c r="N418" s="652"/>
      <c r="O418" s="652"/>
      <c r="P418" s="652"/>
      <c r="Q418" s="652"/>
      <c r="R418" s="652"/>
      <c r="S418" s="652"/>
      <c r="T418" s="652"/>
      <c r="U418" s="652"/>
      <c r="V418" s="652"/>
      <c r="W418" s="652"/>
      <c r="X418" s="652"/>
      <c r="Y418" s="652"/>
      <c r="Z418" s="652"/>
      <c r="AA418" s="652"/>
      <c r="AB418" s="652"/>
      <c r="AC418" s="652"/>
      <c r="AD418" s="652"/>
      <c r="AE418" s="652"/>
      <c r="AF418" s="652"/>
      <c r="AG418" s="652"/>
      <c r="AH418" s="652"/>
      <c r="AI418" s="652"/>
    </row>
    <row r="419" spans="11:35" s="195" customFormat="1">
      <c r="K419" s="652"/>
      <c r="L419" s="652"/>
      <c r="M419" s="652"/>
      <c r="N419" s="652"/>
      <c r="O419" s="652"/>
      <c r="P419" s="652"/>
      <c r="Q419" s="652"/>
      <c r="R419" s="652"/>
      <c r="S419" s="652"/>
      <c r="T419" s="652"/>
      <c r="U419" s="652"/>
      <c r="V419" s="652"/>
      <c r="W419" s="652"/>
      <c r="X419" s="652"/>
      <c r="Y419" s="652"/>
      <c r="Z419" s="652"/>
      <c r="AA419" s="652"/>
      <c r="AB419" s="652"/>
      <c r="AC419" s="652"/>
      <c r="AD419" s="652"/>
      <c r="AE419" s="652"/>
      <c r="AF419" s="652"/>
      <c r="AG419" s="652"/>
      <c r="AH419" s="652"/>
      <c r="AI419" s="652"/>
    </row>
    <row r="420" spans="11:35" s="195" customFormat="1">
      <c r="K420" s="652"/>
      <c r="L420" s="652"/>
      <c r="M420" s="652"/>
      <c r="N420" s="652"/>
      <c r="O420" s="652"/>
      <c r="P420" s="652"/>
      <c r="Q420" s="652"/>
      <c r="R420" s="652"/>
      <c r="S420" s="652"/>
      <c r="T420" s="652"/>
      <c r="U420" s="652"/>
      <c r="V420" s="652"/>
      <c r="W420" s="652"/>
      <c r="X420" s="652"/>
      <c r="Y420" s="652"/>
      <c r="Z420" s="652"/>
      <c r="AA420" s="652"/>
      <c r="AB420" s="652"/>
      <c r="AC420" s="652"/>
      <c r="AD420" s="652"/>
      <c r="AE420" s="652"/>
      <c r="AF420" s="652"/>
      <c r="AG420" s="652"/>
      <c r="AH420" s="652"/>
      <c r="AI420" s="652"/>
    </row>
    <row r="421" spans="11:35" s="195" customFormat="1">
      <c r="K421" s="652"/>
      <c r="L421" s="652"/>
      <c r="M421" s="652"/>
      <c r="N421" s="652"/>
      <c r="O421" s="652"/>
      <c r="P421" s="652"/>
      <c r="Q421" s="652"/>
      <c r="R421" s="652"/>
      <c r="S421" s="652"/>
      <c r="T421" s="652"/>
      <c r="U421" s="652"/>
      <c r="V421" s="652"/>
      <c r="W421" s="652"/>
      <c r="X421" s="652"/>
      <c r="Y421" s="652"/>
      <c r="Z421" s="652"/>
      <c r="AA421" s="652"/>
      <c r="AB421" s="652"/>
      <c r="AC421" s="652"/>
      <c r="AD421" s="652"/>
      <c r="AE421" s="652"/>
      <c r="AF421" s="652"/>
      <c r="AG421" s="652"/>
      <c r="AH421" s="652"/>
      <c r="AI421" s="652"/>
    </row>
    <row r="422" spans="11:35" s="195" customFormat="1">
      <c r="K422" s="652"/>
      <c r="L422" s="652"/>
      <c r="M422" s="652"/>
      <c r="N422" s="652"/>
      <c r="O422" s="652"/>
      <c r="P422" s="652"/>
      <c r="Q422" s="652"/>
      <c r="R422" s="652"/>
      <c r="S422" s="652"/>
      <c r="T422" s="652"/>
      <c r="U422" s="652"/>
      <c r="V422" s="652"/>
      <c r="W422" s="652"/>
      <c r="X422" s="652"/>
      <c r="Y422" s="652"/>
      <c r="Z422" s="652"/>
      <c r="AA422" s="652"/>
      <c r="AB422" s="652"/>
      <c r="AC422" s="652"/>
      <c r="AD422" s="652"/>
      <c r="AE422" s="652"/>
      <c r="AF422" s="652"/>
      <c r="AG422" s="652"/>
      <c r="AH422" s="652"/>
      <c r="AI422" s="652"/>
    </row>
    <row r="423" spans="11:35" s="195" customFormat="1">
      <c r="K423" s="652"/>
      <c r="L423" s="652"/>
      <c r="M423" s="652"/>
      <c r="N423" s="652"/>
      <c r="O423" s="652"/>
      <c r="P423" s="652"/>
      <c r="Q423" s="652"/>
      <c r="R423" s="652"/>
      <c r="S423" s="652"/>
      <c r="T423" s="652"/>
      <c r="U423" s="652"/>
      <c r="V423" s="652"/>
      <c r="W423" s="652"/>
      <c r="X423" s="652"/>
      <c r="Y423" s="652"/>
      <c r="Z423" s="652"/>
      <c r="AA423" s="652"/>
      <c r="AB423" s="652"/>
      <c r="AC423" s="652"/>
      <c r="AD423" s="652"/>
      <c r="AE423" s="652"/>
      <c r="AF423" s="652"/>
      <c r="AG423" s="652"/>
      <c r="AH423" s="652"/>
      <c r="AI423" s="652"/>
    </row>
    <row r="424" spans="11:35" s="195" customFormat="1">
      <c r="K424" s="652"/>
      <c r="L424" s="652"/>
      <c r="M424" s="652"/>
      <c r="N424" s="652"/>
      <c r="O424" s="652"/>
      <c r="P424" s="652"/>
      <c r="Q424" s="652"/>
      <c r="R424" s="652"/>
      <c r="S424" s="652"/>
      <c r="T424" s="652"/>
      <c r="U424" s="652"/>
      <c r="V424" s="652"/>
      <c r="W424" s="652"/>
      <c r="X424" s="652"/>
      <c r="Y424" s="652"/>
      <c r="Z424" s="652"/>
      <c r="AA424" s="652"/>
      <c r="AB424" s="652"/>
      <c r="AC424" s="652"/>
      <c r="AD424" s="652"/>
      <c r="AE424" s="652"/>
      <c r="AF424" s="652"/>
      <c r="AG424" s="652"/>
      <c r="AH424" s="652"/>
      <c r="AI424" s="652"/>
    </row>
    <row r="425" spans="11:35" s="195" customFormat="1">
      <c r="K425" s="652"/>
      <c r="L425" s="652"/>
      <c r="M425" s="652"/>
      <c r="N425" s="652"/>
      <c r="O425" s="652"/>
      <c r="P425" s="652"/>
      <c r="Q425" s="652"/>
      <c r="R425" s="652"/>
      <c r="S425" s="652"/>
      <c r="T425" s="652"/>
      <c r="U425" s="652"/>
      <c r="V425" s="652"/>
      <c r="W425" s="652"/>
      <c r="X425" s="652"/>
      <c r="Y425" s="652"/>
      <c r="Z425" s="652"/>
      <c r="AA425" s="652"/>
      <c r="AB425" s="652"/>
      <c r="AC425" s="652"/>
      <c r="AD425" s="652"/>
      <c r="AE425" s="652"/>
      <c r="AF425" s="652"/>
      <c r="AG425" s="652"/>
      <c r="AH425" s="652"/>
      <c r="AI425" s="652"/>
    </row>
    <row r="426" spans="11:35" s="195" customFormat="1">
      <c r="K426" s="652"/>
      <c r="L426" s="652"/>
      <c r="M426" s="652"/>
      <c r="N426" s="652"/>
      <c r="O426" s="652"/>
      <c r="P426" s="652"/>
      <c r="Q426" s="652"/>
      <c r="R426" s="652"/>
      <c r="S426" s="652"/>
      <c r="T426" s="652"/>
      <c r="U426" s="652"/>
      <c r="V426" s="652"/>
      <c r="W426" s="652"/>
      <c r="X426" s="652"/>
      <c r="Y426" s="652"/>
      <c r="Z426" s="652"/>
      <c r="AA426" s="652"/>
      <c r="AB426" s="652"/>
      <c r="AC426" s="652"/>
      <c r="AD426" s="652"/>
      <c r="AE426" s="652"/>
      <c r="AF426" s="652"/>
      <c r="AG426" s="652"/>
      <c r="AH426" s="652"/>
      <c r="AI426" s="652"/>
    </row>
    <row r="427" spans="11:35" s="195" customFormat="1">
      <c r="K427" s="652"/>
      <c r="L427" s="652"/>
      <c r="M427" s="652"/>
      <c r="N427" s="652"/>
      <c r="O427" s="652"/>
      <c r="P427" s="652"/>
      <c r="Q427" s="652"/>
      <c r="R427" s="652"/>
      <c r="S427" s="652"/>
      <c r="T427" s="652"/>
      <c r="U427" s="652"/>
      <c r="V427" s="652"/>
      <c r="W427" s="652"/>
      <c r="X427" s="652"/>
      <c r="Y427" s="652"/>
      <c r="Z427" s="652"/>
      <c r="AA427" s="652"/>
      <c r="AB427" s="652"/>
      <c r="AC427" s="652"/>
      <c r="AD427" s="652"/>
      <c r="AE427" s="652"/>
      <c r="AF427" s="652"/>
      <c r="AG427" s="652"/>
      <c r="AH427" s="652"/>
      <c r="AI427" s="652"/>
    </row>
    <row r="428" spans="11:35" s="195" customFormat="1">
      <c r="K428" s="652"/>
      <c r="L428" s="652"/>
      <c r="M428" s="652"/>
      <c r="N428" s="652"/>
      <c r="O428" s="652"/>
      <c r="P428" s="652"/>
      <c r="Q428" s="652"/>
      <c r="R428" s="652"/>
      <c r="S428" s="652"/>
      <c r="T428" s="652"/>
      <c r="U428" s="652"/>
      <c r="V428" s="652"/>
      <c r="W428" s="652"/>
      <c r="X428" s="652"/>
      <c r="Y428" s="652"/>
      <c r="Z428" s="652"/>
      <c r="AA428" s="652"/>
      <c r="AB428" s="652"/>
      <c r="AC428" s="652"/>
      <c r="AD428" s="652"/>
      <c r="AE428" s="652"/>
      <c r="AF428" s="652"/>
      <c r="AG428" s="652"/>
      <c r="AH428" s="652"/>
      <c r="AI428" s="652"/>
    </row>
    <row r="429" spans="11:35" s="195" customFormat="1">
      <c r="K429" s="652"/>
      <c r="L429" s="652"/>
      <c r="M429" s="652"/>
      <c r="N429" s="652"/>
      <c r="O429" s="652"/>
      <c r="P429" s="652"/>
      <c r="Q429" s="652"/>
      <c r="R429" s="652"/>
      <c r="S429" s="652"/>
      <c r="T429" s="652"/>
      <c r="U429" s="652"/>
      <c r="V429" s="652"/>
      <c r="W429" s="652"/>
      <c r="X429" s="652"/>
      <c r="Y429" s="652"/>
      <c r="Z429" s="652"/>
      <c r="AA429" s="652"/>
      <c r="AB429" s="652"/>
      <c r="AC429" s="652"/>
      <c r="AD429" s="652"/>
      <c r="AE429" s="652"/>
      <c r="AF429" s="652"/>
      <c r="AG429" s="652"/>
      <c r="AH429" s="652"/>
      <c r="AI429" s="652"/>
    </row>
    <row r="430" spans="11:35" s="195" customFormat="1">
      <c r="K430" s="652"/>
      <c r="L430" s="652"/>
      <c r="M430" s="652"/>
      <c r="N430" s="652"/>
      <c r="O430" s="652"/>
      <c r="P430" s="652"/>
      <c r="Q430" s="652"/>
      <c r="R430" s="652"/>
      <c r="S430" s="652"/>
      <c r="T430" s="652"/>
      <c r="U430" s="652"/>
      <c r="V430" s="652"/>
      <c r="W430" s="652"/>
      <c r="X430" s="652"/>
      <c r="Y430" s="652"/>
      <c r="Z430" s="652"/>
      <c r="AA430" s="652"/>
      <c r="AB430" s="652"/>
      <c r="AC430" s="652"/>
      <c r="AD430" s="652"/>
      <c r="AE430" s="652"/>
      <c r="AF430" s="652"/>
      <c r="AG430" s="652"/>
      <c r="AH430" s="652"/>
      <c r="AI430" s="652"/>
    </row>
    <row r="431" spans="11:35" s="195" customFormat="1">
      <c r="K431" s="652"/>
      <c r="L431" s="652"/>
      <c r="M431" s="652"/>
      <c r="N431" s="652"/>
      <c r="O431" s="652"/>
      <c r="P431" s="652"/>
      <c r="Q431" s="652"/>
      <c r="R431" s="652"/>
      <c r="S431" s="652"/>
      <c r="T431" s="652"/>
      <c r="U431" s="652"/>
      <c r="V431" s="652"/>
      <c r="W431" s="652"/>
      <c r="X431" s="652"/>
      <c r="Y431" s="652"/>
      <c r="Z431" s="652"/>
      <c r="AA431" s="652"/>
      <c r="AB431" s="652"/>
      <c r="AC431" s="652"/>
      <c r="AD431" s="652"/>
      <c r="AE431" s="652"/>
      <c r="AF431" s="652"/>
      <c r="AG431" s="652"/>
      <c r="AH431" s="652"/>
      <c r="AI431" s="652"/>
    </row>
    <row r="432" spans="11:35" s="195" customFormat="1">
      <c r="K432" s="652"/>
      <c r="L432" s="652"/>
      <c r="M432" s="652"/>
      <c r="N432" s="652"/>
      <c r="O432" s="652"/>
      <c r="P432" s="652"/>
      <c r="Q432" s="652"/>
      <c r="R432" s="652"/>
      <c r="S432" s="652"/>
      <c r="T432" s="652"/>
      <c r="U432" s="652"/>
      <c r="V432" s="652"/>
      <c r="W432" s="652"/>
      <c r="X432" s="652"/>
      <c r="Y432" s="652"/>
      <c r="Z432" s="652"/>
      <c r="AA432" s="652"/>
      <c r="AB432" s="652"/>
      <c r="AC432" s="652"/>
      <c r="AD432" s="652"/>
      <c r="AE432" s="652"/>
      <c r="AF432" s="652"/>
      <c r="AG432" s="652"/>
      <c r="AH432" s="652"/>
      <c r="AI432" s="652"/>
    </row>
    <row r="433" spans="11:35" s="195" customFormat="1">
      <c r="K433" s="652"/>
      <c r="L433" s="652"/>
      <c r="M433" s="652"/>
      <c r="N433" s="652"/>
      <c r="O433" s="652"/>
      <c r="P433" s="652"/>
      <c r="Q433" s="652"/>
      <c r="R433" s="652"/>
      <c r="S433" s="652"/>
      <c r="T433" s="652"/>
      <c r="U433" s="652"/>
      <c r="V433" s="652"/>
      <c r="W433" s="652"/>
      <c r="X433" s="652"/>
      <c r="Y433" s="652"/>
      <c r="Z433" s="652"/>
      <c r="AA433" s="652"/>
      <c r="AB433" s="652"/>
      <c r="AC433" s="652"/>
      <c r="AD433" s="652"/>
      <c r="AE433" s="652"/>
      <c r="AF433" s="652"/>
      <c r="AG433" s="652"/>
      <c r="AH433" s="652"/>
      <c r="AI433" s="652"/>
    </row>
    <row r="434" spans="11:35" s="195" customFormat="1">
      <c r="K434" s="652"/>
      <c r="L434" s="652"/>
      <c r="M434" s="652"/>
      <c r="N434" s="652"/>
      <c r="O434" s="652"/>
      <c r="P434" s="652"/>
      <c r="Q434" s="652"/>
      <c r="R434" s="652"/>
      <c r="S434" s="652"/>
      <c r="T434" s="652"/>
      <c r="U434" s="652"/>
      <c r="V434" s="652"/>
      <c r="W434" s="652"/>
      <c r="X434" s="652"/>
      <c r="Y434" s="652"/>
      <c r="Z434" s="652"/>
      <c r="AA434" s="652"/>
      <c r="AB434" s="652"/>
      <c r="AC434" s="652"/>
      <c r="AD434" s="652"/>
      <c r="AE434" s="652"/>
      <c r="AF434" s="652"/>
      <c r="AG434" s="652"/>
      <c r="AH434" s="652"/>
      <c r="AI434" s="652"/>
    </row>
    <row r="435" spans="11:35" s="195" customFormat="1">
      <c r="K435" s="652"/>
      <c r="L435" s="652"/>
      <c r="M435" s="652"/>
      <c r="N435" s="652"/>
      <c r="O435" s="652"/>
      <c r="P435" s="652"/>
      <c r="Q435" s="652"/>
      <c r="R435" s="652"/>
      <c r="S435" s="652"/>
      <c r="T435" s="652"/>
      <c r="U435" s="652"/>
      <c r="V435" s="652"/>
      <c r="W435" s="652"/>
      <c r="X435" s="652"/>
      <c r="Y435" s="652"/>
      <c r="Z435" s="652"/>
      <c r="AA435" s="652"/>
      <c r="AB435" s="652"/>
      <c r="AC435" s="652"/>
      <c r="AD435" s="652"/>
      <c r="AE435" s="652"/>
      <c r="AF435" s="652"/>
      <c r="AG435" s="652"/>
      <c r="AH435" s="652"/>
      <c r="AI435" s="652"/>
    </row>
    <row r="436" spans="11:35" s="195" customFormat="1">
      <c r="K436" s="652"/>
      <c r="L436" s="652"/>
      <c r="M436" s="652"/>
      <c r="N436" s="652"/>
      <c r="O436" s="652"/>
      <c r="P436" s="652"/>
      <c r="Q436" s="652"/>
      <c r="R436" s="652"/>
      <c r="S436" s="652"/>
      <c r="T436" s="652"/>
      <c r="U436" s="652"/>
      <c r="V436" s="652"/>
      <c r="W436" s="652"/>
      <c r="X436" s="652"/>
      <c r="Y436" s="652"/>
      <c r="Z436" s="652"/>
      <c r="AA436" s="652"/>
      <c r="AB436" s="652"/>
      <c r="AC436" s="652"/>
      <c r="AD436" s="652"/>
      <c r="AE436" s="652"/>
      <c r="AF436" s="652"/>
      <c r="AG436" s="652"/>
      <c r="AH436" s="652"/>
      <c r="AI436" s="652"/>
    </row>
    <row r="437" spans="11:35" s="195" customFormat="1">
      <c r="K437" s="652"/>
      <c r="L437" s="652"/>
      <c r="M437" s="652"/>
      <c r="N437" s="652"/>
      <c r="O437" s="652"/>
      <c r="P437" s="652"/>
      <c r="Q437" s="652"/>
      <c r="R437" s="652"/>
      <c r="S437" s="652"/>
      <c r="T437" s="652"/>
      <c r="U437" s="652"/>
      <c r="V437" s="652"/>
      <c r="W437" s="652"/>
      <c r="X437" s="652"/>
      <c r="Y437" s="652"/>
      <c r="Z437" s="652"/>
      <c r="AA437" s="652"/>
      <c r="AB437" s="652"/>
      <c r="AC437" s="652"/>
      <c r="AD437" s="652"/>
      <c r="AE437" s="652"/>
      <c r="AF437" s="652"/>
      <c r="AG437" s="652"/>
      <c r="AH437" s="652"/>
      <c r="AI437" s="652"/>
    </row>
    <row r="438" spans="11:35" s="195" customFormat="1">
      <c r="K438" s="652"/>
      <c r="L438" s="652"/>
      <c r="M438" s="652"/>
      <c r="N438" s="652"/>
      <c r="O438" s="652"/>
      <c r="P438" s="652"/>
      <c r="Q438" s="652"/>
      <c r="R438" s="652"/>
      <c r="S438" s="652"/>
      <c r="T438" s="652"/>
      <c r="U438" s="652"/>
      <c r="V438" s="652"/>
      <c r="W438" s="652"/>
      <c r="X438" s="652"/>
      <c r="Y438" s="652"/>
      <c r="Z438" s="652"/>
      <c r="AA438" s="652"/>
      <c r="AB438" s="652"/>
      <c r="AC438" s="652"/>
      <c r="AD438" s="652"/>
      <c r="AE438" s="652"/>
      <c r="AF438" s="652"/>
      <c r="AG438" s="652"/>
      <c r="AH438" s="652"/>
      <c r="AI438" s="652"/>
    </row>
    <row r="439" spans="11:35" s="195" customFormat="1">
      <c r="K439" s="652"/>
      <c r="L439" s="652"/>
      <c r="M439" s="652"/>
      <c r="N439" s="652"/>
      <c r="O439" s="652"/>
      <c r="P439" s="652"/>
      <c r="Q439" s="652"/>
      <c r="R439" s="652"/>
      <c r="S439" s="652"/>
      <c r="T439" s="652"/>
      <c r="U439" s="652"/>
      <c r="V439" s="652"/>
      <c r="W439" s="652"/>
      <c r="X439" s="652"/>
      <c r="Y439" s="652"/>
      <c r="Z439" s="652"/>
      <c r="AA439" s="652"/>
      <c r="AB439" s="652"/>
      <c r="AC439" s="652"/>
      <c r="AD439" s="652"/>
      <c r="AE439" s="652"/>
      <c r="AF439" s="652"/>
      <c r="AG439" s="652"/>
      <c r="AH439" s="652"/>
      <c r="AI439" s="652"/>
    </row>
    <row r="440" spans="11:35" s="195" customFormat="1">
      <c r="K440" s="652"/>
      <c r="L440" s="652"/>
      <c r="M440" s="652"/>
      <c r="N440" s="652"/>
      <c r="O440" s="652"/>
      <c r="P440" s="652"/>
      <c r="Q440" s="652"/>
      <c r="R440" s="652"/>
      <c r="S440" s="652"/>
      <c r="T440" s="652"/>
      <c r="U440" s="652"/>
      <c r="V440" s="652"/>
      <c r="W440" s="652"/>
      <c r="X440" s="652"/>
      <c r="Y440" s="652"/>
      <c r="Z440" s="652"/>
      <c r="AA440" s="652"/>
      <c r="AB440" s="652"/>
      <c r="AC440" s="652"/>
      <c r="AD440" s="652"/>
      <c r="AE440" s="652"/>
      <c r="AF440" s="652"/>
      <c r="AG440" s="652"/>
      <c r="AH440" s="652"/>
      <c r="AI440" s="652"/>
    </row>
    <row r="441" spans="11:35" s="195" customFormat="1">
      <c r="K441" s="652"/>
      <c r="L441" s="652"/>
      <c r="M441" s="652"/>
      <c r="N441" s="652"/>
      <c r="O441" s="652"/>
      <c r="P441" s="652"/>
      <c r="Q441" s="652"/>
      <c r="R441" s="652"/>
      <c r="S441" s="652"/>
      <c r="T441" s="652"/>
      <c r="U441" s="652"/>
      <c r="V441" s="652"/>
      <c r="W441" s="652"/>
      <c r="X441" s="652"/>
      <c r="Y441" s="652"/>
      <c r="Z441" s="652"/>
      <c r="AA441" s="652"/>
      <c r="AB441" s="652"/>
      <c r="AC441" s="652"/>
      <c r="AD441" s="652"/>
      <c r="AE441" s="652"/>
      <c r="AF441" s="652"/>
      <c r="AG441" s="652"/>
      <c r="AH441" s="652"/>
      <c r="AI441" s="652"/>
    </row>
    <row r="442" spans="11:35" s="195" customFormat="1">
      <c r="K442" s="652"/>
      <c r="L442" s="652"/>
      <c r="M442" s="652"/>
      <c r="N442" s="652"/>
      <c r="O442" s="652"/>
      <c r="P442" s="652"/>
      <c r="Q442" s="652"/>
      <c r="R442" s="652"/>
      <c r="S442" s="652"/>
      <c r="T442" s="652"/>
      <c r="U442" s="652"/>
      <c r="V442" s="652"/>
      <c r="W442" s="652"/>
      <c r="X442" s="652"/>
      <c r="Y442" s="652"/>
      <c r="Z442" s="652"/>
      <c r="AA442" s="652"/>
      <c r="AB442" s="652"/>
      <c r="AC442" s="652"/>
      <c r="AD442" s="652"/>
      <c r="AE442" s="652"/>
      <c r="AF442" s="652"/>
      <c r="AG442" s="652"/>
      <c r="AH442" s="652"/>
      <c r="AI442" s="652"/>
    </row>
    <row r="443" spans="11:35" s="195" customFormat="1">
      <c r="K443" s="652"/>
      <c r="L443" s="652"/>
      <c r="M443" s="652"/>
      <c r="N443" s="652"/>
      <c r="O443" s="652"/>
      <c r="P443" s="652"/>
      <c r="Q443" s="652"/>
      <c r="R443" s="652"/>
      <c r="S443" s="652"/>
      <c r="T443" s="652"/>
      <c r="U443" s="652"/>
      <c r="V443" s="652"/>
      <c r="W443" s="652"/>
      <c r="X443" s="652"/>
      <c r="Y443" s="652"/>
      <c r="Z443" s="652"/>
      <c r="AA443" s="652"/>
      <c r="AB443" s="652"/>
      <c r="AC443" s="652"/>
      <c r="AD443" s="652"/>
      <c r="AE443" s="652"/>
      <c r="AF443" s="652"/>
      <c r="AG443" s="652"/>
      <c r="AH443" s="652"/>
      <c r="AI443" s="652"/>
    </row>
    <row r="444" spans="11:35" s="195" customFormat="1">
      <c r="K444" s="652"/>
      <c r="L444" s="652"/>
      <c r="M444" s="652"/>
      <c r="N444" s="652"/>
      <c r="O444" s="652"/>
      <c r="P444" s="652"/>
      <c r="Q444" s="652"/>
      <c r="R444" s="652"/>
      <c r="S444" s="652"/>
      <c r="T444" s="652"/>
      <c r="U444" s="652"/>
      <c r="V444" s="652"/>
      <c r="W444" s="652"/>
      <c r="X444" s="652"/>
      <c r="Y444" s="652"/>
      <c r="Z444" s="652"/>
      <c r="AA444" s="652"/>
      <c r="AB444" s="652"/>
      <c r="AC444" s="652"/>
      <c r="AD444" s="652"/>
      <c r="AE444" s="652"/>
      <c r="AF444" s="652"/>
      <c r="AG444" s="652"/>
      <c r="AH444" s="652"/>
      <c r="AI444" s="652"/>
    </row>
    <row r="445" spans="11:35" s="195" customFormat="1">
      <c r="K445" s="652"/>
      <c r="L445" s="652"/>
      <c r="M445" s="652"/>
      <c r="N445" s="652"/>
      <c r="O445" s="652"/>
      <c r="P445" s="652"/>
      <c r="Q445" s="652"/>
      <c r="R445" s="652"/>
      <c r="S445" s="652"/>
      <c r="T445" s="652"/>
      <c r="U445" s="652"/>
      <c r="V445" s="652"/>
      <c r="W445" s="652"/>
      <c r="X445" s="652"/>
      <c r="Y445" s="652"/>
      <c r="Z445" s="652"/>
      <c r="AA445" s="652"/>
      <c r="AB445" s="652"/>
      <c r="AC445" s="652"/>
      <c r="AD445" s="652"/>
      <c r="AE445" s="652"/>
      <c r="AF445" s="652"/>
      <c r="AG445" s="652"/>
      <c r="AH445" s="652"/>
      <c r="AI445" s="652"/>
    </row>
    <row r="446" spans="11:35" s="195" customFormat="1">
      <c r="K446" s="652"/>
      <c r="L446" s="652"/>
      <c r="M446" s="652"/>
      <c r="N446" s="652"/>
      <c r="O446" s="652"/>
      <c r="P446" s="652"/>
      <c r="Q446" s="652"/>
      <c r="R446" s="652"/>
      <c r="S446" s="652"/>
      <c r="T446" s="652"/>
      <c r="U446" s="652"/>
      <c r="V446" s="652"/>
      <c r="W446" s="652"/>
      <c r="X446" s="652"/>
      <c r="Y446" s="652"/>
      <c r="Z446" s="652"/>
      <c r="AA446" s="652"/>
      <c r="AB446" s="652"/>
      <c r="AC446" s="652"/>
      <c r="AD446" s="652"/>
      <c r="AE446" s="652"/>
      <c r="AF446" s="652"/>
      <c r="AG446" s="652"/>
      <c r="AH446" s="652"/>
      <c r="AI446" s="652"/>
    </row>
    <row r="447" spans="11:35" s="195" customFormat="1">
      <c r="K447" s="652"/>
      <c r="L447" s="652"/>
      <c r="M447" s="652"/>
      <c r="N447" s="652"/>
      <c r="O447" s="652"/>
      <c r="P447" s="652"/>
      <c r="Q447" s="652"/>
      <c r="R447" s="652"/>
      <c r="S447" s="652"/>
      <c r="T447" s="652"/>
      <c r="U447" s="652"/>
      <c r="V447" s="652"/>
      <c r="W447" s="652"/>
      <c r="X447" s="652"/>
      <c r="Y447" s="652"/>
      <c r="Z447" s="652"/>
      <c r="AA447" s="652"/>
      <c r="AB447" s="652"/>
      <c r="AC447" s="652"/>
      <c r="AD447" s="652"/>
      <c r="AE447" s="652"/>
      <c r="AF447" s="652"/>
      <c r="AG447" s="652"/>
      <c r="AH447" s="652"/>
      <c r="AI447" s="652"/>
    </row>
    <row r="448" spans="11:35" s="195" customFormat="1">
      <c r="K448" s="652"/>
      <c r="L448" s="652"/>
      <c r="M448" s="652"/>
      <c r="N448" s="652"/>
      <c r="O448" s="652"/>
      <c r="P448" s="652"/>
      <c r="Q448" s="652"/>
      <c r="R448" s="652"/>
      <c r="S448" s="652"/>
      <c r="T448" s="652"/>
      <c r="U448" s="652"/>
      <c r="V448" s="652"/>
      <c r="W448" s="652"/>
      <c r="X448" s="652"/>
      <c r="Y448" s="652"/>
      <c r="Z448" s="652"/>
      <c r="AA448" s="652"/>
      <c r="AB448" s="652"/>
      <c r="AC448" s="652"/>
      <c r="AD448" s="652"/>
      <c r="AE448" s="652"/>
      <c r="AF448" s="652"/>
      <c r="AG448" s="652"/>
      <c r="AH448" s="652"/>
      <c r="AI448" s="652"/>
    </row>
    <row r="449" spans="11:35" s="195" customFormat="1">
      <c r="K449" s="652"/>
      <c r="L449" s="652"/>
      <c r="M449" s="652"/>
      <c r="N449" s="652"/>
      <c r="O449" s="652"/>
      <c r="P449" s="652"/>
      <c r="Q449" s="652"/>
      <c r="R449" s="652"/>
      <c r="S449" s="652"/>
      <c r="T449" s="652"/>
      <c r="U449" s="652"/>
      <c r="V449" s="652"/>
      <c r="W449" s="652"/>
      <c r="X449" s="652"/>
      <c r="Y449" s="652"/>
      <c r="Z449" s="652"/>
      <c r="AA449" s="652"/>
      <c r="AB449" s="652"/>
      <c r="AC449" s="652"/>
      <c r="AD449" s="652"/>
      <c r="AE449" s="652"/>
      <c r="AF449" s="652"/>
      <c r="AG449" s="652"/>
      <c r="AH449" s="652"/>
      <c r="AI449" s="652"/>
    </row>
    <row r="450" spans="11:35" s="195" customFormat="1">
      <c r="K450" s="652"/>
      <c r="L450" s="652"/>
      <c r="M450" s="652"/>
      <c r="N450" s="652"/>
      <c r="O450" s="652"/>
      <c r="P450" s="652"/>
      <c r="Q450" s="652"/>
      <c r="R450" s="652"/>
      <c r="S450" s="652"/>
      <c r="T450" s="652"/>
      <c r="U450" s="652"/>
      <c r="V450" s="652"/>
      <c r="W450" s="652"/>
      <c r="X450" s="652"/>
      <c r="Y450" s="652"/>
      <c r="Z450" s="652"/>
      <c r="AA450" s="652"/>
      <c r="AB450" s="652"/>
      <c r="AC450" s="652"/>
      <c r="AD450" s="652"/>
      <c r="AE450" s="652"/>
      <c r="AF450" s="652"/>
      <c r="AG450" s="652"/>
      <c r="AH450" s="652"/>
      <c r="AI450" s="652"/>
    </row>
    <row r="451" spans="11:35" s="195" customFormat="1">
      <c r="K451" s="652"/>
      <c r="L451" s="652"/>
      <c r="M451" s="652"/>
      <c r="N451" s="652"/>
      <c r="O451" s="652"/>
      <c r="P451" s="652"/>
      <c r="Q451" s="652"/>
      <c r="R451" s="652"/>
      <c r="S451" s="652"/>
      <c r="T451" s="652"/>
      <c r="U451" s="652"/>
      <c r="V451" s="652"/>
      <c r="W451" s="652"/>
      <c r="X451" s="652"/>
      <c r="Y451" s="652"/>
      <c r="Z451" s="652"/>
      <c r="AA451" s="652"/>
      <c r="AB451" s="652"/>
      <c r="AC451" s="652"/>
      <c r="AD451" s="652"/>
      <c r="AE451" s="652"/>
      <c r="AF451" s="652"/>
      <c r="AG451" s="652"/>
      <c r="AH451" s="652"/>
      <c r="AI451" s="652"/>
    </row>
    <row r="452" spans="11:35" s="195" customFormat="1">
      <c r="K452" s="652"/>
      <c r="L452" s="652"/>
      <c r="M452" s="652"/>
      <c r="N452" s="652"/>
      <c r="O452" s="652"/>
      <c r="P452" s="652"/>
      <c r="Q452" s="652"/>
      <c r="R452" s="652"/>
      <c r="S452" s="652"/>
      <c r="T452" s="652"/>
      <c r="U452" s="652"/>
      <c r="V452" s="652"/>
      <c r="W452" s="652"/>
      <c r="X452" s="652"/>
      <c r="Y452" s="652"/>
      <c r="Z452" s="652"/>
      <c r="AA452" s="652"/>
      <c r="AB452" s="652"/>
      <c r="AC452" s="652"/>
      <c r="AD452" s="652"/>
      <c r="AE452" s="652"/>
      <c r="AF452" s="652"/>
      <c r="AG452" s="652"/>
      <c r="AH452" s="652"/>
      <c r="AI452" s="652"/>
    </row>
    <row r="453" spans="11:35" s="195" customFormat="1">
      <c r="K453" s="652"/>
      <c r="L453" s="652"/>
      <c r="M453" s="652"/>
      <c r="N453" s="652"/>
      <c r="O453" s="652"/>
      <c r="P453" s="652"/>
      <c r="Q453" s="652"/>
      <c r="R453" s="652"/>
      <c r="S453" s="652"/>
      <c r="T453" s="652"/>
      <c r="U453" s="652"/>
      <c r="V453" s="652"/>
      <c r="W453" s="652"/>
      <c r="X453" s="652"/>
      <c r="Y453" s="652"/>
      <c r="Z453" s="652"/>
      <c r="AA453" s="652"/>
      <c r="AB453" s="652"/>
      <c r="AC453" s="652"/>
      <c r="AD453" s="652"/>
      <c r="AE453" s="652"/>
      <c r="AF453" s="652"/>
      <c r="AG453" s="652"/>
      <c r="AH453" s="652"/>
      <c r="AI453" s="652"/>
    </row>
    <row r="454" spans="11:35" s="195" customFormat="1">
      <c r="K454" s="652"/>
      <c r="L454" s="652"/>
      <c r="M454" s="652"/>
      <c r="N454" s="652"/>
      <c r="O454" s="652"/>
      <c r="P454" s="652"/>
      <c r="Q454" s="652"/>
      <c r="R454" s="652"/>
      <c r="S454" s="652"/>
      <c r="T454" s="652"/>
      <c r="U454" s="652"/>
      <c r="V454" s="652"/>
      <c r="W454" s="652"/>
      <c r="X454" s="652"/>
      <c r="Y454" s="652"/>
      <c r="Z454" s="652"/>
      <c r="AA454" s="652"/>
      <c r="AB454" s="652"/>
      <c r="AC454" s="652"/>
      <c r="AD454" s="652"/>
      <c r="AE454" s="652"/>
      <c r="AF454" s="652"/>
      <c r="AG454" s="652"/>
      <c r="AH454" s="652"/>
      <c r="AI454" s="652"/>
    </row>
    <row r="455" spans="11:35" s="195" customFormat="1">
      <c r="K455" s="652"/>
      <c r="L455" s="652"/>
      <c r="M455" s="652"/>
      <c r="N455" s="652"/>
      <c r="O455" s="652"/>
      <c r="P455" s="652"/>
      <c r="Q455" s="652"/>
      <c r="R455" s="652"/>
      <c r="S455" s="652"/>
      <c r="T455" s="652"/>
      <c r="U455" s="652"/>
      <c r="V455" s="652"/>
      <c r="W455" s="652"/>
      <c r="X455" s="652"/>
      <c r="Y455" s="652"/>
      <c r="Z455" s="652"/>
      <c r="AA455" s="652"/>
      <c r="AB455" s="652"/>
      <c r="AC455" s="652"/>
      <c r="AD455" s="652"/>
      <c r="AE455" s="652"/>
      <c r="AF455" s="652"/>
      <c r="AG455" s="652"/>
      <c r="AH455" s="652"/>
      <c r="AI455" s="652"/>
    </row>
    <row r="456" spans="11:35" s="195" customFormat="1">
      <c r="K456" s="652"/>
      <c r="L456" s="652"/>
      <c r="M456" s="652"/>
      <c r="N456" s="652"/>
      <c r="O456" s="652"/>
      <c r="P456" s="652"/>
      <c r="Q456" s="652"/>
      <c r="R456" s="652"/>
      <c r="S456" s="652"/>
      <c r="T456" s="652"/>
      <c r="U456" s="652"/>
      <c r="V456" s="652"/>
      <c r="W456" s="652"/>
      <c r="X456" s="652"/>
      <c r="Y456" s="652"/>
      <c r="Z456" s="652"/>
      <c r="AA456" s="652"/>
      <c r="AB456" s="652"/>
      <c r="AC456" s="652"/>
      <c r="AD456" s="652"/>
      <c r="AE456" s="652"/>
      <c r="AF456" s="652"/>
      <c r="AG456" s="652"/>
      <c r="AH456" s="652"/>
      <c r="AI456" s="652"/>
    </row>
    <row r="457" spans="11:35" s="195" customFormat="1">
      <c r="K457" s="652"/>
      <c r="L457" s="652"/>
      <c r="M457" s="652"/>
      <c r="N457" s="652"/>
      <c r="O457" s="652"/>
      <c r="P457" s="652"/>
      <c r="Q457" s="652"/>
      <c r="R457" s="652"/>
      <c r="S457" s="652"/>
      <c r="T457" s="652"/>
      <c r="U457" s="652"/>
      <c r="V457" s="652"/>
      <c r="W457" s="652"/>
      <c r="X457" s="652"/>
      <c r="Y457" s="652"/>
      <c r="Z457" s="652"/>
      <c r="AA457" s="652"/>
      <c r="AB457" s="652"/>
      <c r="AC457" s="652"/>
      <c r="AD457" s="652"/>
      <c r="AE457" s="652"/>
      <c r="AF457" s="652"/>
      <c r="AG457" s="652"/>
      <c r="AH457" s="652"/>
      <c r="AI457" s="652"/>
    </row>
    <row r="458" spans="11:35" s="195" customFormat="1">
      <c r="K458" s="652"/>
      <c r="L458" s="652"/>
      <c r="M458" s="652"/>
      <c r="N458" s="652"/>
      <c r="O458" s="652"/>
      <c r="P458" s="652"/>
      <c r="Q458" s="652"/>
      <c r="R458" s="652"/>
      <c r="S458" s="652"/>
      <c r="T458" s="652"/>
      <c r="U458" s="652"/>
      <c r="V458" s="652"/>
      <c r="W458" s="652"/>
      <c r="X458" s="652"/>
      <c r="Y458" s="652"/>
      <c r="Z458" s="652"/>
      <c r="AA458" s="652"/>
      <c r="AB458" s="652"/>
      <c r="AC458" s="652"/>
      <c r="AD458" s="652"/>
      <c r="AE458" s="652"/>
      <c r="AF458" s="652"/>
      <c r="AG458" s="652"/>
      <c r="AH458" s="652"/>
      <c r="AI458" s="652"/>
    </row>
    <row r="459" spans="11:35" s="195" customFormat="1">
      <c r="K459" s="652"/>
      <c r="L459" s="652"/>
      <c r="M459" s="652"/>
      <c r="N459" s="652"/>
      <c r="O459" s="652"/>
      <c r="P459" s="652"/>
      <c r="Q459" s="652"/>
      <c r="R459" s="652"/>
      <c r="S459" s="652"/>
      <c r="T459" s="652"/>
      <c r="U459" s="652"/>
      <c r="V459" s="652"/>
      <c r="W459" s="652"/>
      <c r="X459" s="652"/>
      <c r="Y459" s="652"/>
      <c r="Z459" s="652"/>
      <c r="AA459" s="652"/>
      <c r="AB459" s="652"/>
      <c r="AC459" s="652"/>
      <c r="AD459" s="652"/>
      <c r="AE459" s="652"/>
      <c r="AF459" s="652"/>
      <c r="AG459" s="652"/>
      <c r="AH459" s="652"/>
      <c r="AI459" s="652"/>
    </row>
    <row r="460" spans="11:35" s="195" customFormat="1">
      <c r="K460" s="652"/>
      <c r="L460" s="652"/>
      <c r="M460" s="652"/>
      <c r="N460" s="652"/>
      <c r="O460" s="652"/>
      <c r="P460" s="652"/>
      <c r="Q460" s="652"/>
      <c r="R460" s="652"/>
      <c r="S460" s="652"/>
      <c r="T460" s="652"/>
      <c r="U460" s="652"/>
      <c r="V460" s="652"/>
      <c r="W460" s="652"/>
      <c r="X460" s="652"/>
      <c r="Y460" s="652"/>
      <c r="Z460" s="652"/>
      <c r="AA460" s="652"/>
      <c r="AB460" s="652"/>
      <c r="AC460" s="652"/>
      <c r="AD460" s="652"/>
      <c r="AE460" s="652"/>
      <c r="AF460" s="652"/>
      <c r="AG460" s="652"/>
      <c r="AH460" s="652"/>
      <c r="AI460" s="652"/>
    </row>
    <row r="461" spans="11:35" s="195" customFormat="1">
      <c r="K461" s="652"/>
      <c r="L461" s="652"/>
      <c r="M461" s="652"/>
      <c r="N461" s="652"/>
      <c r="O461" s="652"/>
      <c r="P461" s="652"/>
      <c r="Q461" s="652"/>
      <c r="R461" s="652"/>
      <c r="S461" s="652"/>
      <c r="T461" s="652"/>
      <c r="U461" s="652"/>
      <c r="V461" s="652"/>
      <c r="W461" s="652"/>
      <c r="X461" s="652"/>
      <c r="Y461" s="652"/>
      <c r="Z461" s="652"/>
      <c r="AA461" s="652"/>
      <c r="AB461" s="652"/>
      <c r="AC461" s="652"/>
      <c r="AD461" s="652"/>
      <c r="AE461" s="652"/>
      <c r="AF461" s="652"/>
      <c r="AG461" s="652"/>
      <c r="AH461" s="652"/>
      <c r="AI461" s="652"/>
    </row>
    <row r="462" spans="11:35" s="195" customFormat="1">
      <c r="K462" s="652"/>
      <c r="L462" s="652"/>
      <c r="M462" s="652"/>
      <c r="N462" s="652"/>
      <c r="O462" s="652"/>
      <c r="P462" s="652"/>
      <c r="Q462" s="652"/>
      <c r="R462" s="652"/>
      <c r="S462" s="652"/>
      <c r="T462" s="652"/>
      <c r="U462" s="652"/>
      <c r="V462" s="652"/>
      <c r="W462" s="652"/>
      <c r="X462" s="652"/>
      <c r="Y462" s="652"/>
      <c r="Z462" s="652"/>
      <c r="AA462" s="652"/>
      <c r="AB462" s="652"/>
      <c r="AC462" s="652"/>
      <c r="AD462" s="652"/>
      <c r="AE462" s="652"/>
      <c r="AF462" s="652"/>
      <c r="AG462" s="652"/>
      <c r="AH462" s="652"/>
      <c r="AI462" s="652"/>
    </row>
    <row r="463" spans="11:35" s="195" customFormat="1">
      <c r="K463" s="652"/>
      <c r="L463" s="652"/>
      <c r="M463" s="652"/>
      <c r="N463" s="652"/>
      <c r="O463" s="652"/>
      <c r="P463" s="652"/>
      <c r="Q463" s="652"/>
      <c r="R463" s="652"/>
      <c r="S463" s="652"/>
      <c r="T463" s="652"/>
      <c r="U463" s="652"/>
      <c r="V463" s="652"/>
      <c r="W463" s="652"/>
      <c r="X463" s="652"/>
      <c r="Y463" s="652"/>
      <c r="Z463" s="652"/>
      <c r="AA463" s="652"/>
      <c r="AB463" s="652"/>
      <c r="AC463" s="652"/>
      <c r="AD463" s="652"/>
      <c r="AE463" s="652"/>
      <c r="AF463" s="652"/>
      <c r="AG463" s="652"/>
      <c r="AH463" s="652"/>
      <c r="AI463" s="652"/>
    </row>
    <row r="464" spans="11:35" s="195" customFormat="1">
      <c r="K464" s="652"/>
      <c r="L464" s="652"/>
      <c r="M464" s="652"/>
      <c r="N464" s="652"/>
      <c r="O464" s="652"/>
      <c r="P464" s="652"/>
      <c r="Q464" s="652"/>
      <c r="R464" s="652"/>
      <c r="S464" s="652"/>
      <c r="T464" s="652"/>
      <c r="U464" s="652"/>
      <c r="V464" s="652"/>
      <c r="W464" s="652"/>
      <c r="X464" s="652"/>
      <c r="Y464" s="652"/>
      <c r="Z464" s="652"/>
      <c r="AA464" s="652"/>
      <c r="AB464" s="652"/>
      <c r="AC464" s="652"/>
      <c r="AD464" s="652"/>
      <c r="AE464" s="652"/>
      <c r="AF464" s="652"/>
      <c r="AG464" s="652"/>
      <c r="AH464" s="652"/>
      <c r="AI464" s="652"/>
    </row>
    <row r="465" spans="11:35" s="195" customFormat="1">
      <c r="K465" s="652"/>
      <c r="L465" s="652"/>
      <c r="M465" s="652"/>
      <c r="N465" s="652"/>
      <c r="O465" s="652"/>
      <c r="P465" s="652"/>
      <c r="Q465" s="652"/>
      <c r="R465" s="652"/>
      <c r="S465" s="652"/>
      <c r="T465" s="652"/>
      <c r="U465" s="652"/>
      <c r="V465" s="652"/>
      <c r="W465" s="652"/>
      <c r="X465" s="652"/>
      <c r="Y465" s="652"/>
      <c r="Z465" s="652"/>
      <c r="AA465" s="652"/>
      <c r="AB465" s="652"/>
      <c r="AC465" s="652"/>
      <c r="AD465" s="652"/>
      <c r="AE465" s="652"/>
      <c r="AF465" s="652"/>
      <c r="AG465" s="652"/>
      <c r="AH465" s="652"/>
      <c r="AI465" s="652"/>
    </row>
    <row r="466" spans="11:35" s="195" customFormat="1">
      <c r="K466" s="652"/>
      <c r="L466" s="652"/>
      <c r="M466" s="652"/>
      <c r="N466" s="652"/>
      <c r="O466" s="652"/>
      <c r="P466" s="652"/>
      <c r="Q466" s="652"/>
      <c r="R466" s="652"/>
      <c r="S466" s="652"/>
      <c r="T466" s="652"/>
      <c r="U466" s="652"/>
      <c r="V466" s="652"/>
      <c r="W466" s="652"/>
      <c r="X466" s="652"/>
      <c r="Y466" s="652"/>
      <c r="Z466" s="652"/>
      <c r="AA466" s="652"/>
      <c r="AB466" s="652"/>
      <c r="AC466" s="652"/>
      <c r="AD466" s="652"/>
      <c r="AE466" s="652"/>
      <c r="AF466" s="652"/>
      <c r="AG466" s="652"/>
      <c r="AH466" s="652"/>
      <c r="AI466" s="652"/>
    </row>
    <row r="467" spans="11:35" s="195" customFormat="1">
      <c r="K467" s="652"/>
      <c r="L467" s="652"/>
      <c r="M467" s="652"/>
      <c r="N467" s="652"/>
      <c r="O467" s="652"/>
      <c r="P467" s="652"/>
      <c r="Q467" s="652"/>
      <c r="R467" s="652"/>
      <c r="S467" s="652"/>
      <c r="T467" s="652"/>
      <c r="U467" s="652"/>
      <c r="V467" s="652"/>
      <c r="W467" s="652"/>
      <c r="X467" s="652"/>
      <c r="Y467" s="652"/>
      <c r="Z467" s="652"/>
      <c r="AA467" s="652"/>
      <c r="AB467" s="652"/>
      <c r="AC467" s="652"/>
      <c r="AD467" s="652"/>
      <c r="AE467" s="652"/>
      <c r="AF467" s="652"/>
      <c r="AG467" s="652"/>
      <c r="AH467" s="652"/>
      <c r="AI467" s="652"/>
    </row>
    <row r="468" spans="11:35" s="195" customFormat="1">
      <c r="K468" s="652"/>
      <c r="L468" s="652"/>
      <c r="M468" s="652"/>
      <c r="N468" s="652"/>
      <c r="O468" s="652"/>
      <c r="P468" s="652"/>
      <c r="Q468" s="652"/>
      <c r="R468" s="652"/>
      <c r="S468" s="652"/>
      <c r="T468" s="652"/>
      <c r="U468" s="652"/>
      <c r="V468" s="652"/>
      <c r="W468" s="652"/>
      <c r="X468" s="652"/>
      <c r="Y468" s="652"/>
      <c r="Z468" s="652"/>
      <c r="AA468" s="652"/>
      <c r="AB468" s="652"/>
      <c r="AC468" s="652"/>
      <c r="AD468" s="652"/>
      <c r="AE468" s="652"/>
      <c r="AF468" s="652"/>
      <c r="AG468" s="652"/>
      <c r="AH468" s="652"/>
      <c r="AI468" s="652"/>
    </row>
    <row r="469" spans="11:35" s="195" customFormat="1">
      <c r="K469" s="652"/>
      <c r="L469" s="652"/>
      <c r="M469" s="652"/>
      <c r="N469" s="652"/>
      <c r="O469" s="652"/>
      <c r="P469" s="652"/>
      <c r="Q469" s="652"/>
      <c r="R469" s="652"/>
      <c r="S469" s="652"/>
      <c r="T469" s="652"/>
      <c r="U469" s="652"/>
      <c r="V469" s="652"/>
      <c r="W469" s="652"/>
      <c r="X469" s="652"/>
      <c r="Y469" s="652"/>
      <c r="Z469" s="652"/>
      <c r="AA469" s="652"/>
      <c r="AB469" s="652"/>
      <c r="AC469" s="652"/>
      <c r="AD469" s="652"/>
      <c r="AE469" s="652"/>
      <c r="AF469" s="652"/>
      <c r="AG469" s="652"/>
      <c r="AH469" s="652"/>
      <c r="AI469" s="652"/>
    </row>
    <row r="470" spans="11:35" s="195" customFormat="1">
      <c r="K470" s="652"/>
      <c r="L470" s="652"/>
      <c r="M470" s="652"/>
      <c r="N470" s="652"/>
      <c r="O470" s="652"/>
      <c r="P470" s="652"/>
      <c r="Q470" s="652"/>
      <c r="R470" s="652"/>
      <c r="S470" s="652"/>
      <c r="T470" s="652"/>
      <c r="U470" s="652"/>
      <c r="V470" s="652"/>
      <c r="W470" s="652"/>
      <c r="X470" s="652"/>
      <c r="Y470" s="652"/>
      <c r="Z470" s="652"/>
      <c r="AA470" s="652"/>
      <c r="AB470" s="652"/>
      <c r="AC470" s="652"/>
      <c r="AD470" s="652"/>
      <c r="AE470" s="652"/>
      <c r="AF470" s="652"/>
      <c r="AG470" s="652"/>
      <c r="AH470" s="652"/>
      <c r="AI470" s="652"/>
    </row>
    <row r="471" spans="11:35" s="195" customFormat="1">
      <c r="K471" s="652"/>
      <c r="L471" s="652"/>
      <c r="M471" s="652"/>
      <c r="N471" s="652"/>
      <c r="O471" s="652"/>
      <c r="P471" s="652"/>
      <c r="Q471" s="652"/>
      <c r="R471" s="652"/>
      <c r="S471" s="652"/>
      <c r="T471" s="652"/>
      <c r="U471" s="652"/>
      <c r="V471" s="652"/>
      <c r="W471" s="652"/>
      <c r="X471" s="652"/>
      <c r="Y471" s="652"/>
      <c r="Z471" s="652"/>
      <c r="AA471" s="652"/>
      <c r="AB471" s="652"/>
      <c r="AC471" s="652"/>
      <c r="AD471" s="652"/>
      <c r="AE471" s="652"/>
      <c r="AF471" s="652"/>
      <c r="AG471" s="652"/>
      <c r="AH471" s="652"/>
      <c r="AI471" s="652"/>
    </row>
    <row r="472" spans="11:35" s="195" customFormat="1">
      <c r="K472" s="652"/>
      <c r="L472" s="652"/>
      <c r="M472" s="652"/>
      <c r="N472" s="652"/>
      <c r="O472" s="652"/>
      <c r="P472" s="652"/>
      <c r="Q472" s="652"/>
      <c r="R472" s="652"/>
      <c r="S472" s="652"/>
      <c r="T472" s="652"/>
      <c r="U472" s="652"/>
      <c r="V472" s="652"/>
      <c r="W472" s="652"/>
      <c r="X472" s="652"/>
      <c r="Y472" s="652"/>
      <c r="Z472" s="652"/>
      <c r="AA472" s="652"/>
      <c r="AB472" s="652"/>
      <c r="AC472" s="652"/>
      <c r="AD472" s="652"/>
      <c r="AE472" s="652"/>
      <c r="AF472" s="652"/>
      <c r="AG472" s="652"/>
      <c r="AH472" s="652"/>
      <c r="AI472" s="652"/>
    </row>
    <row r="473" spans="11:35" s="195" customFormat="1">
      <c r="K473" s="652"/>
      <c r="L473" s="652"/>
      <c r="M473" s="652"/>
      <c r="N473" s="652"/>
      <c r="O473" s="652"/>
      <c r="P473" s="652"/>
      <c r="Q473" s="652"/>
      <c r="R473" s="652"/>
      <c r="S473" s="652"/>
      <c r="T473" s="652"/>
      <c r="U473" s="652"/>
      <c r="V473" s="652"/>
      <c r="W473" s="652"/>
      <c r="X473" s="652"/>
      <c r="Y473" s="652"/>
      <c r="Z473" s="652"/>
      <c r="AA473" s="652"/>
      <c r="AB473" s="652"/>
      <c r="AC473" s="652"/>
      <c r="AD473" s="652"/>
      <c r="AE473" s="652"/>
      <c r="AF473" s="652"/>
      <c r="AG473" s="652"/>
      <c r="AH473" s="652"/>
      <c r="AI473" s="652"/>
    </row>
    <row r="474" spans="11:35" s="195" customFormat="1">
      <c r="K474" s="652"/>
      <c r="L474" s="652"/>
      <c r="M474" s="652"/>
      <c r="N474" s="652"/>
      <c r="O474" s="652"/>
      <c r="P474" s="652"/>
      <c r="Q474" s="652"/>
      <c r="R474" s="652"/>
      <c r="S474" s="652"/>
      <c r="T474" s="652"/>
      <c r="U474" s="652"/>
      <c r="V474" s="652"/>
      <c r="W474" s="652"/>
      <c r="X474" s="652"/>
      <c r="Y474" s="652"/>
      <c r="Z474" s="652"/>
      <c r="AA474" s="652"/>
      <c r="AB474" s="652"/>
      <c r="AC474" s="652"/>
      <c r="AD474" s="652"/>
      <c r="AE474" s="652"/>
      <c r="AF474" s="652"/>
      <c r="AG474" s="652"/>
      <c r="AH474" s="652"/>
      <c r="AI474" s="652"/>
    </row>
    <row r="475" spans="11:35" s="195" customFormat="1">
      <c r="K475" s="652"/>
      <c r="L475" s="652"/>
      <c r="M475" s="652"/>
      <c r="N475" s="652"/>
      <c r="O475" s="652"/>
      <c r="P475" s="652"/>
      <c r="Q475" s="652"/>
      <c r="R475" s="652"/>
      <c r="S475" s="652"/>
      <c r="T475" s="652"/>
      <c r="U475" s="652"/>
      <c r="V475" s="652"/>
      <c r="W475" s="652"/>
      <c r="X475" s="652"/>
      <c r="Y475" s="652"/>
      <c r="Z475" s="652"/>
      <c r="AA475" s="652"/>
      <c r="AB475" s="652"/>
      <c r="AC475" s="652"/>
      <c r="AD475" s="652"/>
      <c r="AE475" s="652"/>
      <c r="AF475" s="652"/>
      <c r="AG475" s="652"/>
      <c r="AH475" s="652"/>
      <c r="AI475" s="652"/>
    </row>
    <row r="476" spans="11:35" s="195" customFormat="1">
      <c r="K476" s="652"/>
      <c r="L476" s="652"/>
      <c r="M476" s="652"/>
      <c r="N476" s="652"/>
      <c r="O476" s="652"/>
      <c r="P476" s="652"/>
      <c r="Q476" s="652"/>
      <c r="R476" s="652"/>
      <c r="S476" s="652"/>
      <c r="T476" s="652"/>
      <c r="U476" s="652"/>
      <c r="V476" s="652"/>
      <c r="W476" s="652"/>
      <c r="X476" s="652"/>
      <c r="Y476" s="652"/>
      <c r="Z476" s="652"/>
      <c r="AA476" s="652"/>
      <c r="AB476" s="652"/>
      <c r="AC476" s="652"/>
      <c r="AD476" s="652"/>
      <c r="AE476" s="652"/>
      <c r="AF476" s="652"/>
      <c r="AG476" s="652"/>
      <c r="AH476" s="652"/>
      <c r="AI476" s="652"/>
    </row>
    <row r="477" spans="11:35" s="195" customFormat="1">
      <c r="K477" s="652"/>
      <c r="L477" s="652"/>
      <c r="M477" s="652"/>
      <c r="N477" s="652"/>
      <c r="O477" s="652"/>
      <c r="P477" s="652"/>
      <c r="Q477" s="652"/>
      <c r="R477" s="652"/>
      <c r="S477" s="652"/>
      <c r="T477" s="652"/>
      <c r="U477" s="652"/>
      <c r="V477" s="652"/>
      <c r="W477" s="652"/>
      <c r="X477" s="652"/>
      <c r="Y477" s="652"/>
      <c r="Z477" s="652"/>
      <c r="AA477" s="652"/>
      <c r="AB477" s="652"/>
      <c r="AC477" s="652"/>
      <c r="AD477" s="652"/>
      <c r="AE477" s="652"/>
      <c r="AF477" s="652"/>
      <c r="AG477" s="652"/>
      <c r="AH477" s="652"/>
      <c r="AI477" s="652"/>
    </row>
    <row r="478" spans="11:35" s="195" customFormat="1">
      <c r="K478" s="652"/>
      <c r="L478" s="652"/>
      <c r="M478" s="652"/>
      <c r="N478" s="652"/>
      <c r="O478" s="652"/>
      <c r="P478" s="652"/>
      <c r="Q478" s="652"/>
      <c r="R478" s="652"/>
      <c r="S478" s="652"/>
      <c r="T478" s="652"/>
      <c r="U478" s="652"/>
      <c r="V478" s="652"/>
      <c r="W478" s="652"/>
      <c r="X478" s="652"/>
      <c r="Y478" s="652"/>
      <c r="Z478" s="652"/>
      <c r="AA478" s="652"/>
      <c r="AB478" s="652"/>
      <c r="AC478" s="652"/>
      <c r="AD478" s="652"/>
      <c r="AE478" s="652"/>
      <c r="AF478" s="652"/>
      <c r="AG478" s="652"/>
      <c r="AH478" s="652"/>
      <c r="AI478" s="652"/>
    </row>
    <row r="479" spans="11:35" s="195" customFormat="1">
      <c r="K479" s="652"/>
      <c r="L479" s="652"/>
      <c r="M479" s="652"/>
      <c r="N479" s="652"/>
      <c r="O479" s="652"/>
      <c r="P479" s="652"/>
      <c r="Q479" s="652"/>
      <c r="R479" s="652"/>
      <c r="S479" s="652"/>
      <c r="T479" s="652"/>
      <c r="U479" s="652"/>
      <c r="V479" s="652"/>
      <c r="W479" s="652"/>
      <c r="X479" s="652"/>
      <c r="Y479" s="652"/>
      <c r="Z479" s="652"/>
      <c r="AA479" s="652"/>
      <c r="AB479" s="652"/>
      <c r="AC479" s="652"/>
      <c r="AD479" s="652"/>
      <c r="AE479" s="652"/>
      <c r="AF479" s="652"/>
      <c r="AG479" s="652"/>
      <c r="AH479" s="652"/>
      <c r="AI479" s="652"/>
    </row>
    <row r="480" spans="11:35" s="195" customFormat="1">
      <c r="K480" s="652"/>
      <c r="L480" s="652"/>
      <c r="M480" s="652"/>
      <c r="N480" s="652"/>
      <c r="O480" s="652"/>
      <c r="P480" s="652"/>
      <c r="Q480" s="652"/>
      <c r="R480" s="652"/>
      <c r="S480" s="652"/>
      <c r="T480" s="652"/>
      <c r="U480" s="652"/>
      <c r="V480" s="652"/>
      <c r="W480" s="652"/>
      <c r="X480" s="652"/>
      <c r="Y480" s="652"/>
      <c r="Z480" s="652"/>
      <c r="AA480" s="652"/>
      <c r="AB480" s="652"/>
      <c r="AC480" s="652"/>
      <c r="AD480" s="652"/>
      <c r="AE480" s="652"/>
      <c r="AF480" s="652"/>
      <c r="AG480" s="652"/>
      <c r="AH480" s="652"/>
      <c r="AI480" s="652"/>
    </row>
    <row r="481" spans="11:35" s="195" customFormat="1">
      <c r="K481" s="652"/>
      <c r="L481" s="652"/>
      <c r="M481" s="652"/>
      <c r="N481" s="652"/>
      <c r="O481" s="652"/>
      <c r="P481" s="652"/>
      <c r="Q481" s="652"/>
      <c r="R481" s="652"/>
      <c r="S481" s="652"/>
      <c r="T481" s="652"/>
      <c r="U481" s="652"/>
      <c r="V481" s="652"/>
      <c r="W481" s="652"/>
      <c r="X481" s="652"/>
      <c r="Y481" s="652"/>
      <c r="Z481" s="652"/>
      <c r="AA481" s="652"/>
      <c r="AB481" s="652"/>
      <c r="AC481" s="652"/>
      <c r="AD481" s="652"/>
      <c r="AE481" s="652"/>
      <c r="AF481" s="652"/>
      <c r="AG481" s="652"/>
      <c r="AH481" s="652"/>
      <c r="AI481" s="652"/>
    </row>
    <row r="482" spans="11:35" s="195" customFormat="1">
      <c r="K482" s="652"/>
      <c r="L482" s="652"/>
      <c r="M482" s="652"/>
      <c r="N482" s="652"/>
      <c r="O482" s="652"/>
      <c r="P482" s="652"/>
      <c r="Q482" s="652"/>
      <c r="R482" s="652"/>
      <c r="S482" s="652"/>
      <c r="T482" s="652"/>
      <c r="U482" s="652"/>
      <c r="V482" s="652"/>
      <c r="W482" s="652"/>
      <c r="X482" s="652"/>
      <c r="Y482" s="652"/>
      <c r="Z482" s="652"/>
      <c r="AA482" s="652"/>
      <c r="AB482" s="652"/>
      <c r="AC482" s="652"/>
      <c r="AD482" s="652"/>
      <c r="AE482" s="652"/>
      <c r="AF482" s="652"/>
      <c r="AG482" s="652"/>
      <c r="AH482" s="652"/>
      <c r="AI482" s="652"/>
    </row>
    <row r="483" spans="11:35" s="195" customFormat="1">
      <c r="K483" s="652"/>
      <c r="L483" s="652"/>
      <c r="M483" s="652"/>
      <c r="N483" s="652"/>
      <c r="O483" s="652"/>
      <c r="P483" s="652"/>
      <c r="Q483" s="652"/>
      <c r="R483" s="652"/>
      <c r="S483" s="652"/>
      <c r="T483" s="652"/>
      <c r="U483" s="652"/>
      <c r="V483" s="652"/>
      <c r="W483" s="652"/>
      <c r="X483" s="652"/>
      <c r="Y483" s="652"/>
      <c r="Z483" s="652"/>
      <c r="AA483" s="652"/>
      <c r="AB483" s="652"/>
      <c r="AC483" s="652"/>
      <c r="AD483" s="652"/>
      <c r="AE483" s="652"/>
      <c r="AF483" s="652"/>
      <c r="AG483" s="652"/>
      <c r="AH483" s="652"/>
      <c r="AI483" s="652"/>
    </row>
    <row r="484" spans="11:35" s="195" customFormat="1">
      <c r="K484" s="652"/>
      <c r="L484" s="652"/>
      <c r="M484" s="652"/>
      <c r="N484" s="652"/>
      <c r="O484" s="652"/>
      <c r="P484" s="652"/>
      <c r="Q484" s="652"/>
      <c r="R484" s="652"/>
      <c r="S484" s="652"/>
      <c r="T484" s="652"/>
      <c r="U484" s="652"/>
      <c r="V484" s="652"/>
      <c r="W484" s="652"/>
      <c r="X484" s="652"/>
      <c r="Y484" s="652"/>
      <c r="Z484" s="652"/>
      <c r="AA484" s="652"/>
      <c r="AB484" s="652"/>
      <c r="AC484" s="652"/>
      <c r="AD484" s="652"/>
      <c r="AE484" s="652"/>
      <c r="AF484" s="652"/>
      <c r="AG484" s="652"/>
      <c r="AH484" s="652"/>
      <c r="AI484" s="652"/>
    </row>
    <row r="485" spans="11:35" s="195" customFormat="1">
      <c r="K485" s="652"/>
      <c r="L485" s="652"/>
      <c r="M485" s="652"/>
      <c r="N485" s="652"/>
      <c r="O485" s="652"/>
      <c r="P485" s="652"/>
      <c r="Q485" s="652"/>
      <c r="R485" s="652"/>
      <c r="S485" s="652"/>
      <c r="T485" s="652"/>
      <c r="U485" s="652"/>
      <c r="V485" s="652"/>
      <c r="W485" s="652"/>
      <c r="X485" s="652"/>
      <c r="Y485" s="652"/>
      <c r="Z485" s="652"/>
      <c r="AA485" s="652"/>
      <c r="AB485" s="652"/>
      <c r="AC485" s="652"/>
      <c r="AD485" s="652"/>
      <c r="AE485" s="652"/>
      <c r="AF485" s="652"/>
      <c r="AG485" s="652"/>
      <c r="AH485" s="652"/>
      <c r="AI485" s="652"/>
    </row>
    <row r="486" spans="11:35" s="195" customFormat="1">
      <c r="K486" s="652"/>
      <c r="L486" s="652"/>
      <c r="M486" s="652"/>
      <c r="N486" s="652"/>
      <c r="O486" s="652"/>
      <c r="P486" s="652"/>
      <c r="Q486" s="652"/>
      <c r="R486" s="652"/>
      <c r="S486" s="652"/>
      <c r="T486" s="652"/>
      <c r="U486" s="652"/>
      <c r="V486" s="652"/>
      <c r="W486" s="652"/>
      <c r="X486" s="652"/>
      <c r="Y486" s="652"/>
      <c r="Z486" s="652"/>
      <c r="AA486" s="652"/>
      <c r="AB486" s="652"/>
      <c r="AC486" s="652"/>
      <c r="AD486" s="652"/>
      <c r="AE486" s="652"/>
      <c r="AF486" s="652"/>
      <c r="AG486" s="652"/>
      <c r="AH486" s="652"/>
      <c r="AI486" s="652"/>
    </row>
    <row r="487" spans="11:35" s="195" customFormat="1">
      <c r="K487" s="652"/>
      <c r="L487" s="652"/>
      <c r="M487" s="652"/>
      <c r="N487" s="652"/>
      <c r="O487" s="652"/>
      <c r="P487" s="652"/>
      <c r="Q487" s="652"/>
      <c r="R487" s="652"/>
      <c r="S487" s="652"/>
      <c r="T487" s="652"/>
      <c r="U487" s="652"/>
      <c r="V487" s="652"/>
      <c r="W487" s="652"/>
      <c r="X487" s="652"/>
      <c r="Y487" s="652"/>
      <c r="Z487" s="652"/>
      <c r="AA487" s="652"/>
      <c r="AB487" s="652"/>
      <c r="AC487" s="652"/>
      <c r="AD487" s="652"/>
      <c r="AE487" s="652"/>
      <c r="AF487" s="652"/>
      <c r="AG487" s="652"/>
      <c r="AH487" s="652"/>
      <c r="AI487" s="652"/>
    </row>
    <row r="488" spans="11:35" s="195" customFormat="1">
      <c r="K488" s="652"/>
      <c r="L488" s="652"/>
      <c r="M488" s="652"/>
      <c r="N488" s="652"/>
      <c r="O488" s="652"/>
      <c r="P488" s="652"/>
      <c r="Q488" s="652"/>
      <c r="R488" s="652"/>
      <c r="S488" s="652"/>
      <c r="T488" s="652"/>
      <c r="U488" s="652"/>
      <c r="V488" s="652"/>
      <c r="W488" s="652"/>
      <c r="X488" s="652"/>
      <c r="Y488" s="652"/>
      <c r="Z488" s="652"/>
      <c r="AA488" s="652"/>
      <c r="AB488" s="652"/>
      <c r="AC488" s="652"/>
      <c r="AD488" s="652"/>
      <c r="AE488" s="652"/>
      <c r="AF488" s="652"/>
      <c r="AG488" s="652"/>
      <c r="AH488" s="652"/>
      <c r="AI488" s="652"/>
    </row>
    <row r="489" spans="11:35" s="195" customFormat="1">
      <c r="K489" s="652"/>
      <c r="L489" s="652"/>
      <c r="M489" s="652"/>
      <c r="N489" s="652"/>
      <c r="O489" s="652"/>
      <c r="P489" s="652"/>
      <c r="Q489" s="652"/>
      <c r="R489" s="652"/>
      <c r="S489" s="652"/>
      <c r="T489" s="652"/>
      <c r="U489" s="652"/>
      <c r="V489" s="652"/>
      <c r="W489" s="652"/>
      <c r="X489" s="652"/>
      <c r="Y489" s="652"/>
      <c r="Z489" s="652"/>
      <c r="AA489" s="652"/>
      <c r="AB489" s="652"/>
      <c r="AC489" s="652"/>
      <c r="AD489" s="652"/>
      <c r="AE489" s="652"/>
      <c r="AF489" s="652"/>
      <c r="AG489" s="652"/>
      <c r="AH489" s="652"/>
      <c r="AI489" s="652"/>
    </row>
    <row r="490" spans="11:35" s="195" customFormat="1">
      <c r="K490" s="652"/>
      <c r="L490" s="652"/>
      <c r="M490" s="652"/>
      <c r="N490" s="652"/>
      <c r="O490" s="652"/>
      <c r="P490" s="652"/>
      <c r="Q490" s="652"/>
      <c r="R490" s="652"/>
      <c r="S490" s="652"/>
      <c r="T490" s="652"/>
      <c r="U490" s="652"/>
      <c r="V490" s="652"/>
      <c r="W490" s="652"/>
      <c r="X490" s="652"/>
      <c r="Y490" s="652"/>
      <c r="Z490" s="652"/>
      <c r="AA490" s="652"/>
      <c r="AB490" s="652"/>
      <c r="AC490" s="652"/>
      <c r="AD490" s="652"/>
      <c r="AE490" s="652"/>
      <c r="AF490" s="652"/>
      <c r="AG490" s="652"/>
      <c r="AH490" s="652"/>
      <c r="AI490" s="652"/>
    </row>
    <row r="491" spans="11:35" s="195" customFormat="1">
      <c r="K491" s="652"/>
      <c r="L491" s="652"/>
      <c r="M491" s="652"/>
      <c r="N491" s="652"/>
      <c r="O491" s="652"/>
      <c r="P491" s="652"/>
      <c r="Q491" s="652"/>
      <c r="R491" s="652"/>
      <c r="S491" s="652"/>
      <c r="T491" s="652"/>
      <c r="U491" s="652"/>
      <c r="V491" s="652"/>
      <c r="W491" s="652"/>
      <c r="X491" s="652"/>
      <c r="Y491" s="652"/>
      <c r="Z491" s="652"/>
      <c r="AA491" s="652"/>
      <c r="AB491" s="652"/>
      <c r="AC491" s="652"/>
      <c r="AD491" s="652"/>
      <c r="AE491" s="652"/>
      <c r="AF491" s="652"/>
      <c r="AG491" s="652"/>
      <c r="AH491" s="652"/>
      <c r="AI491" s="652"/>
    </row>
    <row r="492" spans="11:35" s="195" customFormat="1">
      <c r="K492" s="652"/>
      <c r="L492" s="652"/>
      <c r="M492" s="652"/>
      <c r="N492" s="652"/>
      <c r="O492" s="652"/>
      <c r="P492" s="652"/>
      <c r="Q492" s="652"/>
      <c r="R492" s="652"/>
      <c r="S492" s="652"/>
      <c r="T492" s="652"/>
      <c r="U492" s="652"/>
      <c r="V492" s="652"/>
      <c r="W492" s="652"/>
      <c r="X492" s="652"/>
      <c r="Y492" s="652"/>
      <c r="Z492" s="652"/>
      <c r="AA492" s="652"/>
      <c r="AB492" s="652"/>
      <c r="AC492" s="652"/>
      <c r="AD492" s="652"/>
      <c r="AE492" s="652"/>
      <c r="AF492" s="652"/>
      <c r="AG492" s="652"/>
      <c r="AH492" s="652"/>
      <c r="AI492" s="652"/>
    </row>
    <row r="493" spans="11:35" s="195" customFormat="1">
      <c r="K493" s="652"/>
      <c r="L493" s="652"/>
      <c r="M493" s="652"/>
      <c r="N493" s="652"/>
      <c r="O493" s="652"/>
      <c r="P493" s="652"/>
      <c r="Q493" s="652"/>
      <c r="R493" s="652"/>
      <c r="S493" s="652"/>
      <c r="T493" s="652"/>
      <c r="U493" s="652"/>
      <c r="V493" s="652"/>
      <c r="W493" s="652"/>
      <c r="X493" s="652"/>
      <c r="Y493" s="652"/>
      <c r="Z493" s="652"/>
      <c r="AA493" s="652"/>
      <c r="AB493" s="652"/>
      <c r="AC493" s="652"/>
      <c r="AD493" s="652"/>
      <c r="AE493" s="652"/>
      <c r="AF493" s="652"/>
      <c r="AG493" s="652"/>
      <c r="AH493" s="652"/>
      <c r="AI493" s="652"/>
    </row>
    <row r="494" spans="11:35" s="195" customFormat="1">
      <c r="K494" s="652"/>
      <c r="L494" s="652"/>
      <c r="M494" s="652"/>
      <c r="N494" s="652"/>
      <c r="O494" s="652"/>
      <c r="P494" s="652"/>
      <c r="Q494" s="652"/>
      <c r="R494" s="652"/>
      <c r="S494" s="652"/>
      <c r="T494" s="652"/>
      <c r="U494" s="652"/>
      <c r="V494" s="652"/>
      <c r="W494" s="652"/>
      <c r="X494" s="652"/>
      <c r="Y494" s="652"/>
      <c r="Z494" s="652"/>
      <c r="AA494" s="652"/>
      <c r="AB494" s="652"/>
      <c r="AC494" s="652"/>
      <c r="AD494" s="652"/>
      <c r="AE494" s="652"/>
      <c r="AF494" s="652"/>
      <c r="AG494" s="652"/>
      <c r="AH494" s="652"/>
      <c r="AI494" s="652"/>
    </row>
    <row r="495" spans="11:35" s="195" customFormat="1">
      <c r="K495" s="652"/>
      <c r="L495" s="652"/>
      <c r="M495" s="652"/>
      <c r="N495" s="652"/>
      <c r="O495" s="652"/>
      <c r="P495" s="652"/>
      <c r="Q495" s="652"/>
      <c r="R495" s="652"/>
      <c r="S495" s="652"/>
      <c r="T495" s="652"/>
      <c r="U495" s="652"/>
      <c r="V495" s="652"/>
      <c r="W495" s="652"/>
      <c r="X495" s="652"/>
      <c r="Y495" s="652"/>
      <c r="Z495" s="652"/>
      <c r="AA495" s="652"/>
      <c r="AB495" s="652"/>
      <c r="AC495" s="652"/>
      <c r="AD495" s="652"/>
      <c r="AE495" s="652"/>
      <c r="AF495" s="652"/>
      <c r="AG495" s="652"/>
      <c r="AH495" s="652"/>
      <c r="AI495" s="652"/>
    </row>
    <row r="496" spans="11:35" s="195" customFormat="1">
      <c r="K496" s="652"/>
      <c r="L496" s="652"/>
      <c r="M496" s="652"/>
      <c r="N496" s="652"/>
      <c r="O496" s="652"/>
      <c r="P496" s="652"/>
      <c r="Q496" s="652"/>
      <c r="R496" s="652"/>
      <c r="S496" s="652"/>
      <c r="T496" s="652"/>
      <c r="U496" s="652"/>
      <c r="V496" s="652"/>
      <c r="W496" s="652"/>
      <c r="X496" s="652"/>
      <c r="Y496" s="652"/>
      <c r="Z496" s="652"/>
      <c r="AA496" s="652"/>
      <c r="AB496" s="652"/>
      <c r="AC496" s="652"/>
      <c r="AD496" s="652"/>
      <c r="AE496" s="652"/>
      <c r="AF496" s="652"/>
      <c r="AG496" s="652"/>
      <c r="AH496" s="652"/>
      <c r="AI496" s="652"/>
    </row>
    <row r="497" spans="11:35" s="195" customFormat="1">
      <c r="K497" s="652"/>
      <c r="L497" s="652"/>
      <c r="M497" s="652"/>
      <c r="N497" s="652"/>
      <c r="O497" s="652"/>
      <c r="P497" s="652"/>
      <c r="Q497" s="652"/>
      <c r="R497" s="652"/>
      <c r="S497" s="652"/>
      <c r="T497" s="652"/>
      <c r="U497" s="652"/>
      <c r="V497" s="652"/>
      <c r="W497" s="652"/>
      <c r="X497" s="652"/>
      <c r="Y497" s="652"/>
      <c r="Z497" s="652"/>
      <c r="AA497" s="652"/>
      <c r="AB497" s="652"/>
      <c r="AC497" s="652"/>
      <c r="AD497" s="652"/>
      <c r="AE497" s="652"/>
      <c r="AF497" s="652"/>
      <c r="AG497" s="652"/>
      <c r="AH497" s="652"/>
      <c r="AI497" s="652"/>
    </row>
    <row r="498" spans="11:35" s="195" customFormat="1">
      <c r="K498" s="652"/>
      <c r="L498" s="652"/>
      <c r="M498" s="652"/>
      <c r="N498" s="652"/>
      <c r="O498" s="652"/>
      <c r="P498" s="652"/>
      <c r="Q498" s="652"/>
      <c r="R498" s="652"/>
      <c r="S498" s="652"/>
      <c r="T498" s="652"/>
      <c r="U498" s="652"/>
      <c r="V498" s="652"/>
      <c r="W498" s="652"/>
      <c r="X498" s="652"/>
      <c r="Y498" s="652"/>
      <c r="Z498" s="652"/>
      <c r="AA498" s="652"/>
      <c r="AB498" s="652"/>
      <c r="AC498" s="652"/>
      <c r="AD498" s="652"/>
      <c r="AE498" s="652"/>
      <c r="AF498" s="652"/>
      <c r="AG498" s="652"/>
      <c r="AH498" s="652"/>
      <c r="AI498" s="652"/>
    </row>
    <row r="499" spans="11:35" s="195" customFormat="1">
      <c r="K499" s="652"/>
      <c r="L499" s="652"/>
      <c r="M499" s="652"/>
      <c r="N499" s="652"/>
      <c r="O499" s="652"/>
      <c r="P499" s="652"/>
      <c r="Q499" s="652"/>
      <c r="R499" s="652"/>
      <c r="S499" s="652"/>
      <c r="T499" s="652"/>
      <c r="U499" s="652"/>
      <c r="V499" s="652"/>
      <c r="W499" s="652"/>
      <c r="X499" s="652"/>
      <c r="Y499" s="652"/>
      <c r="Z499" s="652"/>
      <c r="AA499" s="652"/>
      <c r="AB499" s="652"/>
      <c r="AC499" s="652"/>
      <c r="AD499" s="652"/>
      <c r="AE499" s="652"/>
      <c r="AF499" s="652"/>
      <c r="AG499" s="652"/>
      <c r="AH499" s="652"/>
      <c r="AI499" s="652"/>
    </row>
    <row r="500" spans="11:35" s="195" customFormat="1">
      <c r="K500" s="652"/>
      <c r="L500" s="652"/>
      <c r="M500" s="652"/>
      <c r="N500" s="652"/>
      <c r="O500" s="652"/>
      <c r="P500" s="652"/>
      <c r="Q500" s="652"/>
      <c r="R500" s="652"/>
      <c r="S500" s="652"/>
      <c r="T500" s="652"/>
      <c r="U500" s="652"/>
      <c r="V500" s="652"/>
      <c r="W500" s="652"/>
      <c r="X500" s="652"/>
      <c r="Y500" s="652"/>
      <c r="Z500" s="652"/>
      <c r="AA500" s="652"/>
      <c r="AB500" s="652"/>
      <c r="AC500" s="652"/>
      <c r="AD500" s="652"/>
      <c r="AE500" s="652"/>
      <c r="AF500" s="652"/>
      <c r="AG500" s="652"/>
      <c r="AH500" s="652"/>
      <c r="AI500" s="652"/>
    </row>
    <row r="501" spans="11:35" s="195" customFormat="1">
      <c r="K501" s="652"/>
      <c r="L501" s="652"/>
      <c r="M501" s="652"/>
      <c r="N501" s="652"/>
      <c r="O501" s="652"/>
      <c r="P501" s="652"/>
      <c r="Q501" s="652"/>
      <c r="R501" s="652"/>
      <c r="S501" s="652"/>
      <c r="T501" s="652"/>
      <c r="U501" s="652"/>
      <c r="V501" s="652"/>
      <c r="W501" s="652"/>
      <c r="X501" s="652"/>
      <c r="Y501" s="652"/>
      <c r="Z501" s="652"/>
      <c r="AA501" s="652"/>
      <c r="AB501" s="652"/>
      <c r="AC501" s="652"/>
      <c r="AD501" s="652"/>
      <c r="AE501" s="652"/>
      <c r="AF501" s="652"/>
      <c r="AG501" s="652"/>
      <c r="AH501" s="652"/>
      <c r="AI501" s="652"/>
    </row>
    <row r="502" spans="11:35" s="195" customFormat="1">
      <c r="K502" s="652"/>
      <c r="L502" s="652"/>
      <c r="M502" s="652"/>
      <c r="N502" s="652"/>
      <c r="O502" s="652"/>
      <c r="P502" s="652"/>
      <c r="Q502" s="652"/>
      <c r="R502" s="652"/>
      <c r="S502" s="652"/>
      <c r="T502" s="652"/>
      <c r="U502" s="652"/>
      <c r="V502" s="652"/>
      <c r="W502" s="652"/>
      <c r="X502" s="652"/>
      <c r="Y502" s="652"/>
      <c r="Z502" s="652"/>
      <c r="AA502" s="652"/>
      <c r="AB502" s="652"/>
      <c r="AC502" s="652"/>
      <c r="AD502" s="652"/>
      <c r="AE502" s="652"/>
      <c r="AF502" s="652"/>
      <c r="AG502" s="652"/>
      <c r="AH502" s="652"/>
      <c r="AI502" s="652"/>
    </row>
    <row r="503" spans="11:35" s="195" customFormat="1">
      <c r="K503" s="652"/>
      <c r="L503" s="652"/>
      <c r="M503" s="652"/>
      <c r="N503" s="652"/>
      <c r="O503" s="652"/>
      <c r="P503" s="652"/>
      <c r="Q503" s="652"/>
      <c r="R503" s="652"/>
      <c r="S503" s="652"/>
      <c r="T503" s="652"/>
      <c r="U503" s="652"/>
      <c r="V503" s="652"/>
      <c r="W503" s="652"/>
      <c r="X503" s="652"/>
      <c r="Y503" s="652"/>
      <c r="Z503" s="652"/>
      <c r="AA503" s="652"/>
      <c r="AB503" s="652"/>
      <c r="AC503" s="652"/>
      <c r="AD503" s="652"/>
      <c r="AE503" s="652"/>
      <c r="AF503" s="652"/>
      <c r="AG503" s="652"/>
      <c r="AH503" s="652"/>
      <c r="AI503" s="652"/>
    </row>
    <row r="504" spans="11:35" s="195" customFormat="1">
      <c r="K504" s="652"/>
      <c r="L504" s="652"/>
      <c r="M504" s="652"/>
      <c r="N504" s="652"/>
      <c r="O504" s="652"/>
      <c r="P504" s="652"/>
      <c r="Q504" s="652"/>
      <c r="R504" s="652"/>
      <c r="S504" s="652"/>
      <c r="T504" s="652"/>
      <c r="U504" s="652"/>
      <c r="V504" s="652"/>
      <c r="W504" s="652"/>
      <c r="X504" s="652"/>
      <c r="Y504" s="652"/>
      <c r="Z504" s="652"/>
      <c r="AA504" s="652"/>
      <c r="AB504" s="652"/>
      <c r="AC504" s="652"/>
      <c r="AD504" s="652"/>
      <c r="AE504" s="652"/>
      <c r="AF504" s="652"/>
      <c r="AG504" s="652"/>
      <c r="AH504" s="652"/>
      <c r="AI504" s="652"/>
    </row>
    <row r="505" spans="11:35" s="195" customFormat="1">
      <c r="K505" s="652"/>
      <c r="L505" s="652"/>
      <c r="M505" s="652"/>
      <c r="N505" s="652"/>
      <c r="O505" s="652"/>
      <c r="P505" s="652"/>
      <c r="Q505" s="652"/>
      <c r="R505" s="652"/>
      <c r="S505" s="652"/>
      <c r="T505" s="652"/>
      <c r="U505" s="652"/>
      <c r="V505" s="652"/>
      <c r="W505" s="652"/>
      <c r="X505" s="652"/>
      <c r="Y505" s="652"/>
      <c r="Z505" s="652"/>
      <c r="AA505" s="652"/>
      <c r="AB505" s="652"/>
      <c r="AC505" s="652"/>
      <c r="AD505" s="652"/>
      <c r="AE505" s="652"/>
      <c r="AF505" s="652"/>
      <c r="AG505" s="652"/>
      <c r="AH505" s="652"/>
      <c r="AI505" s="652"/>
    </row>
    <row r="506" spans="11:35" s="195" customFormat="1">
      <c r="K506" s="652"/>
      <c r="L506" s="652"/>
      <c r="M506" s="652"/>
      <c r="N506" s="652"/>
      <c r="O506" s="652"/>
      <c r="P506" s="652"/>
      <c r="Q506" s="652"/>
      <c r="R506" s="652"/>
      <c r="S506" s="652"/>
      <c r="T506" s="652"/>
      <c r="U506" s="652"/>
      <c r="V506" s="652"/>
      <c r="W506" s="652"/>
      <c r="X506" s="652"/>
      <c r="Y506" s="652"/>
      <c r="Z506" s="652"/>
      <c r="AA506" s="652"/>
      <c r="AB506" s="652"/>
      <c r="AC506" s="652"/>
      <c r="AD506" s="652"/>
      <c r="AE506" s="652"/>
      <c r="AF506" s="652"/>
      <c r="AG506" s="652"/>
      <c r="AH506" s="652"/>
      <c r="AI506" s="652"/>
    </row>
    <row r="507" spans="11:35" s="195" customFormat="1">
      <c r="K507" s="652"/>
      <c r="L507" s="652"/>
      <c r="M507" s="652"/>
      <c r="N507" s="652"/>
      <c r="O507" s="652"/>
      <c r="P507" s="652"/>
      <c r="Q507" s="652"/>
      <c r="R507" s="652"/>
      <c r="S507" s="652"/>
      <c r="T507" s="652"/>
      <c r="U507" s="652"/>
      <c r="V507" s="652"/>
      <c r="W507" s="652"/>
      <c r="X507" s="652"/>
      <c r="Y507" s="652"/>
      <c r="Z507" s="652"/>
      <c r="AA507" s="652"/>
      <c r="AB507" s="652"/>
      <c r="AC507" s="652"/>
      <c r="AD507" s="652"/>
      <c r="AE507" s="652"/>
      <c r="AF507" s="652"/>
      <c r="AG507" s="652"/>
      <c r="AH507" s="652"/>
      <c r="AI507" s="652"/>
    </row>
    <row r="508" spans="11:35" s="195" customFormat="1">
      <c r="K508" s="652"/>
      <c r="L508" s="652"/>
      <c r="M508" s="652"/>
      <c r="N508" s="652"/>
      <c r="O508" s="652"/>
      <c r="P508" s="652"/>
      <c r="Q508" s="652"/>
      <c r="R508" s="652"/>
      <c r="S508" s="652"/>
      <c r="T508" s="652"/>
      <c r="U508" s="652"/>
      <c r="V508" s="652"/>
      <c r="W508" s="652"/>
      <c r="X508" s="652"/>
      <c r="Y508" s="652"/>
      <c r="Z508" s="652"/>
      <c r="AA508" s="652"/>
      <c r="AB508" s="652"/>
      <c r="AC508" s="652"/>
      <c r="AD508" s="652"/>
      <c r="AE508" s="652"/>
      <c r="AF508" s="652"/>
      <c r="AG508" s="652"/>
      <c r="AH508" s="652"/>
      <c r="AI508" s="652"/>
    </row>
    <row r="509" spans="11:35" s="195" customFormat="1">
      <c r="K509" s="652"/>
      <c r="L509" s="652"/>
      <c r="M509" s="652"/>
      <c r="N509" s="652"/>
      <c r="O509" s="652"/>
      <c r="P509" s="652"/>
      <c r="Q509" s="652"/>
      <c r="R509" s="652"/>
      <c r="S509" s="652"/>
      <c r="T509" s="652"/>
      <c r="U509" s="652"/>
      <c r="V509" s="652"/>
      <c r="W509" s="652"/>
      <c r="X509" s="652"/>
      <c r="Y509" s="652"/>
      <c r="Z509" s="652"/>
      <c r="AA509" s="652"/>
      <c r="AB509" s="652"/>
      <c r="AC509" s="652"/>
      <c r="AD509" s="652"/>
      <c r="AE509" s="652"/>
      <c r="AF509" s="652"/>
      <c r="AG509" s="652"/>
      <c r="AH509" s="652"/>
      <c r="AI509" s="652"/>
    </row>
    <row r="510" spans="11:35" s="195" customFormat="1">
      <c r="K510" s="652"/>
      <c r="L510" s="652"/>
      <c r="M510" s="652"/>
      <c r="N510" s="652"/>
      <c r="O510" s="652"/>
      <c r="P510" s="652"/>
      <c r="Q510" s="652"/>
      <c r="R510" s="652"/>
      <c r="S510" s="652"/>
      <c r="T510" s="652"/>
      <c r="U510" s="652"/>
      <c r="V510" s="652"/>
      <c r="W510" s="652"/>
      <c r="X510" s="652"/>
      <c r="Y510" s="652"/>
      <c r="Z510" s="652"/>
      <c r="AA510" s="652"/>
      <c r="AB510" s="652"/>
      <c r="AC510" s="652"/>
      <c r="AD510" s="652"/>
      <c r="AE510" s="652"/>
      <c r="AF510" s="652"/>
      <c r="AG510" s="652"/>
      <c r="AH510" s="652"/>
      <c r="AI510" s="652"/>
    </row>
    <row r="511" spans="11:35" s="195" customFormat="1">
      <c r="K511" s="652"/>
      <c r="L511" s="652"/>
      <c r="M511" s="652"/>
      <c r="N511" s="652"/>
      <c r="O511" s="652"/>
      <c r="P511" s="652"/>
      <c r="Q511" s="652"/>
      <c r="R511" s="652"/>
      <c r="S511" s="652"/>
      <c r="T511" s="652"/>
      <c r="U511" s="652"/>
      <c r="V511" s="652"/>
      <c r="W511" s="652"/>
      <c r="X511" s="652"/>
      <c r="Y511" s="652"/>
      <c r="Z511" s="652"/>
      <c r="AA511" s="652"/>
      <c r="AB511" s="652"/>
      <c r="AC511" s="652"/>
      <c r="AD511" s="652"/>
      <c r="AE511" s="652"/>
      <c r="AF511" s="652"/>
      <c r="AG511" s="652"/>
      <c r="AH511" s="652"/>
      <c r="AI511" s="652"/>
    </row>
    <row r="512" spans="11:35" s="195" customFormat="1">
      <c r="K512" s="652"/>
      <c r="L512" s="652"/>
      <c r="M512" s="652"/>
      <c r="N512" s="652"/>
      <c r="O512" s="652"/>
      <c r="P512" s="652"/>
      <c r="Q512" s="652"/>
      <c r="R512" s="652"/>
      <c r="S512" s="652"/>
      <c r="T512" s="652"/>
      <c r="U512" s="652"/>
      <c r="V512" s="652"/>
      <c r="W512" s="652"/>
      <c r="X512" s="652"/>
      <c r="Y512" s="652"/>
      <c r="Z512" s="652"/>
      <c r="AA512" s="652"/>
      <c r="AB512" s="652"/>
      <c r="AC512" s="652"/>
      <c r="AD512" s="652"/>
      <c r="AE512" s="652"/>
      <c r="AF512" s="652"/>
      <c r="AG512" s="652"/>
      <c r="AH512" s="652"/>
      <c r="AI512" s="652"/>
    </row>
    <row r="513" spans="11:35" s="195" customFormat="1">
      <c r="K513" s="652"/>
      <c r="L513" s="652"/>
      <c r="M513" s="652"/>
      <c r="N513" s="652"/>
      <c r="O513" s="652"/>
      <c r="P513" s="652"/>
      <c r="Q513" s="652"/>
      <c r="R513" s="652"/>
      <c r="S513" s="652"/>
      <c r="T513" s="652"/>
      <c r="U513" s="652"/>
      <c r="V513" s="652"/>
      <c r="W513" s="652"/>
      <c r="X513" s="652"/>
      <c r="Y513" s="652"/>
      <c r="Z513" s="652"/>
      <c r="AA513" s="652"/>
      <c r="AB513" s="652"/>
      <c r="AC513" s="652"/>
      <c r="AD513" s="652"/>
      <c r="AE513" s="652"/>
      <c r="AF513" s="652"/>
      <c r="AG513" s="652"/>
      <c r="AH513" s="652"/>
      <c r="AI513" s="652"/>
    </row>
    <row r="514" spans="11:35" s="195" customFormat="1">
      <c r="K514" s="652"/>
      <c r="L514" s="652"/>
      <c r="M514" s="652"/>
      <c r="N514" s="652"/>
      <c r="O514" s="652"/>
      <c r="P514" s="652"/>
      <c r="Q514" s="652"/>
      <c r="R514" s="652"/>
      <c r="S514" s="652"/>
      <c r="T514" s="652"/>
      <c r="U514" s="652"/>
      <c r="V514" s="652"/>
      <c r="W514" s="652"/>
      <c r="X514" s="652"/>
      <c r="Y514" s="652"/>
      <c r="Z514" s="652"/>
      <c r="AA514" s="652"/>
      <c r="AB514" s="652"/>
      <c r="AC514" s="652"/>
      <c r="AD514" s="652"/>
      <c r="AE514" s="652"/>
      <c r="AF514" s="652"/>
      <c r="AG514" s="652"/>
      <c r="AH514" s="652"/>
      <c r="AI514" s="652"/>
    </row>
    <row r="515" spans="11:35" s="195" customFormat="1">
      <c r="K515" s="652"/>
      <c r="L515" s="652"/>
      <c r="M515" s="652"/>
      <c r="N515" s="652"/>
      <c r="O515" s="652"/>
      <c r="P515" s="652"/>
      <c r="Q515" s="652"/>
      <c r="R515" s="652"/>
      <c r="S515" s="652"/>
      <c r="T515" s="652"/>
      <c r="U515" s="652"/>
      <c r="V515" s="652"/>
      <c r="W515" s="652"/>
      <c r="X515" s="652"/>
      <c r="Y515" s="652"/>
      <c r="Z515" s="652"/>
      <c r="AA515" s="652"/>
      <c r="AB515" s="652"/>
      <c r="AC515" s="652"/>
      <c r="AD515" s="652"/>
      <c r="AE515" s="652"/>
      <c r="AF515" s="652"/>
      <c r="AG515" s="652"/>
      <c r="AH515" s="652"/>
      <c r="AI515" s="652"/>
    </row>
    <row r="516" spans="11:35" s="195" customFormat="1">
      <c r="K516" s="652"/>
      <c r="L516" s="652"/>
      <c r="M516" s="652"/>
      <c r="N516" s="652"/>
      <c r="O516" s="652"/>
      <c r="P516" s="652"/>
      <c r="Q516" s="652"/>
      <c r="R516" s="652"/>
      <c r="S516" s="652"/>
      <c r="T516" s="652"/>
      <c r="U516" s="652"/>
      <c r="V516" s="652"/>
      <c r="W516" s="652"/>
      <c r="X516" s="652"/>
      <c r="Y516" s="652"/>
      <c r="Z516" s="652"/>
      <c r="AA516" s="652"/>
      <c r="AB516" s="652"/>
      <c r="AC516" s="652"/>
      <c r="AD516" s="652"/>
      <c r="AE516" s="652"/>
      <c r="AF516" s="652"/>
      <c r="AG516" s="652"/>
      <c r="AH516" s="652"/>
      <c r="AI516" s="652"/>
    </row>
    <row r="517" spans="11:35" s="195" customFormat="1">
      <c r="K517" s="652"/>
      <c r="L517" s="652"/>
      <c r="M517" s="652"/>
      <c r="N517" s="652"/>
      <c r="O517" s="652"/>
      <c r="P517" s="652"/>
      <c r="Q517" s="652"/>
      <c r="R517" s="652"/>
      <c r="S517" s="652"/>
      <c r="T517" s="652"/>
      <c r="U517" s="652"/>
      <c r="V517" s="652"/>
      <c r="W517" s="652"/>
      <c r="X517" s="652"/>
      <c r="Y517" s="652"/>
      <c r="Z517" s="652"/>
      <c r="AA517" s="652"/>
      <c r="AB517" s="652"/>
      <c r="AC517" s="652"/>
      <c r="AD517" s="652"/>
      <c r="AE517" s="652"/>
      <c r="AF517" s="652"/>
      <c r="AG517" s="652"/>
      <c r="AH517" s="652"/>
      <c r="AI517" s="652"/>
    </row>
    <row r="518" spans="11:35" s="195" customFormat="1">
      <c r="K518" s="652"/>
      <c r="L518" s="652"/>
      <c r="M518" s="652"/>
      <c r="N518" s="652"/>
      <c r="O518" s="652"/>
      <c r="P518" s="652"/>
      <c r="Q518" s="652"/>
      <c r="R518" s="652"/>
      <c r="S518" s="652"/>
      <c r="T518" s="652"/>
      <c r="U518" s="652"/>
      <c r="V518" s="652"/>
      <c r="W518" s="652"/>
      <c r="X518" s="652"/>
      <c r="Y518" s="652"/>
      <c r="Z518" s="652"/>
      <c r="AA518" s="652"/>
      <c r="AB518" s="652"/>
      <c r="AC518" s="652"/>
      <c r="AD518" s="652"/>
      <c r="AE518" s="652"/>
      <c r="AF518" s="652"/>
      <c r="AG518" s="652"/>
      <c r="AH518" s="652"/>
      <c r="AI518" s="652"/>
    </row>
    <row r="519" spans="11:35" s="195" customFormat="1">
      <c r="K519" s="652"/>
      <c r="L519" s="652"/>
      <c r="M519" s="652"/>
      <c r="N519" s="652"/>
      <c r="O519" s="652"/>
      <c r="P519" s="652"/>
      <c r="Q519" s="652"/>
      <c r="R519" s="652"/>
      <c r="S519" s="652"/>
      <c r="T519" s="652"/>
      <c r="U519" s="652"/>
      <c r="V519" s="652"/>
      <c r="W519" s="652"/>
      <c r="X519" s="652"/>
      <c r="Y519" s="652"/>
      <c r="Z519" s="652"/>
      <c r="AA519" s="652"/>
      <c r="AB519" s="652"/>
      <c r="AC519" s="652"/>
      <c r="AD519" s="652"/>
      <c r="AE519" s="652"/>
      <c r="AF519" s="652"/>
      <c r="AG519" s="652"/>
      <c r="AH519" s="652"/>
      <c r="AI519" s="652"/>
    </row>
    <row r="520" spans="11:35" s="195" customFormat="1">
      <c r="K520" s="652"/>
      <c r="L520" s="652"/>
      <c r="M520" s="652"/>
      <c r="N520" s="652"/>
      <c r="O520" s="652"/>
      <c r="P520" s="652"/>
      <c r="Q520" s="652"/>
      <c r="R520" s="652"/>
      <c r="S520" s="652"/>
      <c r="T520" s="652"/>
      <c r="U520" s="652"/>
      <c r="V520" s="652"/>
      <c r="W520" s="652"/>
      <c r="X520" s="652"/>
      <c r="Y520" s="652"/>
      <c r="Z520" s="652"/>
      <c r="AA520" s="652"/>
      <c r="AB520" s="652"/>
      <c r="AC520" s="652"/>
      <c r="AD520" s="652"/>
      <c r="AE520" s="652"/>
      <c r="AF520" s="652"/>
      <c r="AG520" s="652"/>
      <c r="AH520" s="652"/>
      <c r="AI520" s="652"/>
    </row>
    <row r="521" spans="11:35" s="195" customFormat="1">
      <c r="K521" s="652"/>
      <c r="L521" s="652"/>
      <c r="M521" s="652"/>
      <c r="N521" s="652"/>
      <c r="O521" s="652"/>
      <c r="P521" s="652"/>
      <c r="Q521" s="652"/>
      <c r="R521" s="652"/>
      <c r="S521" s="652"/>
      <c r="T521" s="652"/>
      <c r="U521" s="652"/>
      <c r="V521" s="652"/>
      <c r="W521" s="652"/>
      <c r="X521" s="652"/>
      <c r="Y521" s="652"/>
      <c r="Z521" s="652"/>
      <c r="AA521" s="652"/>
      <c r="AB521" s="652"/>
      <c r="AC521" s="652"/>
      <c r="AD521" s="652"/>
      <c r="AE521" s="652"/>
      <c r="AF521" s="652"/>
      <c r="AG521" s="652"/>
      <c r="AH521" s="652"/>
      <c r="AI521" s="652"/>
    </row>
    <row r="522" spans="11:35" s="195" customFormat="1">
      <c r="K522" s="652"/>
      <c r="L522" s="652"/>
      <c r="M522" s="652"/>
      <c r="N522" s="652"/>
      <c r="O522" s="652"/>
      <c r="P522" s="652"/>
      <c r="Q522" s="652"/>
      <c r="R522" s="652"/>
      <c r="S522" s="652"/>
      <c r="T522" s="652"/>
      <c r="U522" s="652"/>
      <c r="V522" s="652"/>
      <c r="W522" s="652"/>
      <c r="X522" s="652"/>
      <c r="Y522" s="652"/>
      <c r="Z522" s="652"/>
      <c r="AA522" s="652"/>
      <c r="AB522" s="652"/>
      <c r="AC522" s="652"/>
      <c r="AD522" s="652"/>
      <c r="AE522" s="652"/>
      <c r="AF522" s="652"/>
      <c r="AG522" s="652"/>
      <c r="AH522" s="652"/>
      <c r="AI522" s="652"/>
    </row>
    <row r="523" spans="11:35" s="195" customFormat="1">
      <c r="K523" s="652"/>
      <c r="L523" s="652"/>
      <c r="M523" s="652"/>
      <c r="N523" s="652"/>
      <c r="O523" s="652"/>
      <c r="P523" s="652"/>
      <c r="Q523" s="652"/>
      <c r="R523" s="652"/>
      <c r="S523" s="652"/>
      <c r="T523" s="652"/>
      <c r="U523" s="652"/>
      <c r="V523" s="652"/>
      <c r="W523" s="652"/>
      <c r="X523" s="652"/>
      <c r="Y523" s="652"/>
      <c r="Z523" s="652"/>
      <c r="AA523" s="652"/>
      <c r="AB523" s="652"/>
      <c r="AC523" s="652"/>
      <c r="AD523" s="652"/>
      <c r="AE523" s="652"/>
      <c r="AF523" s="652"/>
      <c r="AG523" s="652"/>
      <c r="AH523" s="652"/>
      <c r="AI523" s="652"/>
    </row>
    <row r="524" spans="11:35" s="195" customFormat="1">
      <c r="K524" s="652"/>
      <c r="L524" s="652"/>
      <c r="M524" s="652"/>
      <c r="N524" s="652"/>
      <c r="O524" s="652"/>
      <c r="P524" s="652"/>
      <c r="Q524" s="652"/>
      <c r="R524" s="652"/>
      <c r="S524" s="652"/>
      <c r="T524" s="652"/>
      <c r="U524" s="652"/>
      <c r="V524" s="652"/>
      <c r="W524" s="652"/>
      <c r="X524" s="652"/>
      <c r="Y524" s="652"/>
      <c r="Z524" s="652"/>
      <c r="AA524" s="652"/>
      <c r="AB524" s="652"/>
      <c r="AC524" s="652"/>
      <c r="AD524" s="652"/>
      <c r="AE524" s="652"/>
      <c r="AF524" s="652"/>
      <c r="AG524" s="652"/>
      <c r="AH524" s="652"/>
      <c r="AI524" s="652"/>
    </row>
    <row r="525" spans="11:35" s="195" customFormat="1">
      <c r="K525" s="652"/>
      <c r="L525" s="652"/>
      <c r="M525" s="652"/>
      <c r="N525" s="652"/>
      <c r="O525" s="652"/>
      <c r="P525" s="652"/>
      <c r="Q525" s="652"/>
      <c r="R525" s="652"/>
      <c r="S525" s="652"/>
      <c r="T525" s="652"/>
      <c r="U525" s="652"/>
      <c r="V525" s="652"/>
      <c r="W525" s="652"/>
      <c r="X525" s="652"/>
      <c r="Y525" s="652"/>
      <c r="Z525" s="652"/>
      <c r="AA525" s="652"/>
      <c r="AB525" s="652"/>
      <c r="AC525" s="652"/>
      <c r="AD525" s="652"/>
      <c r="AE525" s="652"/>
      <c r="AF525" s="652"/>
      <c r="AG525" s="652"/>
      <c r="AH525" s="652"/>
      <c r="AI525" s="652"/>
    </row>
    <row r="526" spans="11:35" s="195" customFormat="1">
      <c r="K526" s="652"/>
      <c r="L526" s="652"/>
      <c r="M526" s="652"/>
      <c r="N526" s="652"/>
      <c r="O526" s="652"/>
      <c r="P526" s="652"/>
      <c r="Q526" s="652"/>
      <c r="R526" s="652"/>
      <c r="S526" s="652"/>
      <c r="T526" s="652"/>
      <c r="U526" s="652"/>
      <c r="V526" s="652"/>
      <c r="W526" s="652"/>
      <c r="X526" s="652"/>
      <c r="Y526" s="652"/>
      <c r="Z526" s="652"/>
      <c r="AA526" s="652"/>
      <c r="AB526" s="652"/>
      <c r="AC526" s="652"/>
      <c r="AD526" s="652"/>
      <c r="AE526" s="652"/>
      <c r="AF526" s="652"/>
      <c r="AG526" s="652"/>
      <c r="AH526" s="652"/>
      <c r="AI526" s="652"/>
    </row>
    <row r="527" spans="11:35" s="195" customFormat="1">
      <c r="K527" s="652"/>
      <c r="L527" s="652"/>
      <c r="M527" s="652"/>
      <c r="N527" s="652"/>
      <c r="O527" s="652"/>
      <c r="P527" s="652"/>
      <c r="Q527" s="652"/>
      <c r="R527" s="652"/>
      <c r="S527" s="652"/>
      <c r="T527" s="652"/>
      <c r="U527" s="652"/>
      <c r="V527" s="652"/>
      <c r="W527" s="652"/>
      <c r="X527" s="652"/>
      <c r="Y527" s="652"/>
      <c r="Z527" s="652"/>
      <c r="AA527" s="652"/>
      <c r="AB527" s="652"/>
      <c r="AC527" s="652"/>
      <c r="AD527" s="652"/>
      <c r="AE527" s="652"/>
      <c r="AF527" s="652"/>
      <c r="AG527" s="652"/>
      <c r="AH527" s="652"/>
      <c r="AI527" s="652"/>
    </row>
    <row r="528" spans="11:35" s="195" customFormat="1">
      <c r="K528" s="652"/>
      <c r="L528" s="652"/>
      <c r="M528" s="652"/>
      <c r="N528" s="652"/>
      <c r="O528" s="652"/>
      <c r="P528" s="652"/>
      <c r="Q528" s="652"/>
      <c r="R528" s="652"/>
      <c r="S528" s="652"/>
      <c r="T528" s="652"/>
      <c r="U528" s="652"/>
      <c r="V528" s="652"/>
      <c r="W528" s="652"/>
      <c r="X528" s="652"/>
      <c r="Y528" s="652"/>
      <c r="Z528" s="652"/>
      <c r="AA528" s="652"/>
      <c r="AB528" s="652"/>
      <c r="AC528" s="652"/>
      <c r="AD528" s="652"/>
      <c r="AE528" s="652"/>
      <c r="AF528" s="652"/>
      <c r="AG528" s="652"/>
      <c r="AH528" s="652"/>
      <c r="AI528" s="652"/>
    </row>
    <row r="529" spans="11:35" s="195" customFormat="1">
      <c r="K529" s="652"/>
      <c r="L529" s="652"/>
      <c r="M529" s="652"/>
      <c r="N529" s="652"/>
      <c r="O529" s="652"/>
      <c r="P529" s="652"/>
      <c r="Q529" s="652"/>
      <c r="R529" s="652"/>
      <c r="S529" s="652"/>
      <c r="T529" s="652"/>
      <c r="U529" s="652"/>
      <c r="V529" s="652"/>
      <c r="W529" s="652"/>
      <c r="X529" s="652"/>
      <c r="Y529" s="652"/>
      <c r="Z529" s="652"/>
      <c r="AA529" s="652"/>
      <c r="AB529" s="652"/>
      <c r="AC529" s="652"/>
      <c r="AD529" s="652"/>
      <c r="AE529" s="652"/>
      <c r="AF529" s="652"/>
      <c r="AG529" s="652"/>
      <c r="AH529" s="652"/>
      <c r="AI529" s="652"/>
    </row>
    <row r="530" spans="11:35" s="195" customFormat="1">
      <c r="K530" s="652"/>
      <c r="L530" s="652"/>
      <c r="M530" s="652"/>
      <c r="N530" s="652"/>
      <c r="O530" s="652"/>
      <c r="P530" s="652"/>
      <c r="Q530" s="652"/>
      <c r="R530" s="652"/>
      <c r="S530" s="652"/>
      <c r="T530" s="652"/>
      <c r="U530" s="652"/>
      <c r="V530" s="652"/>
      <c r="W530" s="652"/>
      <c r="X530" s="652"/>
      <c r="Y530" s="652"/>
      <c r="Z530" s="652"/>
      <c r="AA530" s="652"/>
      <c r="AB530" s="652"/>
      <c r="AC530" s="652"/>
      <c r="AD530" s="652"/>
      <c r="AE530" s="652"/>
      <c r="AF530" s="652"/>
      <c r="AG530" s="652"/>
      <c r="AH530" s="652"/>
      <c r="AI530" s="652"/>
    </row>
    <row r="531" spans="11:35" s="195" customFormat="1">
      <c r="K531" s="652"/>
      <c r="L531" s="652"/>
      <c r="M531" s="652"/>
      <c r="N531" s="652"/>
      <c r="O531" s="652"/>
      <c r="P531" s="652"/>
      <c r="Q531" s="652"/>
      <c r="R531" s="652"/>
      <c r="S531" s="652"/>
      <c r="T531" s="652"/>
      <c r="U531" s="652"/>
      <c r="V531" s="652"/>
      <c r="W531" s="652"/>
      <c r="X531" s="652"/>
      <c r="Y531" s="652"/>
      <c r="Z531" s="652"/>
      <c r="AA531" s="652"/>
      <c r="AB531" s="652"/>
      <c r="AC531" s="652"/>
      <c r="AD531" s="652"/>
      <c r="AE531" s="652"/>
      <c r="AF531" s="652"/>
      <c r="AG531" s="652"/>
      <c r="AH531" s="652"/>
      <c r="AI531" s="652"/>
    </row>
    <row r="532" spans="11:35" s="195" customFormat="1">
      <c r="K532" s="652"/>
      <c r="L532" s="652"/>
      <c r="M532" s="652"/>
      <c r="N532" s="652"/>
      <c r="O532" s="652"/>
      <c r="P532" s="652"/>
      <c r="Q532" s="652"/>
      <c r="R532" s="652"/>
      <c r="S532" s="652"/>
      <c r="T532" s="652"/>
      <c r="U532" s="652"/>
      <c r="V532" s="652"/>
      <c r="W532" s="652"/>
      <c r="X532" s="652"/>
      <c r="Y532" s="652"/>
      <c r="Z532" s="652"/>
      <c r="AA532" s="652"/>
      <c r="AB532" s="652"/>
      <c r="AC532" s="652"/>
      <c r="AD532" s="652"/>
      <c r="AE532" s="652"/>
      <c r="AF532" s="652"/>
      <c r="AG532" s="652"/>
      <c r="AH532" s="652"/>
      <c r="AI532" s="652"/>
    </row>
    <row r="533" spans="11:35" s="195" customFormat="1">
      <c r="K533" s="652"/>
      <c r="L533" s="652"/>
      <c r="M533" s="652"/>
      <c r="N533" s="652"/>
      <c r="O533" s="652"/>
      <c r="P533" s="652"/>
      <c r="Q533" s="652"/>
      <c r="R533" s="652"/>
      <c r="S533" s="652"/>
      <c r="T533" s="652"/>
      <c r="U533" s="652"/>
      <c r="V533" s="652"/>
      <c r="W533" s="652"/>
      <c r="X533" s="652"/>
      <c r="Y533" s="652"/>
      <c r="Z533" s="652"/>
      <c r="AA533" s="652"/>
      <c r="AB533" s="652"/>
      <c r="AC533" s="652"/>
      <c r="AD533" s="652"/>
      <c r="AE533" s="652"/>
      <c r="AF533" s="652"/>
      <c r="AG533" s="652"/>
      <c r="AH533" s="652"/>
      <c r="AI533" s="652"/>
    </row>
    <row r="534" spans="11:35" s="195" customFormat="1">
      <c r="K534" s="652"/>
      <c r="L534" s="652"/>
      <c r="M534" s="652"/>
      <c r="N534" s="652"/>
      <c r="O534" s="652"/>
      <c r="P534" s="652"/>
      <c r="Q534" s="652"/>
      <c r="R534" s="652"/>
      <c r="S534" s="652"/>
      <c r="T534" s="652"/>
      <c r="U534" s="652"/>
      <c r="V534" s="652"/>
      <c r="W534" s="652"/>
      <c r="X534" s="652"/>
      <c r="Y534" s="652"/>
      <c r="Z534" s="652"/>
      <c r="AA534" s="652"/>
      <c r="AB534" s="652"/>
      <c r="AC534" s="652"/>
      <c r="AD534" s="652"/>
      <c r="AE534" s="652"/>
      <c r="AF534" s="652"/>
      <c r="AG534" s="652"/>
      <c r="AH534" s="652"/>
      <c r="AI534" s="652"/>
    </row>
    <row r="535" spans="11:35" s="195" customFormat="1">
      <c r="K535" s="652"/>
      <c r="L535" s="652"/>
      <c r="M535" s="652"/>
      <c r="N535" s="652"/>
      <c r="O535" s="652"/>
      <c r="P535" s="652"/>
      <c r="Q535" s="652"/>
      <c r="R535" s="652"/>
      <c r="S535" s="652"/>
      <c r="T535" s="652"/>
      <c r="U535" s="652"/>
      <c r="V535" s="652"/>
      <c r="W535" s="652"/>
      <c r="X535" s="652"/>
      <c r="Y535" s="652"/>
      <c r="Z535" s="652"/>
      <c r="AA535" s="652"/>
      <c r="AB535" s="652"/>
      <c r="AC535" s="652"/>
      <c r="AD535" s="652"/>
      <c r="AE535" s="652"/>
      <c r="AF535" s="652"/>
      <c r="AG535" s="652"/>
      <c r="AH535" s="652"/>
      <c r="AI535" s="652"/>
    </row>
    <row r="536" spans="11:35" s="195" customFormat="1">
      <c r="K536" s="652"/>
      <c r="L536" s="652"/>
      <c r="M536" s="652"/>
      <c r="N536" s="652"/>
      <c r="O536" s="652"/>
      <c r="P536" s="652"/>
      <c r="Q536" s="652"/>
      <c r="R536" s="652"/>
      <c r="S536" s="652"/>
      <c r="T536" s="652"/>
      <c r="U536" s="652"/>
      <c r="V536" s="652"/>
      <c r="W536" s="652"/>
      <c r="X536" s="652"/>
      <c r="Y536" s="652"/>
      <c r="Z536" s="652"/>
      <c r="AA536" s="652"/>
      <c r="AB536" s="652"/>
      <c r="AC536" s="652"/>
      <c r="AD536" s="652"/>
      <c r="AE536" s="652"/>
      <c r="AF536" s="652"/>
      <c r="AG536" s="652"/>
      <c r="AH536" s="652"/>
      <c r="AI536" s="652"/>
    </row>
    <row r="537" spans="11:35" s="195" customFormat="1">
      <c r="K537" s="652"/>
      <c r="L537" s="652"/>
      <c r="M537" s="652"/>
      <c r="N537" s="652"/>
      <c r="O537" s="652"/>
      <c r="P537" s="652"/>
      <c r="Q537" s="652"/>
      <c r="R537" s="652"/>
      <c r="S537" s="652"/>
      <c r="T537" s="652"/>
      <c r="U537" s="652"/>
      <c r="V537" s="652"/>
      <c r="W537" s="652"/>
      <c r="X537" s="652"/>
      <c r="Y537" s="652"/>
      <c r="Z537" s="652"/>
      <c r="AA537" s="652"/>
      <c r="AB537" s="652"/>
      <c r="AC537" s="652"/>
      <c r="AD537" s="652"/>
      <c r="AE537" s="652"/>
      <c r="AF537" s="652"/>
      <c r="AG537" s="652"/>
      <c r="AH537" s="652"/>
      <c r="AI537" s="652"/>
    </row>
    <row r="538" spans="11:35" s="195" customFormat="1">
      <c r="K538" s="652"/>
      <c r="L538" s="652"/>
      <c r="M538" s="652"/>
      <c r="N538" s="652"/>
      <c r="O538" s="652"/>
      <c r="P538" s="652"/>
      <c r="Q538" s="652"/>
      <c r="R538" s="652"/>
      <c r="S538" s="652"/>
      <c r="T538" s="652"/>
      <c r="U538" s="652"/>
      <c r="V538" s="652"/>
      <c r="W538" s="652"/>
      <c r="X538" s="652"/>
      <c r="Y538" s="652"/>
      <c r="Z538" s="652"/>
      <c r="AA538" s="652"/>
      <c r="AB538" s="652"/>
      <c r="AC538" s="652"/>
      <c r="AD538" s="652"/>
      <c r="AE538" s="652"/>
      <c r="AF538" s="652"/>
      <c r="AG538" s="652"/>
      <c r="AH538" s="652"/>
      <c r="AI538" s="652"/>
    </row>
    <row r="539" spans="11:35" s="195" customFormat="1">
      <c r="K539" s="652"/>
      <c r="L539" s="652"/>
      <c r="M539" s="652"/>
      <c r="N539" s="652"/>
      <c r="O539" s="652"/>
      <c r="P539" s="652"/>
      <c r="Q539" s="652"/>
      <c r="R539" s="652"/>
      <c r="S539" s="652"/>
      <c r="T539" s="652"/>
      <c r="U539" s="652"/>
      <c r="V539" s="652"/>
      <c r="W539" s="652"/>
      <c r="X539" s="652"/>
      <c r="Y539" s="652"/>
      <c r="Z539" s="652"/>
      <c r="AA539" s="652"/>
      <c r="AB539" s="652"/>
      <c r="AC539" s="652"/>
      <c r="AD539" s="652"/>
      <c r="AE539" s="652"/>
      <c r="AF539" s="652"/>
      <c r="AG539" s="652"/>
      <c r="AH539" s="652"/>
      <c r="AI539" s="652"/>
    </row>
    <row r="540" spans="11:35" s="195" customFormat="1">
      <c r="K540" s="652"/>
      <c r="L540" s="652"/>
      <c r="M540" s="652"/>
      <c r="N540" s="652"/>
      <c r="O540" s="652"/>
      <c r="P540" s="652"/>
      <c r="Q540" s="652"/>
      <c r="R540" s="652"/>
      <c r="S540" s="652"/>
      <c r="T540" s="652"/>
      <c r="U540" s="652"/>
      <c r="V540" s="652"/>
      <c r="W540" s="652"/>
      <c r="X540" s="652"/>
      <c r="Y540" s="652"/>
      <c r="Z540" s="652"/>
      <c r="AA540" s="652"/>
      <c r="AB540" s="652"/>
      <c r="AC540" s="652"/>
      <c r="AD540" s="652"/>
      <c r="AE540" s="652"/>
      <c r="AF540" s="652"/>
      <c r="AG540" s="652"/>
      <c r="AH540" s="652"/>
      <c r="AI540" s="652"/>
    </row>
    <row r="541" spans="11:35" s="195" customFormat="1">
      <c r="K541" s="652"/>
      <c r="L541" s="652"/>
      <c r="M541" s="652"/>
      <c r="N541" s="652"/>
      <c r="O541" s="652"/>
      <c r="P541" s="652"/>
      <c r="Q541" s="652"/>
      <c r="R541" s="652"/>
      <c r="S541" s="652"/>
      <c r="T541" s="652"/>
      <c r="U541" s="652"/>
      <c r="V541" s="652"/>
      <c r="W541" s="652"/>
      <c r="X541" s="652"/>
      <c r="Y541" s="652"/>
      <c r="Z541" s="652"/>
      <c r="AA541" s="652"/>
      <c r="AB541" s="652"/>
      <c r="AC541" s="652"/>
      <c r="AD541" s="652"/>
      <c r="AE541" s="652"/>
      <c r="AF541" s="652"/>
      <c r="AG541" s="652"/>
      <c r="AH541" s="652"/>
      <c r="AI541" s="652"/>
    </row>
    <row r="542" spans="11:35" s="195" customFormat="1">
      <c r="K542" s="652"/>
      <c r="L542" s="652"/>
      <c r="M542" s="652"/>
      <c r="N542" s="652"/>
      <c r="O542" s="652"/>
      <c r="P542" s="652"/>
      <c r="Q542" s="652"/>
      <c r="R542" s="652"/>
      <c r="S542" s="652"/>
      <c r="T542" s="652"/>
      <c r="U542" s="652"/>
      <c r="V542" s="652"/>
      <c r="W542" s="652"/>
      <c r="X542" s="652"/>
      <c r="Y542" s="652"/>
      <c r="Z542" s="652"/>
      <c r="AA542" s="652"/>
      <c r="AB542" s="652"/>
      <c r="AC542" s="652"/>
      <c r="AD542" s="652"/>
      <c r="AE542" s="652"/>
      <c r="AF542" s="652"/>
      <c r="AG542" s="652"/>
      <c r="AH542" s="652"/>
      <c r="AI542" s="652"/>
    </row>
    <row r="543" spans="11:35" s="195" customFormat="1">
      <c r="K543" s="652"/>
      <c r="L543" s="652"/>
      <c r="M543" s="652"/>
      <c r="N543" s="652"/>
      <c r="O543" s="652"/>
      <c r="P543" s="652"/>
      <c r="Q543" s="652"/>
      <c r="R543" s="652"/>
      <c r="S543" s="652"/>
      <c r="T543" s="652"/>
      <c r="U543" s="652"/>
      <c r="V543" s="652"/>
      <c r="W543" s="652"/>
      <c r="X543" s="652"/>
      <c r="Y543" s="652"/>
      <c r="Z543" s="652"/>
      <c r="AA543" s="652"/>
      <c r="AB543" s="652"/>
      <c r="AC543" s="652"/>
      <c r="AD543" s="652"/>
      <c r="AE543" s="652"/>
      <c r="AF543" s="652"/>
      <c r="AG543" s="652"/>
      <c r="AH543" s="652"/>
      <c r="AI543" s="652"/>
    </row>
    <row r="544" spans="11:35" s="195" customFormat="1">
      <c r="K544" s="652"/>
      <c r="L544" s="652"/>
      <c r="M544" s="652"/>
      <c r="N544" s="652"/>
      <c r="O544" s="652"/>
      <c r="P544" s="652"/>
      <c r="Q544" s="652"/>
      <c r="R544" s="652"/>
      <c r="S544" s="652"/>
      <c r="T544" s="652"/>
      <c r="U544" s="652"/>
      <c r="V544" s="652"/>
      <c r="W544" s="652"/>
      <c r="X544" s="652"/>
      <c r="Y544" s="652"/>
      <c r="Z544" s="652"/>
      <c r="AA544" s="652"/>
      <c r="AB544" s="652"/>
      <c r="AC544" s="652"/>
      <c r="AD544" s="652"/>
      <c r="AE544" s="652"/>
      <c r="AF544" s="652"/>
      <c r="AG544" s="652"/>
      <c r="AH544" s="652"/>
      <c r="AI544" s="652"/>
    </row>
    <row r="545" spans="11:35" s="195" customFormat="1">
      <c r="K545" s="652"/>
      <c r="L545" s="652"/>
      <c r="M545" s="652"/>
      <c r="N545" s="652"/>
      <c r="O545" s="652"/>
      <c r="P545" s="652"/>
      <c r="Q545" s="652"/>
      <c r="R545" s="652"/>
      <c r="S545" s="652"/>
      <c r="T545" s="652"/>
      <c r="U545" s="652"/>
      <c r="V545" s="652"/>
      <c r="W545" s="652"/>
      <c r="X545" s="652"/>
      <c r="Y545" s="652"/>
      <c r="Z545" s="652"/>
      <c r="AA545" s="652"/>
      <c r="AB545" s="652"/>
      <c r="AC545" s="652"/>
      <c r="AD545" s="652"/>
      <c r="AE545" s="652"/>
      <c r="AF545" s="652"/>
      <c r="AG545" s="652"/>
      <c r="AH545" s="652"/>
      <c r="AI545" s="652"/>
    </row>
    <row r="546" spans="11:35" s="195" customFormat="1">
      <c r="K546" s="652"/>
      <c r="L546" s="652"/>
      <c r="M546" s="652"/>
      <c r="N546" s="652"/>
      <c r="O546" s="652"/>
      <c r="P546" s="652"/>
      <c r="Q546" s="652"/>
      <c r="R546" s="652"/>
      <c r="S546" s="652"/>
      <c r="T546" s="652"/>
      <c r="U546" s="652"/>
      <c r="V546" s="652"/>
      <c r="W546" s="652"/>
      <c r="X546" s="652"/>
      <c r="Y546" s="652"/>
      <c r="Z546" s="652"/>
      <c r="AA546" s="652"/>
      <c r="AB546" s="652"/>
      <c r="AC546" s="652"/>
      <c r="AD546" s="652"/>
      <c r="AE546" s="652"/>
      <c r="AF546" s="652"/>
      <c r="AG546" s="652"/>
      <c r="AH546" s="652"/>
      <c r="AI546" s="652"/>
    </row>
    <row r="547" spans="11:35" s="195" customFormat="1">
      <c r="K547" s="652"/>
      <c r="L547" s="652"/>
      <c r="M547" s="652"/>
      <c r="N547" s="652"/>
      <c r="O547" s="652"/>
      <c r="P547" s="652"/>
      <c r="Q547" s="652"/>
      <c r="R547" s="652"/>
      <c r="S547" s="652"/>
      <c r="T547" s="652"/>
      <c r="U547" s="652"/>
      <c r="V547" s="652"/>
      <c r="W547" s="652"/>
      <c r="X547" s="652"/>
      <c r="Y547" s="652"/>
      <c r="Z547" s="652"/>
      <c r="AA547" s="652"/>
      <c r="AB547" s="652"/>
      <c r="AC547" s="652"/>
      <c r="AD547" s="652"/>
      <c r="AE547" s="652"/>
      <c r="AF547" s="652"/>
      <c r="AG547" s="652"/>
      <c r="AH547" s="652"/>
      <c r="AI547" s="652"/>
    </row>
    <row r="548" spans="11:35" s="195" customFormat="1">
      <c r="K548" s="652"/>
      <c r="L548" s="652"/>
      <c r="M548" s="652"/>
      <c r="N548" s="652"/>
      <c r="O548" s="652"/>
      <c r="P548" s="652"/>
      <c r="Q548" s="652"/>
      <c r="R548" s="652"/>
      <c r="S548" s="652"/>
      <c r="T548" s="652"/>
      <c r="U548" s="652"/>
      <c r="V548" s="652"/>
      <c r="W548" s="652"/>
      <c r="X548" s="652"/>
      <c r="Y548" s="652"/>
      <c r="Z548" s="652"/>
      <c r="AA548" s="652"/>
      <c r="AB548" s="652"/>
      <c r="AC548" s="652"/>
      <c r="AD548" s="652"/>
      <c r="AE548" s="652"/>
      <c r="AF548" s="652"/>
      <c r="AG548" s="652"/>
      <c r="AH548" s="652"/>
      <c r="AI548" s="652"/>
    </row>
    <row r="549" spans="11:35" s="195" customFormat="1">
      <c r="K549" s="652"/>
      <c r="L549" s="652"/>
      <c r="M549" s="652"/>
      <c r="N549" s="652"/>
      <c r="O549" s="652"/>
      <c r="P549" s="652"/>
      <c r="Q549" s="652"/>
      <c r="R549" s="652"/>
      <c r="S549" s="652"/>
      <c r="T549" s="652"/>
      <c r="U549" s="652"/>
      <c r="V549" s="652"/>
      <c r="W549" s="652"/>
      <c r="X549" s="652"/>
      <c r="Y549" s="652"/>
      <c r="Z549" s="652"/>
      <c r="AA549" s="652"/>
      <c r="AB549" s="652"/>
      <c r="AC549" s="652"/>
      <c r="AD549" s="652"/>
      <c r="AE549" s="652"/>
      <c r="AF549" s="652"/>
      <c r="AG549" s="652"/>
      <c r="AH549" s="652"/>
      <c r="AI549" s="652"/>
    </row>
    <row r="550" spans="11:35" s="195" customFormat="1">
      <c r="K550" s="652"/>
      <c r="L550" s="652"/>
      <c r="M550" s="652"/>
      <c r="N550" s="652"/>
      <c r="O550" s="652"/>
      <c r="P550" s="652"/>
      <c r="Q550" s="652"/>
      <c r="R550" s="652"/>
      <c r="S550" s="652"/>
      <c r="T550" s="652"/>
      <c r="U550" s="652"/>
      <c r="V550" s="652"/>
      <c r="W550" s="652"/>
      <c r="X550" s="652"/>
      <c r="Y550" s="652"/>
      <c r="Z550" s="652"/>
      <c r="AA550" s="652"/>
      <c r="AB550" s="652"/>
      <c r="AC550" s="652"/>
      <c r="AD550" s="652"/>
      <c r="AE550" s="652"/>
      <c r="AF550" s="652"/>
      <c r="AG550" s="652"/>
      <c r="AH550" s="652"/>
      <c r="AI550" s="652"/>
    </row>
    <row r="551" spans="11:35" s="195" customFormat="1">
      <c r="K551" s="652"/>
      <c r="L551" s="652"/>
      <c r="M551" s="652"/>
      <c r="N551" s="652"/>
      <c r="O551" s="652"/>
      <c r="P551" s="652"/>
      <c r="Q551" s="652"/>
      <c r="R551" s="652"/>
      <c r="S551" s="652"/>
      <c r="T551" s="652"/>
      <c r="U551" s="652"/>
      <c r="V551" s="652"/>
      <c r="W551" s="652"/>
      <c r="X551" s="652"/>
      <c r="Y551" s="652"/>
      <c r="Z551" s="652"/>
      <c r="AA551" s="652"/>
      <c r="AB551" s="652"/>
      <c r="AC551" s="652"/>
      <c r="AD551" s="652"/>
      <c r="AE551" s="652"/>
      <c r="AF551" s="652"/>
      <c r="AG551" s="652"/>
      <c r="AH551" s="652"/>
      <c r="AI551" s="652"/>
    </row>
    <row r="552" spans="11:35" s="195" customFormat="1">
      <c r="K552" s="652"/>
      <c r="L552" s="652"/>
      <c r="M552" s="652"/>
      <c r="N552" s="652"/>
      <c r="O552" s="652"/>
      <c r="P552" s="652"/>
      <c r="Q552" s="652"/>
      <c r="R552" s="652"/>
      <c r="S552" s="652"/>
      <c r="T552" s="652"/>
      <c r="U552" s="652"/>
      <c r="V552" s="652"/>
      <c r="W552" s="652"/>
      <c r="X552" s="652"/>
      <c r="Y552" s="652"/>
      <c r="Z552" s="652"/>
      <c r="AA552" s="652"/>
      <c r="AB552" s="652"/>
      <c r="AC552" s="652"/>
      <c r="AD552" s="652"/>
      <c r="AE552" s="652"/>
      <c r="AF552" s="652"/>
      <c r="AG552" s="652"/>
      <c r="AH552" s="652"/>
      <c r="AI552" s="652"/>
    </row>
    <row r="553" spans="11:35" s="195" customFormat="1">
      <c r="K553" s="652"/>
      <c r="L553" s="652"/>
      <c r="M553" s="652"/>
      <c r="N553" s="652"/>
      <c r="O553" s="652"/>
      <c r="P553" s="652"/>
      <c r="Q553" s="652"/>
      <c r="R553" s="652"/>
      <c r="S553" s="652"/>
      <c r="T553" s="652"/>
      <c r="U553" s="652"/>
      <c r="V553" s="652"/>
      <c r="W553" s="652"/>
      <c r="X553" s="652"/>
      <c r="Y553" s="652"/>
      <c r="Z553" s="652"/>
      <c r="AA553" s="652"/>
      <c r="AB553" s="652"/>
      <c r="AC553" s="652"/>
      <c r="AD553" s="652"/>
      <c r="AE553" s="652"/>
      <c r="AF553" s="652"/>
      <c r="AG553" s="652"/>
      <c r="AH553" s="652"/>
      <c r="AI553" s="652"/>
    </row>
    <row r="554" spans="11:35" s="195" customFormat="1">
      <c r="K554" s="652"/>
      <c r="L554" s="652"/>
      <c r="M554" s="652"/>
      <c r="N554" s="652"/>
      <c r="O554" s="652"/>
      <c r="P554" s="652"/>
      <c r="Q554" s="652"/>
      <c r="R554" s="652"/>
      <c r="S554" s="652"/>
      <c r="T554" s="652"/>
      <c r="U554" s="652"/>
      <c r="V554" s="652"/>
      <c r="W554" s="652"/>
      <c r="X554" s="652"/>
      <c r="Y554" s="652"/>
      <c r="Z554" s="652"/>
      <c r="AA554" s="652"/>
      <c r="AB554" s="652"/>
      <c r="AC554" s="652"/>
      <c r="AD554" s="652"/>
      <c r="AE554" s="652"/>
      <c r="AF554" s="652"/>
      <c r="AG554" s="652"/>
      <c r="AH554" s="652"/>
      <c r="AI554" s="652"/>
    </row>
    <row r="555" spans="11:35" s="195" customFormat="1">
      <c r="K555" s="652"/>
      <c r="L555" s="652"/>
      <c r="M555" s="652"/>
      <c r="N555" s="652"/>
      <c r="O555" s="652"/>
      <c r="P555" s="652"/>
      <c r="Q555" s="652"/>
      <c r="R555" s="652"/>
      <c r="S555" s="652"/>
      <c r="T555" s="652"/>
      <c r="U555" s="652"/>
      <c r="V555" s="652"/>
      <c r="W555" s="652"/>
      <c r="X555" s="652"/>
      <c r="Y555" s="652"/>
      <c r="Z555" s="652"/>
      <c r="AA555" s="652"/>
      <c r="AB555" s="652"/>
      <c r="AC555" s="652"/>
      <c r="AD555" s="652"/>
      <c r="AE555" s="652"/>
      <c r="AF555" s="652"/>
      <c r="AG555" s="652"/>
      <c r="AH555" s="652"/>
      <c r="AI555" s="652"/>
    </row>
    <row r="556" spans="11:35" s="195" customFormat="1">
      <c r="K556" s="652"/>
      <c r="L556" s="652"/>
      <c r="M556" s="652"/>
      <c r="N556" s="652"/>
      <c r="O556" s="652"/>
      <c r="P556" s="652"/>
      <c r="Q556" s="652"/>
      <c r="R556" s="652"/>
      <c r="S556" s="652"/>
      <c r="T556" s="652"/>
      <c r="U556" s="652"/>
      <c r="V556" s="652"/>
      <c r="W556" s="652"/>
      <c r="X556" s="652"/>
      <c r="Y556" s="652"/>
      <c r="Z556" s="652"/>
      <c r="AA556" s="652"/>
      <c r="AB556" s="652"/>
      <c r="AC556" s="652"/>
      <c r="AD556" s="652"/>
      <c r="AE556" s="652"/>
      <c r="AF556" s="652"/>
      <c r="AG556" s="652"/>
      <c r="AH556" s="652"/>
      <c r="AI556" s="652"/>
    </row>
    <row r="557" spans="11:35" s="195" customFormat="1">
      <c r="K557" s="652"/>
      <c r="L557" s="652"/>
      <c r="M557" s="652"/>
      <c r="N557" s="652"/>
      <c r="O557" s="652"/>
      <c r="P557" s="652"/>
      <c r="Q557" s="652"/>
      <c r="R557" s="652"/>
      <c r="S557" s="652"/>
      <c r="T557" s="652"/>
      <c r="U557" s="652"/>
      <c r="V557" s="652"/>
      <c r="W557" s="652"/>
      <c r="X557" s="652"/>
      <c r="Y557" s="652"/>
      <c r="Z557" s="652"/>
      <c r="AA557" s="652"/>
      <c r="AB557" s="652"/>
      <c r="AC557" s="652"/>
      <c r="AD557" s="652"/>
      <c r="AE557" s="652"/>
      <c r="AF557" s="652"/>
      <c r="AG557" s="652"/>
      <c r="AH557" s="652"/>
      <c r="AI557" s="652"/>
    </row>
    <row r="558" spans="11:35" s="195" customFormat="1">
      <c r="K558" s="652"/>
      <c r="L558" s="652"/>
      <c r="M558" s="652"/>
      <c r="N558" s="652"/>
      <c r="O558" s="652"/>
      <c r="P558" s="652"/>
      <c r="Q558" s="652"/>
      <c r="R558" s="652"/>
      <c r="S558" s="652"/>
      <c r="T558" s="652"/>
      <c r="U558" s="652"/>
      <c r="V558" s="652"/>
      <c r="W558" s="652"/>
      <c r="X558" s="652"/>
      <c r="Y558" s="652"/>
      <c r="Z558" s="652"/>
      <c r="AA558" s="652"/>
      <c r="AB558" s="652"/>
      <c r="AC558" s="652"/>
      <c r="AD558" s="652"/>
      <c r="AE558" s="652"/>
      <c r="AF558" s="652"/>
      <c r="AG558" s="652"/>
      <c r="AH558" s="652"/>
      <c r="AI558" s="652"/>
    </row>
    <row r="559" spans="11:35" s="195" customFormat="1">
      <c r="K559" s="652"/>
      <c r="L559" s="652"/>
      <c r="M559" s="652"/>
      <c r="N559" s="652"/>
      <c r="O559" s="652"/>
      <c r="P559" s="652"/>
      <c r="Q559" s="652"/>
      <c r="R559" s="652"/>
      <c r="S559" s="652"/>
      <c r="T559" s="652"/>
      <c r="U559" s="652"/>
      <c r="V559" s="652"/>
      <c r="W559" s="652"/>
      <c r="X559" s="652"/>
      <c r="Y559" s="652"/>
      <c r="Z559" s="652"/>
      <c r="AA559" s="652"/>
      <c r="AB559" s="652"/>
      <c r="AC559" s="652"/>
      <c r="AD559" s="652"/>
      <c r="AE559" s="652"/>
      <c r="AF559" s="652"/>
      <c r="AG559" s="652"/>
      <c r="AH559" s="652"/>
      <c r="AI559" s="652"/>
    </row>
    <row r="560" spans="11:35" s="195" customFormat="1">
      <c r="K560" s="652"/>
      <c r="L560" s="652"/>
      <c r="M560" s="652"/>
      <c r="N560" s="652"/>
      <c r="O560" s="652"/>
      <c r="P560" s="652"/>
      <c r="Q560" s="652"/>
      <c r="R560" s="652"/>
      <c r="S560" s="652"/>
      <c r="T560" s="652"/>
      <c r="U560" s="652"/>
      <c r="V560" s="652"/>
      <c r="W560" s="652"/>
      <c r="X560" s="652"/>
      <c r="Y560" s="652"/>
      <c r="Z560" s="652"/>
      <c r="AA560" s="652"/>
      <c r="AB560" s="652"/>
      <c r="AC560" s="652"/>
      <c r="AD560" s="652"/>
      <c r="AE560" s="652"/>
      <c r="AF560" s="652"/>
      <c r="AG560" s="652"/>
      <c r="AH560" s="652"/>
      <c r="AI560" s="652"/>
    </row>
    <row r="561" spans="11:35" s="195" customFormat="1">
      <c r="K561" s="652"/>
      <c r="L561" s="652"/>
      <c r="M561" s="652"/>
      <c r="N561" s="652"/>
      <c r="O561" s="652"/>
      <c r="P561" s="652"/>
      <c r="Q561" s="652"/>
      <c r="R561" s="652"/>
      <c r="S561" s="652"/>
      <c r="T561" s="652"/>
      <c r="U561" s="652"/>
      <c r="V561" s="652"/>
      <c r="W561" s="652"/>
      <c r="X561" s="652"/>
      <c r="Y561" s="652"/>
      <c r="Z561" s="652"/>
      <c r="AA561" s="652"/>
      <c r="AB561" s="652"/>
      <c r="AC561" s="652"/>
      <c r="AD561" s="652"/>
      <c r="AE561" s="652"/>
      <c r="AF561" s="652"/>
      <c r="AG561" s="652"/>
      <c r="AH561" s="652"/>
      <c r="AI561" s="652"/>
    </row>
    <row r="562" spans="11:35" s="195" customFormat="1">
      <c r="K562" s="652"/>
      <c r="L562" s="652"/>
      <c r="M562" s="652"/>
      <c r="N562" s="652"/>
      <c r="O562" s="652"/>
      <c r="P562" s="652"/>
      <c r="Q562" s="652"/>
      <c r="R562" s="652"/>
      <c r="S562" s="652"/>
      <c r="T562" s="652"/>
      <c r="U562" s="652"/>
      <c r="V562" s="652"/>
      <c r="W562" s="652"/>
      <c r="X562" s="652"/>
      <c r="Y562" s="652"/>
      <c r="Z562" s="652"/>
      <c r="AA562" s="652"/>
      <c r="AB562" s="652"/>
      <c r="AC562" s="652"/>
      <c r="AD562" s="652"/>
      <c r="AE562" s="652"/>
      <c r="AF562" s="652"/>
      <c r="AG562" s="652"/>
      <c r="AH562" s="652"/>
      <c r="AI562" s="652"/>
    </row>
    <row r="563" spans="11:35" s="195" customFormat="1">
      <c r="K563" s="652"/>
      <c r="L563" s="652"/>
      <c r="M563" s="652"/>
      <c r="N563" s="652"/>
      <c r="O563" s="652"/>
      <c r="P563" s="652"/>
      <c r="Q563" s="652"/>
      <c r="R563" s="652"/>
      <c r="S563" s="652"/>
      <c r="T563" s="652"/>
      <c r="U563" s="652"/>
      <c r="V563" s="652"/>
      <c r="W563" s="652"/>
      <c r="X563" s="652"/>
      <c r="Y563" s="652"/>
      <c r="Z563" s="652"/>
      <c r="AA563" s="652"/>
      <c r="AB563" s="652"/>
      <c r="AC563" s="652"/>
      <c r="AD563" s="652"/>
      <c r="AE563" s="652"/>
      <c r="AF563" s="652"/>
      <c r="AG563" s="652"/>
      <c r="AH563" s="652"/>
      <c r="AI563" s="652"/>
    </row>
    <row r="564" spans="11:35" s="195" customFormat="1">
      <c r="K564" s="652"/>
      <c r="L564" s="652"/>
      <c r="M564" s="652"/>
      <c r="N564" s="652"/>
      <c r="O564" s="652"/>
      <c r="P564" s="652"/>
      <c r="Q564" s="652"/>
      <c r="R564" s="652"/>
      <c r="S564" s="652"/>
      <c r="T564" s="652"/>
      <c r="U564" s="652"/>
      <c r="V564" s="652"/>
      <c r="W564" s="652"/>
      <c r="X564" s="652"/>
      <c r="Y564" s="652"/>
      <c r="Z564" s="652"/>
      <c r="AA564" s="652"/>
      <c r="AB564" s="652"/>
      <c r="AC564" s="652"/>
      <c r="AD564" s="652"/>
      <c r="AE564" s="652"/>
      <c r="AF564" s="652"/>
      <c r="AG564" s="652"/>
      <c r="AH564" s="652"/>
      <c r="AI564" s="652"/>
    </row>
    <row r="565" spans="11:35" s="195" customFormat="1">
      <c r="K565" s="652"/>
      <c r="L565" s="652"/>
      <c r="M565" s="652"/>
      <c r="N565" s="652"/>
      <c r="O565" s="652"/>
      <c r="P565" s="652"/>
      <c r="Q565" s="652"/>
      <c r="R565" s="652"/>
      <c r="S565" s="652"/>
      <c r="T565" s="652"/>
      <c r="U565" s="652"/>
      <c r="V565" s="652"/>
      <c r="W565" s="652"/>
      <c r="X565" s="652"/>
      <c r="Y565" s="652"/>
      <c r="Z565" s="652"/>
      <c r="AA565" s="652"/>
      <c r="AB565" s="652"/>
      <c r="AC565" s="652"/>
      <c r="AD565" s="652"/>
      <c r="AE565" s="652"/>
      <c r="AF565" s="652"/>
      <c r="AG565" s="652"/>
      <c r="AH565" s="652"/>
      <c r="AI565" s="652"/>
    </row>
    <row r="566" spans="11:35" s="195" customFormat="1">
      <c r="K566" s="652"/>
      <c r="L566" s="652"/>
      <c r="M566" s="652"/>
      <c r="N566" s="652"/>
      <c r="O566" s="652"/>
      <c r="P566" s="652"/>
      <c r="Q566" s="652"/>
      <c r="R566" s="652"/>
      <c r="S566" s="652"/>
      <c r="T566" s="652"/>
      <c r="U566" s="652"/>
      <c r="V566" s="652"/>
      <c r="W566" s="652"/>
      <c r="X566" s="652"/>
      <c r="Y566" s="652"/>
      <c r="Z566" s="652"/>
      <c r="AA566" s="652"/>
      <c r="AB566" s="652"/>
      <c r="AC566" s="652"/>
      <c r="AD566" s="652"/>
      <c r="AE566" s="652"/>
      <c r="AF566" s="652"/>
      <c r="AG566" s="652"/>
      <c r="AH566" s="652"/>
      <c r="AI566" s="652"/>
    </row>
    <row r="567" spans="11:35" s="195" customFormat="1">
      <c r="K567" s="652"/>
      <c r="L567" s="652"/>
      <c r="M567" s="652"/>
      <c r="N567" s="652"/>
      <c r="O567" s="652"/>
      <c r="P567" s="652"/>
      <c r="Q567" s="652"/>
      <c r="R567" s="652"/>
      <c r="S567" s="652"/>
      <c r="T567" s="652"/>
      <c r="U567" s="652"/>
      <c r="V567" s="652"/>
      <c r="W567" s="652"/>
      <c r="X567" s="652"/>
      <c r="Y567" s="652"/>
      <c r="Z567" s="652"/>
      <c r="AA567" s="652"/>
      <c r="AB567" s="652"/>
      <c r="AC567" s="652"/>
      <c r="AD567" s="652"/>
      <c r="AE567" s="652"/>
      <c r="AF567" s="652"/>
      <c r="AG567" s="652"/>
      <c r="AH567" s="652"/>
      <c r="AI567" s="652"/>
    </row>
    <row r="568" spans="11:35" s="195" customFormat="1">
      <c r="K568" s="652"/>
      <c r="L568" s="652"/>
      <c r="M568" s="652"/>
      <c r="N568" s="652"/>
      <c r="O568" s="652"/>
      <c r="P568" s="652"/>
      <c r="Q568" s="652"/>
      <c r="R568" s="652"/>
      <c r="S568" s="652"/>
      <c r="T568" s="652"/>
      <c r="U568" s="652"/>
      <c r="V568" s="652"/>
      <c r="W568" s="652"/>
      <c r="X568" s="652"/>
      <c r="Y568" s="652"/>
      <c r="Z568" s="652"/>
      <c r="AA568" s="652"/>
      <c r="AB568" s="652"/>
      <c r="AC568" s="652"/>
      <c r="AD568" s="652"/>
      <c r="AE568" s="652"/>
      <c r="AF568" s="652"/>
      <c r="AG568" s="652"/>
      <c r="AH568" s="652"/>
      <c r="AI568" s="652"/>
    </row>
    <row r="569" spans="11:35" s="195" customFormat="1">
      <c r="K569" s="652"/>
      <c r="L569" s="652"/>
      <c r="M569" s="652"/>
      <c r="N569" s="652"/>
      <c r="O569" s="652"/>
      <c r="P569" s="652"/>
      <c r="Q569" s="652"/>
      <c r="R569" s="652"/>
      <c r="S569" s="652"/>
      <c r="T569" s="652"/>
      <c r="U569" s="652"/>
      <c r="V569" s="652"/>
      <c r="W569" s="652"/>
      <c r="X569" s="652"/>
      <c r="Y569" s="652"/>
      <c r="Z569" s="652"/>
      <c r="AA569" s="652"/>
      <c r="AB569" s="652"/>
      <c r="AC569" s="652"/>
      <c r="AD569" s="652"/>
      <c r="AE569" s="652"/>
      <c r="AF569" s="652"/>
      <c r="AG569" s="652"/>
      <c r="AH569" s="652"/>
      <c r="AI569" s="652"/>
    </row>
    <row r="570" spans="11:35" s="195" customFormat="1">
      <c r="K570" s="652"/>
      <c r="L570" s="652"/>
      <c r="M570" s="652"/>
      <c r="N570" s="652"/>
      <c r="O570" s="652"/>
      <c r="P570" s="652"/>
      <c r="Q570" s="652"/>
      <c r="R570" s="652"/>
      <c r="S570" s="652"/>
      <c r="T570" s="652"/>
      <c r="U570" s="652"/>
      <c r="V570" s="652"/>
      <c r="W570" s="652"/>
      <c r="X570" s="652"/>
      <c r="Y570" s="652"/>
      <c r="Z570" s="652"/>
      <c r="AA570" s="652"/>
      <c r="AB570" s="652"/>
      <c r="AC570" s="652"/>
      <c r="AD570" s="652"/>
      <c r="AE570" s="652"/>
      <c r="AF570" s="652"/>
      <c r="AG570" s="652"/>
      <c r="AH570" s="652"/>
      <c r="AI570" s="652"/>
    </row>
    <row r="571" spans="11:35" s="195" customFormat="1">
      <c r="K571" s="652"/>
      <c r="L571" s="652"/>
      <c r="M571" s="652"/>
      <c r="N571" s="652"/>
      <c r="O571" s="652"/>
      <c r="P571" s="652"/>
      <c r="Q571" s="652"/>
      <c r="R571" s="652"/>
      <c r="S571" s="652"/>
      <c r="T571" s="652"/>
      <c r="U571" s="652"/>
      <c r="V571" s="652"/>
      <c r="W571" s="652"/>
      <c r="X571" s="652"/>
      <c r="Y571" s="652"/>
      <c r="Z571" s="652"/>
      <c r="AA571" s="652"/>
      <c r="AB571" s="652"/>
      <c r="AC571" s="652"/>
      <c r="AD571" s="652"/>
      <c r="AE571" s="652"/>
      <c r="AF571" s="652"/>
      <c r="AG571" s="652"/>
      <c r="AH571" s="652"/>
      <c r="AI571" s="652"/>
    </row>
    <row r="572" spans="11:35" s="195" customFormat="1">
      <c r="K572" s="652"/>
      <c r="L572" s="652"/>
      <c r="M572" s="652"/>
      <c r="N572" s="652"/>
      <c r="O572" s="652"/>
      <c r="P572" s="652"/>
      <c r="Q572" s="652"/>
      <c r="R572" s="652"/>
      <c r="S572" s="652"/>
      <c r="T572" s="652"/>
      <c r="U572" s="652"/>
      <c r="V572" s="652"/>
      <c r="W572" s="652"/>
      <c r="X572" s="652"/>
      <c r="Y572" s="652"/>
      <c r="Z572" s="652"/>
      <c r="AA572" s="652"/>
      <c r="AB572" s="652"/>
      <c r="AC572" s="652"/>
      <c r="AD572" s="652"/>
      <c r="AE572" s="652"/>
      <c r="AF572" s="652"/>
      <c r="AG572" s="652"/>
      <c r="AH572" s="652"/>
      <c r="AI572" s="652"/>
    </row>
    <row r="573" spans="11:35" s="195" customFormat="1">
      <c r="K573" s="652"/>
      <c r="L573" s="652"/>
      <c r="M573" s="652"/>
      <c r="N573" s="652"/>
      <c r="O573" s="652"/>
      <c r="P573" s="652"/>
      <c r="Q573" s="652"/>
      <c r="R573" s="652"/>
      <c r="S573" s="652"/>
      <c r="T573" s="652"/>
      <c r="U573" s="652"/>
      <c r="V573" s="652"/>
      <c r="W573" s="652"/>
      <c r="X573" s="652"/>
      <c r="Y573" s="652"/>
      <c r="Z573" s="652"/>
      <c r="AA573" s="652"/>
      <c r="AB573" s="652"/>
      <c r="AC573" s="652"/>
      <c r="AD573" s="652"/>
      <c r="AE573" s="652"/>
      <c r="AF573" s="652"/>
      <c r="AG573" s="652"/>
      <c r="AH573" s="652"/>
      <c r="AI573" s="652"/>
    </row>
    <row r="574" spans="11:35" s="195" customFormat="1">
      <c r="K574" s="652"/>
      <c r="L574" s="652"/>
      <c r="M574" s="652"/>
      <c r="N574" s="652"/>
      <c r="O574" s="652"/>
      <c r="P574" s="652"/>
      <c r="Q574" s="652"/>
      <c r="R574" s="652"/>
      <c r="S574" s="652"/>
      <c r="T574" s="652"/>
      <c r="U574" s="652"/>
      <c r="V574" s="652"/>
      <c r="W574" s="652"/>
      <c r="X574" s="652"/>
      <c r="Y574" s="652"/>
      <c r="Z574" s="652"/>
      <c r="AA574" s="652"/>
      <c r="AB574" s="652"/>
      <c r="AC574" s="652"/>
      <c r="AD574" s="652"/>
      <c r="AE574" s="652"/>
      <c r="AF574" s="652"/>
      <c r="AG574" s="652"/>
      <c r="AH574" s="652"/>
      <c r="AI574" s="652"/>
    </row>
    <row r="575" spans="11:35" s="195" customFormat="1">
      <c r="K575" s="652"/>
      <c r="L575" s="652"/>
      <c r="M575" s="652"/>
      <c r="N575" s="652"/>
      <c r="O575" s="652"/>
      <c r="P575" s="652"/>
      <c r="Q575" s="652"/>
      <c r="R575" s="652"/>
      <c r="S575" s="652"/>
      <c r="T575" s="652"/>
      <c r="U575" s="652"/>
      <c r="V575" s="652"/>
      <c r="W575" s="652"/>
      <c r="X575" s="652"/>
      <c r="Y575" s="652"/>
      <c r="Z575" s="652"/>
      <c r="AA575" s="652"/>
      <c r="AB575" s="652"/>
      <c r="AC575" s="652"/>
      <c r="AD575" s="652"/>
      <c r="AE575" s="652"/>
      <c r="AF575" s="652"/>
      <c r="AG575" s="652"/>
      <c r="AH575" s="652"/>
      <c r="AI575" s="652"/>
    </row>
    <row r="576" spans="11:35" s="195" customFormat="1">
      <c r="K576" s="652"/>
      <c r="L576" s="652"/>
      <c r="M576" s="652"/>
      <c r="N576" s="652"/>
      <c r="O576" s="652"/>
      <c r="P576" s="652"/>
      <c r="Q576" s="652"/>
      <c r="R576" s="652"/>
      <c r="S576" s="652"/>
      <c r="T576" s="652"/>
      <c r="U576" s="652"/>
      <c r="V576" s="652"/>
      <c r="W576" s="652"/>
      <c r="X576" s="652"/>
      <c r="Y576" s="652"/>
      <c r="Z576" s="652"/>
      <c r="AA576" s="652"/>
      <c r="AB576" s="652"/>
      <c r="AC576" s="652"/>
      <c r="AD576" s="652"/>
      <c r="AE576" s="652"/>
      <c r="AF576" s="652"/>
      <c r="AG576" s="652"/>
      <c r="AH576" s="652"/>
      <c r="AI576" s="652"/>
    </row>
    <row r="577" spans="11:35" s="195" customFormat="1">
      <c r="K577" s="652"/>
      <c r="L577" s="652"/>
      <c r="M577" s="652"/>
      <c r="N577" s="652"/>
      <c r="O577" s="652"/>
      <c r="P577" s="652"/>
      <c r="Q577" s="652"/>
      <c r="R577" s="652"/>
      <c r="S577" s="652"/>
      <c r="T577" s="652"/>
      <c r="U577" s="652"/>
      <c r="V577" s="652"/>
      <c r="W577" s="652"/>
      <c r="X577" s="652"/>
      <c r="Y577" s="652"/>
      <c r="Z577" s="652"/>
      <c r="AA577" s="652"/>
      <c r="AB577" s="652"/>
      <c r="AC577" s="652"/>
      <c r="AD577" s="652"/>
      <c r="AE577" s="652"/>
      <c r="AF577" s="652"/>
      <c r="AG577" s="652"/>
      <c r="AH577" s="652"/>
      <c r="AI577" s="652"/>
    </row>
    <row r="578" spans="11:35" s="195" customFormat="1">
      <c r="K578" s="652"/>
      <c r="L578" s="652"/>
      <c r="M578" s="652"/>
      <c r="N578" s="652"/>
      <c r="O578" s="652"/>
      <c r="P578" s="652"/>
      <c r="Q578" s="652"/>
      <c r="R578" s="652"/>
      <c r="S578" s="652"/>
      <c r="T578" s="652"/>
      <c r="U578" s="652"/>
      <c r="V578" s="652"/>
      <c r="W578" s="652"/>
      <c r="X578" s="652"/>
      <c r="Y578" s="652"/>
      <c r="Z578" s="652"/>
      <c r="AA578" s="652"/>
      <c r="AB578" s="652"/>
      <c r="AC578" s="652"/>
      <c r="AD578" s="652"/>
      <c r="AE578" s="652"/>
      <c r="AF578" s="652"/>
      <c r="AG578" s="652"/>
      <c r="AH578" s="652"/>
      <c r="AI578" s="652"/>
    </row>
    <row r="579" spans="11:35" s="195" customFormat="1">
      <c r="K579" s="652"/>
      <c r="L579" s="652"/>
      <c r="M579" s="652"/>
      <c r="N579" s="652"/>
      <c r="O579" s="652"/>
      <c r="P579" s="652"/>
      <c r="Q579" s="652"/>
      <c r="R579" s="652"/>
      <c r="S579" s="652"/>
      <c r="T579" s="652"/>
      <c r="U579" s="652"/>
      <c r="V579" s="652"/>
      <c r="W579" s="652"/>
      <c r="X579" s="652"/>
      <c r="Y579" s="652"/>
      <c r="Z579" s="652"/>
      <c r="AA579" s="652"/>
      <c r="AB579" s="652"/>
      <c r="AC579" s="652"/>
      <c r="AD579" s="652"/>
      <c r="AE579" s="652"/>
      <c r="AF579" s="652"/>
      <c r="AG579" s="652"/>
      <c r="AH579" s="652"/>
      <c r="AI579" s="652"/>
    </row>
    <row r="580" spans="11:35" s="195" customFormat="1">
      <c r="K580" s="652"/>
      <c r="L580" s="652"/>
      <c r="M580" s="652"/>
      <c r="N580" s="652"/>
      <c r="O580" s="652"/>
      <c r="P580" s="652"/>
      <c r="Q580" s="652"/>
      <c r="R580" s="652"/>
      <c r="S580" s="652"/>
      <c r="T580" s="652"/>
      <c r="U580" s="652"/>
      <c r="V580" s="652"/>
      <c r="W580" s="652"/>
      <c r="X580" s="652"/>
      <c r="Y580" s="652"/>
      <c r="Z580" s="652"/>
      <c r="AA580" s="652"/>
      <c r="AB580" s="652"/>
      <c r="AC580" s="652"/>
      <c r="AD580" s="652"/>
      <c r="AE580" s="652"/>
      <c r="AF580" s="652"/>
      <c r="AG580" s="652"/>
      <c r="AH580" s="652"/>
      <c r="AI580" s="652"/>
    </row>
    <row r="581" spans="11:35" s="195" customFormat="1">
      <c r="K581" s="652"/>
      <c r="L581" s="652"/>
      <c r="M581" s="652"/>
      <c r="N581" s="652"/>
      <c r="O581" s="652"/>
      <c r="P581" s="652"/>
      <c r="Q581" s="652"/>
      <c r="R581" s="652"/>
      <c r="S581" s="652"/>
      <c r="T581" s="652"/>
      <c r="U581" s="652"/>
      <c r="V581" s="652"/>
      <c r="W581" s="652"/>
      <c r="X581" s="652"/>
      <c r="Y581" s="652"/>
      <c r="Z581" s="652"/>
      <c r="AA581" s="652"/>
      <c r="AB581" s="652"/>
      <c r="AC581" s="652"/>
      <c r="AD581" s="652"/>
      <c r="AE581" s="652"/>
      <c r="AF581" s="652"/>
      <c r="AG581" s="652"/>
      <c r="AH581" s="652"/>
      <c r="AI581" s="652"/>
    </row>
    <row r="582" spans="11:35" s="195" customFormat="1">
      <c r="K582" s="652"/>
      <c r="L582" s="652"/>
      <c r="M582" s="652"/>
      <c r="N582" s="652"/>
      <c r="O582" s="652"/>
      <c r="P582" s="652"/>
      <c r="Q582" s="652"/>
      <c r="R582" s="652"/>
      <c r="S582" s="652"/>
      <c r="T582" s="652"/>
      <c r="U582" s="652"/>
      <c r="V582" s="652"/>
      <c r="W582" s="652"/>
      <c r="X582" s="652"/>
      <c r="Y582" s="652"/>
      <c r="Z582" s="652"/>
      <c r="AA582" s="652"/>
      <c r="AB582" s="652"/>
      <c r="AC582" s="652"/>
      <c r="AD582" s="652"/>
      <c r="AE582" s="652"/>
      <c r="AF582" s="652"/>
      <c r="AG582" s="652"/>
      <c r="AH582" s="652"/>
      <c r="AI582" s="652"/>
    </row>
    <row r="583" spans="11:35" s="195" customFormat="1">
      <c r="K583" s="652"/>
      <c r="L583" s="652"/>
      <c r="M583" s="652"/>
      <c r="N583" s="652"/>
      <c r="O583" s="652"/>
      <c r="P583" s="652"/>
      <c r="Q583" s="652"/>
      <c r="R583" s="652"/>
      <c r="S583" s="652"/>
      <c r="T583" s="652"/>
      <c r="U583" s="652"/>
      <c r="V583" s="652"/>
      <c r="W583" s="652"/>
      <c r="X583" s="652"/>
      <c r="Y583" s="652"/>
      <c r="Z583" s="652"/>
      <c r="AA583" s="652"/>
      <c r="AB583" s="652"/>
      <c r="AC583" s="652"/>
      <c r="AD583" s="652"/>
      <c r="AE583" s="652"/>
      <c r="AF583" s="652"/>
      <c r="AG583" s="652"/>
      <c r="AH583" s="652"/>
      <c r="AI583" s="652"/>
    </row>
    <row r="584" spans="11:35" s="195" customFormat="1">
      <c r="K584" s="652"/>
      <c r="L584" s="652"/>
      <c r="M584" s="652"/>
      <c r="N584" s="652"/>
      <c r="O584" s="652"/>
      <c r="P584" s="652"/>
      <c r="Q584" s="652"/>
      <c r="R584" s="652"/>
      <c r="S584" s="652"/>
      <c r="T584" s="652"/>
      <c r="U584" s="652"/>
      <c r="V584" s="652"/>
      <c r="W584" s="652"/>
      <c r="X584" s="652"/>
      <c r="Y584" s="652"/>
      <c r="Z584" s="652"/>
      <c r="AA584" s="652"/>
      <c r="AB584" s="652"/>
      <c r="AC584" s="652"/>
      <c r="AD584" s="652"/>
      <c r="AE584" s="652"/>
      <c r="AF584" s="652"/>
      <c r="AG584" s="652"/>
      <c r="AH584" s="652"/>
      <c r="AI584" s="652"/>
    </row>
    <row r="585" spans="11:35" s="195" customFormat="1">
      <c r="K585" s="652"/>
      <c r="L585" s="652"/>
      <c r="M585" s="652"/>
      <c r="N585" s="652"/>
      <c r="O585" s="652"/>
      <c r="P585" s="652"/>
      <c r="Q585" s="652"/>
      <c r="R585" s="652"/>
      <c r="S585" s="652"/>
      <c r="T585" s="652"/>
      <c r="U585" s="652"/>
      <c r="V585" s="652"/>
      <c r="W585" s="652"/>
      <c r="X585" s="652"/>
      <c r="Y585" s="652"/>
      <c r="Z585" s="652"/>
      <c r="AA585" s="652"/>
      <c r="AB585" s="652"/>
      <c r="AC585" s="652"/>
      <c r="AD585" s="652"/>
      <c r="AE585" s="652"/>
      <c r="AF585" s="652"/>
      <c r="AG585" s="652"/>
      <c r="AH585" s="652"/>
      <c r="AI585" s="652"/>
    </row>
    <row r="586" spans="11:35" s="195" customFormat="1">
      <c r="K586" s="652"/>
      <c r="L586" s="652"/>
      <c r="M586" s="652"/>
      <c r="N586" s="652"/>
      <c r="O586" s="652"/>
      <c r="P586" s="652"/>
      <c r="Q586" s="652"/>
      <c r="R586" s="652"/>
      <c r="S586" s="652"/>
      <c r="T586" s="652"/>
      <c r="U586" s="652"/>
      <c r="V586" s="652"/>
      <c r="W586" s="652"/>
      <c r="X586" s="652"/>
      <c r="Y586" s="652"/>
      <c r="Z586" s="652"/>
      <c r="AA586" s="652"/>
      <c r="AB586" s="652"/>
      <c r="AC586" s="652"/>
      <c r="AD586" s="652"/>
      <c r="AE586" s="652"/>
      <c r="AF586" s="652"/>
      <c r="AG586" s="652"/>
      <c r="AH586" s="652"/>
      <c r="AI586" s="652"/>
    </row>
    <row r="587" spans="11:35" s="195" customFormat="1">
      <c r="K587" s="652"/>
      <c r="L587" s="652"/>
      <c r="M587" s="652"/>
      <c r="N587" s="652"/>
      <c r="O587" s="652"/>
      <c r="P587" s="652"/>
      <c r="Q587" s="652"/>
      <c r="R587" s="652"/>
      <c r="S587" s="652"/>
      <c r="T587" s="652"/>
      <c r="U587" s="652"/>
      <c r="V587" s="652"/>
      <c r="W587" s="652"/>
      <c r="X587" s="652"/>
      <c r="Y587" s="652"/>
      <c r="Z587" s="652"/>
      <c r="AA587" s="652"/>
      <c r="AB587" s="652"/>
      <c r="AC587" s="652"/>
      <c r="AD587" s="652"/>
      <c r="AE587" s="652"/>
      <c r="AF587" s="652"/>
      <c r="AG587" s="652"/>
      <c r="AH587" s="652"/>
      <c r="AI587" s="652"/>
    </row>
    <row r="588" spans="11:35" s="195" customFormat="1">
      <c r="K588" s="652"/>
      <c r="L588" s="652"/>
      <c r="M588" s="652"/>
      <c r="N588" s="652"/>
      <c r="O588" s="652"/>
      <c r="P588" s="652"/>
      <c r="Q588" s="652"/>
      <c r="R588" s="652"/>
      <c r="S588" s="652"/>
      <c r="T588" s="652"/>
      <c r="U588" s="652"/>
      <c r="V588" s="652"/>
      <c r="W588" s="652"/>
      <c r="X588" s="652"/>
      <c r="Y588" s="652"/>
      <c r="Z588" s="652"/>
      <c r="AA588" s="652"/>
      <c r="AB588" s="652"/>
      <c r="AC588" s="652"/>
      <c r="AD588" s="652"/>
      <c r="AE588" s="652"/>
      <c r="AF588" s="652"/>
      <c r="AG588" s="652"/>
      <c r="AH588" s="652"/>
      <c r="AI588" s="652"/>
    </row>
    <row r="589" spans="11:35" s="195" customFormat="1">
      <c r="K589" s="652"/>
      <c r="L589" s="652"/>
      <c r="M589" s="652"/>
      <c r="N589" s="652"/>
      <c r="O589" s="652"/>
      <c r="P589" s="652"/>
      <c r="Q589" s="652"/>
      <c r="R589" s="652"/>
      <c r="S589" s="652"/>
      <c r="T589" s="652"/>
      <c r="U589" s="652"/>
      <c r="V589" s="652"/>
      <c r="W589" s="652"/>
      <c r="X589" s="652"/>
      <c r="Y589" s="652"/>
      <c r="Z589" s="652"/>
      <c r="AA589" s="652"/>
      <c r="AB589" s="652"/>
      <c r="AC589" s="652"/>
      <c r="AD589" s="652"/>
      <c r="AE589" s="652"/>
      <c r="AF589" s="652"/>
      <c r="AG589" s="652"/>
      <c r="AH589" s="652"/>
      <c r="AI589" s="652"/>
    </row>
    <row r="590" spans="11:35" s="195" customFormat="1">
      <c r="K590" s="652"/>
      <c r="L590" s="652"/>
      <c r="M590" s="652"/>
      <c r="N590" s="652"/>
      <c r="O590" s="652"/>
      <c r="P590" s="652"/>
      <c r="Q590" s="652"/>
      <c r="R590" s="652"/>
      <c r="S590" s="652"/>
      <c r="T590" s="652"/>
      <c r="U590" s="652"/>
      <c r="V590" s="652"/>
      <c r="W590" s="652"/>
      <c r="X590" s="652"/>
      <c r="Y590" s="652"/>
      <c r="Z590" s="652"/>
      <c r="AA590" s="652"/>
      <c r="AB590" s="652"/>
      <c r="AC590" s="652"/>
      <c r="AD590" s="652"/>
      <c r="AE590" s="652"/>
      <c r="AF590" s="652"/>
      <c r="AG590" s="652"/>
      <c r="AH590" s="652"/>
      <c r="AI590" s="652"/>
    </row>
    <row r="591" spans="11:35" s="195" customFormat="1">
      <c r="K591" s="652"/>
      <c r="L591" s="652"/>
      <c r="M591" s="652"/>
      <c r="N591" s="652"/>
      <c r="O591" s="652"/>
      <c r="P591" s="652"/>
      <c r="Q591" s="652"/>
      <c r="R591" s="652"/>
      <c r="S591" s="652"/>
      <c r="T591" s="652"/>
      <c r="U591" s="652"/>
      <c r="V591" s="652"/>
      <c r="W591" s="652"/>
      <c r="X591" s="652"/>
      <c r="Y591" s="652"/>
      <c r="Z591" s="652"/>
      <c r="AA591" s="652"/>
      <c r="AB591" s="652"/>
      <c r="AC591" s="652"/>
      <c r="AD591" s="652"/>
      <c r="AE591" s="652"/>
      <c r="AF591" s="652"/>
      <c r="AG591" s="652"/>
      <c r="AH591" s="652"/>
      <c r="AI591" s="652"/>
    </row>
    <row r="592" spans="11:35" s="195" customFormat="1">
      <c r="K592" s="652"/>
      <c r="L592" s="652"/>
      <c r="M592" s="652"/>
      <c r="N592" s="652"/>
      <c r="O592" s="652"/>
      <c r="P592" s="652"/>
      <c r="Q592" s="652"/>
      <c r="R592" s="652"/>
      <c r="S592" s="652"/>
      <c r="T592" s="652"/>
      <c r="U592" s="652"/>
      <c r="V592" s="652"/>
      <c r="W592" s="652"/>
      <c r="X592" s="652"/>
      <c r="Y592" s="652"/>
      <c r="Z592" s="652"/>
      <c r="AA592" s="652"/>
      <c r="AB592" s="652"/>
      <c r="AC592" s="652"/>
      <c r="AD592" s="652"/>
      <c r="AE592" s="652"/>
      <c r="AF592" s="652"/>
      <c r="AG592" s="652"/>
      <c r="AH592" s="652"/>
      <c r="AI592" s="652"/>
    </row>
    <row r="593" spans="23:35" s="195" customFormat="1">
      <c r="W593" s="652"/>
      <c r="X593" s="652"/>
      <c r="Y593" s="652"/>
      <c r="Z593" s="652"/>
      <c r="AA593" s="652"/>
      <c r="AB593" s="652"/>
      <c r="AC593" s="652"/>
      <c r="AD593" s="652"/>
      <c r="AE593" s="652"/>
      <c r="AF593" s="652"/>
      <c r="AG593" s="652"/>
      <c r="AH593" s="652"/>
      <c r="AI593" s="652"/>
    </row>
    <row r="594" spans="23:35" s="195" customFormat="1">
      <c r="W594" s="652"/>
      <c r="X594" s="652"/>
      <c r="Y594" s="652"/>
      <c r="Z594" s="652"/>
      <c r="AA594" s="652"/>
      <c r="AB594" s="652"/>
      <c r="AC594" s="652"/>
      <c r="AD594" s="652"/>
      <c r="AE594" s="652"/>
      <c r="AF594" s="652"/>
      <c r="AG594" s="652"/>
      <c r="AH594" s="652"/>
      <c r="AI594" s="652"/>
    </row>
    <row r="595" spans="23:35" s="195" customFormat="1">
      <c r="W595" s="652"/>
      <c r="X595" s="652"/>
      <c r="Y595" s="652"/>
      <c r="Z595" s="652"/>
      <c r="AA595" s="652"/>
      <c r="AB595" s="652"/>
      <c r="AC595" s="652"/>
      <c r="AD595" s="652"/>
      <c r="AE595" s="652"/>
      <c r="AF595" s="652"/>
      <c r="AG595" s="652"/>
      <c r="AH595" s="652"/>
      <c r="AI595" s="652"/>
    </row>
    <row r="596" spans="23:35" s="195" customFormat="1">
      <c r="W596" s="652"/>
      <c r="X596" s="652"/>
      <c r="Y596" s="652"/>
      <c r="Z596" s="652"/>
      <c r="AA596" s="652"/>
      <c r="AB596" s="652"/>
      <c r="AC596" s="652"/>
      <c r="AD596" s="652"/>
      <c r="AE596" s="652"/>
      <c r="AF596" s="652"/>
      <c r="AG596" s="652"/>
      <c r="AH596" s="652"/>
      <c r="AI596" s="652"/>
    </row>
    <row r="597" spans="23:35" s="195" customFormat="1">
      <c r="W597" s="652"/>
      <c r="X597" s="652"/>
      <c r="Y597" s="652"/>
      <c r="Z597" s="652"/>
      <c r="AA597" s="652"/>
      <c r="AB597" s="652"/>
      <c r="AC597" s="652"/>
      <c r="AD597" s="652"/>
      <c r="AE597" s="652"/>
      <c r="AF597" s="652"/>
      <c r="AG597" s="652"/>
      <c r="AH597" s="652"/>
      <c r="AI597" s="652"/>
    </row>
    <row r="598" spans="23:35" s="195" customFormat="1">
      <c r="W598" s="652"/>
      <c r="X598" s="652"/>
      <c r="Y598" s="652"/>
      <c r="Z598" s="652"/>
      <c r="AA598" s="652"/>
      <c r="AB598" s="652"/>
      <c r="AC598" s="652"/>
      <c r="AD598" s="652"/>
      <c r="AE598" s="652"/>
      <c r="AF598" s="652"/>
      <c r="AG598" s="652"/>
      <c r="AH598" s="652"/>
      <c r="AI598" s="652"/>
    </row>
    <row r="599" spans="23:35" s="195" customFormat="1">
      <c r="W599" s="652"/>
      <c r="X599" s="652"/>
      <c r="Y599" s="652"/>
      <c r="Z599" s="652"/>
      <c r="AA599" s="652"/>
      <c r="AB599" s="652"/>
      <c r="AC599" s="652"/>
      <c r="AD599" s="652"/>
      <c r="AE599" s="652"/>
      <c r="AF599" s="652"/>
      <c r="AG599" s="652"/>
      <c r="AH599" s="652"/>
      <c r="AI599" s="652"/>
    </row>
    <row r="600" spans="23:35" s="195" customFormat="1">
      <c r="W600" s="652"/>
      <c r="X600" s="652"/>
      <c r="Y600" s="652"/>
      <c r="Z600" s="652"/>
      <c r="AA600" s="652"/>
      <c r="AB600" s="652"/>
      <c r="AC600" s="652"/>
      <c r="AD600" s="652"/>
      <c r="AE600" s="652"/>
      <c r="AF600" s="652"/>
      <c r="AG600" s="652"/>
      <c r="AH600" s="652"/>
      <c r="AI600" s="652"/>
    </row>
    <row r="601" spans="23:35" s="195" customFormat="1">
      <c r="W601" s="652"/>
      <c r="X601" s="652"/>
      <c r="Y601" s="652"/>
      <c r="Z601" s="652"/>
      <c r="AA601" s="652"/>
      <c r="AB601" s="652"/>
      <c r="AC601" s="652"/>
      <c r="AD601" s="652"/>
      <c r="AE601" s="652"/>
      <c r="AF601" s="652"/>
      <c r="AG601" s="652"/>
      <c r="AH601" s="652"/>
      <c r="AI601" s="652"/>
    </row>
    <row r="602" spans="23:35" s="195" customFormat="1">
      <c r="W602" s="652"/>
      <c r="X602" s="652"/>
      <c r="Y602" s="652"/>
      <c r="Z602" s="652"/>
      <c r="AA602" s="652"/>
      <c r="AB602" s="652"/>
      <c r="AC602" s="652"/>
      <c r="AD602" s="652"/>
      <c r="AE602" s="652"/>
      <c r="AF602" s="652"/>
      <c r="AG602" s="652"/>
      <c r="AH602" s="652"/>
      <c r="AI602" s="652"/>
    </row>
    <row r="603" spans="23:35" s="195" customFormat="1">
      <c r="W603" s="652"/>
      <c r="X603" s="652"/>
      <c r="Y603" s="652"/>
      <c r="Z603" s="652"/>
      <c r="AA603" s="652"/>
      <c r="AB603" s="652"/>
      <c r="AC603" s="652"/>
      <c r="AD603" s="652"/>
      <c r="AE603" s="652"/>
      <c r="AF603" s="652"/>
      <c r="AG603" s="652"/>
      <c r="AH603" s="652"/>
      <c r="AI603" s="652"/>
    </row>
    <row r="604" spans="23:35" s="195" customFormat="1">
      <c r="W604" s="652"/>
      <c r="X604" s="652"/>
      <c r="Y604" s="652"/>
      <c r="Z604" s="652"/>
      <c r="AA604" s="652"/>
      <c r="AB604" s="652"/>
      <c r="AC604" s="652"/>
      <c r="AD604" s="652"/>
      <c r="AE604" s="652"/>
      <c r="AF604" s="652"/>
      <c r="AG604" s="652"/>
      <c r="AH604" s="652"/>
      <c r="AI604" s="652"/>
    </row>
    <row r="605" spans="23:35" s="195" customFormat="1">
      <c r="W605" s="652"/>
      <c r="X605" s="652"/>
      <c r="Y605" s="652"/>
      <c r="Z605" s="652"/>
      <c r="AA605" s="652"/>
      <c r="AB605" s="652"/>
      <c r="AC605" s="652"/>
      <c r="AD605" s="652"/>
      <c r="AE605" s="652"/>
      <c r="AF605" s="652"/>
      <c r="AG605" s="652"/>
      <c r="AH605" s="652"/>
      <c r="AI605" s="652"/>
    </row>
    <row r="606" spans="23:35" s="195" customFormat="1">
      <c r="W606" s="652"/>
      <c r="X606" s="652"/>
      <c r="Y606" s="652"/>
      <c r="Z606" s="652"/>
      <c r="AA606" s="652"/>
      <c r="AB606" s="652"/>
      <c r="AC606" s="652"/>
      <c r="AD606" s="652"/>
      <c r="AE606" s="652"/>
      <c r="AF606" s="652"/>
      <c r="AG606" s="652"/>
      <c r="AH606" s="652"/>
      <c r="AI606" s="652"/>
    </row>
    <row r="607" spans="23:35" s="195" customFormat="1">
      <c r="W607" s="652"/>
      <c r="X607" s="652"/>
      <c r="Y607" s="652"/>
      <c r="Z607" s="652"/>
      <c r="AA607" s="652"/>
      <c r="AB607" s="652"/>
      <c r="AC607" s="652"/>
      <c r="AD607" s="652"/>
      <c r="AE607" s="652"/>
      <c r="AF607" s="652"/>
      <c r="AG607" s="652"/>
      <c r="AH607" s="652"/>
      <c r="AI607" s="652"/>
    </row>
    <row r="608" spans="23:35" s="195" customFormat="1">
      <c r="W608" s="652"/>
      <c r="X608" s="652"/>
      <c r="Y608" s="652"/>
      <c r="Z608" s="652"/>
      <c r="AA608" s="652"/>
      <c r="AB608" s="652"/>
      <c r="AC608" s="652"/>
      <c r="AD608" s="652"/>
      <c r="AE608" s="652"/>
      <c r="AF608" s="652"/>
      <c r="AG608" s="652"/>
      <c r="AH608" s="652"/>
      <c r="AI608" s="652"/>
    </row>
  </sheetData>
  <mergeCells count="6">
    <mergeCell ref="A91:E91"/>
    <mergeCell ref="C5:E5"/>
    <mergeCell ref="F5:I5"/>
    <mergeCell ref="C35:E35"/>
    <mergeCell ref="F35:I35"/>
    <mergeCell ref="A36:B36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tabColor rgb="FFFF99FF"/>
  </sheetPr>
  <dimension ref="A1:V258"/>
  <sheetViews>
    <sheetView view="pageBreakPreview" topLeftCell="A37" zoomScaleNormal="60" zoomScaleSheetLayoutView="100" workbookViewId="0">
      <selection activeCell="A33" sqref="A33"/>
    </sheetView>
  </sheetViews>
  <sheetFormatPr baseColWidth="10" defaultColWidth="11.5703125" defaultRowHeight="15"/>
  <cols>
    <col min="1" max="1" width="90.140625" style="192" bestFit="1" customWidth="1"/>
    <col min="2" max="2" width="12.140625" style="192" bestFit="1" customWidth="1"/>
    <col min="3" max="3" width="12.7109375" style="192" bestFit="1" customWidth="1"/>
    <col min="4" max="4" width="10.85546875" style="192" bestFit="1" customWidth="1"/>
    <col min="5" max="6" width="13.140625" style="192" bestFit="1" customWidth="1"/>
    <col min="7" max="7" width="9.7109375" style="192" bestFit="1" customWidth="1"/>
    <col min="8" max="8" width="7.42578125" style="192" bestFit="1" customWidth="1"/>
    <col min="9" max="9" width="7.140625" style="652" bestFit="1" customWidth="1"/>
    <col min="10" max="10" width="68.85546875" style="652" bestFit="1" customWidth="1"/>
    <col min="11" max="11" width="11" style="652" bestFit="1" customWidth="1"/>
    <col min="12" max="12" width="12.5703125" style="652" bestFit="1" customWidth="1"/>
    <col min="13" max="16384" width="11.5703125" style="652"/>
  </cols>
  <sheetData>
    <row r="1" spans="1:8">
      <c r="A1" s="327" t="s">
        <v>309</v>
      </c>
      <c r="B1" s="324"/>
      <c r="C1" s="324"/>
      <c r="D1" s="324"/>
      <c r="E1" s="324"/>
      <c r="F1" s="324"/>
      <c r="G1" s="324"/>
      <c r="H1" s="324"/>
    </row>
    <row r="2" spans="1:8" ht="15.75">
      <c r="A2" s="328" t="s">
        <v>285</v>
      </c>
      <c r="B2" s="324"/>
      <c r="C2" s="324"/>
      <c r="D2" s="324"/>
      <c r="E2" s="324"/>
      <c r="F2" s="324"/>
      <c r="G2" s="324"/>
      <c r="H2" s="324"/>
    </row>
    <row r="3" spans="1:8">
      <c r="A3" s="198"/>
      <c r="B3" s="324"/>
      <c r="C3" s="324"/>
      <c r="D3" s="324"/>
      <c r="E3" s="324"/>
      <c r="F3" s="324"/>
      <c r="G3" s="324"/>
      <c r="H3" s="324"/>
    </row>
    <row r="4" spans="1:8" ht="15.75" thickBot="1">
      <c r="A4" s="1" t="s">
        <v>305</v>
      </c>
      <c r="B4" s="472"/>
      <c r="C4" s="324"/>
      <c r="D4" s="324"/>
      <c r="E4" s="324"/>
      <c r="F4" s="324"/>
      <c r="G4" s="324"/>
      <c r="H4" s="324"/>
    </row>
    <row r="5" spans="1:8" ht="15.75" thickBot="1">
      <c r="A5" s="325"/>
      <c r="B5" s="746" t="s">
        <v>570</v>
      </c>
      <c r="C5" s="747"/>
      <c r="D5" s="748"/>
      <c r="E5" s="749" t="s">
        <v>578</v>
      </c>
      <c r="F5" s="750"/>
      <c r="G5" s="750"/>
      <c r="H5" s="751"/>
    </row>
    <row r="6" spans="1:8">
      <c r="A6" s="142" t="s">
        <v>306</v>
      </c>
      <c r="B6" s="489">
        <v>2017</v>
      </c>
      <c r="C6" s="490">
        <v>2018</v>
      </c>
      <c r="D6" s="491" t="s">
        <v>212</v>
      </c>
      <c r="E6" s="490">
        <v>2017</v>
      </c>
      <c r="F6" s="490">
        <v>2018</v>
      </c>
      <c r="G6" s="436" t="s">
        <v>212</v>
      </c>
      <c r="H6" s="437" t="s">
        <v>213</v>
      </c>
    </row>
    <row r="7" spans="1:8">
      <c r="A7" s="492" t="s">
        <v>415</v>
      </c>
      <c r="B7" s="493">
        <f>+SUM(B8:B18)</f>
        <v>34274446.059999995</v>
      </c>
      <c r="C7" s="493">
        <f>+SUM(C8:C18)</f>
        <v>107132311</v>
      </c>
      <c r="D7" s="617">
        <f t="shared" ref="D7:D70" si="0">C7/B7-1</f>
        <v>2.1257196925212689</v>
      </c>
      <c r="E7" s="493">
        <f>+SUM(E8:E18)</f>
        <v>249649872.84999999</v>
      </c>
      <c r="F7" s="493">
        <f>+SUM(F8:F18)</f>
        <v>1215211113.6900001</v>
      </c>
      <c r="G7" s="617">
        <f t="shared" ref="G7:G70" si="1">F7/E7-1</f>
        <v>3.8676616567722002</v>
      </c>
      <c r="H7" s="445">
        <f>F7/F7</f>
        <v>1</v>
      </c>
    </row>
    <row r="8" spans="1:8">
      <c r="A8" s="494" t="s">
        <v>505</v>
      </c>
      <c r="B8" s="495">
        <v>3620779</v>
      </c>
      <c r="C8" s="496">
        <v>24298912</v>
      </c>
      <c r="D8" s="618">
        <f t="shared" si="0"/>
        <v>5.7109624752021597</v>
      </c>
      <c r="E8" s="495">
        <v>22871917</v>
      </c>
      <c r="F8" s="496">
        <v>366754872.54999995</v>
      </c>
      <c r="G8" s="618" t="s">
        <v>64</v>
      </c>
      <c r="H8" s="618">
        <f>+F8/$F$7</f>
        <v>0.3018034219884192</v>
      </c>
    </row>
    <row r="9" spans="1:8">
      <c r="A9" s="494" t="s">
        <v>511</v>
      </c>
      <c r="B9" s="495">
        <v>214000</v>
      </c>
      <c r="C9" s="496">
        <v>6342288</v>
      </c>
      <c r="D9" s="618" t="s">
        <v>64</v>
      </c>
      <c r="E9" s="495">
        <v>1055000</v>
      </c>
      <c r="F9" s="496">
        <v>204533559.72999999</v>
      </c>
      <c r="G9" s="618" t="s">
        <v>64</v>
      </c>
      <c r="H9" s="618">
        <f t="shared" ref="H9:H18" si="2">+F9/$F$7</f>
        <v>0.16831113328854597</v>
      </c>
    </row>
    <row r="10" spans="1:8">
      <c r="A10" s="494" t="s">
        <v>500</v>
      </c>
      <c r="B10" s="495">
        <v>170396.17</v>
      </c>
      <c r="C10" s="496">
        <v>16270477</v>
      </c>
      <c r="D10" s="618" t="s">
        <v>64</v>
      </c>
      <c r="E10" s="495">
        <v>6432330.0999999996</v>
      </c>
      <c r="F10" s="496">
        <v>178141794.47999999</v>
      </c>
      <c r="G10" s="618" t="s">
        <v>64</v>
      </c>
      <c r="H10" s="618">
        <f t="shared" si="2"/>
        <v>0.14659328940719671</v>
      </c>
    </row>
    <row r="11" spans="1:8">
      <c r="A11" s="497" t="s">
        <v>504</v>
      </c>
      <c r="B11" s="495">
        <v>86040</v>
      </c>
      <c r="C11" s="496">
        <v>13659661</v>
      </c>
      <c r="D11" s="618" t="s">
        <v>64</v>
      </c>
      <c r="E11" s="495">
        <v>257192</v>
      </c>
      <c r="F11" s="496">
        <v>99524586.200000003</v>
      </c>
      <c r="G11" s="618" t="s">
        <v>64</v>
      </c>
      <c r="H11" s="618">
        <f t="shared" si="2"/>
        <v>8.1899009216425497E-2</v>
      </c>
    </row>
    <row r="12" spans="1:8">
      <c r="A12" s="497" t="s">
        <v>160</v>
      </c>
      <c r="B12" s="495"/>
      <c r="C12" s="496">
        <v>11180942</v>
      </c>
      <c r="D12" s="618" t="s">
        <v>64</v>
      </c>
      <c r="E12" s="495"/>
      <c r="F12" s="496">
        <v>74524704</v>
      </c>
      <c r="G12" s="618" t="s">
        <v>64</v>
      </c>
      <c r="H12" s="618">
        <f t="shared" si="2"/>
        <v>6.1326549074839379E-2</v>
      </c>
    </row>
    <row r="13" spans="1:8">
      <c r="A13" s="497" t="s">
        <v>22</v>
      </c>
      <c r="B13" s="495">
        <v>10145560</v>
      </c>
      <c r="C13" s="496">
        <v>6947913</v>
      </c>
      <c r="D13" s="618">
        <f t="shared" si="0"/>
        <v>-0.3151769838234656</v>
      </c>
      <c r="E13" s="495">
        <v>67794195</v>
      </c>
      <c r="F13" s="496">
        <v>49828095</v>
      </c>
      <c r="G13" s="618">
        <f t="shared" si="1"/>
        <v>-0.26500941562917002</v>
      </c>
      <c r="H13" s="618">
        <f t="shared" si="2"/>
        <v>4.1003653141960264E-2</v>
      </c>
    </row>
    <row r="14" spans="1:8">
      <c r="A14" s="497" t="s">
        <v>506</v>
      </c>
      <c r="B14" s="495">
        <v>2484008</v>
      </c>
      <c r="C14" s="496">
        <v>4230074</v>
      </c>
      <c r="D14" s="618">
        <f t="shared" si="0"/>
        <v>0.70292285693121759</v>
      </c>
      <c r="E14" s="495">
        <v>65826438</v>
      </c>
      <c r="F14" s="496">
        <v>39654831.299999997</v>
      </c>
      <c r="G14" s="618">
        <f t="shared" si="1"/>
        <v>-0.39758503566606485</v>
      </c>
      <c r="H14" s="618">
        <f t="shared" si="2"/>
        <v>3.2632051215848189E-2</v>
      </c>
    </row>
    <row r="15" spans="1:8">
      <c r="A15" s="497" t="s">
        <v>293</v>
      </c>
      <c r="B15" s="495"/>
      <c r="C15" s="496">
        <v>161398</v>
      </c>
      <c r="D15" s="618" t="s">
        <v>64</v>
      </c>
      <c r="E15" s="495"/>
      <c r="F15" s="496">
        <v>31802164.539999999</v>
      </c>
      <c r="G15" s="618" t="s">
        <v>64</v>
      </c>
      <c r="H15" s="618">
        <f t="shared" si="2"/>
        <v>2.6170073810000326E-2</v>
      </c>
    </row>
    <row r="16" spans="1:8">
      <c r="A16" s="497" t="s">
        <v>161</v>
      </c>
      <c r="B16" s="495">
        <v>1899317</v>
      </c>
      <c r="C16" s="496">
        <v>6405793</v>
      </c>
      <c r="D16" s="618">
        <f t="shared" si="0"/>
        <v>2.3726823905646084</v>
      </c>
      <c r="E16" s="495">
        <v>8258305</v>
      </c>
      <c r="F16" s="496">
        <v>28805144.399999999</v>
      </c>
      <c r="G16" s="618">
        <f t="shared" si="1"/>
        <v>2.4880213796898998</v>
      </c>
      <c r="H16" s="618">
        <f t="shared" si="2"/>
        <v>2.3703819094060871E-2</v>
      </c>
    </row>
    <row r="17" spans="1:8">
      <c r="A17" s="497" t="s">
        <v>501</v>
      </c>
      <c r="B17" s="495">
        <v>2355989.2599999998</v>
      </c>
      <c r="C17" s="496">
        <v>1375537</v>
      </c>
      <c r="D17" s="618">
        <f t="shared" si="0"/>
        <v>-0.41615311098659247</v>
      </c>
      <c r="E17" s="495">
        <v>7147733.29</v>
      </c>
      <c r="F17" s="496">
        <v>14755946</v>
      </c>
      <c r="G17" s="618">
        <f t="shared" si="1"/>
        <v>1.0644231396608252</v>
      </c>
      <c r="H17" s="618">
        <f t="shared" si="2"/>
        <v>1.2142701653866076E-2</v>
      </c>
    </row>
    <row r="18" spans="1:8">
      <c r="A18" s="497" t="s">
        <v>26</v>
      </c>
      <c r="B18" s="495">
        <v>13298356.629999995</v>
      </c>
      <c r="C18" s="496">
        <v>16259316</v>
      </c>
      <c r="D18" s="618">
        <f t="shared" si="0"/>
        <v>0.22265603580823856</v>
      </c>
      <c r="E18" s="495">
        <v>70006762.460000008</v>
      </c>
      <c r="F18" s="496">
        <v>126885415.49000025</v>
      </c>
      <c r="G18" s="618">
        <f t="shared" si="1"/>
        <v>0.81247369584472895</v>
      </c>
      <c r="H18" s="618">
        <f t="shared" si="2"/>
        <v>0.10441429810883764</v>
      </c>
    </row>
    <row r="19" spans="1:8">
      <c r="A19" s="492" t="s">
        <v>301</v>
      </c>
      <c r="B19" s="493">
        <f>+SUM(B20:B30)</f>
        <v>71658482.570000023</v>
      </c>
      <c r="C19" s="493">
        <f>+SUM(C20:C30)</f>
        <v>43978637</v>
      </c>
      <c r="D19" s="617">
        <f t="shared" si="0"/>
        <v>-0.38627451457628614</v>
      </c>
      <c r="E19" s="493">
        <f>+SUM(E20:E30)</f>
        <v>430633081.13</v>
      </c>
      <c r="F19" s="493">
        <f>+SUM(F20:F30)</f>
        <v>527828807.55000007</v>
      </c>
      <c r="G19" s="617">
        <f t="shared" si="1"/>
        <v>0.22570427279983751</v>
      </c>
      <c r="H19" s="445">
        <f>F19/F19</f>
        <v>1</v>
      </c>
    </row>
    <row r="20" spans="1:8">
      <c r="A20" s="494" t="s">
        <v>22</v>
      </c>
      <c r="B20" s="495">
        <v>2776000</v>
      </c>
      <c r="C20" s="496">
        <v>5500620</v>
      </c>
      <c r="D20" s="618">
        <f t="shared" si="0"/>
        <v>0.98149135446685887</v>
      </c>
      <c r="E20" s="495">
        <v>102342614</v>
      </c>
      <c r="F20" s="496">
        <v>128503530</v>
      </c>
      <c r="G20" s="618">
        <f t="shared" si="1"/>
        <v>0.25562094788784662</v>
      </c>
      <c r="H20" s="618">
        <f t="shared" ref="H20:H30" si="3">+F20/$F$19</f>
        <v>0.24345683327984546</v>
      </c>
    </row>
    <row r="21" spans="1:8">
      <c r="A21" s="494" t="s">
        <v>505</v>
      </c>
      <c r="B21" s="495">
        <v>20316989</v>
      </c>
      <c r="C21" s="496">
        <v>5838703</v>
      </c>
      <c r="D21" s="618">
        <f t="shared" si="0"/>
        <v>-0.71261967016864558</v>
      </c>
      <c r="E21" s="495">
        <v>84897987</v>
      </c>
      <c r="F21" s="496">
        <v>77325618.140000015</v>
      </c>
      <c r="G21" s="618">
        <f t="shared" si="1"/>
        <v>-8.9193738598301375E-2</v>
      </c>
      <c r="H21" s="618">
        <f t="shared" si="3"/>
        <v>0.1464975329764947</v>
      </c>
    </row>
    <row r="22" spans="1:8">
      <c r="A22" s="494" t="s">
        <v>504</v>
      </c>
      <c r="B22" s="495">
        <v>14207517</v>
      </c>
      <c r="C22" s="496">
        <v>9064045</v>
      </c>
      <c r="D22" s="618">
        <f t="shared" si="0"/>
        <v>-0.36202469439241214</v>
      </c>
      <c r="E22" s="495">
        <v>28849737</v>
      </c>
      <c r="F22" s="496">
        <v>53182631.960000001</v>
      </c>
      <c r="G22" s="618">
        <f t="shared" si="1"/>
        <v>0.84343559041803395</v>
      </c>
      <c r="H22" s="618">
        <f t="shared" si="3"/>
        <v>0.10075735010913008</v>
      </c>
    </row>
    <row r="23" spans="1:8">
      <c r="A23" s="497" t="s">
        <v>160</v>
      </c>
      <c r="B23" s="495"/>
      <c r="C23" s="496">
        <v>1736762</v>
      </c>
      <c r="D23" s="618" t="s">
        <v>64</v>
      </c>
      <c r="E23" s="495"/>
      <c r="F23" s="496">
        <v>50963653</v>
      </c>
      <c r="G23" s="618" t="s">
        <v>64</v>
      </c>
      <c r="H23" s="618">
        <f t="shared" si="3"/>
        <v>9.6553375395624502E-2</v>
      </c>
    </row>
    <row r="24" spans="1:8">
      <c r="A24" s="497" t="s">
        <v>506</v>
      </c>
      <c r="B24" s="495">
        <v>15869777</v>
      </c>
      <c r="C24" s="496">
        <v>2286910</v>
      </c>
      <c r="D24" s="618">
        <f t="shared" si="0"/>
        <v>-0.85589526557304496</v>
      </c>
      <c r="E24" s="495">
        <v>67338145</v>
      </c>
      <c r="F24" s="496">
        <v>32485760.469999999</v>
      </c>
      <c r="G24" s="618">
        <f t="shared" si="1"/>
        <v>-0.51757268528855382</v>
      </c>
      <c r="H24" s="618">
        <f t="shared" si="3"/>
        <v>6.1546016445725528E-2</v>
      </c>
    </row>
    <row r="25" spans="1:8">
      <c r="A25" s="497" t="s">
        <v>295</v>
      </c>
      <c r="B25" s="495"/>
      <c r="C25" s="496">
        <v>7426153</v>
      </c>
      <c r="D25" s="618" t="s">
        <v>64</v>
      </c>
      <c r="E25" s="495"/>
      <c r="F25" s="496">
        <v>23893940.189999998</v>
      </c>
      <c r="G25" s="618" t="s">
        <v>64</v>
      </c>
      <c r="H25" s="618">
        <f t="shared" si="3"/>
        <v>4.5268351875123028E-2</v>
      </c>
    </row>
    <row r="26" spans="1:8">
      <c r="A26" s="497" t="s">
        <v>500</v>
      </c>
      <c r="B26" s="495">
        <v>1044713.11</v>
      </c>
      <c r="C26" s="496">
        <v>203445</v>
      </c>
      <c r="D26" s="618">
        <f t="shared" si="0"/>
        <v>-0.80526232699425015</v>
      </c>
      <c r="E26" s="495">
        <v>7253076.2400000002</v>
      </c>
      <c r="F26" s="496">
        <v>17498100.579999998</v>
      </c>
      <c r="G26" s="618">
        <f t="shared" si="1"/>
        <v>1.4125074659355845</v>
      </c>
      <c r="H26" s="618">
        <f t="shared" si="3"/>
        <v>3.3151090523497892E-2</v>
      </c>
    </row>
    <row r="27" spans="1:8">
      <c r="A27" s="497" t="s">
        <v>161</v>
      </c>
      <c r="B27" s="495">
        <v>505677</v>
      </c>
      <c r="C27" s="496">
        <v>248407</v>
      </c>
      <c r="D27" s="618">
        <f t="shared" si="0"/>
        <v>-0.5087634992297454</v>
      </c>
      <c r="E27" s="495">
        <v>4317007</v>
      </c>
      <c r="F27" s="496">
        <v>10873538.370000001</v>
      </c>
      <c r="G27" s="618">
        <f t="shared" si="1"/>
        <v>1.5187678338256112</v>
      </c>
      <c r="H27" s="618">
        <f t="shared" si="3"/>
        <v>2.0600501932570202E-2</v>
      </c>
    </row>
    <row r="28" spans="1:8">
      <c r="A28" s="497" t="s">
        <v>544</v>
      </c>
      <c r="B28" s="495">
        <v>57450</v>
      </c>
      <c r="C28" s="496">
        <v>3743132</v>
      </c>
      <c r="D28" s="618" t="s">
        <v>64</v>
      </c>
      <c r="E28" s="495">
        <v>3674790.88</v>
      </c>
      <c r="F28" s="496">
        <v>10847522.98</v>
      </c>
      <c r="G28" s="618">
        <f t="shared" si="1"/>
        <v>1.951874905055822</v>
      </c>
      <c r="H28" s="618">
        <f t="shared" si="3"/>
        <v>2.0551214380189808E-2</v>
      </c>
    </row>
    <row r="29" spans="1:8">
      <c r="A29" s="497" t="s">
        <v>33</v>
      </c>
      <c r="B29" s="495">
        <v>3767088.61</v>
      </c>
      <c r="C29" s="496"/>
      <c r="D29" s="618" t="s">
        <v>54</v>
      </c>
      <c r="E29" s="495">
        <v>10497551.75</v>
      </c>
      <c r="F29" s="496">
        <v>10556087.300000001</v>
      </c>
      <c r="G29" s="618">
        <f t="shared" si="1"/>
        <v>5.5761144497334936E-3</v>
      </c>
      <c r="H29" s="618">
        <f t="shared" si="3"/>
        <v>1.9999073845548009E-2</v>
      </c>
    </row>
    <row r="30" spans="1:8">
      <c r="A30" s="497" t="s">
        <v>26</v>
      </c>
      <c r="B30" s="495">
        <v>13113270.850000024</v>
      </c>
      <c r="C30" s="496">
        <v>7930460</v>
      </c>
      <c r="D30" s="618">
        <f t="shared" si="0"/>
        <v>-0.39523402736701763</v>
      </c>
      <c r="E30" s="495">
        <v>121462172.25999999</v>
      </c>
      <c r="F30" s="496">
        <v>111698424.56</v>
      </c>
      <c r="G30" s="618">
        <f t="shared" si="1"/>
        <v>-8.0385090422225192E-2</v>
      </c>
      <c r="H30" s="618">
        <f t="shared" si="3"/>
        <v>0.21161865923625067</v>
      </c>
    </row>
    <row r="31" spans="1:8">
      <c r="A31" s="492" t="s">
        <v>302</v>
      </c>
      <c r="B31" s="493">
        <f>+SUM(B32:B42)</f>
        <v>45914390.840000018</v>
      </c>
      <c r="C31" s="493">
        <f>+SUM(C32:C42)</f>
        <v>40253063</v>
      </c>
      <c r="D31" s="617">
        <f t="shared" si="0"/>
        <v>-0.12330181750049363</v>
      </c>
      <c r="E31" s="493">
        <f>+SUM(E32:E42)</f>
        <v>419749362.52999997</v>
      </c>
      <c r="F31" s="493">
        <f>+SUM(F32:F42)</f>
        <v>361020249.92000002</v>
      </c>
      <c r="G31" s="617">
        <f t="shared" si="1"/>
        <v>-0.13991471542926415</v>
      </c>
      <c r="H31" s="445">
        <f>F31/F31</f>
        <v>1</v>
      </c>
    </row>
    <row r="32" spans="1:8">
      <c r="A32" s="494" t="s">
        <v>507</v>
      </c>
      <c r="B32" s="495">
        <v>3016446</v>
      </c>
      <c r="C32" s="496">
        <v>3542240</v>
      </c>
      <c r="D32" s="618">
        <f t="shared" si="0"/>
        <v>0.17430910415767431</v>
      </c>
      <c r="E32" s="495">
        <v>38257844</v>
      </c>
      <c r="F32" s="496">
        <v>40980417</v>
      </c>
      <c r="G32" s="618">
        <f t="shared" si="1"/>
        <v>7.1163785392611256E-2</v>
      </c>
      <c r="H32" s="618">
        <f>+F32/$F$31</f>
        <v>0.1135127932825957</v>
      </c>
    </row>
    <row r="33" spans="1:8">
      <c r="A33" s="494" t="s">
        <v>29</v>
      </c>
      <c r="B33" s="495">
        <v>1400743</v>
      </c>
      <c r="C33" s="496">
        <v>1655374</v>
      </c>
      <c r="D33" s="618">
        <f t="shared" si="0"/>
        <v>0.18178281097960158</v>
      </c>
      <c r="E33" s="495">
        <v>21741319</v>
      </c>
      <c r="F33" s="496">
        <v>23440685</v>
      </c>
      <c r="G33" s="618">
        <f t="shared" si="1"/>
        <v>7.8162967021458085E-2</v>
      </c>
      <c r="H33" s="618">
        <f t="shared" ref="H33:H42" si="4">+F33/$F$31</f>
        <v>6.4929003304369542E-2</v>
      </c>
    </row>
    <row r="34" spans="1:8">
      <c r="A34" s="494" t="s">
        <v>516</v>
      </c>
      <c r="B34" s="495">
        <v>3318014</v>
      </c>
      <c r="C34" s="496">
        <v>2654669</v>
      </c>
      <c r="D34" s="618">
        <f t="shared" si="0"/>
        <v>-0.19992230291975865</v>
      </c>
      <c r="E34" s="495">
        <v>23335958</v>
      </c>
      <c r="F34" s="496">
        <v>22681177.039999999</v>
      </c>
      <c r="G34" s="618">
        <f t="shared" si="1"/>
        <v>-2.8058884919144989E-2</v>
      </c>
      <c r="H34" s="618">
        <f t="shared" si="4"/>
        <v>6.2825221147639262E-2</v>
      </c>
    </row>
    <row r="35" spans="1:8">
      <c r="A35" s="497" t="s">
        <v>125</v>
      </c>
      <c r="B35" s="495">
        <v>6758308.2300000004</v>
      </c>
      <c r="C35" s="496">
        <v>2172179</v>
      </c>
      <c r="D35" s="618">
        <f t="shared" si="0"/>
        <v>-0.67859130923361277</v>
      </c>
      <c r="E35" s="495">
        <v>60698564.460000008</v>
      </c>
      <c r="F35" s="496">
        <v>19648871.780000001</v>
      </c>
      <c r="G35" s="618">
        <f t="shared" si="1"/>
        <v>-0.67628770210952038</v>
      </c>
      <c r="H35" s="618">
        <f t="shared" si="4"/>
        <v>5.4425954733436907E-2</v>
      </c>
    </row>
    <row r="36" spans="1:8">
      <c r="A36" s="497" t="s">
        <v>508</v>
      </c>
      <c r="B36" s="495">
        <v>768076.26000000013</v>
      </c>
      <c r="C36" s="496">
        <v>5611605</v>
      </c>
      <c r="D36" s="618">
        <f t="shared" si="0"/>
        <v>6.3060518756301605</v>
      </c>
      <c r="E36" s="495">
        <v>9525647.6399999987</v>
      </c>
      <c r="F36" s="496">
        <v>17709926.850000001</v>
      </c>
      <c r="G36" s="618">
        <f t="shared" si="1"/>
        <v>0.85918349274569672</v>
      </c>
      <c r="H36" s="618">
        <f t="shared" si="4"/>
        <v>4.9055217412110309E-2</v>
      </c>
    </row>
    <row r="37" spans="1:8">
      <c r="A37" s="497" t="s">
        <v>506</v>
      </c>
      <c r="B37" s="495">
        <v>1089021</v>
      </c>
      <c r="C37" s="496">
        <v>1123623</v>
      </c>
      <c r="D37" s="618">
        <f t="shared" si="0"/>
        <v>3.177349197122914E-2</v>
      </c>
      <c r="E37" s="495">
        <v>6107980</v>
      </c>
      <c r="F37" s="496">
        <v>17342027.600000001</v>
      </c>
      <c r="G37" s="618">
        <f t="shared" si="1"/>
        <v>1.8392410584186591</v>
      </c>
      <c r="H37" s="618">
        <f t="shared" si="4"/>
        <v>4.8036163079059675E-2</v>
      </c>
    </row>
    <row r="38" spans="1:8">
      <c r="A38" s="497" t="s">
        <v>530</v>
      </c>
      <c r="B38" s="495">
        <v>14304.33</v>
      </c>
      <c r="C38" s="496">
        <v>3879671</v>
      </c>
      <c r="D38" s="618" t="s">
        <v>64</v>
      </c>
      <c r="E38" s="495">
        <v>549783.68999999994</v>
      </c>
      <c r="F38" s="496">
        <v>13894299.33</v>
      </c>
      <c r="G38" s="618" t="s">
        <v>64</v>
      </c>
      <c r="H38" s="618">
        <f t="shared" si="4"/>
        <v>3.8486204951325848E-2</v>
      </c>
    </row>
    <row r="39" spans="1:8">
      <c r="A39" s="497" t="s">
        <v>416</v>
      </c>
      <c r="B39" s="495">
        <v>885799</v>
      </c>
      <c r="C39" s="496">
        <v>547314</v>
      </c>
      <c r="D39" s="618">
        <f t="shared" si="0"/>
        <v>-0.38212393556551771</v>
      </c>
      <c r="E39" s="495">
        <v>10652560</v>
      </c>
      <c r="F39" s="496">
        <v>13428901</v>
      </c>
      <c r="G39" s="618">
        <f t="shared" si="1"/>
        <v>0.26062664749130726</v>
      </c>
      <c r="H39" s="618">
        <f t="shared" si="4"/>
        <v>3.7197085213296947E-2</v>
      </c>
    </row>
    <row r="40" spans="1:8">
      <c r="A40" s="497" t="s">
        <v>31</v>
      </c>
      <c r="B40" s="495">
        <v>312097.11999999994</v>
      </c>
      <c r="C40" s="496">
        <v>1419197</v>
      </c>
      <c r="D40" s="618">
        <f t="shared" si="0"/>
        <v>3.5472928426894814</v>
      </c>
      <c r="E40" s="495">
        <v>6762464.9900000002</v>
      </c>
      <c r="F40" s="496">
        <v>12144180.6</v>
      </c>
      <c r="G40" s="618">
        <f t="shared" si="1"/>
        <v>0.79582158546598247</v>
      </c>
      <c r="H40" s="618">
        <f t="shared" si="4"/>
        <v>3.3638502556826329E-2</v>
      </c>
    </row>
    <row r="41" spans="1:8">
      <c r="A41" s="497" t="s">
        <v>504</v>
      </c>
      <c r="B41" s="495">
        <v>876955</v>
      </c>
      <c r="C41" s="496">
        <v>1255617</v>
      </c>
      <c r="D41" s="618">
        <f t="shared" si="0"/>
        <v>0.43179182512215575</v>
      </c>
      <c r="E41" s="495">
        <v>10730609</v>
      </c>
      <c r="F41" s="496">
        <v>11111363.16</v>
      </c>
      <c r="G41" s="618">
        <f t="shared" si="1"/>
        <v>3.5482996351837937E-2</v>
      </c>
      <c r="H41" s="618">
        <f t="shared" si="4"/>
        <v>3.0777672893590357E-2</v>
      </c>
    </row>
    <row r="42" spans="1:8">
      <c r="A42" s="497" t="s">
        <v>26</v>
      </c>
      <c r="B42" s="495">
        <v>27474626.900000017</v>
      </c>
      <c r="C42" s="496">
        <v>16391574</v>
      </c>
      <c r="D42" s="618">
        <f t="shared" si="0"/>
        <v>-0.40339229865938631</v>
      </c>
      <c r="E42" s="495">
        <v>231386631.74999997</v>
      </c>
      <c r="F42" s="496">
        <v>168638400.56000003</v>
      </c>
      <c r="G42" s="618">
        <f t="shared" si="1"/>
        <v>-0.27118347639804796</v>
      </c>
      <c r="H42" s="618">
        <f t="shared" si="4"/>
        <v>0.46711618142574918</v>
      </c>
    </row>
    <row r="43" spans="1:8">
      <c r="A43" s="492" t="s">
        <v>304</v>
      </c>
      <c r="B43" s="493">
        <f>+SUM(B44:B54)</f>
        <v>183374905.83000007</v>
      </c>
      <c r="C43" s="493">
        <f>+SUM(C44:C54)</f>
        <v>90756815</v>
      </c>
      <c r="D43" s="617">
        <f t="shared" si="0"/>
        <v>-0.50507505599409985</v>
      </c>
      <c r="E43" s="493">
        <f>+SUM(E44:E54)</f>
        <v>1264845060.2900002</v>
      </c>
      <c r="F43" s="493">
        <f>+SUM(F44:F54)</f>
        <v>943678352.32000005</v>
      </c>
      <c r="G43" s="619">
        <f t="shared" si="1"/>
        <v>-0.25391782602713719</v>
      </c>
      <c r="H43" s="350">
        <f>F43/F43</f>
        <v>1</v>
      </c>
    </row>
    <row r="44" spans="1:8">
      <c r="A44" s="494" t="s">
        <v>294</v>
      </c>
      <c r="B44" s="495">
        <v>9259931</v>
      </c>
      <c r="C44" s="496">
        <v>17510967</v>
      </c>
      <c r="D44" s="618">
        <f t="shared" si="0"/>
        <v>0.89104724430452009</v>
      </c>
      <c r="E44" s="495">
        <v>47584859</v>
      </c>
      <c r="F44" s="496">
        <v>139384509</v>
      </c>
      <c r="G44" s="618">
        <f t="shared" si="1"/>
        <v>1.9291777243681651</v>
      </c>
      <c r="H44" s="618">
        <f>+F44/$F$43</f>
        <v>0.14770340832480483</v>
      </c>
    </row>
    <row r="45" spans="1:8">
      <c r="A45" s="494" t="s">
        <v>511</v>
      </c>
      <c r="B45" s="495">
        <v>49643000</v>
      </c>
      <c r="C45" s="496">
        <v>1522506</v>
      </c>
      <c r="D45" s="618">
        <f t="shared" si="0"/>
        <v>-0.96933090264488453</v>
      </c>
      <c r="E45" s="495">
        <v>188347700</v>
      </c>
      <c r="F45" s="496">
        <v>116414743.98</v>
      </c>
      <c r="G45" s="618">
        <f t="shared" si="1"/>
        <v>-0.38191576546992612</v>
      </c>
      <c r="H45" s="618">
        <f t="shared" ref="H45:H54" si="5">+F45/$F$43</f>
        <v>0.12336273656569365</v>
      </c>
    </row>
    <row r="46" spans="1:8">
      <c r="A46" s="494" t="s">
        <v>295</v>
      </c>
      <c r="B46" s="495">
        <v>0</v>
      </c>
      <c r="C46" s="496">
        <v>3713695</v>
      </c>
      <c r="D46" s="618" t="s">
        <v>64</v>
      </c>
      <c r="E46" s="495">
        <v>8269.5</v>
      </c>
      <c r="F46" s="496">
        <v>83081096.350000009</v>
      </c>
      <c r="G46" s="618" t="s">
        <v>64</v>
      </c>
      <c r="H46" s="618">
        <f t="shared" si="5"/>
        <v>8.8039633574032994E-2</v>
      </c>
    </row>
    <row r="47" spans="1:8">
      <c r="A47" s="497" t="s">
        <v>505</v>
      </c>
      <c r="B47" s="495">
        <v>44941391</v>
      </c>
      <c r="C47" s="496">
        <v>4622161</v>
      </c>
      <c r="D47" s="618">
        <f t="shared" si="0"/>
        <v>-0.89715135875522856</v>
      </c>
      <c r="E47" s="495">
        <v>425168134</v>
      </c>
      <c r="F47" s="496">
        <v>63483027.210000001</v>
      </c>
      <c r="G47" s="618">
        <f t="shared" si="1"/>
        <v>-0.85068724080342295</v>
      </c>
      <c r="H47" s="618">
        <f t="shared" si="5"/>
        <v>6.7271890950904203E-2</v>
      </c>
    </row>
    <row r="48" spans="1:8">
      <c r="A48" s="497" t="s">
        <v>293</v>
      </c>
      <c r="B48" s="495">
        <v>7450736</v>
      </c>
      <c r="C48" s="496">
        <v>7483204</v>
      </c>
      <c r="D48" s="618">
        <f t="shared" si="0"/>
        <v>4.3576903006630197E-3</v>
      </c>
      <c r="E48" s="495">
        <v>59190499</v>
      </c>
      <c r="F48" s="496">
        <v>60958701.539999999</v>
      </c>
      <c r="G48" s="618">
        <f t="shared" si="1"/>
        <v>2.9873080475297131E-2</v>
      </c>
      <c r="H48" s="618">
        <f t="shared" si="5"/>
        <v>6.4596905704295507E-2</v>
      </c>
    </row>
    <row r="49" spans="1:8">
      <c r="A49" s="497" t="s">
        <v>22</v>
      </c>
      <c r="B49" s="495">
        <v>5412942</v>
      </c>
      <c r="C49" s="496">
        <v>4845735</v>
      </c>
      <c r="D49" s="618">
        <f t="shared" si="0"/>
        <v>-0.10478719335991404</v>
      </c>
      <c r="E49" s="495">
        <v>48191139</v>
      </c>
      <c r="F49" s="496">
        <v>53011715</v>
      </c>
      <c r="G49" s="618">
        <f t="shared" si="1"/>
        <v>0.10003033960247332</v>
      </c>
      <c r="H49" s="618">
        <f t="shared" si="5"/>
        <v>5.6175618386998666E-2</v>
      </c>
    </row>
    <row r="50" spans="1:8">
      <c r="A50" s="497" t="s">
        <v>506</v>
      </c>
      <c r="B50" s="495">
        <v>725674</v>
      </c>
      <c r="C50" s="496">
        <v>6069834</v>
      </c>
      <c r="D50" s="618">
        <f t="shared" si="0"/>
        <v>7.3644088116702537</v>
      </c>
      <c r="E50" s="495">
        <v>28878472</v>
      </c>
      <c r="F50" s="496">
        <v>50095727.210000001</v>
      </c>
      <c r="G50" s="618">
        <f t="shared" si="1"/>
        <v>0.7347083741134226</v>
      </c>
      <c r="H50" s="618">
        <f t="shared" si="5"/>
        <v>5.308559541165845E-2</v>
      </c>
    </row>
    <row r="51" spans="1:8">
      <c r="A51" s="497" t="s">
        <v>161</v>
      </c>
      <c r="B51" s="495">
        <v>6298343</v>
      </c>
      <c r="C51" s="496">
        <v>7335659</v>
      </c>
      <c r="D51" s="618">
        <f t="shared" si="0"/>
        <v>0.16469665116682286</v>
      </c>
      <c r="E51" s="495">
        <v>28944564</v>
      </c>
      <c r="F51" s="496">
        <v>40048734.960000001</v>
      </c>
      <c r="G51" s="618">
        <f t="shared" si="1"/>
        <v>0.38363579979992091</v>
      </c>
      <c r="H51" s="618">
        <f t="shared" si="5"/>
        <v>4.2438967537553017E-2</v>
      </c>
    </row>
    <row r="52" spans="1:8">
      <c r="A52" s="497" t="s">
        <v>512</v>
      </c>
      <c r="B52" s="495">
        <v>1087447.3600000001</v>
      </c>
      <c r="C52" s="496">
        <v>1091925</v>
      </c>
      <c r="D52" s="618">
        <f t="shared" si="0"/>
        <v>4.1175694242339134E-3</v>
      </c>
      <c r="E52" s="495">
        <v>7894497.9999999991</v>
      </c>
      <c r="F52" s="496">
        <v>38113142.550000004</v>
      </c>
      <c r="G52" s="618">
        <f t="shared" si="1"/>
        <v>3.82781078036881</v>
      </c>
      <c r="H52" s="618">
        <f t="shared" si="5"/>
        <v>4.038785297585791E-2</v>
      </c>
    </row>
    <row r="53" spans="1:8">
      <c r="A53" s="497" t="s">
        <v>504</v>
      </c>
      <c r="B53" s="495">
        <v>19502038</v>
      </c>
      <c r="C53" s="496">
        <v>5057450</v>
      </c>
      <c r="D53" s="618">
        <f t="shared" si="0"/>
        <v>-0.74067069298090793</v>
      </c>
      <c r="E53" s="495">
        <v>122317601</v>
      </c>
      <c r="F53" s="496">
        <v>35406550.730000004</v>
      </c>
      <c r="G53" s="618">
        <f t="shared" si="1"/>
        <v>-0.7105359290851363</v>
      </c>
      <c r="H53" s="618">
        <f t="shared" si="5"/>
        <v>3.7519723370737758E-2</v>
      </c>
    </row>
    <row r="54" spans="1:8">
      <c r="A54" s="497" t="s">
        <v>26</v>
      </c>
      <c r="B54" s="495">
        <v>39053403.470000058</v>
      </c>
      <c r="C54" s="496">
        <v>31503679</v>
      </c>
      <c r="D54" s="618">
        <f t="shared" si="0"/>
        <v>-0.19331796461221584</v>
      </c>
      <c r="E54" s="495">
        <v>308319324.7900002</v>
      </c>
      <c r="F54" s="496">
        <v>263680403.78999996</v>
      </c>
      <c r="G54" s="618">
        <f t="shared" si="1"/>
        <v>-0.14478145679128063</v>
      </c>
      <c r="H54" s="618">
        <f t="shared" si="5"/>
        <v>0.27941766719746297</v>
      </c>
    </row>
    <row r="55" spans="1:8">
      <c r="A55" s="492" t="s">
        <v>443</v>
      </c>
      <c r="B55" s="493">
        <f>+SUM(B56:B66)</f>
        <v>40753125.279999994</v>
      </c>
      <c r="C55" s="493">
        <f>+SUM(C56:C66)</f>
        <v>67366756</v>
      </c>
      <c r="D55" s="617">
        <f t="shared" si="0"/>
        <v>0.65304514775608902</v>
      </c>
      <c r="E55" s="493">
        <f>+SUM(E56:E66)</f>
        <v>411548448.91999996</v>
      </c>
      <c r="F55" s="493">
        <f>+SUM(F56:F66)</f>
        <v>641734296.37999988</v>
      </c>
      <c r="G55" s="617">
        <f t="shared" si="1"/>
        <v>0.55931652291258005</v>
      </c>
      <c r="H55" s="445">
        <f>F55/F55</f>
        <v>1</v>
      </c>
    </row>
    <row r="56" spans="1:8">
      <c r="A56" s="494" t="s">
        <v>511</v>
      </c>
      <c r="B56" s="495">
        <v>11169000</v>
      </c>
      <c r="C56" s="496">
        <v>12194574</v>
      </c>
      <c r="D56" s="618">
        <f t="shared" si="0"/>
        <v>9.1823260811173757E-2</v>
      </c>
      <c r="E56" s="495">
        <v>51674000</v>
      </c>
      <c r="F56" s="496">
        <v>140050720.94</v>
      </c>
      <c r="G56" s="618">
        <f t="shared" si="1"/>
        <v>1.7102744308549753</v>
      </c>
      <c r="H56" s="618">
        <f t="shared" ref="H56:H66" si="6">+F56/$F$55</f>
        <v>0.21823786219627203</v>
      </c>
    </row>
    <row r="57" spans="1:8">
      <c r="A57" s="494" t="s">
        <v>24</v>
      </c>
      <c r="B57" s="495">
        <v>3309544</v>
      </c>
      <c r="C57" s="496">
        <v>7560082</v>
      </c>
      <c r="D57" s="618">
        <f t="shared" si="0"/>
        <v>1.2843273877005412</v>
      </c>
      <c r="E57" s="495">
        <v>21138890</v>
      </c>
      <c r="F57" s="496">
        <v>77422459.530000001</v>
      </c>
      <c r="G57" s="618">
        <f t="shared" si="1"/>
        <v>2.6625603108772506</v>
      </c>
      <c r="H57" s="618">
        <f t="shared" si="6"/>
        <v>0.12064566280271651</v>
      </c>
    </row>
    <row r="58" spans="1:8">
      <c r="A58" s="497" t="s">
        <v>295</v>
      </c>
      <c r="B58" s="495"/>
      <c r="C58" s="496">
        <v>12809180</v>
      </c>
      <c r="D58" s="618" t="s">
        <v>64</v>
      </c>
      <c r="E58" s="495"/>
      <c r="F58" s="496">
        <v>74017287.780000001</v>
      </c>
      <c r="G58" s="618" t="s">
        <v>64</v>
      </c>
      <c r="H58" s="618">
        <f t="shared" si="6"/>
        <v>0.11533946089141388</v>
      </c>
    </row>
    <row r="59" spans="1:8">
      <c r="A59" s="494" t="s">
        <v>502</v>
      </c>
      <c r="B59" s="495">
        <v>3924341</v>
      </c>
      <c r="C59" s="496">
        <v>6287615</v>
      </c>
      <c r="D59" s="618">
        <f t="shared" si="0"/>
        <v>0.60220913524079589</v>
      </c>
      <c r="E59" s="495">
        <v>43904885</v>
      </c>
      <c r="F59" s="496">
        <v>61708783</v>
      </c>
      <c r="G59" s="618">
        <f t="shared" si="1"/>
        <v>0.40551063964750167</v>
      </c>
      <c r="H59" s="618">
        <f t="shared" si="6"/>
        <v>9.615939704032811E-2</v>
      </c>
    </row>
    <row r="60" spans="1:8">
      <c r="A60" s="497" t="s">
        <v>31</v>
      </c>
      <c r="B60" s="495">
        <v>2397945.02</v>
      </c>
      <c r="C60" s="496">
        <v>4165248</v>
      </c>
      <c r="D60" s="618">
        <f t="shared" si="0"/>
        <v>0.73700729802387221</v>
      </c>
      <c r="E60" s="495">
        <v>41579370.510000005</v>
      </c>
      <c r="F60" s="496">
        <v>42725342.159999996</v>
      </c>
      <c r="G60" s="618">
        <f t="shared" si="1"/>
        <v>2.7561062996958485E-2</v>
      </c>
      <c r="H60" s="618">
        <f t="shared" si="6"/>
        <v>6.6577931709450658E-2</v>
      </c>
    </row>
    <row r="61" spans="1:8">
      <c r="A61" s="497" t="s">
        <v>508</v>
      </c>
      <c r="B61" s="495">
        <v>1832333.54</v>
      </c>
      <c r="C61" s="496">
        <v>2397330</v>
      </c>
      <c r="D61" s="618">
        <f t="shared" si="0"/>
        <v>0.30834804235477775</v>
      </c>
      <c r="E61" s="495">
        <v>14221261.719999999</v>
      </c>
      <c r="F61" s="496">
        <v>29054815.07</v>
      </c>
      <c r="G61" s="618">
        <f t="shared" si="1"/>
        <v>1.0430546629444919</v>
      </c>
      <c r="H61" s="618">
        <f t="shared" si="6"/>
        <v>4.5275459382328742E-2</v>
      </c>
    </row>
    <row r="62" spans="1:8">
      <c r="A62" s="497" t="s">
        <v>296</v>
      </c>
      <c r="B62" s="495">
        <v>705478</v>
      </c>
      <c r="C62" s="496">
        <v>2918852</v>
      </c>
      <c r="D62" s="618">
        <f t="shared" si="0"/>
        <v>3.1374103799126267</v>
      </c>
      <c r="E62" s="495">
        <v>6596654</v>
      </c>
      <c r="F62" s="496">
        <v>19663803.439999998</v>
      </c>
      <c r="G62" s="618">
        <f t="shared" si="1"/>
        <v>1.9808753710593274</v>
      </c>
      <c r="H62" s="618">
        <f t="shared" si="6"/>
        <v>3.0641658940347753E-2</v>
      </c>
    </row>
    <row r="63" spans="1:8">
      <c r="A63" s="497" t="s">
        <v>29</v>
      </c>
      <c r="B63" s="495">
        <v>1457618</v>
      </c>
      <c r="C63" s="496">
        <v>1640551</v>
      </c>
      <c r="D63" s="618">
        <f t="shared" si="0"/>
        <v>0.12550133162460941</v>
      </c>
      <c r="E63" s="495">
        <v>13989505</v>
      </c>
      <c r="F63" s="496">
        <v>18006101</v>
      </c>
      <c r="G63" s="618">
        <f t="shared" si="1"/>
        <v>0.28711494795562809</v>
      </c>
      <c r="H63" s="618">
        <f t="shared" si="6"/>
        <v>2.8058498823534551E-2</v>
      </c>
    </row>
    <row r="64" spans="1:8">
      <c r="A64" s="497" t="s">
        <v>507</v>
      </c>
      <c r="B64" s="495">
        <v>1219796</v>
      </c>
      <c r="C64" s="496">
        <v>1875258</v>
      </c>
      <c r="D64" s="618">
        <f t="shared" si="0"/>
        <v>0.53735378702668313</v>
      </c>
      <c r="E64" s="495">
        <v>10762873</v>
      </c>
      <c r="F64" s="496">
        <v>15667934</v>
      </c>
      <c r="G64" s="618">
        <f t="shared" si="1"/>
        <v>0.45573900203040574</v>
      </c>
      <c r="H64" s="618">
        <f t="shared" si="6"/>
        <v>2.4414986215295417E-2</v>
      </c>
    </row>
    <row r="65" spans="1:22">
      <c r="A65" s="497" t="s">
        <v>509</v>
      </c>
      <c r="B65" s="495">
        <v>1112549.04</v>
      </c>
      <c r="C65" s="496">
        <v>1499000</v>
      </c>
      <c r="D65" s="618">
        <f t="shared" si="0"/>
        <v>0.34735633765860774</v>
      </c>
      <c r="E65" s="495">
        <v>9355758.5099999998</v>
      </c>
      <c r="F65" s="496">
        <v>14509597.23</v>
      </c>
      <c r="G65" s="618">
        <f t="shared" si="1"/>
        <v>0.55087342351678559</v>
      </c>
      <c r="H65" s="618">
        <f t="shared" si="6"/>
        <v>2.2609976296807131E-2</v>
      </c>
    </row>
    <row r="66" spans="1:22" ht="15.75" thickBot="1">
      <c r="A66" s="497" t="s">
        <v>26</v>
      </c>
      <c r="B66" s="495">
        <v>13624520.679999996</v>
      </c>
      <c r="C66" s="496">
        <v>14019066</v>
      </c>
      <c r="D66" s="620">
        <f t="shared" si="0"/>
        <v>2.8958473422053821E-2</v>
      </c>
      <c r="E66" s="495">
        <v>198325251.17999998</v>
      </c>
      <c r="F66" s="496">
        <v>148907452.2299999</v>
      </c>
      <c r="G66" s="620">
        <f t="shared" si="1"/>
        <v>-0.24917552684780664</v>
      </c>
      <c r="H66" s="621">
        <f t="shared" si="6"/>
        <v>0.23203910570150527</v>
      </c>
    </row>
    <row r="67" spans="1:22">
      <c r="A67" s="492" t="s">
        <v>26</v>
      </c>
      <c r="B67" s="493">
        <f>+SUM(B68:B78)</f>
        <v>44599721.969999991</v>
      </c>
      <c r="C67" s="493">
        <f>+SUM(C68:C78)</f>
        <v>89474532</v>
      </c>
      <c r="D67" s="617">
        <f t="shared" si="0"/>
        <v>1.0061679321719774</v>
      </c>
      <c r="E67" s="493">
        <f>+SUM(E68:E78)</f>
        <v>558992684.77999997</v>
      </c>
      <c r="F67" s="493">
        <f>+SUM(F68:F78)</f>
        <v>491547414.51999998</v>
      </c>
      <c r="G67" s="619">
        <f t="shared" si="1"/>
        <v>-0.12065501409297352</v>
      </c>
      <c r="H67" s="350">
        <f>F67/F67</f>
        <v>1</v>
      </c>
    </row>
    <row r="68" spans="1:22">
      <c r="A68" s="494" t="s">
        <v>294</v>
      </c>
      <c r="B68" s="495">
        <v>4695567</v>
      </c>
      <c r="C68" s="496">
        <v>50873422</v>
      </c>
      <c r="D68" s="618">
        <f t="shared" si="0"/>
        <v>9.8343512082779352</v>
      </c>
      <c r="E68" s="495">
        <v>68611909</v>
      </c>
      <c r="F68" s="496">
        <v>252456023</v>
      </c>
      <c r="G68" s="618">
        <f t="shared" si="1"/>
        <v>2.6794781937928591</v>
      </c>
      <c r="H68" s="618">
        <f t="shared" ref="H68:H78" si="7">+F68/$F$67</f>
        <v>0.51359444794664488</v>
      </c>
      <c r="I68" s="622"/>
    </row>
    <row r="69" spans="1:22">
      <c r="A69" s="494" t="s">
        <v>160</v>
      </c>
      <c r="B69" s="495">
        <v>15257504</v>
      </c>
      <c r="C69" s="496">
        <v>4369252</v>
      </c>
      <c r="D69" s="618">
        <f t="shared" si="0"/>
        <v>-0.71363258367816917</v>
      </c>
      <c r="E69" s="495">
        <v>143857396</v>
      </c>
      <c r="F69" s="496">
        <v>26549650</v>
      </c>
      <c r="G69" s="618">
        <f t="shared" si="1"/>
        <v>-0.81544466438138508</v>
      </c>
      <c r="H69" s="618">
        <f t="shared" si="7"/>
        <v>5.4012388664328441E-2</v>
      </c>
      <c r="I69" s="622"/>
    </row>
    <row r="70" spans="1:22">
      <c r="A70" s="494" t="s">
        <v>22</v>
      </c>
      <c r="B70" s="495">
        <v>2526594</v>
      </c>
      <c r="C70" s="496">
        <v>2173125</v>
      </c>
      <c r="D70" s="618">
        <f t="shared" si="0"/>
        <v>-0.13989940607790563</v>
      </c>
      <c r="E70" s="495">
        <v>71345069</v>
      </c>
      <c r="F70" s="496">
        <v>22311322</v>
      </c>
      <c r="G70" s="618">
        <f t="shared" si="1"/>
        <v>-0.68727590690254992</v>
      </c>
      <c r="H70" s="618">
        <f t="shared" si="7"/>
        <v>4.5389969189009338E-2</v>
      </c>
      <c r="I70" s="622"/>
    </row>
    <row r="71" spans="1:22">
      <c r="A71" s="497" t="s">
        <v>295</v>
      </c>
      <c r="B71" s="495">
        <v>924525.63</v>
      </c>
      <c r="C71" s="496"/>
      <c r="D71" s="618">
        <f t="shared" ref="D71:D79" si="8">C71/B71-1</f>
        <v>-1</v>
      </c>
      <c r="E71" s="495">
        <v>9833848.1300000008</v>
      </c>
      <c r="F71" s="496">
        <v>16946152.899999999</v>
      </c>
      <c r="G71" s="618">
        <f t="shared" ref="G71:G79" si="9">F71/E71-1</f>
        <v>0.7232473672541857</v>
      </c>
      <c r="H71" s="618">
        <f t="shared" si="7"/>
        <v>3.4475113487369383E-2</v>
      </c>
    </row>
    <row r="72" spans="1:22">
      <c r="A72" s="497" t="s">
        <v>504</v>
      </c>
      <c r="B72" s="495">
        <v>715058</v>
      </c>
      <c r="C72" s="496">
        <v>970170</v>
      </c>
      <c r="D72" s="618">
        <f t="shared" si="8"/>
        <v>0.35677105913086771</v>
      </c>
      <c r="E72" s="495">
        <v>8034634.25</v>
      </c>
      <c r="F72" s="496">
        <v>16880759.579999998</v>
      </c>
      <c r="G72" s="618">
        <f t="shared" si="9"/>
        <v>1.100999131354361</v>
      </c>
      <c r="H72" s="618">
        <f t="shared" si="7"/>
        <v>3.4342077857299272E-2</v>
      </c>
    </row>
    <row r="73" spans="1:22">
      <c r="A73" s="497" t="s">
        <v>505</v>
      </c>
      <c r="B73" s="495">
        <v>956592</v>
      </c>
      <c r="C73" s="496">
        <v>11161747</v>
      </c>
      <c r="D73" s="618" t="s">
        <v>64</v>
      </c>
      <c r="E73" s="495">
        <v>12645625</v>
      </c>
      <c r="F73" s="496">
        <v>15160744.77</v>
      </c>
      <c r="G73" s="618">
        <f t="shared" si="9"/>
        <v>0.19889248415954142</v>
      </c>
      <c r="H73" s="618">
        <f t="shared" si="7"/>
        <v>3.0842893934870125E-2</v>
      </c>
    </row>
    <row r="74" spans="1:22">
      <c r="A74" s="497" t="s">
        <v>24</v>
      </c>
      <c r="B74" s="495">
        <v>449738</v>
      </c>
      <c r="C74" s="496">
        <v>1165120</v>
      </c>
      <c r="D74" s="618">
        <f t="shared" si="8"/>
        <v>1.5906638976470746</v>
      </c>
      <c r="E74" s="495">
        <v>7868992</v>
      </c>
      <c r="F74" s="496">
        <v>14321255</v>
      </c>
      <c r="G74" s="618">
        <f t="shared" si="9"/>
        <v>0.81996054894959869</v>
      </c>
      <c r="H74" s="618">
        <f t="shared" si="7"/>
        <v>2.9135042880827317E-2</v>
      </c>
    </row>
    <row r="75" spans="1:22">
      <c r="A75" s="497" t="s">
        <v>509</v>
      </c>
      <c r="B75" s="495">
        <v>2299799.91</v>
      </c>
      <c r="C75" s="496">
        <v>4198179</v>
      </c>
      <c r="D75" s="618">
        <f t="shared" si="8"/>
        <v>0.82545402395463174</v>
      </c>
      <c r="E75" s="495">
        <v>14927036.879999999</v>
      </c>
      <c r="F75" s="496">
        <v>13163476.65</v>
      </c>
      <c r="G75" s="618">
        <f t="shared" si="9"/>
        <v>-0.1181453656326733</v>
      </c>
      <c r="H75" s="618">
        <f t="shared" si="7"/>
        <v>2.6779668168642981E-2</v>
      </c>
    </row>
    <row r="76" spans="1:22">
      <c r="A76" s="497" t="s">
        <v>448</v>
      </c>
      <c r="B76" s="495">
        <v>0</v>
      </c>
      <c r="C76" s="496">
        <v>1803377</v>
      </c>
      <c r="D76" s="618" t="s">
        <v>64</v>
      </c>
      <c r="E76" s="495">
        <v>3720.48</v>
      </c>
      <c r="F76" s="496">
        <v>12668876.390000001</v>
      </c>
      <c r="G76" s="618" t="s">
        <v>64</v>
      </c>
      <c r="H76" s="618">
        <f t="shared" si="7"/>
        <v>2.5773457485014462E-2</v>
      </c>
    </row>
    <row r="77" spans="1:22">
      <c r="A77" s="497" t="s">
        <v>416</v>
      </c>
      <c r="B77" s="495">
        <v>1211946</v>
      </c>
      <c r="C77" s="496">
        <v>2190967</v>
      </c>
      <c r="D77" s="618">
        <f t="shared" si="8"/>
        <v>0.80780909380450949</v>
      </c>
      <c r="E77" s="495">
        <v>6510820</v>
      </c>
      <c r="F77" s="496">
        <v>8775451</v>
      </c>
      <c r="G77" s="618">
        <f t="shared" si="9"/>
        <v>0.34782577309770502</v>
      </c>
      <c r="H77" s="618">
        <f t="shared" si="7"/>
        <v>1.7852705030641448E-2</v>
      </c>
    </row>
    <row r="78" spans="1:22">
      <c r="A78" s="497" t="s">
        <v>26</v>
      </c>
      <c r="B78" s="495">
        <v>15562397.429999992</v>
      </c>
      <c r="C78" s="496">
        <v>10569173</v>
      </c>
      <c r="D78" s="618">
        <f t="shared" si="8"/>
        <v>-0.32085187725474984</v>
      </c>
      <c r="E78" s="495">
        <v>215353634.03999996</v>
      </c>
      <c r="F78" s="496">
        <v>92313703.230000079</v>
      </c>
      <c r="G78" s="618">
        <f t="shared" si="9"/>
        <v>-0.57133900413840399</v>
      </c>
      <c r="H78" s="618">
        <f t="shared" si="7"/>
        <v>0.18780223535535256</v>
      </c>
    </row>
    <row r="79" spans="1:22" s="192" customFormat="1" ht="16.5" customHeight="1">
      <c r="A79" s="492" t="s">
        <v>55</v>
      </c>
      <c r="B79" s="493">
        <f>+B67+B55+B43+B31+B19+B7</f>
        <v>420575072.55000013</v>
      </c>
      <c r="C79" s="493">
        <f>+C67+C55+C43+C31+C19+C7</f>
        <v>438962114</v>
      </c>
      <c r="D79" s="617">
        <f t="shared" si="8"/>
        <v>4.3718809435178585E-2</v>
      </c>
      <c r="E79" s="493">
        <f>+E67+E55+E43+E31+E19+E7</f>
        <v>3335418510.5000005</v>
      </c>
      <c r="F79" s="493">
        <f>+F67+F55+F43+F31+F19+F7</f>
        <v>4181020234.3800001</v>
      </c>
      <c r="G79" s="619">
        <f t="shared" si="9"/>
        <v>0.25352192572476873</v>
      </c>
      <c r="H79" s="401">
        <f>F79/F79</f>
        <v>1</v>
      </c>
      <c r="I79" s="652"/>
      <c r="J79" s="652"/>
      <c r="K79" s="652"/>
      <c r="L79" s="652"/>
      <c r="M79" s="652"/>
      <c r="N79" s="652"/>
      <c r="O79" s="652"/>
      <c r="P79" s="652"/>
      <c r="Q79" s="652"/>
      <c r="R79" s="652"/>
      <c r="S79" s="652"/>
      <c r="T79" s="652"/>
      <c r="U79" s="652"/>
      <c r="V79" s="652"/>
    </row>
    <row r="80" spans="1:22" s="192" customFormat="1">
      <c r="B80" s="324"/>
      <c r="C80" s="324"/>
      <c r="D80" s="324"/>
      <c r="E80" s="324"/>
      <c r="F80" s="324"/>
      <c r="G80" s="324"/>
      <c r="H80" s="324"/>
      <c r="I80" s="652"/>
      <c r="J80" s="652"/>
      <c r="K80" s="652"/>
      <c r="L80" s="652"/>
      <c r="M80" s="652"/>
      <c r="N80" s="652"/>
      <c r="O80" s="652"/>
      <c r="P80" s="652"/>
      <c r="Q80" s="652"/>
      <c r="R80" s="652"/>
      <c r="S80" s="652"/>
      <c r="T80" s="652"/>
      <c r="U80" s="652"/>
      <c r="V80" s="652"/>
    </row>
    <row r="81" spans="1:22" s="192" customFormat="1" ht="45.75" customHeight="1">
      <c r="A81" s="778" t="s">
        <v>593</v>
      </c>
      <c r="B81" s="778"/>
      <c r="C81" s="778"/>
      <c r="D81" s="778"/>
      <c r="E81" s="778"/>
      <c r="F81" s="326"/>
      <c r="G81" s="326"/>
      <c r="H81" s="326"/>
      <c r="I81" s="652"/>
      <c r="J81" s="652"/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</row>
    <row r="82" spans="1:22" s="192" customFormat="1">
      <c r="B82" s="498"/>
      <c r="C82" s="498"/>
      <c r="D82" s="498"/>
      <c r="E82" s="498"/>
      <c r="F82" s="498"/>
      <c r="G82" s="498"/>
      <c r="H82" s="498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</row>
    <row r="83" spans="1:22" s="192" customFormat="1"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</row>
    <row r="84" spans="1:22" s="192" customFormat="1">
      <c r="I84" s="652"/>
      <c r="J84" s="652"/>
      <c r="K84" s="652"/>
      <c r="L84" s="652"/>
      <c r="M84" s="652"/>
      <c r="N84" s="652"/>
      <c r="O84" s="652"/>
      <c r="P84" s="652"/>
      <c r="Q84" s="652"/>
      <c r="R84" s="652"/>
      <c r="S84" s="652"/>
      <c r="T84" s="652"/>
      <c r="U84" s="652"/>
      <c r="V84" s="652"/>
    </row>
    <row r="85" spans="1:22" s="192" customFormat="1">
      <c r="I85" s="652"/>
      <c r="J85" s="652"/>
      <c r="K85" s="652"/>
      <c r="L85" s="652"/>
      <c r="M85" s="652"/>
      <c r="N85" s="652"/>
      <c r="O85" s="652"/>
      <c r="P85" s="652"/>
      <c r="Q85" s="652"/>
      <c r="R85" s="652"/>
      <c r="S85" s="652"/>
      <c r="T85" s="652"/>
      <c r="U85" s="652"/>
      <c r="V85" s="652"/>
    </row>
    <row r="86" spans="1:22" s="192" customFormat="1">
      <c r="I86" s="652"/>
      <c r="J86" s="652"/>
      <c r="K86" s="652"/>
      <c r="L86" s="652"/>
      <c r="M86" s="652"/>
      <c r="N86" s="652"/>
      <c r="O86" s="652"/>
      <c r="P86" s="652"/>
      <c r="Q86" s="652"/>
      <c r="R86" s="652"/>
      <c r="S86" s="652"/>
      <c r="T86" s="652"/>
      <c r="U86" s="652"/>
      <c r="V86" s="652"/>
    </row>
    <row r="87" spans="1:22" s="192" customFormat="1">
      <c r="I87" s="652"/>
      <c r="J87" s="652"/>
      <c r="K87" s="652"/>
      <c r="L87" s="652"/>
      <c r="M87" s="652"/>
      <c r="N87" s="652"/>
      <c r="O87" s="652"/>
      <c r="P87" s="652"/>
      <c r="Q87" s="652"/>
      <c r="R87" s="652"/>
      <c r="S87" s="652"/>
      <c r="T87" s="652"/>
      <c r="U87" s="652"/>
      <c r="V87" s="652"/>
    </row>
    <row r="88" spans="1:22" s="192" customFormat="1">
      <c r="I88" s="652"/>
      <c r="J88" s="652"/>
      <c r="K88" s="652"/>
      <c r="L88" s="652"/>
      <c r="M88" s="652"/>
      <c r="N88" s="652"/>
      <c r="O88" s="652"/>
      <c r="P88" s="652"/>
      <c r="Q88" s="652"/>
      <c r="R88" s="652"/>
      <c r="S88" s="652"/>
      <c r="T88" s="652"/>
      <c r="U88" s="652"/>
      <c r="V88" s="652"/>
    </row>
    <row r="89" spans="1:22" s="192" customFormat="1">
      <c r="I89" s="652"/>
      <c r="J89" s="652"/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2"/>
      <c r="V89" s="652"/>
    </row>
    <row r="90" spans="1:22" s="192" customFormat="1">
      <c r="I90" s="652"/>
      <c r="J90" s="652"/>
      <c r="K90" s="652"/>
      <c r="L90" s="652"/>
      <c r="M90" s="652"/>
      <c r="N90" s="652"/>
      <c r="O90" s="652"/>
      <c r="P90" s="652"/>
      <c r="Q90" s="652"/>
      <c r="R90" s="652"/>
      <c r="S90" s="652"/>
      <c r="T90" s="652"/>
      <c r="U90" s="652"/>
      <c r="V90" s="652"/>
    </row>
    <row r="91" spans="1:22" s="192" customFormat="1">
      <c r="I91" s="652"/>
      <c r="J91" s="652"/>
      <c r="K91" s="652"/>
      <c r="L91" s="652"/>
      <c r="M91" s="652"/>
      <c r="N91" s="652"/>
      <c r="O91" s="652"/>
      <c r="P91" s="652"/>
      <c r="Q91" s="652"/>
      <c r="R91" s="652"/>
      <c r="S91" s="652"/>
      <c r="T91" s="652"/>
      <c r="U91" s="652"/>
      <c r="V91" s="652"/>
    </row>
    <row r="92" spans="1:22" s="192" customFormat="1">
      <c r="I92" s="652"/>
      <c r="J92" s="652"/>
      <c r="K92" s="652"/>
      <c r="L92" s="652"/>
      <c r="M92" s="652"/>
      <c r="N92" s="652"/>
      <c r="O92" s="652"/>
      <c r="P92" s="652"/>
      <c r="Q92" s="652"/>
      <c r="R92" s="652"/>
      <c r="S92" s="652"/>
      <c r="T92" s="652"/>
      <c r="U92" s="652"/>
      <c r="V92" s="652"/>
    </row>
    <row r="93" spans="1:22" s="192" customFormat="1">
      <c r="I93" s="652"/>
      <c r="J93" s="652"/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</row>
    <row r="94" spans="1:22" s="192" customFormat="1">
      <c r="I94" s="652"/>
      <c r="J94" s="652"/>
      <c r="K94" s="652"/>
      <c r="L94" s="652"/>
      <c r="M94" s="652"/>
      <c r="N94" s="652"/>
      <c r="O94" s="652"/>
      <c r="P94" s="652"/>
      <c r="Q94" s="652"/>
      <c r="R94" s="652"/>
      <c r="S94" s="652"/>
      <c r="T94" s="652"/>
      <c r="U94" s="652"/>
      <c r="V94" s="652"/>
    </row>
    <row r="95" spans="1:22" s="192" customFormat="1">
      <c r="I95" s="652"/>
      <c r="J95" s="652"/>
      <c r="K95" s="652"/>
      <c r="L95" s="652"/>
      <c r="M95" s="652"/>
      <c r="N95" s="652"/>
      <c r="O95" s="652"/>
      <c r="P95" s="652"/>
      <c r="Q95" s="652"/>
      <c r="R95" s="652"/>
      <c r="S95" s="652"/>
      <c r="T95" s="652"/>
      <c r="U95" s="652"/>
      <c r="V95" s="652"/>
    </row>
    <row r="96" spans="1:22" s="192" customFormat="1">
      <c r="I96" s="652"/>
      <c r="J96" s="652"/>
      <c r="K96" s="652"/>
      <c r="L96" s="652"/>
      <c r="M96" s="652"/>
      <c r="N96" s="652"/>
      <c r="O96" s="652"/>
      <c r="P96" s="652"/>
      <c r="Q96" s="652"/>
      <c r="R96" s="652"/>
      <c r="S96" s="652"/>
      <c r="T96" s="652"/>
      <c r="U96" s="652"/>
      <c r="V96" s="652"/>
    </row>
    <row r="97" spans="9:22" s="192" customFormat="1">
      <c r="I97" s="652"/>
      <c r="J97" s="652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</row>
    <row r="98" spans="9:22" s="192" customFormat="1">
      <c r="I98" s="652"/>
      <c r="J98" s="652"/>
      <c r="K98" s="652"/>
      <c r="L98" s="652"/>
      <c r="M98" s="652"/>
      <c r="N98" s="652"/>
      <c r="O98" s="652"/>
      <c r="P98" s="652"/>
      <c r="Q98" s="652"/>
      <c r="R98" s="652"/>
      <c r="S98" s="652"/>
      <c r="T98" s="652"/>
      <c r="U98" s="652"/>
      <c r="V98" s="652"/>
    </row>
    <row r="99" spans="9:22" s="192" customFormat="1">
      <c r="I99" s="652"/>
      <c r="J99" s="652"/>
      <c r="K99" s="652"/>
      <c r="L99" s="652"/>
      <c r="M99" s="652"/>
      <c r="N99" s="652"/>
      <c r="O99" s="652"/>
      <c r="P99" s="652"/>
      <c r="Q99" s="652"/>
      <c r="R99" s="652"/>
      <c r="S99" s="652"/>
      <c r="T99" s="652"/>
      <c r="U99" s="652"/>
      <c r="V99" s="652"/>
    </row>
    <row r="100" spans="9:22" s="192" customFormat="1">
      <c r="I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</row>
    <row r="101" spans="9:22" s="192" customFormat="1">
      <c r="I101" s="652"/>
      <c r="J101" s="652"/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2"/>
      <c r="V101" s="652"/>
    </row>
    <row r="102" spans="9:22" s="192" customFormat="1">
      <c r="I102" s="652"/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</row>
    <row r="103" spans="9:22" s="192" customFormat="1">
      <c r="I103" s="652"/>
      <c r="J103" s="652"/>
      <c r="K103" s="652"/>
      <c r="L103" s="652"/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</row>
    <row r="104" spans="9:22" s="192" customFormat="1">
      <c r="I104" s="652"/>
      <c r="J104" s="652"/>
      <c r="K104" s="652"/>
      <c r="L104" s="652"/>
      <c r="M104" s="652"/>
      <c r="N104" s="652"/>
      <c r="O104" s="652"/>
      <c r="P104" s="652"/>
      <c r="Q104" s="652"/>
      <c r="R104" s="652"/>
      <c r="S104" s="652"/>
      <c r="T104" s="652"/>
      <c r="U104" s="652"/>
      <c r="V104" s="652"/>
    </row>
    <row r="105" spans="9:22" s="192" customFormat="1">
      <c r="I105" s="652"/>
      <c r="J105" s="652"/>
      <c r="K105" s="652"/>
      <c r="L105" s="652"/>
      <c r="M105" s="652"/>
      <c r="N105" s="652"/>
      <c r="O105" s="652"/>
      <c r="P105" s="652"/>
      <c r="Q105" s="652"/>
      <c r="R105" s="652"/>
      <c r="S105" s="652"/>
      <c r="T105" s="652"/>
      <c r="U105" s="652"/>
      <c r="V105" s="652"/>
    </row>
    <row r="106" spans="9:22" s="192" customFormat="1">
      <c r="I106" s="652"/>
      <c r="J106" s="652"/>
      <c r="K106" s="652"/>
      <c r="L106" s="652"/>
      <c r="M106" s="652"/>
      <c r="N106" s="652"/>
      <c r="O106" s="652"/>
      <c r="P106" s="652"/>
      <c r="Q106" s="652"/>
      <c r="R106" s="652"/>
      <c r="S106" s="652"/>
      <c r="T106" s="652"/>
      <c r="U106" s="652"/>
      <c r="V106" s="652"/>
    </row>
    <row r="107" spans="9:22" s="192" customFormat="1">
      <c r="I107" s="652"/>
      <c r="J107" s="652"/>
      <c r="K107" s="652"/>
      <c r="L107" s="652"/>
      <c r="M107" s="652"/>
      <c r="N107" s="652"/>
      <c r="O107" s="652"/>
      <c r="P107" s="652"/>
      <c r="Q107" s="652"/>
      <c r="R107" s="652"/>
      <c r="S107" s="652"/>
      <c r="T107" s="652"/>
      <c r="U107" s="652"/>
      <c r="V107" s="652"/>
    </row>
    <row r="108" spans="9:22" s="192" customFormat="1">
      <c r="I108" s="652"/>
      <c r="J108" s="652"/>
      <c r="K108" s="652"/>
      <c r="L108" s="652"/>
      <c r="M108" s="652"/>
      <c r="N108" s="652"/>
      <c r="O108" s="652"/>
      <c r="P108" s="652"/>
      <c r="Q108" s="652"/>
      <c r="R108" s="652"/>
      <c r="S108" s="652"/>
      <c r="T108" s="652"/>
      <c r="U108" s="652"/>
      <c r="V108" s="652"/>
    </row>
    <row r="109" spans="9:22" s="192" customFormat="1"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</row>
    <row r="110" spans="9:22" s="192" customFormat="1">
      <c r="I110" s="652"/>
      <c r="J110" s="652"/>
      <c r="K110" s="652"/>
      <c r="L110" s="652"/>
      <c r="M110" s="652"/>
      <c r="N110" s="652"/>
      <c r="O110" s="652"/>
      <c r="P110" s="652"/>
      <c r="Q110" s="652"/>
      <c r="R110" s="652"/>
      <c r="S110" s="652"/>
      <c r="T110" s="652"/>
      <c r="U110" s="652"/>
      <c r="V110" s="652"/>
    </row>
    <row r="111" spans="9:22" s="192" customFormat="1">
      <c r="I111" s="652"/>
      <c r="J111" s="652"/>
      <c r="K111" s="652"/>
      <c r="L111" s="652"/>
      <c r="M111" s="652"/>
      <c r="N111" s="652"/>
      <c r="O111" s="652"/>
      <c r="P111" s="652"/>
      <c r="Q111" s="652"/>
      <c r="R111" s="652"/>
      <c r="S111" s="652"/>
      <c r="T111" s="652"/>
      <c r="U111" s="652"/>
      <c r="V111" s="652"/>
    </row>
    <row r="112" spans="9:22" s="192" customFormat="1">
      <c r="I112" s="652"/>
      <c r="J112" s="652"/>
      <c r="K112" s="652"/>
      <c r="L112" s="652"/>
      <c r="M112" s="652"/>
      <c r="N112" s="652"/>
      <c r="O112" s="652"/>
      <c r="P112" s="652"/>
      <c r="Q112" s="652"/>
      <c r="R112" s="652"/>
      <c r="S112" s="652"/>
      <c r="T112" s="652"/>
      <c r="U112" s="652"/>
      <c r="V112" s="652"/>
    </row>
    <row r="113" spans="9:22" s="192" customFormat="1">
      <c r="I113" s="652"/>
      <c r="J113" s="652"/>
      <c r="K113" s="652"/>
      <c r="L113" s="652"/>
      <c r="M113" s="652"/>
      <c r="N113" s="652"/>
      <c r="O113" s="652"/>
      <c r="P113" s="652"/>
      <c r="Q113" s="652"/>
      <c r="R113" s="652"/>
      <c r="S113" s="652"/>
      <c r="T113" s="652"/>
      <c r="U113" s="652"/>
      <c r="V113" s="652"/>
    </row>
    <row r="114" spans="9:22" s="192" customFormat="1">
      <c r="I114" s="652"/>
      <c r="J114" s="652"/>
      <c r="K114" s="652"/>
      <c r="L114" s="652"/>
      <c r="M114" s="652"/>
      <c r="N114" s="652"/>
      <c r="O114" s="652"/>
      <c r="P114" s="652"/>
      <c r="Q114" s="652"/>
      <c r="R114" s="652"/>
      <c r="S114" s="652"/>
      <c r="T114" s="652"/>
      <c r="U114" s="652"/>
      <c r="V114" s="652"/>
    </row>
    <row r="115" spans="9:22" s="192" customFormat="1">
      <c r="I115" s="652"/>
      <c r="J115" s="652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</row>
    <row r="116" spans="9:22" s="192" customFormat="1">
      <c r="I116" s="652"/>
      <c r="J116" s="652"/>
      <c r="K116" s="652"/>
      <c r="L116" s="652"/>
      <c r="M116" s="652"/>
      <c r="N116" s="652"/>
      <c r="O116" s="652"/>
      <c r="P116" s="652"/>
      <c r="Q116" s="652"/>
      <c r="R116" s="652"/>
      <c r="S116" s="652"/>
      <c r="T116" s="652"/>
      <c r="U116" s="652"/>
      <c r="V116" s="652"/>
    </row>
    <row r="117" spans="9:22" s="192" customFormat="1"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</row>
    <row r="118" spans="9:22" s="192" customFormat="1">
      <c r="I118" s="652"/>
      <c r="J118" s="652"/>
      <c r="K118" s="652"/>
      <c r="L118" s="652"/>
      <c r="M118" s="652"/>
      <c r="N118" s="652"/>
      <c r="O118" s="652"/>
      <c r="P118" s="652"/>
      <c r="Q118" s="652"/>
      <c r="R118" s="652"/>
      <c r="S118" s="652"/>
      <c r="T118" s="652"/>
      <c r="U118" s="652"/>
      <c r="V118" s="652"/>
    </row>
    <row r="119" spans="9:22" s="192" customFormat="1"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</row>
    <row r="120" spans="9:22" s="192" customFormat="1"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</row>
    <row r="121" spans="9:22" s="192" customFormat="1">
      <c r="I121" s="652"/>
      <c r="J121" s="652"/>
      <c r="K121" s="652"/>
      <c r="L121" s="652"/>
      <c r="M121" s="652"/>
      <c r="N121" s="652"/>
      <c r="O121" s="652"/>
      <c r="P121" s="652"/>
      <c r="Q121" s="652"/>
      <c r="R121" s="652"/>
      <c r="S121" s="652"/>
      <c r="T121" s="652"/>
      <c r="U121" s="652"/>
      <c r="V121" s="652"/>
    </row>
    <row r="122" spans="9:22" s="192" customFormat="1">
      <c r="I122" s="652"/>
      <c r="J122" s="652"/>
      <c r="K122" s="652"/>
      <c r="L122" s="652"/>
      <c r="M122" s="652"/>
      <c r="N122" s="652"/>
      <c r="O122" s="652"/>
      <c r="P122" s="652"/>
      <c r="Q122" s="652"/>
      <c r="R122" s="652"/>
      <c r="S122" s="652"/>
      <c r="T122" s="652"/>
      <c r="U122" s="652"/>
      <c r="V122" s="652"/>
    </row>
    <row r="123" spans="9:22" s="192" customFormat="1">
      <c r="I123" s="652"/>
      <c r="J123" s="652"/>
      <c r="K123" s="652"/>
      <c r="L123" s="652"/>
      <c r="M123" s="652"/>
      <c r="N123" s="652"/>
      <c r="O123" s="652"/>
      <c r="P123" s="652"/>
      <c r="Q123" s="652"/>
      <c r="R123" s="652"/>
      <c r="S123" s="652"/>
      <c r="T123" s="652"/>
      <c r="U123" s="652"/>
      <c r="V123" s="652"/>
    </row>
    <row r="124" spans="9:22" s="192" customFormat="1">
      <c r="I124" s="652"/>
      <c r="J124" s="652"/>
      <c r="K124" s="652"/>
      <c r="L124" s="652"/>
      <c r="M124" s="652"/>
      <c r="N124" s="652"/>
      <c r="O124" s="652"/>
      <c r="P124" s="652"/>
      <c r="Q124" s="652"/>
      <c r="R124" s="652"/>
      <c r="S124" s="652"/>
      <c r="T124" s="652"/>
      <c r="U124" s="652"/>
      <c r="V124" s="652"/>
    </row>
    <row r="125" spans="9:22" s="192" customFormat="1">
      <c r="I125" s="652"/>
      <c r="J125" s="652"/>
      <c r="K125" s="652"/>
      <c r="L125" s="652"/>
      <c r="M125" s="652"/>
      <c r="N125" s="652"/>
      <c r="O125" s="652"/>
      <c r="P125" s="652"/>
      <c r="Q125" s="652"/>
      <c r="R125" s="652"/>
      <c r="S125" s="652"/>
      <c r="T125" s="652"/>
      <c r="U125" s="652"/>
      <c r="V125" s="652"/>
    </row>
    <row r="126" spans="9:22" s="192" customFormat="1">
      <c r="I126" s="652"/>
      <c r="J126" s="652"/>
      <c r="K126" s="652"/>
      <c r="L126" s="652"/>
      <c r="M126" s="652"/>
      <c r="N126" s="652"/>
      <c r="O126" s="652"/>
      <c r="P126" s="652"/>
      <c r="Q126" s="652"/>
      <c r="R126" s="652"/>
      <c r="S126" s="652"/>
      <c r="T126" s="652"/>
      <c r="U126" s="652"/>
      <c r="V126" s="652"/>
    </row>
    <row r="127" spans="9:22" s="192" customFormat="1">
      <c r="I127" s="652"/>
      <c r="J127" s="652"/>
      <c r="K127" s="652"/>
      <c r="L127" s="652"/>
      <c r="M127" s="652"/>
      <c r="N127" s="652"/>
      <c r="O127" s="652"/>
      <c r="P127" s="652"/>
      <c r="Q127" s="652"/>
      <c r="R127" s="652"/>
      <c r="S127" s="652"/>
      <c r="T127" s="652"/>
      <c r="U127" s="652"/>
      <c r="V127" s="652"/>
    </row>
    <row r="128" spans="9:22" s="192" customFormat="1">
      <c r="I128" s="652"/>
      <c r="J128" s="652"/>
      <c r="K128" s="652"/>
      <c r="L128" s="652"/>
      <c r="M128" s="652"/>
      <c r="N128" s="652"/>
      <c r="O128" s="652"/>
      <c r="P128" s="652"/>
      <c r="Q128" s="652"/>
      <c r="R128" s="652"/>
      <c r="S128" s="652"/>
      <c r="T128" s="652"/>
      <c r="U128" s="652"/>
      <c r="V128" s="652"/>
    </row>
    <row r="129" spans="9:22" s="192" customFormat="1">
      <c r="I129" s="652"/>
      <c r="J129" s="652"/>
      <c r="K129" s="652"/>
      <c r="L129" s="652"/>
      <c r="M129" s="652"/>
      <c r="N129" s="652"/>
      <c r="O129" s="652"/>
      <c r="P129" s="652"/>
      <c r="Q129" s="652"/>
      <c r="R129" s="652"/>
      <c r="S129" s="652"/>
      <c r="T129" s="652"/>
      <c r="U129" s="652"/>
      <c r="V129" s="652"/>
    </row>
    <row r="130" spans="9:22" s="192" customFormat="1">
      <c r="I130" s="652"/>
      <c r="J130" s="652"/>
      <c r="K130" s="652"/>
      <c r="L130" s="652"/>
      <c r="M130" s="652"/>
      <c r="N130" s="652"/>
      <c r="O130" s="652"/>
      <c r="P130" s="652"/>
      <c r="Q130" s="652"/>
      <c r="R130" s="652"/>
      <c r="S130" s="652"/>
      <c r="T130" s="652"/>
      <c r="U130" s="652"/>
      <c r="V130" s="652"/>
    </row>
    <row r="131" spans="9:22" s="192" customFormat="1">
      <c r="I131" s="652"/>
      <c r="J131" s="652"/>
      <c r="K131" s="652"/>
      <c r="L131" s="652"/>
      <c r="M131" s="652"/>
      <c r="N131" s="652"/>
      <c r="O131" s="652"/>
      <c r="P131" s="652"/>
      <c r="Q131" s="652"/>
      <c r="R131" s="652"/>
      <c r="S131" s="652"/>
      <c r="T131" s="652"/>
      <c r="U131" s="652"/>
      <c r="V131" s="652"/>
    </row>
    <row r="132" spans="9:22" s="192" customFormat="1">
      <c r="I132" s="652"/>
      <c r="J132" s="652"/>
      <c r="K132" s="652"/>
      <c r="L132" s="652"/>
      <c r="M132" s="652"/>
      <c r="N132" s="652"/>
      <c r="O132" s="652"/>
      <c r="P132" s="652"/>
      <c r="Q132" s="652"/>
      <c r="R132" s="652"/>
      <c r="S132" s="652"/>
      <c r="T132" s="652"/>
      <c r="U132" s="652"/>
      <c r="V132" s="652"/>
    </row>
    <row r="133" spans="9:22" s="192" customFormat="1">
      <c r="I133" s="652"/>
      <c r="J133" s="652"/>
      <c r="K133" s="652"/>
      <c r="L133" s="652"/>
      <c r="M133" s="652"/>
      <c r="N133" s="652"/>
      <c r="O133" s="652"/>
      <c r="P133" s="652"/>
      <c r="Q133" s="652"/>
      <c r="R133" s="652"/>
      <c r="S133" s="652"/>
      <c r="T133" s="652"/>
      <c r="U133" s="652"/>
      <c r="V133" s="652"/>
    </row>
    <row r="134" spans="9:22" s="192" customFormat="1">
      <c r="I134" s="652"/>
      <c r="J134" s="652"/>
      <c r="K134" s="652"/>
      <c r="L134" s="652"/>
      <c r="M134" s="652"/>
      <c r="N134" s="652"/>
      <c r="O134" s="652"/>
      <c r="P134" s="652"/>
      <c r="Q134" s="652"/>
      <c r="R134" s="652"/>
      <c r="S134" s="652"/>
      <c r="T134" s="652"/>
      <c r="U134" s="652"/>
      <c r="V134" s="652"/>
    </row>
    <row r="135" spans="9:22" s="192" customFormat="1">
      <c r="I135" s="652"/>
      <c r="J135" s="652"/>
      <c r="K135" s="652"/>
      <c r="L135" s="652"/>
      <c r="M135" s="652"/>
      <c r="N135" s="652"/>
      <c r="O135" s="652"/>
      <c r="P135" s="652"/>
      <c r="Q135" s="652"/>
      <c r="R135" s="652"/>
      <c r="S135" s="652"/>
      <c r="T135" s="652"/>
      <c r="U135" s="652"/>
      <c r="V135" s="652"/>
    </row>
    <row r="136" spans="9:22" s="192" customFormat="1">
      <c r="I136" s="652"/>
      <c r="J136" s="652"/>
      <c r="K136" s="652"/>
      <c r="L136" s="652"/>
      <c r="M136" s="652"/>
      <c r="N136" s="652"/>
      <c r="O136" s="652"/>
      <c r="P136" s="652"/>
      <c r="Q136" s="652"/>
      <c r="R136" s="652"/>
      <c r="S136" s="652"/>
      <c r="T136" s="652"/>
      <c r="U136" s="652"/>
      <c r="V136" s="652"/>
    </row>
    <row r="137" spans="9:22" s="192" customFormat="1">
      <c r="I137" s="652"/>
      <c r="J137" s="652"/>
      <c r="K137" s="652"/>
      <c r="L137" s="652"/>
      <c r="M137" s="652"/>
      <c r="N137" s="652"/>
      <c r="O137" s="652"/>
      <c r="P137" s="652"/>
      <c r="Q137" s="652"/>
      <c r="R137" s="652"/>
      <c r="S137" s="652"/>
      <c r="T137" s="652"/>
      <c r="U137" s="652"/>
      <c r="V137" s="652"/>
    </row>
    <row r="138" spans="9:22" s="192" customFormat="1"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</row>
    <row r="139" spans="9:22" s="192" customFormat="1">
      <c r="I139" s="652"/>
      <c r="J139" s="652"/>
      <c r="K139" s="652"/>
      <c r="L139" s="652"/>
      <c r="M139" s="652"/>
      <c r="N139" s="652"/>
      <c r="O139" s="652"/>
      <c r="P139" s="652"/>
      <c r="Q139" s="652"/>
      <c r="R139" s="652"/>
      <c r="S139" s="652"/>
      <c r="T139" s="652"/>
      <c r="U139" s="652"/>
      <c r="V139" s="652"/>
    </row>
    <row r="140" spans="9:22" s="192" customFormat="1">
      <c r="I140" s="652"/>
      <c r="J140" s="652"/>
      <c r="K140" s="652"/>
      <c r="L140" s="652"/>
      <c r="M140" s="652"/>
      <c r="N140" s="652"/>
      <c r="O140" s="652"/>
      <c r="P140" s="652"/>
      <c r="Q140" s="652"/>
      <c r="R140" s="652"/>
      <c r="S140" s="652"/>
      <c r="T140" s="652"/>
      <c r="U140" s="652"/>
      <c r="V140" s="652"/>
    </row>
    <row r="141" spans="9:22" s="192" customFormat="1"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</row>
    <row r="142" spans="9:22" s="192" customFormat="1">
      <c r="I142" s="652"/>
      <c r="J142" s="652"/>
      <c r="K142" s="652"/>
      <c r="L142" s="652"/>
      <c r="M142" s="652"/>
      <c r="N142" s="652"/>
      <c r="O142" s="652"/>
      <c r="P142" s="652"/>
      <c r="Q142" s="652"/>
      <c r="R142" s="652"/>
      <c r="S142" s="652"/>
      <c r="T142" s="652"/>
      <c r="U142" s="652"/>
      <c r="V142" s="652"/>
    </row>
    <row r="143" spans="9:22" s="192" customFormat="1">
      <c r="I143" s="652"/>
      <c r="J143" s="652"/>
      <c r="K143" s="652"/>
      <c r="L143" s="652"/>
      <c r="M143" s="652"/>
      <c r="N143" s="652"/>
      <c r="O143" s="652"/>
      <c r="P143" s="652"/>
      <c r="Q143" s="652"/>
      <c r="R143" s="652"/>
      <c r="S143" s="652"/>
      <c r="T143" s="652"/>
      <c r="U143" s="652"/>
      <c r="V143" s="652"/>
    </row>
    <row r="144" spans="9:22" s="192" customFormat="1">
      <c r="I144" s="652"/>
      <c r="J144" s="652"/>
      <c r="K144" s="652"/>
      <c r="L144" s="652"/>
      <c r="M144" s="652"/>
      <c r="N144" s="652"/>
      <c r="O144" s="652"/>
      <c r="P144" s="652"/>
      <c r="Q144" s="652"/>
      <c r="R144" s="652"/>
      <c r="S144" s="652"/>
      <c r="T144" s="652"/>
      <c r="U144" s="652"/>
      <c r="V144" s="652"/>
    </row>
    <row r="145" spans="9:22" s="192" customFormat="1">
      <c r="I145" s="652"/>
      <c r="J145" s="652"/>
      <c r="K145" s="652"/>
      <c r="L145" s="652"/>
      <c r="M145" s="652"/>
      <c r="N145" s="652"/>
      <c r="O145" s="652"/>
      <c r="P145" s="652"/>
      <c r="Q145" s="652"/>
      <c r="R145" s="652"/>
      <c r="S145" s="652"/>
      <c r="T145" s="652"/>
      <c r="U145" s="652"/>
      <c r="V145" s="652"/>
    </row>
    <row r="146" spans="9:22" s="192" customFormat="1">
      <c r="I146" s="652"/>
      <c r="J146" s="652"/>
      <c r="K146" s="652"/>
      <c r="L146" s="652"/>
      <c r="M146" s="652"/>
      <c r="N146" s="652"/>
      <c r="O146" s="652"/>
      <c r="P146" s="652"/>
      <c r="Q146" s="652"/>
      <c r="R146" s="652"/>
      <c r="S146" s="652"/>
      <c r="T146" s="652"/>
      <c r="U146" s="652"/>
      <c r="V146" s="652"/>
    </row>
    <row r="147" spans="9:22" s="192" customFormat="1">
      <c r="I147" s="652"/>
      <c r="J147" s="652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</row>
    <row r="148" spans="9:22" s="192" customFormat="1">
      <c r="I148" s="652"/>
      <c r="J148" s="652"/>
      <c r="K148" s="652"/>
      <c r="L148" s="652"/>
      <c r="M148" s="652"/>
      <c r="N148" s="652"/>
      <c r="O148" s="652"/>
      <c r="P148" s="652"/>
      <c r="Q148" s="652"/>
      <c r="R148" s="652"/>
      <c r="S148" s="652"/>
      <c r="T148" s="652"/>
      <c r="U148" s="652"/>
      <c r="V148" s="652"/>
    </row>
    <row r="149" spans="9:22" s="192" customFormat="1">
      <c r="I149" s="652"/>
      <c r="J149" s="652"/>
      <c r="K149" s="652"/>
      <c r="L149" s="652"/>
      <c r="M149" s="652"/>
      <c r="N149" s="652"/>
      <c r="O149" s="652"/>
      <c r="P149" s="652"/>
      <c r="Q149" s="652"/>
      <c r="R149" s="652"/>
      <c r="S149" s="652"/>
      <c r="T149" s="652"/>
      <c r="U149" s="652"/>
      <c r="V149" s="652"/>
    </row>
    <row r="150" spans="9:22" s="192" customFormat="1">
      <c r="I150" s="652"/>
      <c r="J150" s="652"/>
      <c r="K150" s="652"/>
      <c r="L150" s="652"/>
      <c r="M150" s="652"/>
      <c r="N150" s="652"/>
      <c r="O150" s="652"/>
      <c r="P150" s="652"/>
      <c r="Q150" s="652"/>
      <c r="R150" s="652"/>
      <c r="S150" s="652"/>
      <c r="T150" s="652"/>
      <c r="U150" s="652"/>
      <c r="V150" s="652"/>
    </row>
    <row r="151" spans="9:22" s="192" customFormat="1">
      <c r="I151" s="652"/>
      <c r="J151" s="652"/>
      <c r="K151" s="652"/>
      <c r="L151" s="652"/>
      <c r="M151" s="652"/>
      <c r="N151" s="652"/>
      <c r="O151" s="652"/>
      <c r="P151" s="652"/>
      <c r="Q151" s="652"/>
      <c r="R151" s="652"/>
      <c r="S151" s="652"/>
      <c r="T151" s="652"/>
      <c r="U151" s="652"/>
      <c r="V151" s="652"/>
    </row>
    <row r="152" spans="9:22" s="192" customFormat="1">
      <c r="I152" s="652"/>
      <c r="J152" s="652"/>
      <c r="K152" s="652"/>
      <c r="L152" s="652"/>
      <c r="M152" s="652"/>
      <c r="N152" s="652"/>
      <c r="O152" s="652"/>
      <c r="P152" s="652"/>
      <c r="Q152" s="652"/>
      <c r="R152" s="652"/>
      <c r="S152" s="652"/>
      <c r="T152" s="652"/>
      <c r="U152" s="652"/>
      <c r="V152" s="652"/>
    </row>
    <row r="153" spans="9:22" s="192" customFormat="1">
      <c r="I153" s="652"/>
      <c r="J153" s="652"/>
      <c r="K153" s="652"/>
      <c r="L153" s="652"/>
      <c r="M153" s="652"/>
      <c r="N153" s="652"/>
      <c r="O153" s="652"/>
      <c r="P153" s="652"/>
      <c r="Q153" s="652"/>
      <c r="R153" s="652"/>
      <c r="S153" s="652"/>
      <c r="T153" s="652"/>
      <c r="U153" s="652"/>
      <c r="V153" s="652"/>
    </row>
    <row r="154" spans="9:22" s="192" customFormat="1">
      <c r="I154" s="652"/>
      <c r="J154" s="652"/>
      <c r="K154" s="652"/>
      <c r="L154" s="652"/>
      <c r="M154" s="652"/>
      <c r="N154" s="652"/>
      <c r="O154" s="652"/>
      <c r="P154" s="652"/>
      <c r="Q154" s="652"/>
      <c r="R154" s="652"/>
      <c r="S154" s="652"/>
      <c r="T154" s="652"/>
      <c r="U154" s="652"/>
      <c r="V154" s="652"/>
    </row>
    <row r="155" spans="9:22" s="192" customFormat="1">
      <c r="I155" s="652"/>
      <c r="J155" s="652"/>
      <c r="K155" s="652"/>
      <c r="L155" s="652"/>
      <c r="M155" s="652"/>
      <c r="N155" s="652"/>
      <c r="O155" s="652"/>
      <c r="P155" s="652"/>
      <c r="Q155" s="652"/>
      <c r="R155" s="652"/>
      <c r="S155" s="652"/>
      <c r="T155" s="652"/>
      <c r="U155" s="652"/>
      <c r="V155" s="652"/>
    </row>
    <row r="156" spans="9:22" s="192" customFormat="1">
      <c r="I156" s="652"/>
      <c r="J156" s="652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</row>
    <row r="157" spans="9:22" s="192" customFormat="1">
      <c r="I157" s="652"/>
      <c r="J157" s="652"/>
      <c r="K157" s="652"/>
      <c r="L157" s="652"/>
      <c r="M157" s="652"/>
      <c r="N157" s="652"/>
      <c r="O157" s="652"/>
      <c r="P157" s="652"/>
      <c r="Q157" s="652"/>
      <c r="R157" s="652"/>
      <c r="S157" s="652"/>
      <c r="T157" s="652"/>
      <c r="U157" s="652"/>
      <c r="V157" s="652"/>
    </row>
    <row r="158" spans="9:22" s="192" customFormat="1">
      <c r="I158" s="652"/>
      <c r="J158" s="652"/>
      <c r="K158" s="652"/>
      <c r="L158" s="652"/>
      <c r="M158" s="652"/>
      <c r="N158" s="652"/>
      <c r="O158" s="652"/>
      <c r="P158" s="652"/>
      <c r="Q158" s="652"/>
      <c r="R158" s="652"/>
      <c r="S158" s="652"/>
      <c r="T158" s="652"/>
      <c r="U158" s="652"/>
      <c r="V158" s="652"/>
    </row>
    <row r="159" spans="9:22" s="192" customFormat="1">
      <c r="I159" s="652"/>
      <c r="J159" s="652"/>
      <c r="K159" s="652"/>
      <c r="L159" s="652"/>
      <c r="M159" s="652"/>
      <c r="N159" s="652"/>
      <c r="O159" s="652"/>
      <c r="P159" s="652"/>
      <c r="Q159" s="652"/>
      <c r="R159" s="652"/>
      <c r="S159" s="652"/>
      <c r="T159" s="652"/>
      <c r="U159" s="652"/>
      <c r="V159" s="652"/>
    </row>
    <row r="160" spans="9:22" s="192" customFormat="1">
      <c r="I160" s="652"/>
      <c r="J160" s="652"/>
      <c r="K160" s="652"/>
      <c r="L160" s="652"/>
      <c r="M160" s="652"/>
      <c r="N160" s="652"/>
      <c r="O160" s="652"/>
      <c r="P160" s="652"/>
      <c r="Q160" s="652"/>
      <c r="R160" s="652"/>
      <c r="S160" s="652"/>
      <c r="T160" s="652"/>
      <c r="U160" s="652"/>
      <c r="V160" s="652"/>
    </row>
    <row r="161" spans="9:22" s="192" customFormat="1">
      <c r="I161" s="652"/>
      <c r="J161" s="652"/>
      <c r="K161" s="652"/>
      <c r="L161" s="652"/>
      <c r="M161" s="652"/>
      <c r="N161" s="652"/>
      <c r="O161" s="652"/>
      <c r="P161" s="652"/>
      <c r="Q161" s="652"/>
      <c r="R161" s="652"/>
      <c r="S161" s="652"/>
      <c r="T161" s="652"/>
      <c r="U161" s="652"/>
      <c r="V161" s="652"/>
    </row>
    <row r="162" spans="9:22" s="192" customFormat="1">
      <c r="I162" s="652"/>
      <c r="J162" s="652"/>
      <c r="K162" s="652"/>
      <c r="L162" s="652"/>
      <c r="M162" s="652"/>
      <c r="N162" s="652"/>
      <c r="O162" s="652"/>
      <c r="P162" s="652"/>
      <c r="Q162" s="652"/>
      <c r="R162" s="652"/>
      <c r="S162" s="652"/>
      <c r="T162" s="652"/>
      <c r="U162" s="652"/>
      <c r="V162" s="652"/>
    </row>
    <row r="163" spans="9:22" s="192" customFormat="1">
      <c r="I163" s="652"/>
      <c r="J163" s="652"/>
      <c r="K163" s="652"/>
      <c r="L163" s="652"/>
      <c r="M163" s="652"/>
      <c r="N163" s="652"/>
      <c r="O163" s="652"/>
      <c r="P163" s="652"/>
      <c r="Q163" s="652"/>
      <c r="R163" s="652"/>
      <c r="S163" s="652"/>
      <c r="T163" s="652"/>
      <c r="U163" s="652"/>
      <c r="V163" s="652"/>
    </row>
    <row r="164" spans="9:22" s="192" customFormat="1">
      <c r="I164" s="652"/>
      <c r="J164" s="652"/>
      <c r="K164" s="652"/>
      <c r="L164" s="652"/>
      <c r="M164" s="652"/>
      <c r="N164" s="652"/>
      <c r="O164" s="652"/>
      <c r="P164" s="652"/>
      <c r="Q164" s="652"/>
      <c r="R164" s="652"/>
      <c r="S164" s="652"/>
      <c r="T164" s="652"/>
      <c r="U164" s="652"/>
      <c r="V164" s="652"/>
    </row>
    <row r="165" spans="9:22" s="192" customFormat="1">
      <c r="I165" s="652"/>
      <c r="J165" s="652"/>
      <c r="K165" s="652"/>
      <c r="L165" s="652"/>
      <c r="M165" s="652"/>
      <c r="N165" s="652"/>
      <c r="O165" s="652"/>
      <c r="P165" s="652"/>
      <c r="Q165" s="652"/>
      <c r="R165" s="652"/>
      <c r="S165" s="652"/>
      <c r="T165" s="652"/>
      <c r="U165" s="652"/>
      <c r="V165" s="652"/>
    </row>
    <row r="166" spans="9:22" s="192" customFormat="1">
      <c r="I166" s="652"/>
      <c r="J166" s="652"/>
      <c r="K166" s="652"/>
      <c r="L166" s="652"/>
      <c r="M166" s="652"/>
      <c r="N166" s="652"/>
      <c r="O166" s="652"/>
      <c r="P166" s="652"/>
      <c r="Q166" s="652"/>
      <c r="R166" s="652"/>
      <c r="S166" s="652"/>
      <c r="T166" s="652"/>
      <c r="U166" s="652"/>
      <c r="V166" s="652"/>
    </row>
    <row r="167" spans="9:22" s="192" customFormat="1">
      <c r="I167" s="652"/>
      <c r="J167" s="652"/>
      <c r="K167" s="652"/>
      <c r="L167" s="652"/>
      <c r="M167" s="652"/>
      <c r="N167" s="652"/>
      <c r="O167" s="652"/>
      <c r="P167" s="652"/>
      <c r="Q167" s="652"/>
      <c r="R167" s="652"/>
      <c r="S167" s="652"/>
      <c r="T167" s="652"/>
      <c r="U167" s="652"/>
      <c r="V167" s="652"/>
    </row>
    <row r="168" spans="9:22" s="192" customFormat="1">
      <c r="I168" s="652"/>
      <c r="J168" s="652"/>
      <c r="K168" s="652"/>
      <c r="L168" s="652"/>
      <c r="M168" s="652"/>
      <c r="N168" s="652"/>
      <c r="O168" s="652"/>
      <c r="P168" s="652"/>
      <c r="Q168" s="652"/>
      <c r="R168" s="652"/>
      <c r="S168" s="652"/>
      <c r="T168" s="652"/>
      <c r="U168" s="652"/>
      <c r="V168" s="652"/>
    </row>
    <row r="169" spans="9:22" s="192" customFormat="1">
      <c r="I169" s="652"/>
      <c r="J169" s="652"/>
      <c r="K169" s="652"/>
      <c r="L169" s="652"/>
      <c r="M169" s="652"/>
      <c r="N169" s="652"/>
      <c r="O169" s="652"/>
      <c r="P169" s="652"/>
      <c r="Q169" s="652"/>
      <c r="R169" s="652"/>
      <c r="S169" s="652"/>
      <c r="T169" s="652"/>
      <c r="U169" s="652"/>
      <c r="V169" s="652"/>
    </row>
    <row r="170" spans="9:22" s="192" customFormat="1">
      <c r="I170" s="652"/>
      <c r="J170" s="652"/>
      <c r="K170" s="652"/>
      <c r="L170" s="652"/>
      <c r="M170" s="652"/>
      <c r="N170" s="652"/>
      <c r="O170" s="652"/>
      <c r="P170" s="652"/>
      <c r="Q170" s="652"/>
      <c r="R170" s="652"/>
      <c r="S170" s="652"/>
      <c r="T170" s="652"/>
      <c r="U170" s="652"/>
      <c r="V170" s="652"/>
    </row>
    <row r="171" spans="9:22" s="192" customFormat="1">
      <c r="I171" s="652"/>
      <c r="J171" s="652"/>
      <c r="K171" s="652"/>
      <c r="L171" s="652"/>
      <c r="M171" s="652"/>
      <c r="N171" s="652"/>
      <c r="O171" s="652"/>
      <c r="P171" s="652"/>
      <c r="Q171" s="652"/>
      <c r="R171" s="652"/>
      <c r="S171" s="652"/>
      <c r="T171" s="652"/>
      <c r="U171" s="652"/>
      <c r="V171" s="652"/>
    </row>
    <row r="172" spans="9:22" s="192" customFormat="1">
      <c r="I172" s="652"/>
      <c r="J172" s="652"/>
      <c r="K172" s="652"/>
      <c r="L172" s="652"/>
      <c r="M172" s="652"/>
      <c r="N172" s="652"/>
      <c r="O172" s="652"/>
      <c r="P172" s="652"/>
      <c r="Q172" s="652"/>
      <c r="R172" s="652"/>
      <c r="S172" s="652"/>
      <c r="T172" s="652"/>
      <c r="U172" s="652"/>
      <c r="V172" s="652"/>
    </row>
    <row r="173" spans="9:22" s="192" customFormat="1">
      <c r="I173" s="652"/>
      <c r="J173" s="652"/>
      <c r="K173" s="652"/>
      <c r="L173" s="652"/>
      <c r="M173" s="652"/>
      <c r="N173" s="652"/>
      <c r="O173" s="652"/>
      <c r="P173" s="652"/>
      <c r="Q173" s="652"/>
      <c r="R173" s="652"/>
      <c r="S173" s="652"/>
      <c r="T173" s="652"/>
      <c r="U173" s="652"/>
      <c r="V173" s="652"/>
    </row>
    <row r="174" spans="9:22" s="192" customFormat="1">
      <c r="I174" s="652"/>
      <c r="J174" s="652"/>
      <c r="K174" s="652"/>
      <c r="L174" s="652"/>
      <c r="M174" s="652"/>
      <c r="N174" s="652"/>
      <c r="O174" s="652"/>
      <c r="P174" s="652"/>
      <c r="Q174" s="652"/>
      <c r="R174" s="652"/>
      <c r="S174" s="652"/>
      <c r="T174" s="652"/>
      <c r="U174" s="652"/>
      <c r="V174" s="652"/>
    </row>
    <row r="175" spans="9:22" s="192" customFormat="1">
      <c r="I175" s="652"/>
      <c r="J175" s="652"/>
      <c r="K175" s="652"/>
      <c r="L175" s="652"/>
      <c r="M175" s="652"/>
      <c r="N175" s="652"/>
      <c r="O175" s="652"/>
      <c r="P175" s="652"/>
      <c r="Q175" s="652"/>
      <c r="R175" s="652"/>
      <c r="S175" s="652"/>
      <c r="T175" s="652"/>
      <c r="U175" s="652"/>
      <c r="V175" s="652"/>
    </row>
    <row r="176" spans="9:22" s="192" customFormat="1">
      <c r="I176" s="652"/>
      <c r="J176" s="652"/>
      <c r="K176" s="652"/>
      <c r="L176" s="652"/>
      <c r="M176" s="652"/>
      <c r="N176" s="652"/>
      <c r="O176" s="652"/>
      <c r="P176" s="652"/>
      <c r="Q176" s="652"/>
      <c r="R176" s="652"/>
      <c r="S176" s="652"/>
      <c r="T176" s="652"/>
      <c r="U176" s="652"/>
      <c r="V176" s="652"/>
    </row>
    <row r="177" spans="9:22" s="192" customFormat="1">
      <c r="I177" s="652"/>
      <c r="J177" s="652"/>
      <c r="K177" s="652"/>
      <c r="L177" s="652"/>
      <c r="M177" s="652"/>
      <c r="N177" s="652"/>
      <c r="O177" s="652"/>
      <c r="P177" s="652"/>
      <c r="Q177" s="652"/>
      <c r="R177" s="652"/>
      <c r="S177" s="652"/>
      <c r="T177" s="652"/>
      <c r="U177" s="652"/>
      <c r="V177" s="652"/>
    </row>
    <row r="178" spans="9:22" s="192" customFormat="1">
      <c r="I178" s="652"/>
      <c r="J178" s="652"/>
      <c r="K178" s="652"/>
      <c r="L178" s="652"/>
      <c r="M178" s="652"/>
      <c r="N178" s="652"/>
      <c r="O178" s="652"/>
      <c r="P178" s="652"/>
      <c r="Q178" s="652"/>
      <c r="R178" s="652"/>
      <c r="S178" s="652"/>
      <c r="T178" s="652"/>
      <c r="U178" s="652"/>
      <c r="V178" s="652"/>
    </row>
    <row r="179" spans="9:22" s="192" customFormat="1">
      <c r="I179" s="652"/>
      <c r="J179" s="652"/>
      <c r="K179" s="652"/>
      <c r="L179" s="652"/>
      <c r="M179" s="652"/>
      <c r="N179" s="652"/>
      <c r="O179" s="652"/>
      <c r="P179" s="652"/>
      <c r="Q179" s="652"/>
      <c r="R179" s="652"/>
      <c r="S179" s="652"/>
      <c r="T179" s="652"/>
      <c r="U179" s="652"/>
      <c r="V179" s="652"/>
    </row>
    <row r="180" spans="9:22" s="192" customFormat="1">
      <c r="I180" s="652"/>
      <c r="J180" s="652"/>
      <c r="K180" s="652"/>
      <c r="L180" s="652"/>
      <c r="M180" s="652"/>
      <c r="N180" s="652"/>
      <c r="O180" s="652"/>
      <c r="P180" s="652"/>
      <c r="Q180" s="652"/>
      <c r="R180" s="652"/>
      <c r="S180" s="652"/>
      <c r="T180" s="652"/>
      <c r="U180" s="652"/>
      <c r="V180" s="652"/>
    </row>
    <row r="181" spans="9:22" s="192" customFormat="1">
      <c r="I181" s="652"/>
      <c r="J181" s="652"/>
      <c r="K181" s="652"/>
      <c r="L181" s="652"/>
      <c r="M181" s="652"/>
      <c r="N181" s="652"/>
      <c r="O181" s="652"/>
      <c r="P181" s="652"/>
      <c r="Q181" s="652"/>
      <c r="R181" s="652"/>
      <c r="S181" s="652"/>
      <c r="T181" s="652"/>
      <c r="U181" s="652"/>
      <c r="V181" s="652"/>
    </row>
    <row r="182" spans="9:22" s="192" customFormat="1">
      <c r="I182" s="652"/>
      <c r="J182" s="652"/>
      <c r="K182" s="652"/>
      <c r="L182" s="652"/>
      <c r="M182" s="652"/>
      <c r="N182" s="652"/>
      <c r="O182" s="652"/>
      <c r="P182" s="652"/>
      <c r="Q182" s="652"/>
      <c r="R182" s="652"/>
      <c r="S182" s="652"/>
      <c r="T182" s="652"/>
      <c r="U182" s="652"/>
      <c r="V182" s="652"/>
    </row>
    <row r="183" spans="9:22" s="192" customFormat="1">
      <c r="I183" s="652"/>
      <c r="J183" s="652"/>
      <c r="K183" s="652"/>
      <c r="L183" s="652"/>
      <c r="M183" s="652"/>
      <c r="N183" s="652"/>
      <c r="O183" s="652"/>
      <c r="P183" s="652"/>
      <c r="Q183" s="652"/>
      <c r="R183" s="652"/>
      <c r="S183" s="652"/>
      <c r="T183" s="652"/>
      <c r="U183" s="652"/>
      <c r="V183" s="652"/>
    </row>
    <row r="184" spans="9:22" s="192" customFormat="1">
      <c r="I184" s="652"/>
      <c r="J184" s="652"/>
      <c r="K184" s="652"/>
      <c r="L184" s="652"/>
      <c r="M184" s="652"/>
      <c r="N184" s="652"/>
      <c r="O184" s="652"/>
      <c r="P184" s="652"/>
      <c r="Q184" s="652"/>
      <c r="R184" s="652"/>
      <c r="S184" s="652"/>
      <c r="T184" s="652"/>
      <c r="U184" s="652"/>
      <c r="V184" s="652"/>
    </row>
    <row r="185" spans="9:22" s="192" customFormat="1">
      <c r="I185" s="652"/>
      <c r="J185" s="652"/>
      <c r="K185" s="652"/>
      <c r="L185" s="652"/>
      <c r="M185" s="652"/>
      <c r="N185" s="652"/>
      <c r="O185" s="652"/>
      <c r="P185" s="652"/>
      <c r="Q185" s="652"/>
      <c r="R185" s="652"/>
      <c r="S185" s="652"/>
      <c r="T185" s="652"/>
      <c r="U185" s="652"/>
      <c r="V185" s="652"/>
    </row>
    <row r="186" spans="9:22" s="192" customFormat="1">
      <c r="I186" s="652"/>
      <c r="J186" s="652"/>
      <c r="K186" s="652"/>
      <c r="L186" s="652"/>
      <c r="M186" s="652"/>
      <c r="N186" s="652"/>
      <c r="O186" s="652"/>
      <c r="P186" s="652"/>
      <c r="Q186" s="652"/>
      <c r="R186" s="652"/>
      <c r="S186" s="652"/>
      <c r="T186" s="652"/>
      <c r="U186" s="652"/>
      <c r="V186" s="652"/>
    </row>
    <row r="187" spans="9:22" s="192" customFormat="1"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</row>
    <row r="188" spans="9:22" s="192" customFormat="1">
      <c r="I188" s="652"/>
      <c r="J188" s="652"/>
      <c r="K188" s="652"/>
      <c r="L188" s="652"/>
      <c r="M188" s="652"/>
      <c r="N188" s="652"/>
      <c r="O188" s="652"/>
      <c r="P188" s="652"/>
      <c r="Q188" s="652"/>
      <c r="R188" s="652"/>
      <c r="S188" s="652"/>
      <c r="T188" s="652"/>
      <c r="U188" s="652"/>
      <c r="V188" s="652"/>
    </row>
    <row r="189" spans="9:22" s="192" customFormat="1">
      <c r="I189" s="652"/>
      <c r="J189" s="652"/>
      <c r="K189" s="652"/>
      <c r="L189" s="652"/>
      <c r="M189" s="652"/>
      <c r="N189" s="652"/>
      <c r="O189" s="652"/>
      <c r="P189" s="652"/>
      <c r="Q189" s="652"/>
      <c r="R189" s="652"/>
      <c r="S189" s="652"/>
      <c r="T189" s="652"/>
      <c r="U189" s="652"/>
      <c r="V189" s="652"/>
    </row>
    <row r="190" spans="9:22" s="192" customFormat="1">
      <c r="I190" s="652"/>
      <c r="J190" s="652"/>
      <c r="K190" s="652"/>
      <c r="L190" s="652"/>
      <c r="M190" s="652"/>
      <c r="N190" s="652"/>
      <c r="O190" s="652"/>
      <c r="P190" s="652"/>
      <c r="Q190" s="652"/>
      <c r="R190" s="652"/>
      <c r="S190" s="652"/>
      <c r="T190" s="652"/>
      <c r="U190" s="652"/>
      <c r="V190" s="652"/>
    </row>
    <row r="191" spans="9:22" s="192" customFormat="1">
      <c r="I191" s="652"/>
      <c r="J191" s="652"/>
      <c r="K191" s="652"/>
      <c r="L191" s="652"/>
      <c r="M191" s="652"/>
      <c r="N191" s="652"/>
      <c r="O191" s="652"/>
      <c r="P191" s="652"/>
      <c r="Q191" s="652"/>
      <c r="R191" s="652"/>
      <c r="S191" s="652"/>
      <c r="T191" s="652"/>
      <c r="U191" s="652"/>
      <c r="V191" s="652"/>
    </row>
    <row r="192" spans="9:22" s="192" customFormat="1">
      <c r="I192" s="652"/>
      <c r="J192" s="652"/>
      <c r="K192" s="652"/>
      <c r="L192" s="652"/>
      <c r="M192" s="652"/>
      <c r="N192" s="652"/>
      <c r="O192" s="652"/>
      <c r="P192" s="652"/>
      <c r="Q192" s="652"/>
      <c r="R192" s="652"/>
      <c r="S192" s="652"/>
      <c r="T192" s="652"/>
      <c r="U192" s="652"/>
      <c r="V192" s="652"/>
    </row>
    <row r="193" spans="9:22" s="192" customFormat="1">
      <c r="I193" s="652"/>
      <c r="J193" s="652"/>
      <c r="K193" s="652"/>
      <c r="L193" s="652"/>
      <c r="M193" s="652"/>
      <c r="N193" s="652"/>
      <c r="O193" s="652"/>
      <c r="P193" s="652"/>
      <c r="Q193" s="652"/>
      <c r="R193" s="652"/>
      <c r="S193" s="652"/>
      <c r="T193" s="652"/>
      <c r="U193" s="652"/>
      <c r="V193" s="652"/>
    </row>
    <row r="194" spans="9:22" s="192" customFormat="1">
      <c r="I194" s="652"/>
      <c r="J194" s="652"/>
      <c r="K194" s="652"/>
      <c r="L194" s="652"/>
      <c r="M194" s="652"/>
      <c r="N194" s="652"/>
      <c r="O194" s="652"/>
      <c r="P194" s="652"/>
      <c r="Q194" s="652"/>
      <c r="R194" s="652"/>
      <c r="S194" s="652"/>
      <c r="T194" s="652"/>
      <c r="U194" s="652"/>
      <c r="V194" s="652"/>
    </row>
    <row r="195" spans="9:22" s="192" customFormat="1"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</row>
    <row r="196" spans="9:22" s="192" customFormat="1">
      <c r="I196" s="652"/>
      <c r="J196" s="652"/>
      <c r="K196" s="652"/>
      <c r="L196" s="652"/>
      <c r="M196" s="652"/>
      <c r="N196" s="652"/>
      <c r="O196" s="652"/>
      <c r="P196" s="652"/>
      <c r="Q196" s="652"/>
      <c r="R196" s="652"/>
      <c r="S196" s="652"/>
      <c r="T196" s="652"/>
      <c r="U196" s="652"/>
      <c r="V196" s="652"/>
    </row>
    <row r="197" spans="9:22" s="192" customFormat="1">
      <c r="I197" s="652"/>
      <c r="J197" s="652"/>
      <c r="K197" s="652"/>
      <c r="L197" s="652"/>
      <c r="M197" s="652"/>
      <c r="N197" s="652"/>
      <c r="O197" s="652"/>
      <c r="P197" s="652"/>
      <c r="Q197" s="652"/>
      <c r="R197" s="652"/>
      <c r="S197" s="652"/>
      <c r="T197" s="652"/>
      <c r="U197" s="652"/>
      <c r="V197" s="652"/>
    </row>
    <row r="198" spans="9:22" s="192" customFormat="1">
      <c r="I198" s="652"/>
      <c r="J198" s="652"/>
      <c r="K198" s="652"/>
      <c r="L198" s="652"/>
      <c r="M198" s="652"/>
      <c r="N198" s="652"/>
      <c r="O198" s="652"/>
      <c r="P198" s="652"/>
      <c r="Q198" s="652"/>
      <c r="R198" s="652"/>
      <c r="S198" s="652"/>
      <c r="T198" s="652"/>
      <c r="U198" s="652"/>
      <c r="V198" s="652"/>
    </row>
    <row r="199" spans="9:22" s="192" customFormat="1">
      <c r="I199" s="652"/>
      <c r="J199" s="652"/>
      <c r="K199" s="652"/>
      <c r="L199" s="652"/>
      <c r="M199" s="652"/>
      <c r="N199" s="652"/>
      <c r="O199" s="652"/>
      <c r="P199" s="652"/>
      <c r="Q199" s="652"/>
      <c r="R199" s="652"/>
      <c r="S199" s="652"/>
      <c r="T199" s="652"/>
      <c r="U199" s="652"/>
      <c r="V199" s="652"/>
    </row>
    <row r="200" spans="9:22" s="192" customFormat="1">
      <c r="I200" s="652"/>
      <c r="J200" s="652"/>
      <c r="K200" s="652"/>
      <c r="L200" s="652"/>
      <c r="M200" s="652"/>
      <c r="N200" s="652"/>
      <c r="O200" s="652"/>
      <c r="P200" s="652"/>
      <c r="Q200" s="652"/>
      <c r="R200" s="652"/>
      <c r="S200" s="652"/>
      <c r="T200" s="652"/>
      <c r="U200" s="652"/>
      <c r="V200" s="652"/>
    </row>
    <row r="201" spans="9:22" s="192" customFormat="1">
      <c r="I201" s="652"/>
      <c r="J201" s="652"/>
      <c r="K201" s="652"/>
      <c r="L201" s="652"/>
      <c r="M201" s="652"/>
      <c r="N201" s="652"/>
      <c r="O201" s="652"/>
      <c r="P201" s="652"/>
      <c r="Q201" s="652"/>
      <c r="R201" s="652"/>
      <c r="S201" s="652"/>
      <c r="T201" s="652"/>
      <c r="U201" s="652"/>
      <c r="V201" s="652"/>
    </row>
    <row r="202" spans="9:22" s="192" customFormat="1">
      <c r="I202" s="652"/>
      <c r="J202" s="652"/>
      <c r="K202" s="652"/>
      <c r="L202" s="652"/>
      <c r="M202" s="652"/>
      <c r="N202" s="652"/>
      <c r="O202" s="652"/>
      <c r="P202" s="652"/>
      <c r="Q202" s="652"/>
      <c r="R202" s="652"/>
      <c r="S202" s="652"/>
      <c r="T202" s="652"/>
      <c r="U202" s="652"/>
      <c r="V202" s="652"/>
    </row>
    <row r="203" spans="9:22" s="192" customFormat="1">
      <c r="I203" s="652"/>
      <c r="J203" s="652"/>
      <c r="K203" s="652"/>
      <c r="L203" s="652"/>
      <c r="M203" s="652"/>
      <c r="N203" s="652"/>
      <c r="O203" s="652"/>
      <c r="P203" s="652"/>
      <c r="Q203" s="652"/>
      <c r="R203" s="652"/>
      <c r="S203" s="652"/>
      <c r="T203" s="652"/>
      <c r="U203" s="652"/>
      <c r="V203" s="652"/>
    </row>
    <row r="204" spans="9:22" s="192" customFormat="1">
      <c r="I204" s="652"/>
      <c r="J204" s="652"/>
      <c r="K204" s="652"/>
      <c r="L204" s="652"/>
      <c r="M204" s="652"/>
      <c r="N204" s="652"/>
      <c r="O204" s="652"/>
      <c r="P204" s="652"/>
      <c r="Q204" s="652"/>
      <c r="R204" s="652"/>
      <c r="S204" s="652"/>
      <c r="T204" s="652"/>
      <c r="U204" s="652"/>
      <c r="V204" s="652"/>
    </row>
    <row r="205" spans="9:22" s="192" customFormat="1">
      <c r="I205" s="652"/>
      <c r="J205" s="652"/>
      <c r="K205" s="652"/>
      <c r="L205" s="652"/>
      <c r="M205" s="652"/>
      <c r="N205" s="652"/>
      <c r="O205" s="652"/>
      <c r="P205" s="652"/>
      <c r="Q205" s="652"/>
      <c r="R205" s="652"/>
      <c r="S205" s="652"/>
      <c r="T205" s="652"/>
      <c r="U205" s="652"/>
      <c r="V205" s="652"/>
    </row>
    <row r="206" spans="9:22" s="192" customFormat="1">
      <c r="I206" s="652"/>
      <c r="J206" s="652"/>
      <c r="K206" s="652"/>
      <c r="L206" s="652"/>
      <c r="M206" s="652"/>
      <c r="N206" s="652"/>
      <c r="O206" s="652"/>
      <c r="P206" s="652"/>
      <c r="Q206" s="652"/>
      <c r="R206" s="652"/>
      <c r="S206" s="652"/>
      <c r="T206" s="652"/>
      <c r="U206" s="652"/>
      <c r="V206" s="652"/>
    </row>
    <row r="207" spans="9:22" s="192" customFormat="1">
      <c r="I207" s="652"/>
      <c r="J207" s="652"/>
      <c r="K207" s="652"/>
      <c r="L207" s="652"/>
      <c r="M207" s="652"/>
      <c r="N207" s="652"/>
      <c r="O207" s="652"/>
      <c r="P207" s="652"/>
      <c r="Q207" s="652"/>
      <c r="R207" s="652"/>
      <c r="S207" s="652"/>
      <c r="T207" s="652"/>
      <c r="U207" s="652"/>
      <c r="V207" s="652"/>
    </row>
    <row r="208" spans="9:22" s="192" customFormat="1">
      <c r="I208" s="652"/>
      <c r="J208" s="652"/>
      <c r="K208" s="652"/>
      <c r="L208" s="652"/>
      <c r="M208" s="652"/>
      <c r="N208" s="652"/>
      <c r="O208" s="652"/>
      <c r="P208" s="652"/>
      <c r="Q208" s="652"/>
      <c r="R208" s="652"/>
      <c r="S208" s="652"/>
      <c r="T208" s="652"/>
      <c r="U208" s="652"/>
      <c r="V208" s="652"/>
    </row>
    <row r="209" spans="9:22" s="192" customFormat="1">
      <c r="I209" s="652"/>
      <c r="J209" s="652"/>
      <c r="K209" s="652"/>
      <c r="L209" s="652"/>
      <c r="M209" s="652"/>
      <c r="N209" s="652"/>
      <c r="O209" s="652"/>
      <c r="P209" s="652"/>
      <c r="Q209" s="652"/>
      <c r="R209" s="652"/>
      <c r="S209" s="652"/>
      <c r="T209" s="652"/>
      <c r="U209" s="652"/>
      <c r="V209" s="652"/>
    </row>
    <row r="210" spans="9:22" s="192" customFormat="1">
      <c r="I210" s="652"/>
      <c r="J210" s="652"/>
      <c r="K210" s="652"/>
      <c r="L210" s="652"/>
      <c r="M210" s="652"/>
      <c r="N210" s="652"/>
      <c r="O210" s="652"/>
      <c r="P210" s="652"/>
      <c r="Q210" s="652"/>
      <c r="R210" s="652"/>
      <c r="S210" s="652"/>
      <c r="T210" s="652"/>
      <c r="U210" s="652"/>
      <c r="V210" s="652"/>
    </row>
    <row r="211" spans="9:22" s="192" customFormat="1">
      <c r="I211" s="652"/>
      <c r="J211" s="652"/>
      <c r="K211" s="652"/>
      <c r="L211" s="652"/>
      <c r="M211" s="652"/>
      <c r="N211" s="652"/>
      <c r="O211" s="652"/>
      <c r="P211" s="652"/>
      <c r="Q211" s="652"/>
      <c r="R211" s="652"/>
      <c r="S211" s="652"/>
      <c r="T211" s="652"/>
      <c r="U211" s="652"/>
      <c r="V211" s="652"/>
    </row>
    <row r="212" spans="9:22" s="192" customFormat="1">
      <c r="I212" s="652"/>
      <c r="J212" s="652"/>
      <c r="K212" s="652"/>
      <c r="L212" s="652"/>
      <c r="M212" s="652"/>
      <c r="N212" s="652"/>
      <c r="O212" s="652"/>
      <c r="P212" s="652"/>
      <c r="Q212" s="652"/>
      <c r="R212" s="652"/>
      <c r="S212" s="652"/>
      <c r="T212" s="652"/>
      <c r="U212" s="652"/>
      <c r="V212" s="652"/>
    </row>
    <row r="213" spans="9:22" s="192" customFormat="1">
      <c r="I213" s="652"/>
      <c r="J213" s="652"/>
      <c r="K213" s="652"/>
      <c r="L213" s="652"/>
      <c r="M213" s="652"/>
      <c r="N213" s="652"/>
      <c r="O213" s="652"/>
      <c r="P213" s="652"/>
      <c r="Q213" s="652"/>
      <c r="R213" s="652"/>
      <c r="S213" s="652"/>
      <c r="T213" s="652"/>
      <c r="U213" s="652"/>
      <c r="V213" s="652"/>
    </row>
    <row r="214" spans="9:22" s="192" customFormat="1">
      <c r="I214" s="652"/>
      <c r="J214" s="652"/>
      <c r="K214" s="652"/>
      <c r="L214" s="652"/>
      <c r="M214" s="652"/>
      <c r="N214" s="652"/>
      <c r="O214" s="652"/>
      <c r="P214" s="652"/>
      <c r="Q214" s="652"/>
      <c r="R214" s="652"/>
      <c r="S214" s="652"/>
      <c r="T214" s="652"/>
      <c r="U214" s="652"/>
      <c r="V214" s="652"/>
    </row>
    <row r="215" spans="9:22" s="192" customFormat="1">
      <c r="I215" s="652"/>
      <c r="J215" s="652"/>
      <c r="K215" s="652"/>
      <c r="L215" s="652"/>
      <c r="M215" s="652"/>
      <c r="N215" s="652"/>
      <c r="O215" s="652"/>
      <c r="P215" s="652"/>
      <c r="Q215" s="652"/>
      <c r="R215" s="652"/>
      <c r="S215" s="652"/>
      <c r="T215" s="652"/>
      <c r="U215" s="652"/>
      <c r="V215" s="652"/>
    </row>
    <row r="216" spans="9:22" s="192" customFormat="1">
      <c r="I216" s="652"/>
      <c r="J216" s="652"/>
      <c r="K216" s="652"/>
      <c r="L216" s="652"/>
      <c r="M216" s="652"/>
      <c r="N216" s="652"/>
      <c r="O216" s="652"/>
      <c r="P216" s="652"/>
      <c r="Q216" s="652"/>
      <c r="R216" s="652"/>
      <c r="S216" s="652"/>
      <c r="T216" s="652"/>
      <c r="U216" s="652"/>
      <c r="V216" s="652"/>
    </row>
    <row r="217" spans="9:22" s="192" customFormat="1">
      <c r="I217" s="652"/>
      <c r="J217" s="652"/>
      <c r="K217" s="652"/>
      <c r="L217" s="652"/>
      <c r="M217" s="652"/>
      <c r="N217" s="652"/>
      <c r="O217" s="652"/>
      <c r="P217" s="652"/>
      <c r="Q217" s="652"/>
      <c r="R217" s="652"/>
      <c r="S217" s="652"/>
      <c r="T217" s="652"/>
      <c r="U217" s="652"/>
      <c r="V217" s="652"/>
    </row>
    <row r="218" spans="9:22" s="192" customFormat="1">
      <c r="I218" s="652"/>
      <c r="J218" s="652"/>
      <c r="K218" s="652"/>
      <c r="L218" s="652"/>
      <c r="M218" s="652"/>
      <c r="N218" s="652"/>
      <c r="O218" s="652"/>
      <c r="P218" s="652"/>
      <c r="Q218" s="652"/>
      <c r="R218" s="652"/>
      <c r="S218" s="652"/>
      <c r="T218" s="652"/>
      <c r="U218" s="652"/>
      <c r="V218" s="652"/>
    </row>
    <row r="219" spans="9:22" s="192" customFormat="1">
      <c r="I219" s="652"/>
      <c r="J219" s="652"/>
      <c r="K219" s="652"/>
      <c r="L219" s="652"/>
      <c r="M219" s="652"/>
      <c r="N219" s="652"/>
      <c r="O219" s="652"/>
      <c r="P219" s="652"/>
      <c r="Q219" s="652"/>
      <c r="R219" s="652"/>
      <c r="S219" s="652"/>
      <c r="T219" s="652"/>
      <c r="U219" s="652"/>
      <c r="V219" s="652"/>
    </row>
    <row r="220" spans="9:22" s="192" customFormat="1">
      <c r="I220" s="652"/>
      <c r="J220" s="652"/>
      <c r="K220" s="652"/>
      <c r="L220" s="652"/>
      <c r="M220" s="652"/>
      <c r="N220" s="652"/>
      <c r="O220" s="652"/>
      <c r="P220" s="652"/>
      <c r="Q220" s="652"/>
      <c r="R220" s="652"/>
      <c r="S220" s="652"/>
      <c r="T220" s="652"/>
      <c r="U220" s="652"/>
      <c r="V220" s="652"/>
    </row>
    <row r="221" spans="9:22" s="192" customFormat="1">
      <c r="I221" s="652"/>
      <c r="J221" s="652"/>
      <c r="K221" s="652"/>
      <c r="L221" s="652"/>
      <c r="M221" s="652"/>
      <c r="N221" s="652"/>
      <c r="O221" s="652"/>
      <c r="P221" s="652"/>
      <c r="Q221" s="652"/>
      <c r="R221" s="652"/>
      <c r="S221" s="652"/>
      <c r="T221" s="652"/>
      <c r="U221" s="652"/>
      <c r="V221" s="652"/>
    </row>
    <row r="222" spans="9:22" s="192" customFormat="1">
      <c r="I222" s="652"/>
      <c r="J222" s="652"/>
      <c r="K222" s="652"/>
      <c r="L222" s="652"/>
      <c r="M222" s="652"/>
      <c r="N222" s="652"/>
      <c r="O222" s="652"/>
      <c r="P222" s="652"/>
      <c r="Q222" s="652"/>
      <c r="R222" s="652"/>
      <c r="S222" s="652"/>
      <c r="T222" s="652"/>
      <c r="U222" s="652"/>
      <c r="V222" s="652"/>
    </row>
    <row r="223" spans="9:22" s="192" customFormat="1">
      <c r="I223" s="652"/>
      <c r="J223" s="652"/>
      <c r="K223" s="652"/>
      <c r="L223" s="652"/>
      <c r="M223" s="652"/>
      <c r="N223" s="652"/>
      <c r="O223" s="652"/>
      <c r="P223" s="652"/>
      <c r="Q223" s="652"/>
      <c r="R223" s="652"/>
      <c r="S223" s="652"/>
      <c r="T223" s="652"/>
      <c r="U223" s="652"/>
      <c r="V223" s="652"/>
    </row>
    <row r="224" spans="9:22" s="192" customFormat="1">
      <c r="I224" s="652"/>
      <c r="J224" s="652"/>
      <c r="K224" s="652"/>
      <c r="L224" s="652"/>
      <c r="M224" s="652"/>
      <c r="N224" s="652"/>
      <c r="O224" s="652"/>
      <c r="P224" s="652"/>
      <c r="Q224" s="652"/>
      <c r="R224" s="652"/>
      <c r="S224" s="652"/>
      <c r="T224" s="652"/>
      <c r="U224" s="652"/>
      <c r="V224" s="652"/>
    </row>
    <row r="225" spans="9:22" s="192" customFormat="1">
      <c r="I225" s="652"/>
      <c r="J225" s="652"/>
      <c r="K225" s="652"/>
      <c r="L225" s="652"/>
      <c r="M225" s="652"/>
      <c r="N225" s="652"/>
      <c r="O225" s="652"/>
      <c r="P225" s="652"/>
      <c r="Q225" s="652"/>
      <c r="R225" s="652"/>
      <c r="S225" s="652"/>
      <c r="T225" s="652"/>
      <c r="U225" s="652"/>
      <c r="V225" s="652"/>
    </row>
    <row r="226" spans="9:22" s="192" customFormat="1">
      <c r="I226" s="652"/>
      <c r="J226" s="652"/>
      <c r="K226" s="652"/>
      <c r="L226" s="652"/>
      <c r="M226" s="652"/>
      <c r="N226" s="652"/>
      <c r="O226" s="652"/>
      <c r="P226" s="652"/>
      <c r="Q226" s="652"/>
      <c r="R226" s="652"/>
      <c r="S226" s="652"/>
      <c r="T226" s="652"/>
      <c r="U226" s="652"/>
      <c r="V226" s="652"/>
    </row>
    <row r="227" spans="9:22" s="192" customFormat="1">
      <c r="I227" s="652"/>
      <c r="J227" s="652"/>
      <c r="K227" s="652"/>
      <c r="L227" s="652"/>
      <c r="M227" s="652"/>
      <c r="N227" s="652"/>
      <c r="O227" s="652"/>
      <c r="P227" s="652"/>
      <c r="Q227" s="652"/>
      <c r="R227" s="652"/>
      <c r="S227" s="652"/>
      <c r="T227" s="652"/>
      <c r="U227" s="652"/>
      <c r="V227" s="652"/>
    </row>
    <row r="228" spans="9:22" s="192" customFormat="1">
      <c r="I228" s="652"/>
      <c r="J228" s="652"/>
      <c r="K228" s="652"/>
      <c r="L228" s="652"/>
      <c r="M228" s="652"/>
      <c r="N228" s="652"/>
      <c r="O228" s="652"/>
      <c r="P228" s="652"/>
      <c r="Q228" s="652"/>
      <c r="R228" s="652"/>
      <c r="S228" s="652"/>
      <c r="T228" s="652"/>
      <c r="U228" s="652"/>
      <c r="V228" s="652"/>
    </row>
    <row r="229" spans="9:22" s="192" customFormat="1">
      <c r="I229" s="652"/>
      <c r="J229" s="652"/>
      <c r="K229" s="652"/>
      <c r="L229" s="652"/>
      <c r="M229" s="652"/>
      <c r="N229" s="652"/>
      <c r="O229" s="652"/>
      <c r="P229" s="652"/>
      <c r="Q229" s="652"/>
      <c r="R229" s="652"/>
      <c r="S229" s="652"/>
      <c r="T229" s="652"/>
      <c r="U229" s="652"/>
      <c r="V229" s="652"/>
    </row>
    <row r="230" spans="9:22" s="192" customFormat="1">
      <c r="I230" s="652"/>
      <c r="J230" s="652"/>
      <c r="K230" s="652"/>
      <c r="L230" s="652"/>
      <c r="M230" s="652"/>
      <c r="N230" s="652"/>
      <c r="O230" s="652"/>
      <c r="P230" s="652"/>
      <c r="Q230" s="652"/>
      <c r="R230" s="652"/>
      <c r="S230" s="652"/>
      <c r="T230" s="652"/>
      <c r="U230" s="652"/>
      <c r="V230" s="652"/>
    </row>
    <row r="231" spans="9:22" s="192" customFormat="1">
      <c r="I231" s="652"/>
      <c r="J231" s="652"/>
      <c r="K231" s="652"/>
      <c r="L231" s="652"/>
      <c r="M231" s="652"/>
      <c r="N231" s="652"/>
      <c r="O231" s="652"/>
      <c r="P231" s="652"/>
      <c r="Q231" s="652"/>
      <c r="R231" s="652"/>
      <c r="S231" s="652"/>
      <c r="T231" s="652"/>
      <c r="U231" s="652"/>
      <c r="V231" s="652"/>
    </row>
    <row r="232" spans="9:22" s="192" customFormat="1">
      <c r="I232" s="652"/>
      <c r="J232" s="652"/>
      <c r="K232" s="652"/>
      <c r="L232" s="652"/>
      <c r="M232" s="652"/>
      <c r="N232" s="652"/>
      <c r="O232" s="652"/>
      <c r="P232" s="652"/>
      <c r="Q232" s="652"/>
      <c r="R232" s="652"/>
      <c r="S232" s="652"/>
      <c r="T232" s="652"/>
      <c r="U232" s="652"/>
      <c r="V232" s="652"/>
    </row>
    <row r="233" spans="9:22" s="192" customFormat="1">
      <c r="I233" s="652"/>
      <c r="J233" s="652"/>
      <c r="K233" s="652"/>
      <c r="L233" s="652"/>
      <c r="M233" s="652"/>
      <c r="N233" s="652"/>
      <c r="O233" s="652"/>
      <c r="P233" s="652"/>
      <c r="Q233" s="652"/>
      <c r="R233" s="652"/>
      <c r="S233" s="652"/>
      <c r="T233" s="652"/>
      <c r="U233" s="652"/>
      <c r="V233" s="652"/>
    </row>
    <row r="234" spans="9:22" s="192" customFormat="1">
      <c r="I234" s="652"/>
      <c r="J234" s="652"/>
      <c r="K234" s="652"/>
      <c r="L234" s="652"/>
      <c r="M234" s="652"/>
      <c r="N234" s="652"/>
      <c r="O234" s="652"/>
      <c r="P234" s="652"/>
      <c r="Q234" s="652"/>
      <c r="R234" s="652"/>
      <c r="S234" s="652"/>
      <c r="T234" s="652"/>
      <c r="U234" s="652"/>
      <c r="V234" s="652"/>
    </row>
    <row r="235" spans="9:22" s="192" customFormat="1">
      <c r="I235" s="652"/>
      <c r="J235" s="652"/>
      <c r="K235" s="652"/>
      <c r="L235" s="652"/>
      <c r="M235" s="652"/>
      <c r="N235" s="652"/>
      <c r="O235" s="652"/>
      <c r="P235" s="652"/>
      <c r="Q235" s="652"/>
      <c r="R235" s="652"/>
      <c r="S235" s="652"/>
      <c r="T235" s="652"/>
      <c r="U235" s="652"/>
      <c r="V235" s="652"/>
    </row>
    <row r="236" spans="9:22" s="192" customFormat="1">
      <c r="I236" s="652"/>
      <c r="J236" s="652"/>
      <c r="K236" s="652"/>
      <c r="L236" s="652"/>
      <c r="M236" s="652"/>
      <c r="N236" s="652"/>
      <c r="O236" s="652"/>
      <c r="P236" s="652"/>
      <c r="Q236" s="652"/>
      <c r="R236" s="652"/>
      <c r="S236" s="652"/>
      <c r="T236" s="652"/>
      <c r="U236" s="652"/>
      <c r="V236" s="652"/>
    </row>
    <row r="237" spans="9:22" s="192" customFormat="1">
      <c r="I237" s="652"/>
      <c r="J237" s="652"/>
      <c r="K237" s="652"/>
      <c r="L237" s="652"/>
      <c r="M237" s="652"/>
      <c r="N237" s="652"/>
      <c r="O237" s="652"/>
      <c r="P237" s="652"/>
      <c r="Q237" s="652"/>
      <c r="R237" s="652"/>
      <c r="S237" s="652"/>
      <c r="T237" s="652"/>
      <c r="U237" s="652"/>
      <c r="V237" s="652"/>
    </row>
    <row r="238" spans="9:22" s="192" customFormat="1">
      <c r="I238" s="652"/>
      <c r="J238" s="652"/>
      <c r="K238" s="652"/>
      <c r="L238" s="652"/>
      <c r="M238" s="652"/>
      <c r="N238" s="652"/>
      <c r="O238" s="652"/>
      <c r="P238" s="652"/>
      <c r="Q238" s="652"/>
      <c r="R238" s="652"/>
      <c r="S238" s="652"/>
      <c r="T238" s="652"/>
      <c r="U238" s="652"/>
      <c r="V238" s="652"/>
    </row>
    <row r="239" spans="9:22" s="192" customFormat="1">
      <c r="I239" s="652"/>
      <c r="J239" s="652"/>
      <c r="K239" s="652"/>
      <c r="L239" s="652"/>
      <c r="M239" s="652"/>
      <c r="N239" s="652"/>
      <c r="O239" s="652"/>
      <c r="P239" s="652"/>
      <c r="Q239" s="652"/>
      <c r="R239" s="652"/>
      <c r="S239" s="652"/>
      <c r="T239" s="652"/>
      <c r="U239" s="652"/>
      <c r="V239" s="652"/>
    </row>
    <row r="240" spans="9:22" s="192" customFormat="1">
      <c r="I240" s="652"/>
      <c r="J240" s="652"/>
      <c r="K240" s="652"/>
      <c r="L240" s="652"/>
      <c r="M240" s="652"/>
      <c r="N240" s="652"/>
      <c r="O240" s="652"/>
      <c r="P240" s="652"/>
      <c r="Q240" s="652"/>
      <c r="R240" s="652"/>
      <c r="S240" s="652"/>
      <c r="T240" s="652"/>
      <c r="U240" s="652"/>
      <c r="V240" s="652"/>
    </row>
    <row r="241" spans="9:22" s="192" customFormat="1">
      <c r="I241" s="652"/>
      <c r="J241" s="652"/>
      <c r="K241" s="652"/>
      <c r="L241" s="652"/>
      <c r="M241" s="652"/>
      <c r="N241" s="652"/>
      <c r="O241" s="652"/>
      <c r="P241" s="652"/>
      <c r="Q241" s="652"/>
      <c r="R241" s="652"/>
      <c r="S241" s="652"/>
      <c r="T241" s="652"/>
      <c r="U241" s="652"/>
      <c r="V241" s="652"/>
    </row>
    <row r="242" spans="9:22" s="192" customFormat="1">
      <c r="I242" s="652"/>
      <c r="J242" s="652"/>
      <c r="K242" s="652"/>
      <c r="L242" s="652"/>
      <c r="M242" s="652"/>
      <c r="N242" s="652"/>
      <c r="O242" s="652"/>
      <c r="P242" s="652"/>
      <c r="Q242" s="652"/>
      <c r="R242" s="652"/>
      <c r="S242" s="652"/>
      <c r="T242" s="652"/>
      <c r="U242" s="652"/>
      <c r="V242" s="652"/>
    </row>
    <row r="243" spans="9:22" s="192" customFormat="1">
      <c r="I243" s="652"/>
      <c r="J243" s="652"/>
      <c r="K243" s="652"/>
      <c r="L243" s="652"/>
      <c r="M243" s="652"/>
      <c r="N243" s="652"/>
      <c r="O243" s="652"/>
      <c r="P243" s="652"/>
      <c r="Q243" s="652"/>
      <c r="R243" s="652"/>
      <c r="S243" s="652"/>
      <c r="T243" s="652"/>
      <c r="U243" s="652"/>
      <c r="V243" s="652"/>
    </row>
    <row r="244" spans="9:22" s="192" customFormat="1">
      <c r="I244" s="652"/>
      <c r="J244" s="652"/>
      <c r="K244" s="652"/>
      <c r="L244" s="652"/>
      <c r="M244" s="652"/>
      <c r="N244" s="652"/>
      <c r="O244" s="652"/>
      <c r="P244" s="652"/>
      <c r="Q244" s="652"/>
      <c r="R244" s="652"/>
      <c r="S244" s="652"/>
      <c r="T244" s="652"/>
      <c r="U244" s="652"/>
      <c r="V244" s="652"/>
    </row>
    <row r="245" spans="9:22" s="192" customFormat="1">
      <c r="I245" s="652"/>
      <c r="J245" s="652"/>
      <c r="K245" s="652"/>
      <c r="L245" s="652"/>
      <c r="M245" s="652"/>
      <c r="N245" s="652"/>
      <c r="O245" s="652"/>
      <c r="P245" s="652"/>
      <c r="Q245" s="652"/>
      <c r="R245" s="652"/>
      <c r="S245" s="652"/>
      <c r="T245" s="652"/>
      <c r="U245" s="652"/>
      <c r="V245" s="652"/>
    </row>
    <row r="246" spans="9:22" s="192" customFormat="1">
      <c r="I246" s="652"/>
      <c r="J246" s="652"/>
      <c r="K246" s="652"/>
      <c r="L246" s="652"/>
      <c r="M246" s="652"/>
      <c r="N246" s="652"/>
      <c r="O246" s="652"/>
      <c r="P246" s="652"/>
      <c r="Q246" s="652"/>
      <c r="R246" s="652"/>
      <c r="S246" s="652"/>
      <c r="T246" s="652"/>
      <c r="U246" s="652"/>
      <c r="V246" s="652"/>
    </row>
    <row r="247" spans="9:22" s="192" customFormat="1">
      <c r="I247" s="652"/>
      <c r="J247" s="652"/>
      <c r="K247" s="652"/>
      <c r="L247" s="652"/>
      <c r="M247" s="652"/>
      <c r="N247" s="652"/>
      <c r="O247" s="652"/>
      <c r="P247" s="652"/>
      <c r="Q247" s="652"/>
      <c r="R247" s="652"/>
      <c r="S247" s="652"/>
      <c r="T247" s="652"/>
      <c r="U247" s="652"/>
      <c r="V247" s="652"/>
    </row>
    <row r="248" spans="9:22" s="192" customFormat="1">
      <c r="I248" s="652"/>
      <c r="J248" s="652"/>
      <c r="K248" s="652"/>
      <c r="L248" s="652"/>
      <c r="M248" s="652"/>
      <c r="N248" s="652"/>
      <c r="O248" s="652"/>
      <c r="P248" s="652"/>
      <c r="Q248" s="652"/>
      <c r="R248" s="652"/>
      <c r="S248" s="652"/>
      <c r="T248" s="652"/>
      <c r="U248" s="652"/>
      <c r="V248" s="652"/>
    </row>
    <row r="249" spans="9:22" s="192" customFormat="1">
      <c r="I249" s="652"/>
      <c r="J249" s="652"/>
      <c r="K249" s="652"/>
      <c r="L249" s="652"/>
      <c r="M249" s="652"/>
      <c r="N249" s="652"/>
      <c r="O249" s="652"/>
      <c r="P249" s="652"/>
      <c r="Q249" s="652"/>
      <c r="R249" s="652"/>
      <c r="S249" s="652"/>
      <c r="T249" s="652"/>
      <c r="U249" s="652"/>
      <c r="V249" s="652"/>
    </row>
    <row r="250" spans="9:22" s="192" customFormat="1">
      <c r="I250" s="652"/>
      <c r="J250" s="652"/>
      <c r="K250" s="652"/>
      <c r="L250" s="652"/>
      <c r="M250" s="652"/>
      <c r="N250" s="652"/>
      <c r="O250" s="652"/>
      <c r="P250" s="652"/>
      <c r="Q250" s="652"/>
      <c r="R250" s="652"/>
      <c r="S250" s="652"/>
      <c r="T250" s="652"/>
      <c r="U250" s="652"/>
      <c r="V250" s="652"/>
    </row>
    <row r="251" spans="9:22" s="192" customFormat="1">
      <c r="I251" s="652"/>
      <c r="J251" s="652"/>
      <c r="K251" s="652"/>
      <c r="L251" s="652"/>
      <c r="M251" s="652"/>
      <c r="N251" s="652"/>
      <c r="O251" s="652"/>
      <c r="P251" s="652"/>
      <c r="Q251" s="652"/>
      <c r="R251" s="652"/>
      <c r="S251" s="652"/>
      <c r="T251" s="652"/>
      <c r="U251" s="652"/>
      <c r="V251" s="652"/>
    </row>
    <row r="252" spans="9:22" s="192" customFormat="1">
      <c r="I252" s="652"/>
      <c r="J252" s="652"/>
      <c r="K252" s="652"/>
      <c r="L252" s="652"/>
      <c r="M252" s="652"/>
      <c r="N252" s="652"/>
      <c r="O252" s="652"/>
      <c r="P252" s="652"/>
      <c r="Q252" s="652"/>
      <c r="R252" s="652"/>
      <c r="S252" s="652"/>
      <c r="T252" s="652"/>
      <c r="U252" s="652"/>
      <c r="V252" s="652"/>
    </row>
    <row r="253" spans="9:22" s="192" customFormat="1">
      <c r="I253" s="652"/>
      <c r="J253" s="652"/>
      <c r="K253" s="652"/>
      <c r="L253" s="652"/>
      <c r="M253" s="652"/>
      <c r="N253" s="652"/>
      <c r="O253" s="652"/>
      <c r="P253" s="652"/>
      <c r="Q253" s="652"/>
      <c r="R253" s="652"/>
      <c r="S253" s="652"/>
      <c r="T253" s="652"/>
      <c r="U253" s="652"/>
      <c r="V253" s="652"/>
    </row>
    <row r="254" spans="9:22" s="192" customFormat="1">
      <c r="I254" s="652"/>
      <c r="J254" s="652"/>
      <c r="K254" s="652"/>
      <c r="L254" s="652"/>
      <c r="M254" s="652"/>
      <c r="N254" s="652"/>
      <c r="O254" s="652"/>
      <c r="P254" s="652"/>
      <c r="Q254" s="652"/>
      <c r="R254" s="652"/>
      <c r="S254" s="652"/>
      <c r="T254" s="652"/>
      <c r="U254" s="652"/>
      <c r="V254" s="652"/>
    </row>
    <row r="255" spans="9:22" s="192" customFormat="1">
      <c r="I255" s="652"/>
      <c r="J255" s="652"/>
      <c r="K255" s="652"/>
      <c r="L255" s="652"/>
      <c r="M255" s="652"/>
      <c r="N255" s="652"/>
      <c r="O255" s="652"/>
      <c r="P255" s="652"/>
      <c r="Q255" s="652"/>
      <c r="R255" s="652"/>
      <c r="S255" s="652"/>
      <c r="T255" s="652"/>
      <c r="U255" s="652"/>
      <c r="V255" s="652"/>
    </row>
    <row r="256" spans="9:22" s="192" customFormat="1">
      <c r="I256" s="652"/>
      <c r="J256" s="652"/>
      <c r="K256" s="652"/>
      <c r="L256" s="652"/>
      <c r="M256" s="652"/>
      <c r="N256" s="652"/>
      <c r="O256" s="652"/>
      <c r="P256" s="652"/>
      <c r="Q256" s="652"/>
      <c r="R256" s="652"/>
      <c r="S256" s="652"/>
      <c r="T256" s="652"/>
      <c r="U256" s="652"/>
      <c r="V256" s="652"/>
    </row>
    <row r="257" spans="9:22" s="192" customFormat="1">
      <c r="I257" s="652"/>
      <c r="J257" s="652"/>
      <c r="K257" s="652"/>
      <c r="L257" s="652"/>
      <c r="M257" s="652"/>
      <c r="N257" s="652"/>
      <c r="O257" s="652"/>
      <c r="P257" s="652"/>
      <c r="Q257" s="652"/>
      <c r="R257" s="652"/>
      <c r="S257" s="652"/>
      <c r="T257" s="652"/>
      <c r="U257" s="652"/>
      <c r="V257" s="652"/>
    </row>
    <row r="258" spans="9:22" s="192" customFormat="1">
      <c r="I258" s="652"/>
      <c r="J258" s="652"/>
      <c r="K258" s="652"/>
      <c r="L258" s="652"/>
      <c r="M258" s="652"/>
      <c r="N258" s="652"/>
      <c r="O258" s="652"/>
      <c r="P258" s="652"/>
      <c r="Q258" s="652"/>
      <c r="R258" s="652"/>
      <c r="S258" s="652"/>
      <c r="T258" s="652"/>
      <c r="U258" s="652"/>
      <c r="V258" s="652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tabColor rgb="FFFF99FF"/>
  </sheetPr>
  <dimension ref="A1:P60"/>
  <sheetViews>
    <sheetView showGridLines="0" view="pageBreakPreview" zoomScaleNormal="90" zoomScaleSheetLayoutView="100" workbookViewId="0">
      <selection activeCell="I62" sqref="I62"/>
    </sheetView>
  </sheetViews>
  <sheetFormatPr baseColWidth="10" defaultColWidth="11.42578125" defaultRowHeight="12.75"/>
  <cols>
    <col min="1" max="2" width="13.85546875" style="236" customWidth="1"/>
    <col min="3" max="5" width="13.5703125" style="236" customWidth="1"/>
    <col min="6" max="6" width="21.28515625" style="236" bestFit="1" customWidth="1"/>
    <col min="7" max="13" width="13.5703125" style="236" customWidth="1"/>
    <col min="14" max="16384" width="11.42578125" style="236"/>
  </cols>
  <sheetData>
    <row r="1" spans="1:13">
      <c r="A1" s="265" t="s">
        <v>403</v>
      </c>
      <c r="B1" s="315"/>
      <c r="C1" s="315"/>
      <c r="D1" s="316"/>
      <c r="E1" s="299"/>
      <c r="F1" s="298"/>
      <c r="G1" s="300"/>
      <c r="H1" s="300"/>
    </row>
    <row r="2" spans="1:13" ht="15.75">
      <c r="A2" s="782" t="s">
        <v>310</v>
      </c>
      <c r="B2" s="782"/>
      <c r="C2" s="782"/>
      <c r="D2" s="782"/>
      <c r="E2" s="299"/>
      <c r="F2" s="298"/>
      <c r="G2" s="300"/>
      <c r="H2" s="300"/>
    </row>
    <row r="3" spans="1:13">
      <c r="A3" s="708"/>
      <c r="B3" s="708"/>
      <c r="C3" s="708"/>
      <c r="D3" s="708"/>
      <c r="E3" s="299"/>
      <c r="F3" s="298"/>
      <c r="G3" s="300"/>
      <c r="H3" s="300"/>
    </row>
    <row r="4" spans="1:13" ht="15" customHeight="1">
      <c r="A4" s="783" t="s">
        <v>413</v>
      </c>
      <c r="B4" s="783"/>
      <c r="C4" s="783"/>
      <c r="D4" s="783"/>
      <c r="F4" s="783" t="s">
        <v>595</v>
      </c>
      <c r="G4" s="783"/>
      <c r="H4" s="783"/>
      <c r="J4" s="652"/>
      <c r="K4" s="652"/>
      <c r="L4" s="652"/>
    </row>
    <row r="5" spans="1:13" ht="15">
      <c r="A5" s="364" t="s">
        <v>251</v>
      </c>
      <c r="B5" s="364" t="s">
        <v>449</v>
      </c>
      <c r="C5" s="364" t="s">
        <v>450</v>
      </c>
      <c r="D5" s="364" t="s">
        <v>55</v>
      </c>
      <c r="F5" s="301" t="s">
        <v>307</v>
      </c>
      <c r="G5" s="302" t="s">
        <v>308</v>
      </c>
      <c r="H5" s="302" t="s">
        <v>300</v>
      </c>
      <c r="I5" s="304"/>
      <c r="J5" s="652"/>
      <c r="K5" s="652"/>
      <c r="L5" s="652"/>
      <c r="M5" s="652"/>
    </row>
    <row r="6" spans="1:13" ht="15">
      <c r="A6" s="351">
        <v>2008</v>
      </c>
      <c r="B6" s="362">
        <v>60965</v>
      </c>
      <c r="C6" s="362">
        <v>66064</v>
      </c>
      <c r="D6" s="362">
        <v>127029</v>
      </c>
      <c r="F6" s="236" t="s">
        <v>34</v>
      </c>
      <c r="G6" s="304">
        <v>32611</v>
      </c>
      <c r="H6" s="141">
        <f t="shared" ref="H6:H30" ca="1" si="0">G6/$G$30</f>
        <v>0.14727586393771339</v>
      </c>
      <c r="I6" s="363"/>
      <c r="J6" s="652"/>
      <c r="K6" s="652"/>
      <c r="L6" s="652"/>
      <c r="M6" s="652"/>
    </row>
    <row r="7" spans="1:13" ht="15">
      <c r="A7" s="351">
        <v>2009</v>
      </c>
      <c r="B7" s="362">
        <v>58910</v>
      </c>
      <c r="C7" s="362">
        <v>61379</v>
      </c>
      <c r="D7" s="362">
        <v>120289</v>
      </c>
      <c r="F7" s="236" t="s">
        <v>44</v>
      </c>
      <c r="G7" s="304">
        <v>25787</v>
      </c>
      <c r="H7" s="141">
        <f t="shared" ca="1" si="0"/>
        <v>0.11645771989089004</v>
      </c>
      <c r="I7" s="363"/>
      <c r="J7" s="652"/>
      <c r="K7" s="652"/>
      <c r="L7" s="652"/>
      <c r="M7" s="652"/>
    </row>
    <row r="8" spans="1:13" ht="15">
      <c r="A8" s="351">
        <v>2010</v>
      </c>
      <c r="B8" s="362">
        <v>67549</v>
      </c>
      <c r="C8" s="362">
        <v>92309</v>
      </c>
      <c r="D8" s="362">
        <v>159858</v>
      </c>
      <c r="F8" s="236" t="s">
        <v>456</v>
      </c>
      <c r="G8" s="304">
        <v>19818</v>
      </c>
      <c r="H8" s="141">
        <f t="shared" ca="1" si="0"/>
        <v>8.9500876131293247E-2</v>
      </c>
      <c r="I8" s="363"/>
      <c r="J8" s="652"/>
      <c r="K8" s="652"/>
      <c r="L8" s="652"/>
      <c r="M8" s="652"/>
    </row>
    <row r="9" spans="1:13" ht="15">
      <c r="A9" s="351">
        <v>2011</v>
      </c>
      <c r="B9" s="362">
        <v>73646</v>
      </c>
      <c r="C9" s="362">
        <v>96558</v>
      </c>
      <c r="D9" s="362">
        <v>170204</v>
      </c>
      <c r="F9" s="236" t="s">
        <v>40</v>
      </c>
      <c r="G9" s="304">
        <v>16650</v>
      </c>
      <c r="H9" s="141">
        <f t="shared" ca="1" si="0"/>
        <v>7.5193742435464353E-2</v>
      </c>
      <c r="I9" s="363"/>
      <c r="J9" s="652"/>
      <c r="K9" s="652"/>
      <c r="L9" s="652"/>
      <c r="M9" s="652"/>
    </row>
    <row r="10" spans="1:13" ht="15">
      <c r="A10" s="351">
        <v>2012</v>
      </c>
      <c r="B10" s="362">
        <v>85523</v>
      </c>
      <c r="C10" s="362">
        <v>128433</v>
      </c>
      <c r="D10" s="362">
        <v>213956</v>
      </c>
      <c r="F10" s="236" t="s">
        <v>41</v>
      </c>
      <c r="G10" s="304">
        <v>16386</v>
      </c>
      <c r="H10" s="141">
        <f t="shared" ca="1" si="0"/>
        <v>7.4001481294145272E-2</v>
      </c>
      <c r="I10" s="363"/>
      <c r="J10" s="652"/>
      <c r="K10" s="652"/>
      <c r="L10" s="652"/>
      <c r="M10" s="652"/>
    </row>
    <row r="11" spans="1:13" ht="15">
      <c r="A11" s="351">
        <v>2013</v>
      </c>
      <c r="B11" s="362">
        <v>81595</v>
      </c>
      <c r="C11" s="362">
        <v>101656</v>
      </c>
      <c r="D11" s="362">
        <v>183251</v>
      </c>
      <c r="F11" s="236" t="s">
        <v>38</v>
      </c>
      <c r="G11" s="304">
        <v>14944</v>
      </c>
      <c r="H11" s="141">
        <f t="shared" ca="1" si="0"/>
        <v>6.748920642375851E-2</v>
      </c>
      <c r="I11" s="363"/>
      <c r="J11" s="652"/>
      <c r="K11" s="652"/>
      <c r="L11" s="652"/>
      <c r="M11" s="652"/>
    </row>
    <row r="12" spans="1:13" ht="15">
      <c r="A12" s="351">
        <v>2014</v>
      </c>
      <c r="B12" s="362">
        <v>81065</v>
      </c>
      <c r="C12" s="362">
        <v>93148</v>
      </c>
      <c r="D12" s="362">
        <v>174213</v>
      </c>
      <c r="F12" s="236" t="s">
        <v>36</v>
      </c>
      <c r="G12" s="304">
        <v>14357</v>
      </c>
      <c r="H12" s="141">
        <f t="shared" ca="1" si="0"/>
        <v>6.4838231840598295E-2</v>
      </c>
      <c r="I12" s="363"/>
      <c r="J12" s="652"/>
      <c r="K12" s="652"/>
      <c r="L12" s="652"/>
      <c r="M12" s="652"/>
    </row>
    <row r="13" spans="1:13" ht="15">
      <c r="A13" s="351">
        <v>2015</v>
      </c>
      <c r="B13" s="362">
        <v>74593</v>
      </c>
      <c r="C13" s="362">
        <v>109359</v>
      </c>
      <c r="D13" s="362">
        <v>183952</v>
      </c>
      <c r="F13" s="236" t="s">
        <v>454</v>
      </c>
      <c r="G13" s="304">
        <v>13904</v>
      </c>
      <c r="H13" s="141">
        <f t="shared" ca="1" si="0"/>
        <v>6.2792420109471253E-2</v>
      </c>
      <c r="I13" s="363"/>
      <c r="J13" s="652"/>
      <c r="K13" s="652"/>
      <c r="L13" s="652"/>
      <c r="M13" s="652"/>
    </row>
    <row r="14" spans="1:13" ht="15">
      <c r="A14" s="351">
        <v>2016</v>
      </c>
      <c r="B14" s="362">
        <v>75422</v>
      </c>
      <c r="C14" s="362">
        <v>96559</v>
      </c>
      <c r="D14" s="362">
        <v>171981</v>
      </c>
      <c r="F14" s="236" t="s">
        <v>39</v>
      </c>
      <c r="G14" s="304">
        <v>13082</v>
      </c>
      <c r="H14" s="141">
        <f t="shared" ca="1" si="0"/>
        <v>5.9080152464909587E-2</v>
      </c>
      <c r="I14" s="363"/>
      <c r="J14" s="652"/>
      <c r="K14" s="652"/>
      <c r="L14" s="652"/>
      <c r="M14" s="652"/>
    </row>
    <row r="15" spans="1:13" ht="15">
      <c r="A15" s="234">
        <v>2017</v>
      </c>
      <c r="B15" s="363">
        <v>65777.583333333328</v>
      </c>
      <c r="C15" s="362">
        <v>124184.08333333334</v>
      </c>
      <c r="D15" s="362">
        <v>189961.66666666669</v>
      </c>
      <c r="F15" s="236" t="s">
        <v>35</v>
      </c>
      <c r="G15" s="304">
        <v>11905</v>
      </c>
      <c r="H15" s="141">
        <f t="shared" ca="1" si="0"/>
        <v>5.3764654876528713E-2</v>
      </c>
      <c r="I15" s="363"/>
      <c r="J15" s="652"/>
      <c r="K15" s="652"/>
      <c r="L15" s="652"/>
      <c r="M15" s="652"/>
    </row>
    <row r="16" spans="1:13" ht="15">
      <c r="F16" s="236" t="s">
        <v>455</v>
      </c>
      <c r="G16" s="304">
        <v>10117</v>
      </c>
      <c r="H16" s="141">
        <f t="shared" ca="1" si="0"/>
        <v>4.5689795328504076E-2</v>
      </c>
      <c r="I16" s="363"/>
      <c r="J16" s="652"/>
      <c r="K16" s="652"/>
      <c r="L16" s="652"/>
      <c r="M16" s="652"/>
    </row>
    <row r="17" spans="1:13" ht="15">
      <c r="A17" s="210">
        <v>2018</v>
      </c>
      <c r="B17" s="323">
        <f>AVERAGE(B18:B28)</f>
        <v>66114.636363636368</v>
      </c>
      <c r="C17" s="323">
        <f t="shared" ref="C17:D17" si="1">AVERAGE(C18:C28)</f>
        <v>135765.18181818182</v>
      </c>
      <c r="D17" s="323">
        <f t="shared" si="1"/>
        <v>201879.81818181818</v>
      </c>
      <c r="E17" s="305"/>
      <c r="F17" s="236" t="s">
        <v>37</v>
      </c>
      <c r="G17" s="304">
        <v>7697</v>
      </c>
      <c r="H17" s="141">
        <f t="shared" ca="1" si="0"/>
        <v>3.4760734866412561E-2</v>
      </c>
      <c r="I17" s="363"/>
      <c r="J17" s="652"/>
      <c r="K17" s="652"/>
      <c r="L17" s="652"/>
      <c r="M17" s="652"/>
    </row>
    <row r="18" spans="1:13" ht="15">
      <c r="A18" s="352" t="s">
        <v>408</v>
      </c>
      <c r="B18" s="303">
        <v>62369</v>
      </c>
      <c r="C18" s="362">
        <v>131608</v>
      </c>
      <c r="D18" s="303">
        <f>SUM(B18:C18)</f>
        <v>193977</v>
      </c>
      <c r="E18" s="305"/>
      <c r="F18" s="236" t="s">
        <v>45</v>
      </c>
      <c r="G18" s="304">
        <v>6811</v>
      </c>
      <c r="H18" s="141">
        <f t="shared" ca="1" si="0"/>
        <v>3.0759434217894756E-2</v>
      </c>
      <c r="I18" s="363"/>
      <c r="J18" s="652"/>
      <c r="K18" s="652"/>
      <c r="L18" s="652"/>
      <c r="M18" s="652"/>
    </row>
    <row r="19" spans="1:13" ht="15">
      <c r="A19" s="352" t="s">
        <v>232</v>
      </c>
      <c r="B19" s="303">
        <v>64536</v>
      </c>
      <c r="C19" s="362">
        <v>132252</v>
      </c>
      <c r="D19" s="303">
        <f t="shared" ref="D19:D28" si="2">SUM(B19:C19)</f>
        <v>196788</v>
      </c>
      <c r="E19" s="305"/>
      <c r="F19" s="236" t="s">
        <v>43</v>
      </c>
      <c r="G19" s="304">
        <v>6025</v>
      </c>
      <c r="H19" s="141">
        <f t="shared" ca="1" si="0"/>
        <v>2.7209747638058421E-2</v>
      </c>
      <c r="I19" s="363"/>
      <c r="J19" s="652"/>
      <c r="K19" s="652"/>
      <c r="L19" s="652"/>
      <c r="M19" s="652"/>
    </row>
    <row r="20" spans="1:13" ht="15">
      <c r="A20" s="352" t="s">
        <v>233</v>
      </c>
      <c r="B20" s="303">
        <v>64648</v>
      </c>
      <c r="C20" s="362">
        <v>127124</v>
      </c>
      <c r="D20" s="303">
        <f t="shared" si="2"/>
        <v>191772</v>
      </c>
      <c r="F20" s="236" t="s">
        <v>42</v>
      </c>
      <c r="G20" s="304">
        <v>4257</v>
      </c>
      <c r="H20" s="141">
        <f t="shared" ca="1" si="0"/>
        <v>1.9225210903770076E-2</v>
      </c>
      <c r="I20" s="363"/>
      <c r="J20" s="652"/>
      <c r="K20" s="652"/>
      <c r="L20" s="652"/>
      <c r="M20" s="652"/>
    </row>
    <row r="21" spans="1:13" ht="15">
      <c r="A21" s="352" t="s">
        <v>120</v>
      </c>
      <c r="B21" s="303">
        <v>63706</v>
      </c>
      <c r="C21" s="362">
        <v>132560</v>
      </c>
      <c r="D21" s="303">
        <f t="shared" si="2"/>
        <v>196266</v>
      </c>
      <c r="F21" s="236" t="s">
        <v>457</v>
      </c>
      <c r="G21" s="304">
        <v>2649</v>
      </c>
      <c r="H21" s="141">
        <f t="shared" ca="1" si="0"/>
        <v>1.1963256679372076E-2</v>
      </c>
      <c r="I21" s="363"/>
      <c r="J21" s="652"/>
      <c r="K21" s="652"/>
      <c r="L21" s="652"/>
      <c r="M21" s="652"/>
    </row>
    <row r="22" spans="1:13" ht="15">
      <c r="A22" s="352" t="s">
        <v>409</v>
      </c>
      <c r="B22" s="303">
        <v>65426</v>
      </c>
      <c r="C22" s="362">
        <v>130689</v>
      </c>
      <c r="D22" s="303">
        <f t="shared" si="2"/>
        <v>196115</v>
      </c>
      <c r="F22" s="236" t="s">
        <v>162</v>
      </c>
      <c r="G22" s="304">
        <v>2322</v>
      </c>
      <c r="H22" s="141">
        <f t="shared" ca="1" si="0"/>
        <v>1.0486478674783677E-2</v>
      </c>
      <c r="I22" s="363"/>
      <c r="J22" s="652"/>
      <c r="K22" s="652"/>
      <c r="L22" s="652"/>
      <c r="M22" s="652"/>
    </row>
    <row r="23" spans="1:13" ht="15.75" customHeight="1">
      <c r="A23" s="352" t="s">
        <v>410</v>
      </c>
      <c r="B23" s="303">
        <v>64862</v>
      </c>
      <c r="C23" s="303">
        <v>133870</v>
      </c>
      <c r="D23" s="303">
        <f t="shared" si="2"/>
        <v>198732</v>
      </c>
      <c r="E23" s="484"/>
      <c r="F23" s="236" t="s">
        <v>288</v>
      </c>
      <c r="G23" s="304">
        <v>999</v>
      </c>
      <c r="H23" s="141">
        <f t="shared" ca="1" si="0"/>
        <v>4.5116245461278614E-3</v>
      </c>
      <c r="I23" s="363"/>
      <c r="J23" s="652"/>
      <c r="K23" s="652"/>
      <c r="L23" s="652"/>
      <c r="M23" s="652"/>
    </row>
    <row r="24" spans="1:13" ht="15">
      <c r="A24" s="352" t="s">
        <v>411</v>
      </c>
      <c r="B24" s="303">
        <v>69678</v>
      </c>
      <c r="C24" s="303">
        <v>138263</v>
      </c>
      <c r="D24" s="303">
        <f t="shared" si="2"/>
        <v>207941</v>
      </c>
      <c r="F24" s="236" t="s">
        <v>28</v>
      </c>
      <c r="G24" s="304">
        <v>832</v>
      </c>
      <c r="H24" s="141">
        <f t="shared" ca="1" si="0"/>
        <v>3.7574290514298101E-3</v>
      </c>
      <c r="I24" s="363"/>
      <c r="J24" s="652"/>
      <c r="K24" s="652"/>
      <c r="L24" s="652"/>
      <c r="M24" s="652"/>
    </row>
    <row r="25" spans="1:13" ht="15">
      <c r="A25" s="352" t="s">
        <v>147</v>
      </c>
      <c r="B25" s="303">
        <v>65650</v>
      </c>
      <c r="C25" s="303">
        <v>141163</v>
      </c>
      <c r="D25" s="303">
        <f t="shared" si="2"/>
        <v>206813</v>
      </c>
      <c r="F25" s="236" t="s">
        <v>289</v>
      </c>
      <c r="G25" s="304">
        <v>118</v>
      </c>
      <c r="H25" s="141">
        <f t="shared" ca="1" si="0"/>
        <v>5.3290460104413173E-4</v>
      </c>
      <c r="I25" s="363"/>
      <c r="J25" s="652"/>
      <c r="K25" s="652"/>
      <c r="L25" s="652"/>
      <c r="M25" s="652"/>
    </row>
    <row r="26" spans="1:13" ht="15">
      <c r="A26" s="352" t="s">
        <v>148</v>
      </c>
      <c r="B26" s="303">
        <v>68258</v>
      </c>
      <c r="C26" s="303">
        <v>137239</v>
      </c>
      <c r="D26" s="303">
        <f t="shared" si="2"/>
        <v>205497</v>
      </c>
      <c r="F26" s="236" t="s">
        <v>459</v>
      </c>
      <c r="G26" s="304">
        <v>107</v>
      </c>
      <c r="H26" s="141">
        <f t="shared" ca="1" si="0"/>
        <v>4.8322705348917031E-4</v>
      </c>
      <c r="I26" s="363"/>
      <c r="J26" s="652"/>
      <c r="K26" s="652"/>
      <c r="L26" s="652"/>
      <c r="M26" s="652"/>
    </row>
    <row r="27" spans="1:13" ht="15">
      <c r="A27" s="352" t="s">
        <v>149</v>
      </c>
      <c r="B27" s="303">
        <v>67740</v>
      </c>
      <c r="C27" s="303">
        <v>137609</v>
      </c>
      <c r="D27" s="303">
        <f t="shared" si="2"/>
        <v>205349</v>
      </c>
      <c r="F27" s="236" t="s">
        <v>287</v>
      </c>
      <c r="G27" s="304">
        <v>41</v>
      </c>
      <c r="H27" s="141">
        <f t="shared" ca="1" si="0"/>
        <v>1.8516176815940171E-4</v>
      </c>
      <c r="I27" s="363"/>
      <c r="J27" s="652"/>
      <c r="K27" s="652"/>
      <c r="L27" s="652"/>
      <c r="M27" s="652"/>
    </row>
    <row r="28" spans="1:13" ht="15">
      <c r="A28" s="352" t="s">
        <v>412</v>
      </c>
      <c r="B28" s="303">
        <v>70388</v>
      </c>
      <c r="C28" s="303">
        <v>151040</v>
      </c>
      <c r="D28" s="303">
        <f t="shared" si="2"/>
        <v>221428</v>
      </c>
      <c r="F28" s="236" t="s">
        <v>291</v>
      </c>
      <c r="G28" s="304">
        <v>9</v>
      </c>
      <c r="H28" s="141">
        <f t="shared" ca="1" si="0"/>
        <v>4.0645266181332084E-5</v>
      </c>
      <c r="I28" s="363"/>
      <c r="J28" s="652"/>
      <c r="K28" s="652"/>
      <c r="L28" s="652"/>
      <c r="M28" s="652"/>
    </row>
    <row r="29" spans="1:13" ht="15">
      <c r="F29" s="236" t="s">
        <v>290</v>
      </c>
      <c r="G29" s="485"/>
      <c r="H29" s="141">
        <f t="shared" ca="1" si="0"/>
        <v>0</v>
      </c>
      <c r="I29" s="363"/>
      <c r="J29" s="652"/>
      <c r="K29" s="652"/>
      <c r="L29" s="652"/>
      <c r="M29" s="652"/>
    </row>
    <row r="30" spans="1:13" ht="12.75" customHeight="1">
      <c r="A30" s="783" t="s">
        <v>596</v>
      </c>
      <c r="B30" s="783"/>
      <c r="C30" s="783"/>
      <c r="D30" s="783"/>
      <c r="E30" s="306"/>
      <c r="F30" s="258" t="s">
        <v>55</v>
      </c>
      <c r="G30" s="308">
        <f ca="1">+SUM(G6:G30)</f>
        <v>221428</v>
      </c>
      <c r="H30" s="309">
        <f t="shared" ca="1" si="0"/>
        <v>1</v>
      </c>
      <c r="I30" s="363"/>
      <c r="J30" s="652"/>
      <c r="K30" s="652"/>
      <c r="L30" s="652"/>
      <c r="M30" s="652"/>
    </row>
    <row r="31" spans="1:13" ht="15">
      <c r="A31" s="351" t="s">
        <v>572</v>
      </c>
      <c r="B31" s="303">
        <v>65695</v>
      </c>
      <c r="C31" s="303">
        <v>131442</v>
      </c>
      <c r="D31" s="303">
        <f>+SUM(B31:C31)</f>
        <v>197137</v>
      </c>
      <c r="I31" s="363"/>
      <c r="J31" s="686"/>
      <c r="K31" s="686"/>
      <c r="L31" s="686"/>
    </row>
    <row r="32" spans="1:13" ht="15">
      <c r="A32" s="351" t="s">
        <v>573</v>
      </c>
      <c r="B32" s="303">
        <f>+B28</f>
        <v>70388</v>
      </c>
      <c r="C32" s="303">
        <f t="shared" ref="C32" si="3">+C28</f>
        <v>151040</v>
      </c>
      <c r="D32" s="303">
        <f>+SUM(B32:C32)</f>
        <v>221428</v>
      </c>
      <c r="I32" s="363"/>
      <c r="J32" s="652"/>
      <c r="K32" s="652"/>
      <c r="L32" s="652"/>
    </row>
    <row r="33" spans="1:16" ht="15">
      <c r="A33" s="307" t="s">
        <v>252</v>
      </c>
      <c r="B33" s="687">
        <f>B32/B31-1</f>
        <v>7.1436182357865974E-2</v>
      </c>
      <c r="C33" s="687">
        <f>C32/C31-1</f>
        <v>0.14909998326257967</v>
      </c>
      <c r="D33" s="687">
        <f>D32/D31-1</f>
        <v>0.1232188782420347</v>
      </c>
      <c r="I33" s="306"/>
      <c r="J33" s="652"/>
      <c r="K33" s="652"/>
      <c r="L33" s="652"/>
    </row>
    <row r="35" spans="1:16" ht="55.5" customHeight="1">
      <c r="A35" s="781" t="s">
        <v>597</v>
      </c>
      <c r="B35" s="781"/>
      <c r="C35" s="781"/>
      <c r="D35" s="781"/>
      <c r="E35" s="781"/>
      <c r="F35" s="781"/>
      <c r="G35" s="781"/>
      <c r="H35" s="781"/>
      <c r="I35" s="781"/>
      <c r="J35" s="781"/>
      <c r="K35" s="707"/>
      <c r="L35" s="707"/>
    </row>
    <row r="37" spans="1:16">
      <c r="A37" s="784" t="s">
        <v>334</v>
      </c>
      <c r="B37" s="784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</row>
    <row r="38" spans="1:16">
      <c r="A38" s="785"/>
      <c r="B38" s="786"/>
      <c r="C38" s="786"/>
      <c r="D38" s="786"/>
      <c r="E38" s="786"/>
      <c r="F38" s="786"/>
      <c r="G38" s="786"/>
      <c r="H38" s="786"/>
      <c r="I38" s="786"/>
      <c r="J38" s="786"/>
      <c r="K38" s="786"/>
      <c r="L38" s="786"/>
      <c r="M38" s="786"/>
      <c r="N38" s="786"/>
      <c r="O38" s="786"/>
      <c r="P38" s="786"/>
    </row>
    <row r="39" spans="1:16" ht="25.5">
      <c r="A39" s="310" t="s">
        <v>311</v>
      </c>
      <c r="B39" s="310" t="s">
        <v>312</v>
      </c>
      <c r="C39" s="310" t="s">
        <v>313</v>
      </c>
      <c r="D39" s="310" t="s">
        <v>314</v>
      </c>
      <c r="E39" s="310" t="s">
        <v>315</v>
      </c>
      <c r="F39" s="310" t="s">
        <v>316</v>
      </c>
      <c r="G39" s="310" t="s">
        <v>317</v>
      </c>
      <c r="H39" s="310" t="s">
        <v>318</v>
      </c>
      <c r="I39" s="310" t="s">
        <v>319</v>
      </c>
      <c r="J39" s="310" t="s">
        <v>320</v>
      </c>
      <c r="K39" s="310" t="s">
        <v>157</v>
      </c>
      <c r="L39" s="310" t="s">
        <v>158</v>
      </c>
      <c r="M39" s="310" t="s">
        <v>321</v>
      </c>
      <c r="N39" s="310" t="s">
        <v>283</v>
      </c>
    </row>
    <row r="40" spans="1:16">
      <c r="A40" s="311" t="s">
        <v>322</v>
      </c>
      <c r="B40" s="312">
        <v>6</v>
      </c>
      <c r="C40" s="312">
        <v>4</v>
      </c>
      <c r="D40" s="312">
        <v>2</v>
      </c>
      <c r="E40" s="312">
        <v>3</v>
      </c>
      <c r="F40" s="312">
        <v>3</v>
      </c>
      <c r="G40" s="312">
        <v>6</v>
      </c>
      <c r="H40" s="312">
        <v>8</v>
      </c>
      <c r="I40" s="312">
        <v>0</v>
      </c>
      <c r="J40" s="312">
        <v>0</v>
      </c>
      <c r="K40" s="312">
        <v>7</v>
      </c>
      <c r="L40" s="312">
        <v>8</v>
      </c>
      <c r="M40" s="312">
        <v>7</v>
      </c>
      <c r="N40" s="312">
        <v>54</v>
      </c>
    </row>
    <row r="41" spans="1:16">
      <c r="A41" s="311" t="s">
        <v>323</v>
      </c>
      <c r="B41" s="312">
        <v>2</v>
      </c>
      <c r="C41" s="312">
        <v>9</v>
      </c>
      <c r="D41" s="312">
        <v>5</v>
      </c>
      <c r="E41" s="312">
        <v>5</v>
      </c>
      <c r="F41" s="312">
        <v>8</v>
      </c>
      <c r="G41" s="312">
        <v>3</v>
      </c>
      <c r="H41" s="312">
        <v>8</v>
      </c>
      <c r="I41" s="312">
        <v>8</v>
      </c>
      <c r="J41" s="312">
        <v>4</v>
      </c>
      <c r="K41" s="312">
        <v>5</v>
      </c>
      <c r="L41" s="312">
        <v>4</v>
      </c>
      <c r="M41" s="312">
        <v>5</v>
      </c>
      <c r="N41" s="312">
        <v>66</v>
      </c>
    </row>
    <row r="42" spans="1:16">
      <c r="A42" s="311" t="s">
        <v>324</v>
      </c>
      <c r="B42" s="312">
        <v>20</v>
      </c>
      <c r="C42" s="312">
        <v>2</v>
      </c>
      <c r="D42" s="312">
        <v>4</v>
      </c>
      <c r="E42" s="312">
        <v>6</v>
      </c>
      <c r="F42" s="312">
        <v>5</v>
      </c>
      <c r="G42" s="312">
        <v>5</v>
      </c>
      <c r="H42" s="312">
        <v>4</v>
      </c>
      <c r="I42" s="312">
        <v>6</v>
      </c>
      <c r="J42" s="312">
        <v>4</v>
      </c>
      <c r="K42" s="312">
        <v>8</v>
      </c>
      <c r="L42" s="312">
        <v>8</v>
      </c>
      <c r="M42" s="312">
        <v>1</v>
      </c>
      <c r="N42" s="312">
        <v>73</v>
      </c>
    </row>
    <row r="43" spans="1:16">
      <c r="A43" s="311" t="s">
        <v>325</v>
      </c>
      <c r="B43" s="312">
        <v>4</v>
      </c>
      <c r="C43" s="312">
        <v>8</v>
      </c>
      <c r="D43" s="312">
        <v>5</v>
      </c>
      <c r="E43" s="312">
        <v>7</v>
      </c>
      <c r="F43" s="312">
        <v>5</v>
      </c>
      <c r="G43" s="312">
        <v>3</v>
      </c>
      <c r="H43" s="312">
        <v>4</v>
      </c>
      <c r="I43" s="312">
        <v>5</v>
      </c>
      <c r="J43" s="312">
        <v>3</v>
      </c>
      <c r="K43" s="312">
        <v>3</v>
      </c>
      <c r="L43" s="312">
        <v>4</v>
      </c>
      <c r="M43" s="312">
        <v>3</v>
      </c>
      <c r="N43" s="312">
        <v>54</v>
      </c>
    </row>
    <row r="44" spans="1:16">
      <c r="A44" s="311" t="s">
        <v>326</v>
      </c>
      <c r="B44" s="312">
        <v>2</v>
      </c>
      <c r="C44" s="312">
        <v>9</v>
      </c>
      <c r="D44" s="312">
        <v>8</v>
      </c>
      <c r="E44" s="312">
        <v>5</v>
      </c>
      <c r="F44" s="312">
        <v>2</v>
      </c>
      <c r="G44" s="312">
        <v>9</v>
      </c>
      <c r="H44" s="312">
        <v>1</v>
      </c>
      <c r="I44" s="312">
        <v>3</v>
      </c>
      <c r="J44" s="312">
        <v>4</v>
      </c>
      <c r="K44" s="312">
        <v>7</v>
      </c>
      <c r="L44" s="312">
        <v>5</v>
      </c>
      <c r="M44" s="312">
        <v>1</v>
      </c>
      <c r="N44" s="312">
        <v>56</v>
      </c>
    </row>
    <row r="45" spans="1:16">
      <c r="A45" s="311" t="s">
        <v>327</v>
      </c>
      <c r="B45" s="312">
        <v>3</v>
      </c>
      <c r="C45" s="312">
        <v>8</v>
      </c>
      <c r="D45" s="312">
        <v>6</v>
      </c>
      <c r="E45" s="312">
        <v>6</v>
      </c>
      <c r="F45" s="312">
        <v>6</v>
      </c>
      <c r="G45" s="312">
        <v>3</v>
      </c>
      <c r="H45" s="312">
        <v>5</v>
      </c>
      <c r="I45" s="312">
        <v>3</v>
      </c>
      <c r="J45" s="312">
        <v>7</v>
      </c>
      <c r="K45" s="312">
        <v>5</v>
      </c>
      <c r="L45" s="312">
        <v>8</v>
      </c>
      <c r="M45" s="312">
        <v>9</v>
      </c>
      <c r="N45" s="312">
        <v>69</v>
      </c>
    </row>
    <row r="46" spans="1:16">
      <c r="A46" s="311" t="s">
        <v>328</v>
      </c>
      <c r="B46" s="312">
        <v>6</v>
      </c>
      <c r="C46" s="312">
        <v>7</v>
      </c>
      <c r="D46" s="312">
        <v>6</v>
      </c>
      <c r="E46" s="312">
        <v>3</v>
      </c>
      <c r="F46" s="312">
        <v>6</v>
      </c>
      <c r="G46" s="312">
        <v>5</v>
      </c>
      <c r="H46" s="312">
        <v>6</v>
      </c>
      <c r="I46" s="312">
        <v>5</v>
      </c>
      <c r="J46" s="312">
        <v>4</v>
      </c>
      <c r="K46" s="312">
        <v>9</v>
      </c>
      <c r="L46" s="312">
        <v>4</v>
      </c>
      <c r="M46" s="312">
        <v>4</v>
      </c>
      <c r="N46" s="312">
        <v>65</v>
      </c>
    </row>
    <row r="47" spans="1:16">
      <c r="A47" s="311" t="s">
        <v>329</v>
      </c>
      <c r="B47" s="312">
        <v>5</v>
      </c>
      <c r="C47" s="312">
        <v>6</v>
      </c>
      <c r="D47" s="312">
        <v>7</v>
      </c>
      <c r="E47" s="312">
        <v>3</v>
      </c>
      <c r="F47" s="312">
        <v>7</v>
      </c>
      <c r="G47" s="312">
        <v>6</v>
      </c>
      <c r="H47" s="312">
        <v>4</v>
      </c>
      <c r="I47" s="312">
        <v>6</v>
      </c>
      <c r="J47" s="312">
        <v>5</v>
      </c>
      <c r="K47" s="312">
        <v>6</v>
      </c>
      <c r="L47" s="312">
        <v>5</v>
      </c>
      <c r="M47" s="312">
        <v>2</v>
      </c>
      <c r="N47" s="312">
        <v>62</v>
      </c>
    </row>
    <row r="48" spans="1:16">
      <c r="A48" s="311" t="s">
        <v>330</v>
      </c>
      <c r="B48" s="312">
        <v>12</v>
      </c>
      <c r="C48" s="312">
        <v>5</v>
      </c>
      <c r="D48" s="312">
        <v>7</v>
      </c>
      <c r="E48" s="312">
        <v>6</v>
      </c>
      <c r="F48" s="312">
        <v>3</v>
      </c>
      <c r="G48" s="312">
        <v>5</v>
      </c>
      <c r="H48" s="312">
        <v>6</v>
      </c>
      <c r="I48" s="312">
        <v>6</v>
      </c>
      <c r="J48" s="312">
        <v>5</v>
      </c>
      <c r="K48" s="312">
        <v>3</v>
      </c>
      <c r="L48" s="312">
        <v>3</v>
      </c>
      <c r="M48" s="312">
        <v>3</v>
      </c>
      <c r="N48" s="312">
        <v>64</v>
      </c>
    </row>
    <row r="49" spans="1:14">
      <c r="A49" s="311" t="s">
        <v>331</v>
      </c>
      <c r="B49" s="312">
        <v>4</v>
      </c>
      <c r="C49" s="312">
        <v>14</v>
      </c>
      <c r="D49" s="312">
        <v>6</v>
      </c>
      <c r="E49" s="312">
        <v>2</v>
      </c>
      <c r="F49" s="312">
        <v>3</v>
      </c>
      <c r="G49" s="312">
        <v>8</v>
      </c>
      <c r="H49" s="312">
        <v>6</v>
      </c>
      <c r="I49" s="312">
        <v>4</v>
      </c>
      <c r="J49" s="312">
        <v>2</v>
      </c>
      <c r="K49" s="312">
        <v>1</v>
      </c>
      <c r="L49" s="312">
        <v>4</v>
      </c>
      <c r="M49" s="312">
        <v>2</v>
      </c>
      <c r="N49" s="312">
        <v>56</v>
      </c>
    </row>
    <row r="50" spans="1:14">
      <c r="A50" s="311" t="s">
        <v>332</v>
      </c>
      <c r="B50" s="312">
        <v>5</v>
      </c>
      <c r="C50" s="312">
        <v>13</v>
      </c>
      <c r="D50" s="312">
        <v>1</v>
      </c>
      <c r="E50" s="312">
        <v>6</v>
      </c>
      <c r="F50" s="312">
        <v>5</v>
      </c>
      <c r="G50" s="312">
        <v>9</v>
      </c>
      <c r="H50" s="312">
        <v>6</v>
      </c>
      <c r="I50" s="312">
        <v>4</v>
      </c>
      <c r="J50" s="312">
        <v>3</v>
      </c>
      <c r="K50" s="312">
        <v>4</v>
      </c>
      <c r="L50" s="312">
        <v>4</v>
      </c>
      <c r="M50" s="312">
        <v>6</v>
      </c>
      <c r="N50" s="312">
        <v>66</v>
      </c>
    </row>
    <row r="51" spans="1:14">
      <c r="A51" s="311" t="s">
        <v>333</v>
      </c>
      <c r="B51" s="312">
        <v>4</v>
      </c>
      <c r="C51" s="312">
        <v>8</v>
      </c>
      <c r="D51" s="312">
        <v>2</v>
      </c>
      <c r="E51" s="312">
        <v>5</v>
      </c>
      <c r="F51" s="312">
        <v>6</v>
      </c>
      <c r="G51" s="312">
        <v>5</v>
      </c>
      <c r="H51" s="312">
        <v>4</v>
      </c>
      <c r="I51" s="312">
        <v>5</v>
      </c>
      <c r="J51" s="312">
        <v>4</v>
      </c>
      <c r="K51" s="312">
        <v>5</v>
      </c>
      <c r="L51" s="312">
        <v>1</v>
      </c>
      <c r="M51" s="312">
        <v>3</v>
      </c>
      <c r="N51" s="312">
        <v>52</v>
      </c>
    </row>
    <row r="52" spans="1:14">
      <c r="A52" s="311">
        <v>2012</v>
      </c>
      <c r="B52" s="312">
        <v>2</v>
      </c>
      <c r="C52" s="312">
        <v>6</v>
      </c>
      <c r="D52" s="312">
        <v>8</v>
      </c>
      <c r="E52" s="312">
        <v>2</v>
      </c>
      <c r="F52" s="312">
        <v>4</v>
      </c>
      <c r="G52" s="312">
        <v>2</v>
      </c>
      <c r="H52" s="312">
        <v>5</v>
      </c>
      <c r="I52" s="312">
        <v>5</v>
      </c>
      <c r="J52" s="312">
        <v>3</v>
      </c>
      <c r="K52" s="312">
        <v>8</v>
      </c>
      <c r="L52" s="312">
        <v>4</v>
      </c>
      <c r="M52" s="312">
        <v>4</v>
      </c>
      <c r="N52" s="312">
        <v>53</v>
      </c>
    </row>
    <row r="53" spans="1:14">
      <c r="A53" s="311">
        <v>2013</v>
      </c>
      <c r="B53" s="312">
        <v>4</v>
      </c>
      <c r="C53" s="312">
        <v>6</v>
      </c>
      <c r="D53" s="312">
        <v>5</v>
      </c>
      <c r="E53" s="312">
        <v>6</v>
      </c>
      <c r="F53" s="312">
        <v>1</v>
      </c>
      <c r="G53" s="312">
        <v>4</v>
      </c>
      <c r="H53" s="312">
        <v>4</v>
      </c>
      <c r="I53" s="312">
        <v>4</v>
      </c>
      <c r="J53" s="312">
        <v>5</v>
      </c>
      <c r="K53" s="312">
        <v>2</v>
      </c>
      <c r="L53" s="312">
        <v>4</v>
      </c>
      <c r="M53" s="312">
        <v>2</v>
      </c>
      <c r="N53" s="312">
        <v>47</v>
      </c>
    </row>
    <row r="54" spans="1:14">
      <c r="A54" s="311">
        <v>2014</v>
      </c>
      <c r="B54" s="312">
        <v>6</v>
      </c>
      <c r="C54" s="312">
        <v>1</v>
      </c>
      <c r="D54" s="312">
        <v>1</v>
      </c>
      <c r="E54" s="312">
        <v>1</v>
      </c>
      <c r="F54" s="312">
        <v>1</v>
      </c>
      <c r="G54" s="312">
        <v>3</v>
      </c>
      <c r="H54" s="312">
        <v>7</v>
      </c>
      <c r="I54" s="312">
        <v>2</v>
      </c>
      <c r="J54" s="312">
        <v>2</v>
      </c>
      <c r="K54" s="312">
        <v>0</v>
      </c>
      <c r="L54" s="312">
        <v>1</v>
      </c>
      <c r="M54" s="312">
        <v>7</v>
      </c>
      <c r="N54" s="312">
        <v>32</v>
      </c>
    </row>
    <row r="55" spans="1:14">
      <c r="A55" s="311">
        <v>2015</v>
      </c>
      <c r="B55" s="312">
        <v>5</v>
      </c>
      <c r="C55" s="312">
        <v>2</v>
      </c>
      <c r="D55" s="312">
        <v>7</v>
      </c>
      <c r="E55" s="312">
        <v>2</v>
      </c>
      <c r="F55" s="312">
        <v>0</v>
      </c>
      <c r="G55" s="312">
        <v>2</v>
      </c>
      <c r="H55" s="312">
        <v>1</v>
      </c>
      <c r="I55" s="312">
        <v>2</v>
      </c>
      <c r="J55" s="312">
        <v>2</v>
      </c>
      <c r="K55" s="312">
        <v>3</v>
      </c>
      <c r="L55" s="312">
        <v>3</v>
      </c>
      <c r="M55" s="312">
        <v>0</v>
      </c>
      <c r="N55" s="312">
        <v>29</v>
      </c>
    </row>
    <row r="56" spans="1:14">
      <c r="A56" s="311">
        <v>2016</v>
      </c>
      <c r="B56" s="312">
        <v>4</v>
      </c>
      <c r="C56" s="312">
        <v>3</v>
      </c>
      <c r="D56" s="312">
        <v>3</v>
      </c>
      <c r="E56" s="312">
        <v>1</v>
      </c>
      <c r="F56" s="312">
        <v>6</v>
      </c>
      <c r="G56" s="312">
        <v>2</v>
      </c>
      <c r="H56" s="312">
        <v>2</v>
      </c>
      <c r="I56" s="312">
        <v>3</v>
      </c>
      <c r="J56" s="312">
        <v>4</v>
      </c>
      <c r="K56" s="312">
        <v>1</v>
      </c>
      <c r="L56" s="312">
        <v>2</v>
      </c>
      <c r="M56" s="312">
        <v>3</v>
      </c>
      <c r="N56" s="312">
        <v>34</v>
      </c>
    </row>
    <row r="57" spans="1:14">
      <c r="A57" s="311">
        <v>2017</v>
      </c>
      <c r="B57" s="312">
        <v>5</v>
      </c>
      <c r="C57" s="312">
        <v>5</v>
      </c>
      <c r="D57" s="312">
        <v>3</v>
      </c>
      <c r="E57" s="312">
        <v>2</v>
      </c>
      <c r="F57" s="312">
        <v>6</v>
      </c>
      <c r="G57" s="312">
        <v>1</v>
      </c>
      <c r="H57" s="312">
        <v>3</v>
      </c>
      <c r="I57" s="312">
        <v>4</v>
      </c>
      <c r="J57" s="312">
        <v>2</v>
      </c>
      <c r="K57" s="312">
        <v>8</v>
      </c>
      <c r="L57" s="312">
        <v>0</v>
      </c>
      <c r="M57" s="312">
        <v>2</v>
      </c>
      <c r="N57" s="312">
        <v>41</v>
      </c>
    </row>
    <row r="58" spans="1:14">
      <c r="A58" s="313">
        <v>2018</v>
      </c>
      <c r="B58" s="314">
        <v>2</v>
      </c>
      <c r="C58" s="314">
        <v>1</v>
      </c>
      <c r="D58" s="314">
        <v>2</v>
      </c>
      <c r="E58" s="314">
        <v>5</v>
      </c>
      <c r="F58" s="314">
        <v>3</v>
      </c>
      <c r="G58" s="314">
        <v>2</v>
      </c>
      <c r="H58" s="314">
        <v>1</v>
      </c>
      <c r="I58" s="314">
        <v>3</v>
      </c>
      <c r="J58" s="314">
        <v>2</v>
      </c>
      <c r="K58" s="314">
        <v>2</v>
      </c>
      <c r="L58" s="314">
        <v>3</v>
      </c>
      <c r="M58" s="314"/>
      <c r="N58" s="314">
        <f>+SUM(B58:M58)</f>
        <v>26</v>
      </c>
    </row>
    <row r="60" spans="1:14" ht="51.75" customHeight="1">
      <c r="A60" s="781" t="s">
        <v>619</v>
      </c>
      <c r="B60" s="781"/>
      <c r="C60" s="781"/>
      <c r="D60" s="781"/>
      <c r="E60" s="781"/>
      <c r="F60" s="781"/>
      <c r="G60" s="781"/>
      <c r="H60" s="781"/>
      <c r="I60" s="781"/>
      <c r="J60" s="781"/>
      <c r="K60" s="707"/>
      <c r="L60" s="707"/>
    </row>
  </sheetData>
  <mergeCells count="8">
    <mergeCell ref="A60:J60"/>
    <mergeCell ref="A2:D2"/>
    <mergeCell ref="A4:D4"/>
    <mergeCell ref="F4:H4"/>
    <mergeCell ref="A37:P37"/>
    <mergeCell ref="A30:D30"/>
    <mergeCell ref="A35:J35"/>
    <mergeCell ref="A38:P38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tabColor rgb="FFFF99FF"/>
  </sheetPr>
  <dimension ref="A1:O49"/>
  <sheetViews>
    <sheetView showGridLines="0" view="pageBreakPreview" topLeftCell="A13" zoomScaleNormal="100" zoomScaleSheetLayoutView="100" workbookViewId="0">
      <selection activeCell="A35" sqref="A35:L35"/>
    </sheetView>
  </sheetViews>
  <sheetFormatPr baseColWidth="10" defaultColWidth="11.5703125" defaultRowHeight="12"/>
  <cols>
    <col min="1" max="1" width="17" style="144" customWidth="1"/>
    <col min="2" max="2" width="18.5703125" style="150" hidden="1" customWidth="1"/>
    <col min="3" max="5" width="17.28515625" style="150" customWidth="1"/>
    <col min="6" max="11" width="17.28515625" style="143" customWidth="1"/>
    <col min="12" max="12" width="17.28515625" style="144" customWidth="1"/>
    <col min="13" max="16384" width="11.5703125" style="144"/>
  </cols>
  <sheetData>
    <row r="1" spans="1:12" ht="12.75">
      <c r="A1" s="293" t="s">
        <v>362</v>
      </c>
      <c r="B1" s="277"/>
      <c r="C1" s="277"/>
      <c r="D1" s="277"/>
      <c r="E1" s="277"/>
      <c r="F1" s="278"/>
      <c r="G1" s="278"/>
      <c r="H1" s="278"/>
      <c r="I1" s="278"/>
      <c r="J1" s="278"/>
      <c r="K1" s="278"/>
    </row>
    <row r="2" spans="1:12" ht="31.5" customHeight="1">
      <c r="A2" s="744" t="s">
        <v>363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</row>
    <row r="3" spans="1:12">
      <c r="E3" s="143"/>
    </row>
    <row r="4" spans="1:12" ht="25.5">
      <c r="A4" s="280" t="s">
        <v>335</v>
      </c>
      <c r="B4" s="294">
        <v>2008</v>
      </c>
      <c r="C4" s="294">
        <v>2009</v>
      </c>
      <c r="D4" s="294">
        <v>2010</v>
      </c>
      <c r="E4" s="294">
        <v>2011</v>
      </c>
      <c r="F4" s="294">
        <v>2012</v>
      </c>
      <c r="G4" s="294">
        <v>2013</v>
      </c>
      <c r="H4" s="294">
        <v>2014</v>
      </c>
      <c r="I4" s="294">
        <v>2015</v>
      </c>
      <c r="J4" s="294">
        <v>2016</v>
      </c>
      <c r="K4" s="294">
        <v>2017</v>
      </c>
      <c r="L4" s="381" t="s">
        <v>567</v>
      </c>
    </row>
    <row r="5" spans="1:12" ht="12.75">
      <c r="A5" s="281" t="s">
        <v>336</v>
      </c>
      <c r="B5" s="282" t="e">
        <f>'12. TRANSFERENCIAS 2'!#REF!+'12. TRANSFERENCIAS 2'!#REF!+'12. TRANSFERENCIAS 2'!#REF!</f>
        <v>#REF!</v>
      </c>
      <c r="C5" s="282">
        <f>'12. TRANSFERENCIAS 2'!B6+'12. TRANSFERENCIAS 2'!B32+'12. TRANSFERENCIAS 2'!B58</f>
        <v>2682789.9075251226</v>
      </c>
      <c r="D5" s="282">
        <f>'12. TRANSFERENCIAS 2'!C6+'12. TRANSFERENCIAS 2'!C32+'12. TRANSFERENCIAS 2'!C58</f>
        <v>2917749.4890824147</v>
      </c>
      <c r="E5" s="282">
        <f>'12. TRANSFERENCIAS 2'!D6+'12. TRANSFERENCIAS 2'!D32+'12. TRANSFERENCIAS 2'!D58</f>
        <v>2885886.1343818358</v>
      </c>
      <c r="F5" s="282">
        <f>'12. TRANSFERENCIAS 2'!E6+'12. TRANSFERENCIAS 2'!E32+'12. TRANSFERENCIAS 2'!E58</f>
        <v>2599069.3819712554</v>
      </c>
      <c r="G5" s="282">
        <f>'12. TRANSFERENCIAS 2'!F6+'12. TRANSFERENCIAS 2'!F32+'12. TRANSFERENCIAS 2'!F58</f>
        <v>1825852.1229200002</v>
      </c>
      <c r="H5" s="282">
        <f>'12. TRANSFERENCIAS 2'!G6+'12. TRANSFERENCIAS 2'!G32+'12. TRANSFERENCIAS 2'!G58</f>
        <v>1957001.4364799999</v>
      </c>
      <c r="I5" s="282">
        <f>'12. TRANSFERENCIAS 2'!H6+'12. TRANSFERENCIAS 2'!H32+'12. TRANSFERENCIAS 2'!H58</f>
        <v>2181241.04</v>
      </c>
      <c r="J5" s="282">
        <f>'12. TRANSFERENCIAS 2'!I6+'12. TRANSFERENCIAS 2'!I32+'12. TRANSFERENCIAS 2'!I58</f>
        <v>1553578.78</v>
      </c>
      <c r="K5" s="282">
        <f>'12. TRANSFERENCIAS 2'!J6+'12. TRANSFERENCIAS 2'!J32+'12. TRANSFERENCIAS 2'!J58</f>
        <v>1936562.98459</v>
      </c>
      <c r="L5" s="282">
        <f>'12. TRANSFERENCIAS 2'!K6+'12. TRANSFERENCIAS 2'!K32+'12. TRANSFERENCIAS 2'!K58</f>
        <v>1417282.5352</v>
      </c>
    </row>
    <row r="6" spans="1:12" ht="12.75">
      <c r="A6" s="281" t="s">
        <v>337</v>
      </c>
      <c r="B6" s="282" t="e">
        <f>'12. TRANSFERENCIAS 2'!#REF!+'12. TRANSFERENCIAS 2'!#REF!+'12. TRANSFERENCIAS 2'!#REF!</f>
        <v>#REF!</v>
      </c>
      <c r="C6" s="282">
        <f>'12. TRANSFERENCIAS 2'!B7+'12. TRANSFERENCIAS 2'!B33+'12. TRANSFERENCIAS 2'!B59</f>
        <v>864662329.16954947</v>
      </c>
      <c r="D6" s="282">
        <f>'12. TRANSFERENCIAS 2'!C7+'12. TRANSFERENCIAS 2'!C33+'12. TRANSFERENCIAS 2'!C59</f>
        <v>794731907.35502791</v>
      </c>
      <c r="E6" s="282">
        <f>'12. TRANSFERENCIAS 2'!D7+'12. TRANSFERENCIAS 2'!D33+'12. TRANSFERENCIAS 2'!D59</f>
        <v>770582075.17868149</v>
      </c>
      <c r="F6" s="282">
        <f>'12. TRANSFERENCIAS 2'!E7+'12. TRANSFERENCIAS 2'!E33+'12. TRANSFERENCIAS 2'!E59</f>
        <v>1015864460.2310069</v>
      </c>
      <c r="G6" s="282">
        <f>'12. TRANSFERENCIAS 2'!F7+'12. TRANSFERENCIAS 2'!F33+'12. TRANSFERENCIAS 2'!F59</f>
        <v>1019235893.6981801</v>
      </c>
      <c r="H6" s="282">
        <f>'12. TRANSFERENCIAS 2'!G7+'12. TRANSFERENCIAS 2'!G33+'12. TRANSFERENCIAS 2'!G59</f>
        <v>748108985.49879992</v>
      </c>
      <c r="I6" s="282">
        <f>'12. TRANSFERENCIAS 2'!H7+'12. TRANSFERENCIAS 2'!H33+'12. TRANSFERENCIAS 2'!H59</f>
        <v>434978723.07999998</v>
      </c>
      <c r="J6" s="282">
        <f>'12. TRANSFERENCIAS 2'!I7+'12. TRANSFERENCIAS 2'!I33+'12. TRANSFERENCIAS 2'!I59</f>
        <v>397241204.63</v>
      </c>
      <c r="K6" s="282">
        <f>'12. TRANSFERENCIAS 2'!J7+'12. TRANSFERENCIAS 2'!J33+'12. TRANSFERENCIAS 2'!J59</f>
        <v>750902788.65413082</v>
      </c>
      <c r="L6" s="282">
        <f>'12. TRANSFERENCIAS 2'!K7+'12. TRANSFERENCIAS 2'!K33+'12. TRANSFERENCIAS 2'!K59</f>
        <v>1513446544.0303998</v>
      </c>
    </row>
    <row r="7" spans="1:12" ht="12.75">
      <c r="A7" s="281" t="s">
        <v>338</v>
      </c>
      <c r="B7" s="282" t="e">
        <f>'12. TRANSFERENCIAS 2'!#REF!+'12. TRANSFERENCIAS 2'!#REF!+'12. TRANSFERENCIAS 2'!#REF!</f>
        <v>#REF!</v>
      </c>
      <c r="C7" s="282">
        <f>'12. TRANSFERENCIAS 2'!B8+'12. TRANSFERENCIAS 2'!B34+'12. TRANSFERENCIAS 2'!B60</f>
        <v>17362096.761994701</v>
      </c>
      <c r="D7" s="282">
        <f>'12. TRANSFERENCIAS 2'!C8+'12. TRANSFERENCIAS 2'!C34+'12. TRANSFERENCIAS 2'!C60</f>
        <v>7456589.6571504148</v>
      </c>
      <c r="E7" s="282">
        <f>'12. TRANSFERENCIAS 2'!D8+'12. TRANSFERENCIAS 2'!D34+'12. TRANSFERENCIAS 2'!D60</f>
        <v>10352474.048096461</v>
      </c>
      <c r="F7" s="282">
        <f>'12. TRANSFERENCIAS 2'!E8+'12. TRANSFERENCIAS 2'!E34+'12. TRANSFERENCIAS 2'!E60</f>
        <v>16258266.173091136</v>
      </c>
      <c r="G7" s="282">
        <f>'12. TRANSFERENCIAS 2'!F8+'12. TRANSFERENCIAS 2'!F34+'12. TRANSFERENCIAS 2'!F60</f>
        <v>23194328.901979998</v>
      </c>
      <c r="H7" s="282">
        <f>'12. TRANSFERENCIAS 2'!G8+'12. TRANSFERENCIAS 2'!G34+'12. TRANSFERENCIAS 2'!G60</f>
        <v>12359816.557359999</v>
      </c>
      <c r="I7" s="282">
        <f>'12. TRANSFERENCIAS 2'!H8+'12. TRANSFERENCIAS 2'!H34+'12. TRANSFERENCIAS 2'!H60</f>
        <v>12761019.199999999</v>
      </c>
      <c r="J7" s="282">
        <f>'12. TRANSFERENCIAS 2'!I8+'12. TRANSFERENCIAS 2'!I34+'12. TRANSFERENCIAS 2'!I60</f>
        <v>108657238.47</v>
      </c>
      <c r="K7" s="282">
        <f>'12. TRANSFERENCIAS 2'!J8+'12. TRANSFERENCIAS 2'!J34+'12. TRANSFERENCIAS 2'!J60</f>
        <v>312005052.26177514</v>
      </c>
      <c r="L7" s="282">
        <f>'12. TRANSFERENCIAS 2'!K8+'12. TRANSFERENCIAS 2'!K34+'12. TRANSFERENCIAS 2'!K60</f>
        <v>271752786.82479995</v>
      </c>
    </row>
    <row r="8" spans="1:12" ht="12.75">
      <c r="A8" s="281" t="s">
        <v>339</v>
      </c>
      <c r="B8" s="282" t="e">
        <f>'12. TRANSFERENCIAS 2'!#REF!+'12. TRANSFERENCIAS 2'!#REF!+'12. TRANSFERENCIAS 2'!#REF!</f>
        <v>#REF!</v>
      </c>
      <c r="C8" s="282">
        <f>'12. TRANSFERENCIAS 2'!B9+'12. TRANSFERENCIAS 2'!B35+'12. TRANSFERENCIAS 2'!B61</f>
        <v>581694791.97875822</v>
      </c>
      <c r="D8" s="282">
        <f>'12. TRANSFERENCIAS 2'!C9+'12. TRANSFERENCIAS 2'!C35+'12. TRANSFERENCIAS 2'!C61</f>
        <v>412482426.68868721</v>
      </c>
      <c r="E8" s="282">
        <f>'12. TRANSFERENCIAS 2'!D9+'12. TRANSFERENCIAS 2'!D35+'12. TRANSFERENCIAS 2'!D61</f>
        <v>743425104.79328167</v>
      </c>
      <c r="F8" s="282">
        <f>'12. TRANSFERENCIAS 2'!E9+'12. TRANSFERENCIAS 2'!E35+'12. TRANSFERENCIAS 2'!E61</f>
        <v>834558660.40025938</v>
      </c>
      <c r="G8" s="282">
        <f>'12. TRANSFERENCIAS 2'!F9+'12. TRANSFERENCIAS 2'!F35+'12. TRANSFERENCIAS 2'!F61</f>
        <v>495471646.29208004</v>
      </c>
      <c r="H8" s="282">
        <f>'12. TRANSFERENCIAS 2'!G9+'12. TRANSFERENCIAS 2'!G35+'12. TRANSFERENCIAS 2'!G61</f>
        <v>465207945.30327994</v>
      </c>
      <c r="I8" s="282">
        <f>'12. TRANSFERENCIAS 2'!H9+'12. TRANSFERENCIAS 2'!H35+'12. TRANSFERENCIAS 2'!H61</f>
        <v>453708276.44</v>
      </c>
      <c r="J8" s="282">
        <f>'12. TRANSFERENCIAS 2'!I9+'12. TRANSFERENCIAS 2'!I35+'12. TRANSFERENCIAS 2'!I61</f>
        <v>399551676.09000003</v>
      </c>
      <c r="K8" s="282">
        <f>'12. TRANSFERENCIAS 2'!J9+'12. TRANSFERENCIAS 2'!J35+'12. TRANSFERENCIAS 2'!J61</f>
        <v>528519880.00192571</v>
      </c>
      <c r="L8" s="282">
        <f>'12. TRANSFERENCIAS 2'!K9+'12. TRANSFERENCIAS 2'!K35+'12. TRANSFERENCIAS 2'!K61</f>
        <v>849132906.53479993</v>
      </c>
    </row>
    <row r="9" spans="1:12" ht="12.75">
      <c r="A9" s="281" t="s">
        <v>340</v>
      </c>
      <c r="B9" s="282" t="e">
        <f>'12. TRANSFERENCIAS 2'!#REF!+'12. TRANSFERENCIAS 2'!#REF!+'12. TRANSFERENCIAS 2'!#REF!</f>
        <v>#REF!</v>
      </c>
      <c r="C9" s="282">
        <f>'12. TRANSFERENCIAS 2'!B10+'12. TRANSFERENCIAS 2'!B36+'12. TRANSFERENCIAS 2'!B62</f>
        <v>20169722.014334258</v>
      </c>
      <c r="D9" s="282">
        <f>'12. TRANSFERENCIAS 2'!C10+'12. TRANSFERENCIAS 2'!C36+'12. TRANSFERENCIAS 2'!C62</f>
        <v>56291528.337267637</v>
      </c>
      <c r="E9" s="282">
        <f>'12. TRANSFERENCIAS 2'!D10+'12. TRANSFERENCIAS 2'!D36+'12. TRANSFERENCIAS 2'!D62</f>
        <v>93335995.954704985</v>
      </c>
      <c r="F9" s="282">
        <f>'12. TRANSFERENCIAS 2'!E10+'12. TRANSFERENCIAS 2'!E36+'12. TRANSFERENCIAS 2'!E62</f>
        <v>103933365.76069061</v>
      </c>
      <c r="G9" s="282">
        <f>'12. TRANSFERENCIAS 2'!F10+'12. TRANSFERENCIAS 2'!F36+'12. TRANSFERENCIAS 2'!F62</f>
        <v>35571156.607960001</v>
      </c>
      <c r="H9" s="282">
        <f>'12. TRANSFERENCIAS 2'!G10+'12. TRANSFERENCIAS 2'!G36+'12. TRANSFERENCIAS 2'!G62</f>
        <v>22621632.889839999</v>
      </c>
      <c r="I9" s="282">
        <f>'12. TRANSFERENCIAS 2'!H10+'12. TRANSFERENCIAS 2'!H36+'12. TRANSFERENCIAS 2'!H62</f>
        <v>31112361.829999998</v>
      </c>
      <c r="J9" s="282">
        <f>'12. TRANSFERENCIAS 2'!I10+'12. TRANSFERENCIAS 2'!I36+'12. TRANSFERENCIAS 2'!I62</f>
        <v>39934274.399999999</v>
      </c>
      <c r="K9" s="282">
        <f>'12. TRANSFERENCIAS 2'!J10+'12. TRANSFERENCIAS 2'!J36+'12. TRANSFERENCIAS 2'!J62</f>
        <v>39870273.374913946</v>
      </c>
      <c r="L9" s="282">
        <f>'12. TRANSFERENCIAS 2'!K10+'12. TRANSFERENCIAS 2'!K36+'12. TRANSFERENCIAS 2'!K62</f>
        <v>63552011.399599999</v>
      </c>
    </row>
    <row r="10" spans="1:12" ht="12.75">
      <c r="A10" s="281" t="s">
        <v>341</v>
      </c>
      <c r="B10" s="282" t="e">
        <f>'12. TRANSFERENCIAS 2'!#REF!+'12. TRANSFERENCIAS 2'!#REF!+'12. TRANSFERENCIAS 2'!#REF!</f>
        <v>#REF!</v>
      </c>
      <c r="C10" s="282">
        <f>'12. TRANSFERENCIAS 2'!B11+'12. TRANSFERENCIAS 2'!B37+'12. TRANSFERENCIAS 2'!B63</f>
        <v>256033968.66698673</v>
      </c>
      <c r="D10" s="282">
        <f>'12. TRANSFERENCIAS 2'!C11+'12. TRANSFERENCIAS 2'!C37+'12. TRANSFERENCIAS 2'!C63</f>
        <v>483863876.56651074</v>
      </c>
      <c r="E10" s="282">
        <f>'12. TRANSFERENCIAS 2'!D11+'12. TRANSFERENCIAS 2'!D37+'12. TRANSFERENCIAS 2'!D63</f>
        <v>522692115.00276071</v>
      </c>
      <c r="F10" s="282">
        <f>'12. TRANSFERENCIAS 2'!E11+'12. TRANSFERENCIAS 2'!E37+'12. TRANSFERENCIAS 2'!E63</f>
        <v>609316360.71507764</v>
      </c>
      <c r="G10" s="282">
        <f>'12. TRANSFERENCIAS 2'!F11+'12. TRANSFERENCIAS 2'!F37+'12. TRANSFERENCIAS 2'!F63</f>
        <v>629747254.24443996</v>
      </c>
      <c r="H10" s="282">
        <f>'12. TRANSFERENCIAS 2'!G11+'12. TRANSFERENCIAS 2'!G37+'12. TRANSFERENCIAS 2'!G63</f>
        <v>411623262.18224001</v>
      </c>
      <c r="I10" s="282">
        <f>'12. TRANSFERENCIAS 2'!H11+'12. TRANSFERENCIAS 2'!H37+'12. TRANSFERENCIAS 2'!H63</f>
        <v>265309848.54999998</v>
      </c>
      <c r="J10" s="282">
        <f>'12. TRANSFERENCIAS 2'!I11+'12. TRANSFERENCIAS 2'!I37+'12. TRANSFERENCIAS 2'!I63</f>
        <v>278735159.80000001</v>
      </c>
      <c r="K10" s="282">
        <f>'12. TRANSFERENCIAS 2'!J11+'12. TRANSFERENCIAS 2'!J37+'12. TRANSFERENCIAS 2'!J63</f>
        <v>241767781.83069101</v>
      </c>
      <c r="L10" s="282">
        <f>'12. TRANSFERENCIAS 2'!K11+'12. TRANSFERENCIAS 2'!K37+'12. TRANSFERENCIAS 2'!K63</f>
        <v>156098999.4824</v>
      </c>
    </row>
    <row r="11" spans="1:12" ht="12.75">
      <c r="A11" s="281" t="s">
        <v>342</v>
      </c>
      <c r="B11" s="282" t="e">
        <f>'12. TRANSFERENCIAS 2'!#REF!+'12. TRANSFERENCIAS 2'!#REF!+'12. TRANSFERENCIAS 2'!#REF!</f>
        <v>#REF!</v>
      </c>
      <c r="C11" s="282">
        <f>'12. TRANSFERENCIAS 2'!B12+'12. TRANSFERENCIAS 2'!B38+'12. TRANSFERENCIAS 2'!B64</f>
        <v>11277.203526444284</v>
      </c>
      <c r="D11" s="282">
        <f>'12. TRANSFERENCIAS 2'!C12+'12. TRANSFERENCIAS 2'!C38+'12. TRANSFERENCIAS 2'!C64</f>
        <v>22442.175658171251</v>
      </c>
      <c r="E11" s="282">
        <f>'12. TRANSFERENCIAS 2'!D12+'12. TRANSFERENCIAS 2'!D38+'12. TRANSFERENCIAS 2'!D64</f>
        <v>5142.9157128230454</v>
      </c>
      <c r="F11" s="282">
        <f>'12. TRANSFERENCIAS 2'!E12+'12. TRANSFERENCIAS 2'!E38+'12. TRANSFERENCIAS 2'!E64</f>
        <v>8691.0249344109852</v>
      </c>
      <c r="G11" s="282">
        <f>'12. TRANSFERENCIAS 2'!F12+'12. TRANSFERENCIAS 2'!F38+'12. TRANSFERENCIAS 2'!F64</f>
        <v>17994.093239999998</v>
      </c>
      <c r="H11" s="282">
        <f>'12. TRANSFERENCIAS 2'!G12+'12. TRANSFERENCIAS 2'!G38+'12. TRANSFERENCIAS 2'!G64</f>
        <v>16281.536479999999</v>
      </c>
      <c r="I11" s="282">
        <f>'12. TRANSFERENCIAS 2'!H12+'12. TRANSFERENCIAS 2'!H38+'12. TRANSFERENCIAS 2'!H64</f>
        <v>47933.94</v>
      </c>
      <c r="J11" s="282">
        <f>'12. TRANSFERENCIAS 2'!I12+'12. TRANSFERENCIAS 2'!I38+'12. TRANSFERENCIAS 2'!I64</f>
        <v>33930</v>
      </c>
      <c r="K11" s="282">
        <f>'12. TRANSFERENCIAS 2'!J12+'12. TRANSFERENCIAS 2'!J38+'12. TRANSFERENCIAS 2'!J64</f>
        <v>24759.048299999999</v>
      </c>
      <c r="L11" s="282">
        <f>'12. TRANSFERENCIAS 2'!K12+'12. TRANSFERENCIAS 2'!K38+'12. TRANSFERENCIAS 2'!K64</f>
        <v>26454.890799999997</v>
      </c>
    </row>
    <row r="12" spans="1:12" ht="12.75">
      <c r="A12" s="281" t="s">
        <v>343</v>
      </c>
      <c r="B12" s="282" t="e">
        <f>'12. TRANSFERENCIAS 2'!#REF!+'12. TRANSFERENCIAS 2'!#REF!+'12. TRANSFERENCIAS 2'!#REF!</f>
        <v>#REF!</v>
      </c>
      <c r="C12" s="282">
        <f>'12. TRANSFERENCIAS 2'!B13+'12. TRANSFERENCIAS 2'!B39+'12. TRANSFERENCIAS 2'!B65</f>
        <v>143603003.3838864</v>
      </c>
      <c r="D12" s="282">
        <f>'12. TRANSFERENCIAS 2'!C13+'12. TRANSFERENCIAS 2'!C39+'12. TRANSFERENCIAS 2'!C65</f>
        <v>130630810.13498613</v>
      </c>
      <c r="E12" s="282">
        <f>'12. TRANSFERENCIAS 2'!D13+'12. TRANSFERENCIAS 2'!D39+'12. TRANSFERENCIAS 2'!D65</f>
        <v>219739294.56000155</v>
      </c>
      <c r="F12" s="282">
        <f>'12. TRANSFERENCIAS 2'!E13+'12. TRANSFERENCIAS 2'!E39+'12. TRANSFERENCIAS 2'!E65</f>
        <v>396420697.22841984</v>
      </c>
      <c r="G12" s="282">
        <f>'12. TRANSFERENCIAS 2'!F13+'12. TRANSFERENCIAS 2'!F39+'12. TRANSFERENCIAS 2'!F65</f>
        <v>68682450.740199998</v>
      </c>
      <c r="H12" s="282">
        <f>'12. TRANSFERENCIAS 2'!G13+'12. TRANSFERENCIAS 2'!G39+'12. TRANSFERENCIAS 2'!G65</f>
        <v>150877029.51295999</v>
      </c>
      <c r="I12" s="282">
        <f>'12. TRANSFERENCIAS 2'!H13+'12. TRANSFERENCIAS 2'!H39+'12. TRANSFERENCIAS 2'!H65</f>
        <v>241732042.68000001</v>
      </c>
      <c r="J12" s="282">
        <f>'12. TRANSFERENCIAS 2'!I13+'12. TRANSFERENCIAS 2'!I39+'12. TRANSFERENCIAS 2'!I65</f>
        <v>174060577.40000001</v>
      </c>
      <c r="K12" s="282">
        <f>'12. TRANSFERENCIAS 2'!J13+'12. TRANSFERENCIAS 2'!J39+'12. TRANSFERENCIAS 2'!J65</f>
        <v>220807925.0292407</v>
      </c>
      <c r="L12" s="282">
        <f>'12. TRANSFERENCIAS 2'!K13+'12. TRANSFERENCIAS 2'!K39+'12. TRANSFERENCIAS 2'!K65</f>
        <v>375869422.59719998</v>
      </c>
    </row>
    <row r="13" spans="1:12" ht="12.75">
      <c r="A13" s="281" t="s">
        <v>344</v>
      </c>
      <c r="B13" s="282" t="e">
        <f>'12. TRANSFERENCIAS 2'!#REF!+'12. TRANSFERENCIAS 2'!#REF!+'12. TRANSFERENCIAS 2'!#REF!</f>
        <v>#REF!</v>
      </c>
      <c r="C13" s="282">
        <f>'12. TRANSFERENCIAS 2'!B14+'12. TRANSFERENCIAS 2'!B40+'12. TRANSFERENCIAS 2'!B66</f>
        <v>29419025.881064825</v>
      </c>
      <c r="D13" s="282">
        <f>'12. TRANSFERENCIAS 2'!C14+'12. TRANSFERENCIAS 2'!C40+'12. TRANSFERENCIAS 2'!C66</f>
        <v>22869909.017901029</v>
      </c>
      <c r="E13" s="282">
        <f>'12. TRANSFERENCIAS 2'!D14+'12. TRANSFERENCIAS 2'!D40+'12. TRANSFERENCIAS 2'!D66</f>
        <v>37913552.890751623</v>
      </c>
      <c r="F13" s="282">
        <f>'12. TRANSFERENCIAS 2'!E14+'12. TRANSFERENCIAS 2'!E40+'12. TRANSFERENCIAS 2'!E66</f>
        <v>33372077.119185343</v>
      </c>
      <c r="G13" s="282">
        <f>'12. TRANSFERENCIAS 2'!F14+'12. TRANSFERENCIAS 2'!F40+'12. TRANSFERENCIAS 2'!F66</f>
        <v>24907916.656780001</v>
      </c>
      <c r="H13" s="282">
        <f>'12. TRANSFERENCIAS 2'!G14+'12. TRANSFERENCIAS 2'!G40+'12. TRANSFERENCIAS 2'!G66</f>
        <v>18203655.401840001</v>
      </c>
      <c r="I13" s="282">
        <f>'12. TRANSFERENCIAS 2'!H14+'12. TRANSFERENCIAS 2'!H40+'12. TRANSFERENCIAS 2'!H66</f>
        <v>19226095.850000001</v>
      </c>
      <c r="J13" s="282">
        <f>'12. TRANSFERENCIAS 2'!I14+'12. TRANSFERENCIAS 2'!I40+'12. TRANSFERENCIAS 2'!I66</f>
        <v>15202767.09</v>
      </c>
      <c r="K13" s="282">
        <f>'12. TRANSFERENCIAS 2'!J14+'12. TRANSFERENCIAS 2'!J40+'12. TRANSFERENCIAS 2'!J66</f>
        <v>15521295.794381678</v>
      </c>
      <c r="L13" s="282">
        <f>'12. TRANSFERENCIAS 2'!K14+'12. TRANSFERENCIAS 2'!K40+'12. TRANSFERENCIAS 2'!K66</f>
        <v>17036480.841600001</v>
      </c>
    </row>
    <row r="14" spans="1:12" ht="12.75">
      <c r="A14" s="281" t="s">
        <v>345</v>
      </c>
      <c r="B14" s="282" t="e">
        <f>'12. TRANSFERENCIAS 2'!#REF!+'12. TRANSFERENCIAS 2'!#REF!+'12. TRANSFERENCIAS 2'!#REF!</f>
        <v>#REF!</v>
      </c>
      <c r="C14" s="282">
        <f>'12. TRANSFERENCIAS 2'!B15+'12. TRANSFERENCIAS 2'!B41+'12. TRANSFERENCIAS 2'!B67</f>
        <v>4938485.7920551421</v>
      </c>
      <c r="D14" s="282">
        <f>'12. TRANSFERENCIAS 2'!C15+'12. TRANSFERENCIAS 2'!C41+'12. TRANSFERENCIAS 2'!C67</f>
        <v>4586447.8802538551</v>
      </c>
      <c r="E14" s="282">
        <f>'12. TRANSFERENCIAS 2'!D15+'12. TRANSFERENCIAS 2'!D41+'12. TRANSFERENCIAS 2'!D67</f>
        <v>8485729.6713526193</v>
      </c>
      <c r="F14" s="282">
        <f>'12. TRANSFERENCIAS 2'!E15+'12. TRANSFERENCIAS 2'!E41+'12. TRANSFERENCIAS 2'!E67</f>
        <v>7778782.0031547062</v>
      </c>
      <c r="G14" s="282">
        <f>'12. TRANSFERENCIAS 2'!F15+'12. TRANSFERENCIAS 2'!F41+'12. TRANSFERENCIAS 2'!F67</f>
        <v>5030770.7192000002</v>
      </c>
      <c r="H14" s="282">
        <f>'12. TRANSFERENCIAS 2'!G15+'12. TRANSFERENCIAS 2'!G41+'12. TRANSFERENCIAS 2'!G67</f>
        <v>4481266.7911999999</v>
      </c>
      <c r="I14" s="282">
        <f>'12. TRANSFERENCIAS 2'!H15+'12. TRANSFERENCIAS 2'!H41+'12. TRANSFERENCIAS 2'!H67</f>
        <v>6282684.9800000004</v>
      </c>
      <c r="J14" s="282">
        <f>'12. TRANSFERENCIAS 2'!I15+'12. TRANSFERENCIAS 2'!I41+'12. TRANSFERENCIAS 2'!I67</f>
        <v>5384865.1699999999</v>
      </c>
      <c r="K14" s="282">
        <f>'12. TRANSFERENCIAS 2'!J15+'12. TRANSFERENCIAS 2'!J41+'12. TRANSFERENCIAS 2'!J67</f>
        <v>11058731.944498029</v>
      </c>
      <c r="L14" s="282">
        <f>'12. TRANSFERENCIAS 2'!K15+'12. TRANSFERENCIAS 2'!K41+'12. TRANSFERENCIAS 2'!K67</f>
        <v>22887457.263600003</v>
      </c>
    </row>
    <row r="15" spans="1:12" ht="12.75">
      <c r="A15" s="281" t="s">
        <v>346</v>
      </c>
      <c r="B15" s="282" t="e">
        <f>'12. TRANSFERENCIAS 2'!#REF!+'12. TRANSFERENCIAS 2'!#REF!+'12. TRANSFERENCIAS 2'!#REF!</f>
        <v>#REF!</v>
      </c>
      <c r="C15" s="282">
        <f>'12. TRANSFERENCIAS 2'!B16+'12. TRANSFERENCIAS 2'!B42+'12. TRANSFERENCIAS 2'!B68</f>
        <v>121588574.6759932</v>
      </c>
      <c r="D15" s="282">
        <f>'12. TRANSFERENCIAS 2'!C16+'12. TRANSFERENCIAS 2'!C42+'12. TRANSFERENCIAS 2'!C68</f>
        <v>83859562.787208542</v>
      </c>
      <c r="E15" s="282">
        <f>'12. TRANSFERENCIAS 2'!D16+'12. TRANSFERENCIAS 2'!D42+'12. TRANSFERENCIAS 2'!D68</f>
        <v>235060437.92280096</v>
      </c>
      <c r="F15" s="282">
        <f>'12. TRANSFERENCIAS 2'!E16+'12. TRANSFERENCIAS 2'!E42+'12. TRANSFERENCIAS 2'!E68</f>
        <v>401195537.93356752</v>
      </c>
      <c r="G15" s="282">
        <f>'12. TRANSFERENCIAS 2'!F16+'12. TRANSFERENCIAS 2'!F42+'12. TRANSFERENCIAS 2'!F68</f>
        <v>230490249.9151406</v>
      </c>
      <c r="H15" s="282">
        <f>'12. TRANSFERENCIAS 2'!G16+'12. TRANSFERENCIAS 2'!G42+'12. TRANSFERENCIAS 2'!G68</f>
        <v>288055484.03720003</v>
      </c>
      <c r="I15" s="282">
        <f>'12. TRANSFERENCIAS 2'!H16+'12. TRANSFERENCIAS 2'!H42+'12. TRANSFERENCIAS 2'!H68</f>
        <v>145700263.68000001</v>
      </c>
      <c r="J15" s="282">
        <f>'12. TRANSFERENCIAS 2'!I16+'12. TRANSFERENCIAS 2'!I42+'12. TRANSFERENCIAS 2'!I68</f>
        <v>73677188.530000001</v>
      </c>
      <c r="K15" s="282">
        <f>'12. TRANSFERENCIAS 2'!J16+'12. TRANSFERENCIAS 2'!J42+'12. TRANSFERENCIAS 2'!J68</f>
        <v>121724599.81236839</v>
      </c>
      <c r="L15" s="282">
        <f>'12. TRANSFERENCIAS 2'!K16+'12. TRANSFERENCIAS 2'!K42+'12. TRANSFERENCIAS 2'!K68</f>
        <v>183982322.5688</v>
      </c>
    </row>
    <row r="16" spans="1:12" ht="12.75">
      <c r="A16" s="281" t="s">
        <v>347</v>
      </c>
      <c r="B16" s="282" t="e">
        <f>'12. TRANSFERENCIAS 2'!#REF!+'12. TRANSFERENCIAS 2'!#REF!+'12. TRANSFERENCIAS 2'!#REF!</f>
        <v>#REF!</v>
      </c>
      <c r="C16" s="282">
        <f>'12. TRANSFERENCIAS 2'!B17+'12. TRANSFERENCIAS 2'!B43+'12. TRANSFERENCIAS 2'!B69</f>
        <v>63676951.723635748</v>
      </c>
      <c r="D16" s="282">
        <f>'12. TRANSFERENCIAS 2'!C17+'12. TRANSFERENCIAS 2'!C43+'12. TRANSFERENCIAS 2'!C69</f>
        <v>104704001.41625033</v>
      </c>
      <c r="E16" s="282">
        <f>'12. TRANSFERENCIAS 2'!D17+'12. TRANSFERENCIAS 2'!D43+'12. TRANSFERENCIAS 2'!D69</f>
        <v>136496760.74062246</v>
      </c>
      <c r="F16" s="282">
        <f>'12. TRANSFERENCIAS 2'!E17+'12. TRANSFERENCIAS 2'!E43+'12. TRANSFERENCIAS 2'!E69</f>
        <v>129925948.56495766</v>
      </c>
      <c r="G16" s="282">
        <f>'12. TRANSFERENCIAS 2'!F17+'12. TRANSFERENCIAS 2'!F43+'12. TRANSFERENCIAS 2'!F69</f>
        <v>93695808.519779995</v>
      </c>
      <c r="H16" s="282">
        <f>'12. TRANSFERENCIAS 2'!G17+'12. TRANSFERENCIAS 2'!G43+'12. TRANSFERENCIAS 2'!G69</f>
        <v>45498783.084800005</v>
      </c>
      <c r="I16" s="282">
        <f>'12. TRANSFERENCIAS 2'!H17+'12. TRANSFERENCIAS 2'!H43+'12. TRANSFERENCIAS 2'!H69</f>
        <v>66478640.479999997</v>
      </c>
      <c r="J16" s="282">
        <f>'12. TRANSFERENCIAS 2'!I17+'12. TRANSFERENCIAS 2'!I43+'12. TRANSFERENCIAS 2'!I69</f>
        <v>60847155.209999993</v>
      </c>
      <c r="K16" s="282">
        <f>'12. TRANSFERENCIAS 2'!J17+'12. TRANSFERENCIAS 2'!J43+'12. TRANSFERENCIAS 2'!J69</f>
        <v>102871017.98461364</v>
      </c>
      <c r="L16" s="282">
        <f>'12. TRANSFERENCIAS 2'!K17+'12. TRANSFERENCIAS 2'!K43+'12. TRANSFERENCIAS 2'!K69</f>
        <v>184026749.66319999</v>
      </c>
    </row>
    <row r="17" spans="1:12" ht="12.75">
      <c r="A17" s="281" t="s">
        <v>348</v>
      </c>
      <c r="B17" s="282" t="e">
        <f>'12. TRANSFERENCIAS 2'!#REF!+'12. TRANSFERENCIAS 2'!#REF!+'12. TRANSFERENCIAS 2'!#REF!</f>
        <v>#REF!</v>
      </c>
      <c r="C17" s="282">
        <f>'12. TRANSFERENCIAS 2'!B18+'12. TRANSFERENCIAS 2'!B44+'12. TRANSFERENCIAS 2'!B70</f>
        <v>408525371.9003821</v>
      </c>
      <c r="D17" s="282">
        <f>'12. TRANSFERENCIAS 2'!C18+'12. TRANSFERENCIAS 2'!C44+'12. TRANSFERENCIAS 2'!C70</f>
        <v>475092519.6333521</v>
      </c>
      <c r="E17" s="282">
        <f>'12. TRANSFERENCIAS 2'!D18+'12. TRANSFERENCIAS 2'!D44+'12. TRANSFERENCIAS 2'!D70</f>
        <v>533515484.51588351</v>
      </c>
      <c r="F17" s="282">
        <f>'12. TRANSFERENCIAS 2'!E18+'12. TRANSFERENCIAS 2'!E44+'12. TRANSFERENCIAS 2'!E70</f>
        <v>607324121.93845201</v>
      </c>
      <c r="G17" s="282">
        <f>'12. TRANSFERENCIAS 2'!F18+'12. TRANSFERENCIAS 2'!F44+'12. TRANSFERENCIAS 2'!F70</f>
        <v>601975757.91471994</v>
      </c>
      <c r="H17" s="282">
        <f>'12. TRANSFERENCIAS 2'!G18+'12. TRANSFERENCIAS 2'!G44+'12. TRANSFERENCIAS 2'!G70</f>
        <v>408796725.35535997</v>
      </c>
      <c r="I17" s="282">
        <f>'12. TRANSFERENCIAS 2'!H18+'12. TRANSFERENCIAS 2'!H44+'12. TRANSFERENCIAS 2'!H70</f>
        <v>345426174.19</v>
      </c>
      <c r="J17" s="282">
        <f>'12. TRANSFERENCIAS 2'!I18+'12. TRANSFERENCIAS 2'!I44+'12. TRANSFERENCIAS 2'!I70</f>
        <v>310235381.54000002</v>
      </c>
      <c r="K17" s="282">
        <f>'12. TRANSFERENCIAS 2'!J18+'12. TRANSFERENCIAS 2'!J44+'12. TRANSFERENCIAS 2'!J70</f>
        <v>317733876.33502603</v>
      </c>
      <c r="L17" s="282">
        <f>'12. TRANSFERENCIAS 2'!K18+'12. TRANSFERENCIAS 2'!K44+'12. TRANSFERENCIAS 2'!K70</f>
        <v>309673235.81800002</v>
      </c>
    </row>
    <row r="18" spans="1:12" ht="12.75">
      <c r="A18" s="281" t="s">
        <v>349</v>
      </c>
      <c r="B18" s="282" t="e">
        <f>'12. TRANSFERENCIAS 2'!#REF!+'12. TRANSFERENCIAS 2'!#REF!+'12. TRANSFERENCIAS 2'!#REF!</f>
        <v>#REF!</v>
      </c>
      <c r="C18" s="282">
        <f>'12. TRANSFERENCIAS 2'!B19+'12. TRANSFERENCIAS 2'!B45+'12. TRANSFERENCIAS 2'!B71</f>
        <v>1697802.6951710866</v>
      </c>
      <c r="D18" s="282">
        <f>'12. TRANSFERENCIAS 2'!C19+'12. TRANSFERENCIAS 2'!C45+'12. TRANSFERENCIAS 2'!C71</f>
        <v>1663173.6381679007</v>
      </c>
      <c r="E18" s="282">
        <f>'12. TRANSFERENCIAS 2'!D19+'12. TRANSFERENCIAS 2'!D45+'12. TRANSFERENCIAS 2'!D71</f>
        <v>2417239.1047222111</v>
      </c>
      <c r="F18" s="282">
        <f>'12. TRANSFERENCIAS 2'!E19+'12. TRANSFERENCIAS 2'!E45+'12. TRANSFERENCIAS 2'!E71</f>
        <v>2208583.4398764428</v>
      </c>
      <c r="G18" s="282">
        <f>'12. TRANSFERENCIAS 2'!F19+'12. TRANSFERENCIAS 2'!F45+'12. TRANSFERENCIAS 2'!F71</f>
        <v>1739908.2035400001</v>
      </c>
      <c r="H18" s="282">
        <f>'12. TRANSFERENCIAS 2'!G19+'12. TRANSFERENCIAS 2'!G45+'12. TRANSFERENCIAS 2'!G71</f>
        <v>2045578.206</v>
      </c>
      <c r="I18" s="282">
        <f>'12. TRANSFERENCIAS 2'!H19+'12. TRANSFERENCIAS 2'!H45+'12. TRANSFERENCIAS 2'!H71</f>
        <v>2821838.08</v>
      </c>
      <c r="J18" s="282">
        <f>'12. TRANSFERENCIAS 2'!I19+'12. TRANSFERENCIAS 2'!I45+'12. TRANSFERENCIAS 2'!I71</f>
        <v>2970444</v>
      </c>
      <c r="K18" s="282">
        <f>'12. TRANSFERENCIAS 2'!J19+'12. TRANSFERENCIAS 2'!J45+'12. TRANSFERENCIAS 2'!J71</f>
        <v>2901145.3169399998</v>
      </c>
      <c r="L18" s="282">
        <f>'12. TRANSFERENCIAS 2'!K19+'12. TRANSFERENCIAS 2'!K45+'12. TRANSFERENCIAS 2'!K71</f>
        <v>2422565.1771999998</v>
      </c>
    </row>
    <row r="19" spans="1:12" ht="12.75">
      <c r="A19" s="281" t="s">
        <v>350</v>
      </c>
      <c r="B19" s="282" t="e">
        <f>'12. TRANSFERENCIAS 2'!#REF!+'12. TRANSFERENCIAS 2'!#REF!+'12. TRANSFERENCIAS 2'!#REF!</f>
        <v>#REF!</v>
      </c>
      <c r="C19" s="282">
        <f>'12. TRANSFERENCIAS 2'!B20+'12. TRANSFERENCIAS 2'!B46+'12. TRANSFERENCIAS 2'!B72</f>
        <v>95008444.96867387</v>
      </c>
      <c r="D19" s="282">
        <f>'12. TRANSFERENCIAS 2'!C20+'12. TRANSFERENCIAS 2'!C46+'12. TRANSFERENCIAS 2'!C72</f>
        <v>117783126.49145791</v>
      </c>
      <c r="E19" s="282">
        <f>'12. TRANSFERENCIAS 2'!D20+'12. TRANSFERENCIAS 2'!D46+'12. TRANSFERENCIAS 2'!D72</f>
        <v>186330859.39603898</v>
      </c>
      <c r="F19" s="282">
        <f>'12. TRANSFERENCIAS 2'!E20+'12. TRANSFERENCIAS 2'!E46+'12. TRANSFERENCIAS 2'!E72</f>
        <v>199901478.77317116</v>
      </c>
      <c r="G19" s="282">
        <f>'12. TRANSFERENCIAS 2'!F20+'12. TRANSFERENCIAS 2'!F46+'12. TRANSFERENCIAS 2'!F72</f>
        <v>145750025.89083999</v>
      </c>
      <c r="H19" s="282">
        <f>'12. TRANSFERENCIAS 2'!G20+'12. TRANSFERENCIAS 2'!G46+'12. TRANSFERENCIAS 2'!G72</f>
        <v>91464145.30776</v>
      </c>
      <c r="I19" s="282">
        <f>'12. TRANSFERENCIAS 2'!H20+'12. TRANSFERENCIAS 2'!H46+'12. TRANSFERENCIAS 2'!H72</f>
        <v>132132732.88</v>
      </c>
      <c r="J19" s="282">
        <f>'12. TRANSFERENCIAS 2'!I20+'12. TRANSFERENCIAS 2'!I46+'12. TRANSFERENCIAS 2'!I72</f>
        <v>87032168.450000003</v>
      </c>
      <c r="K19" s="282">
        <f>'12. TRANSFERENCIAS 2'!J20+'12. TRANSFERENCIAS 2'!J46+'12. TRANSFERENCIAS 2'!J72</f>
        <v>130941148.43981849</v>
      </c>
      <c r="L19" s="282">
        <f>'12. TRANSFERENCIAS 2'!K20+'12. TRANSFERENCIAS 2'!K46+'12. TRANSFERENCIAS 2'!K72</f>
        <v>158921613.89479998</v>
      </c>
    </row>
    <row r="20" spans="1:12" ht="12.75">
      <c r="A20" s="281" t="s">
        <v>351</v>
      </c>
      <c r="B20" s="282" t="e">
        <f>'12. TRANSFERENCIAS 2'!#REF!+'12. TRANSFERENCIAS 2'!#REF!+'12. TRANSFERENCIAS 2'!#REF!</f>
        <v>#REF!</v>
      </c>
      <c r="C20" s="282">
        <f>'12. TRANSFERENCIAS 2'!B21+'12. TRANSFERENCIAS 2'!B47+'12. TRANSFERENCIAS 2'!B73</f>
        <v>477062.15524675179</v>
      </c>
      <c r="D20" s="282">
        <f>'12. TRANSFERENCIAS 2'!C21+'12. TRANSFERENCIAS 2'!C47+'12. TRANSFERENCIAS 2'!C73</f>
        <v>114580.23345233868</v>
      </c>
      <c r="E20" s="282">
        <f>'12. TRANSFERENCIAS 2'!D21+'12. TRANSFERENCIAS 2'!D47+'12. TRANSFERENCIAS 2'!D73</f>
        <v>488981.38280839717</v>
      </c>
      <c r="F20" s="282">
        <f>'12. TRANSFERENCIAS 2'!E21+'12. TRANSFERENCIAS 2'!E47+'12. TRANSFERENCIAS 2'!E73</f>
        <v>589887.75891903555</v>
      </c>
      <c r="G20" s="282">
        <f>'12. TRANSFERENCIAS 2'!F21+'12. TRANSFERENCIAS 2'!F47+'12. TRANSFERENCIAS 2'!F73</f>
        <v>414056.74178000004</v>
      </c>
      <c r="H20" s="282">
        <f>'12. TRANSFERENCIAS 2'!G21+'12. TRANSFERENCIAS 2'!G47+'12. TRANSFERENCIAS 2'!G73</f>
        <v>465466.93167999998</v>
      </c>
      <c r="I20" s="282">
        <f>'12. TRANSFERENCIAS 2'!H21+'12. TRANSFERENCIAS 2'!H47+'12. TRANSFERENCIAS 2'!H73</f>
        <v>486813</v>
      </c>
      <c r="J20" s="282">
        <f>'12. TRANSFERENCIAS 2'!I21+'12. TRANSFERENCIAS 2'!I47+'12. TRANSFERENCIAS 2'!I73</f>
        <v>105507</v>
      </c>
      <c r="K20" s="282">
        <f>'12. TRANSFERENCIAS 2'!J21+'12. TRANSFERENCIAS 2'!J47+'12. TRANSFERENCIAS 2'!J73</f>
        <v>137411.74225000001</v>
      </c>
      <c r="L20" s="282">
        <f>'12. TRANSFERENCIAS 2'!K21+'12. TRANSFERENCIAS 2'!K47+'12. TRANSFERENCIAS 2'!K73</f>
        <v>51408</v>
      </c>
    </row>
    <row r="21" spans="1:12" ht="12.75">
      <c r="A21" s="281" t="s">
        <v>352</v>
      </c>
      <c r="B21" s="282" t="e">
        <f>'12. TRANSFERENCIAS 2'!#REF!+'12. TRANSFERENCIAS 2'!#REF!+'12. TRANSFERENCIAS 2'!#REF!</f>
        <v>#REF!</v>
      </c>
      <c r="C21" s="282">
        <f>'12. TRANSFERENCIAS 2'!B22+'12. TRANSFERENCIAS 2'!B48+'12. TRANSFERENCIAS 2'!B74</f>
        <v>1859395.4470035345</v>
      </c>
      <c r="D21" s="282">
        <f>'12. TRANSFERENCIAS 2'!C22+'12. TRANSFERENCIAS 2'!C48+'12. TRANSFERENCIAS 2'!C74</f>
        <v>1986445.1567431935</v>
      </c>
      <c r="E21" s="282">
        <f>'12. TRANSFERENCIAS 2'!D22+'12. TRANSFERENCIAS 2'!D48+'12. TRANSFERENCIAS 2'!D74</f>
        <v>2207435.8189031449</v>
      </c>
      <c r="F21" s="282">
        <f>'12. TRANSFERENCIAS 2'!E22+'12. TRANSFERENCIAS 2'!E48+'12. TRANSFERENCIAS 2'!E74</f>
        <v>3050291.1766951731</v>
      </c>
      <c r="G21" s="282">
        <f>'12. TRANSFERENCIAS 2'!F22+'12. TRANSFERENCIAS 2'!F48+'12. TRANSFERENCIAS 2'!F74</f>
        <v>5120161.9310600003</v>
      </c>
      <c r="H21" s="282">
        <f>'12. TRANSFERENCIAS 2'!G22+'12. TRANSFERENCIAS 2'!G48+'12. TRANSFERENCIAS 2'!G74</f>
        <v>4484740.0181599995</v>
      </c>
      <c r="I21" s="282">
        <f>'12. TRANSFERENCIAS 2'!H22+'12. TRANSFERENCIAS 2'!H48+'12. TRANSFERENCIAS 2'!H74</f>
        <v>5576767.3899999997</v>
      </c>
      <c r="J21" s="282">
        <f>'12. TRANSFERENCIAS 2'!I22+'12. TRANSFERENCIAS 2'!I48+'12. TRANSFERENCIAS 2'!I74</f>
        <v>7070181</v>
      </c>
      <c r="K21" s="282">
        <f>'12. TRANSFERENCIAS 2'!J22+'12. TRANSFERENCIAS 2'!J48+'12. TRANSFERENCIAS 2'!J74</f>
        <v>6498758.7072200002</v>
      </c>
      <c r="L21" s="282">
        <f>'12. TRANSFERENCIAS 2'!K22+'12. TRANSFERENCIAS 2'!K48+'12. TRANSFERENCIAS 2'!K74</f>
        <v>5808959.3971999995</v>
      </c>
    </row>
    <row r="22" spans="1:12" ht="12.75">
      <c r="A22" s="281" t="s">
        <v>353</v>
      </c>
      <c r="B22" s="282" t="e">
        <f>'12. TRANSFERENCIAS 2'!#REF!+'12. TRANSFERENCIAS 2'!#REF!+'12. TRANSFERENCIAS 2'!#REF!</f>
        <v>#REF!</v>
      </c>
      <c r="C22" s="282">
        <f>'12. TRANSFERENCIAS 2'!B23+'12. TRANSFERENCIAS 2'!B49+'12. TRANSFERENCIAS 2'!B75</f>
        <v>446120183.02466661</v>
      </c>
      <c r="D22" s="282">
        <f>'12. TRANSFERENCIAS 2'!C23+'12. TRANSFERENCIAS 2'!C49+'12. TRANSFERENCIAS 2'!C75</f>
        <v>345257085.01441556</v>
      </c>
      <c r="E22" s="282">
        <f>'12. TRANSFERENCIAS 2'!D23+'12. TRANSFERENCIAS 2'!D49+'12. TRANSFERENCIAS 2'!D75</f>
        <v>500118580.46051222</v>
      </c>
      <c r="F22" s="282">
        <f>'12. TRANSFERENCIAS 2'!E23+'12. TRANSFERENCIAS 2'!E49+'12. TRANSFERENCIAS 2'!E75</f>
        <v>421321618.27921975</v>
      </c>
      <c r="G22" s="282">
        <f>'12. TRANSFERENCIAS 2'!F23+'12. TRANSFERENCIAS 2'!F49+'12. TRANSFERENCIAS 2'!F75</f>
        <v>362196812.46267998</v>
      </c>
      <c r="H22" s="282">
        <f>'12. TRANSFERENCIAS 2'!G23+'12. TRANSFERENCIAS 2'!G49+'12. TRANSFERENCIAS 2'!G75</f>
        <v>303773207.83976001</v>
      </c>
      <c r="I22" s="282">
        <f>'12. TRANSFERENCIAS 2'!H23+'12. TRANSFERENCIAS 2'!H49+'12. TRANSFERENCIAS 2'!H75</f>
        <v>287963588.88</v>
      </c>
      <c r="J22" s="282">
        <f>'12. TRANSFERENCIAS 2'!I23+'12. TRANSFERENCIAS 2'!I49+'12. TRANSFERENCIAS 2'!I75</f>
        <v>225809459.91</v>
      </c>
      <c r="K22" s="282">
        <f>'12. TRANSFERENCIAS 2'!J23+'12. TRANSFERENCIAS 2'!J49+'12. TRANSFERENCIAS 2'!J75</f>
        <v>129278778.82423852</v>
      </c>
      <c r="L22" s="282">
        <f>'12. TRANSFERENCIAS 2'!K23+'12. TRANSFERENCIAS 2'!K49+'12. TRANSFERENCIAS 2'!K75</f>
        <v>216623255.90279999</v>
      </c>
    </row>
    <row r="23" spans="1:12" ht="12.75">
      <c r="A23" s="281" t="s">
        <v>354</v>
      </c>
      <c r="B23" s="282" t="e">
        <f>'12. TRANSFERENCIAS 2'!#REF!+'12. TRANSFERENCIAS 2'!#REF!+'12. TRANSFERENCIAS 2'!#REF!</f>
        <v>#REF!</v>
      </c>
      <c r="C23" s="282">
        <f>'12. TRANSFERENCIAS 2'!B24+'12. TRANSFERENCIAS 2'!B50+'12. TRANSFERENCIAS 2'!B76</f>
        <v>147895217.80337313</v>
      </c>
      <c r="D23" s="282">
        <f>'12. TRANSFERENCIAS 2'!C24+'12. TRANSFERENCIAS 2'!C50+'12. TRANSFERENCIAS 2'!C76</f>
        <v>206278603.05626643</v>
      </c>
      <c r="E23" s="282">
        <f>'12. TRANSFERENCIAS 2'!D24+'12. TRANSFERENCIAS 2'!D50+'12. TRANSFERENCIAS 2'!D76</f>
        <v>261270045.80078006</v>
      </c>
      <c r="F23" s="282">
        <f>'12. TRANSFERENCIAS 2'!E24+'12. TRANSFERENCIAS 2'!E50+'12. TRANSFERENCIAS 2'!E76</f>
        <v>227450184.85691136</v>
      </c>
      <c r="G23" s="282">
        <f>'12. TRANSFERENCIAS 2'!F24+'12. TRANSFERENCIAS 2'!F50+'12. TRANSFERENCIAS 2'!F76</f>
        <v>128872727.3241</v>
      </c>
      <c r="H23" s="282">
        <f>'12. TRANSFERENCIAS 2'!G24+'12. TRANSFERENCIAS 2'!G50+'12. TRANSFERENCIAS 2'!G76</f>
        <v>85954084.161439985</v>
      </c>
      <c r="I23" s="282">
        <f>'12. TRANSFERENCIAS 2'!H24+'12. TRANSFERENCIAS 2'!H50+'12. TRANSFERENCIAS 2'!H76</f>
        <v>93811156.810000002</v>
      </c>
      <c r="J23" s="282">
        <f>'12. TRANSFERENCIAS 2'!I24+'12. TRANSFERENCIAS 2'!I50+'12. TRANSFERENCIAS 2'!I76</f>
        <v>43139786.490000002</v>
      </c>
      <c r="K23" s="282">
        <f>'12. TRANSFERENCIAS 2'!J24+'12. TRANSFERENCIAS 2'!J50+'12. TRANSFERENCIAS 2'!J76</f>
        <v>80428379.951815233</v>
      </c>
      <c r="L23" s="282">
        <f>'12. TRANSFERENCIAS 2'!K24+'12. TRANSFERENCIAS 2'!K50+'12. TRANSFERENCIAS 2'!K76</f>
        <v>108737902.14999999</v>
      </c>
    </row>
    <row r="24" spans="1:12" ht="12.75">
      <c r="A24" s="281" t="s">
        <v>355</v>
      </c>
      <c r="B24" s="282" t="e">
        <f>'12. TRANSFERENCIAS 2'!#REF!+'12. TRANSFERENCIAS 2'!#REF!+'12. TRANSFERENCIAS 2'!#REF!</f>
        <v>#REF!</v>
      </c>
      <c r="C24" s="282">
        <f>'12. TRANSFERENCIAS 2'!B25+'12. TRANSFERENCIAS 2'!B51+'12. TRANSFERENCIAS 2'!B77</f>
        <v>5377922.3562381808</v>
      </c>
      <c r="D24" s="282">
        <f>'12. TRANSFERENCIAS 2'!C25+'12. TRANSFERENCIAS 2'!C51+'12. TRANSFERENCIAS 2'!C77</f>
        <v>5306423.5924795112</v>
      </c>
      <c r="E24" s="282">
        <f>'12. TRANSFERENCIAS 2'!D25+'12. TRANSFERENCIAS 2'!D51+'12. TRANSFERENCIAS 2'!D77</f>
        <v>5455625.3564978996</v>
      </c>
      <c r="F24" s="282">
        <f>'12. TRANSFERENCIAS 2'!E25+'12. TRANSFERENCIAS 2'!E51+'12. TRANSFERENCIAS 2'!E77</f>
        <v>6632227.77506366</v>
      </c>
      <c r="G24" s="282">
        <f>'12. TRANSFERENCIAS 2'!F25+'12. TRANSFERENCIAS 2'!F51+'12. TRANSFERENCIAS 2'!F77</f>
        <v>12665687.741540002</v>
      </c>
      <c r="H24" s="282">
        <f>'12. TRANSFERENCIAS 2'!G25+'12. TRANSFERENCIAS 2'!G51+'12. TRANSFERENCIAS 2'!G77</f>
        <v>11693266.029920001</v>
      </c>
      <c r="I24" s="282">
        <f>'12. TRANSFERENCIAS 2'!H25+'12. TRANSFERENCIAS 2'!H51+'12. TRANSFERENCIAS 2'!H77</f>
        <v>8850417.8399999999</v>
      </c>
      <c r="J24" s="282">
        <f>'12. TRANSFERENCIAS 2'!I25+'12. TRANSFERENCIAS 2'!I51+'12. TRANSFERENCIAS 2'!I77</f>
        <v>40099774.409999996</v>
      </c>
      <c r="K24" s="282">
        <f>'12. TRANSFERENCIAS 2'!J25+'12. TRANSFERENCIAS 2'!J51+'12. TRANSFERENCIAS 2'!J77</f>
        <v>13834884.511889234</v>
      </c>
      <c r="L24" s="282">
        <f>'12. TRANSFERENCIAS 2'!K25+'12. TRANSFERENCIAS 2'!K51+'12. TRANSFERENCIAS 2'!K77</f>
        <v>8405009.7679999992</v>
      </c>
    </row>
    <row r="25" spans="1:12" ht="12.75">
      <c r="A25" s="281" t="s">
        <v>356</v>
      </c>
      <c r="B25" s="282" t="e">
        <f>'12. TRANSFERENCIAS 2'!#REF!+'12. TRANSFERENCIAS 2'!#REF!+'12. TRANSFERENCIAS 2'!#REF!</f>
        <v>#REF!</v>
      </c>
      <c r="C25" s="282">
        <f>'12. TRANSFERENCIAS 2'!B26+'12. TRANSFERENCIAS 2'!B52+'12. TRANSFERENCIAS 2'!B78</f>
        <v>293447473.05829656</v>
      </c>
      <c r="D25" s="282">
        <f>'12. TRANSFERENCIAS 2'!C26+'12. TRANSFERENCIAS 2'!C52+'12. TRANSFERENCIAS 2'!C78</f>
        <v>260812911.31111979</v>
      </c>
      <c r="E25" s="282">
        <f>'12. TRANSFERENCIAS 2'!D26+'12. TRANSFERENCIAS 2'!D52+'12. TRANSFERENCIAS 2'!D78</f>
        <v>397361014.89526153</v>
      </c>
      <c r="F25" s="282">
        <f>'12. TRANSFERENCIAS 2'!E26+'12. TRANSFERENCIAS 2'!E52+'12. TRANSFERENCIAS 2'!E78</f>
        <v>377115469.54351628</v>
      </c>
      <c r="G25" s="282">
        <f>'12. TRANSFERENCIAS 2'!F26+'12. TRANSFERENCIAS 2'!F52+'12. TRANSFERENCIAS 2'!F78</f>
        <v>275624663.60460001</v>
      </c>
      <c r="H25" s="282">
        <f>'12. TRANSFERENCIAS 2'!G26+'12. TRANSFERENCIAS 2'!G52+'12. TRANSFERENCIAS 2'!G78</f>
        <v>237485100.33135998</v>
      </c>
      <c r="I25" s="282">
        <f>'12. TRANSFERENCIAS 2'!H26+'12. TRANSFERENCIAS 2'!H52+'12. TRANSFERENCIAS 2'!H78</f>
        <v>177276591.92000002</v>
      </c>
      <c r="J25" s="282">
        <f>'12. TRANSFERENCIAS 2'!I26+'12. TRANSFERENCIAS 2'!I52+'12. TRANSFERENCIAS 2'!I78</f>
        <v>122134194.66</v>
      </c>
      <c r="K25" s="282">
        <f>'12. TRANSFERENCIAS 2'!J26+'12. TRANSFERENCIAS 2'!J52+'12. TRANSFERENCIAS 2'!J78</f>
        <v>136613880.79370436</v>
      </c>
      <c r="L25" s="282">
        <f>'12. TRANSFERENCIAS 2'!K26+'12. TRANSFERENCIAS 2'!K52+'12. TRANSFERENCIAS 2'!K78</f>
        <v>131222604.56200001</v>
      </c>
    </row>
    <row r="26" spans="1:12" ht="12.75">
      <c r="A26" s="281" t="s">
        <v>357</v>
      </c>
      <c r="B26" s="282" t="e">
        <f>'12. TRANSFERENCIAS 2'!#REF!+'12. TRANSFERENCIAS 2'!#REF!+'12. TRANSFERENCIAS 2'!#REF!</f>
        <v>#REF!</v>
      </c>
      <c r="C26" s="282">
        <f>'12. TRANSFERENCIAS 2'!B27+'12. TRANSFERENCIAS 2'!B53+'12. TRANSFERENCIAS 2'!B79</f>
        <v>1192003.3157302772</v>
      </c>
      <c r="D26" s="282">
        <f>'12. TRANSFERENCIAS 2'!C27+'12. TRANSFERENCIAS 2'!C53+'12. TRANSFERENCIAS 2'!C79</f>
        <v>1383842.7831051038</v>
      </c>
      <c r="E26" s="282">
        <f>'12. TRANSFERENCIAS 2'!D27+'12. TRANSFERENCIAS 2'!D53+'12. TRANSFERENCIAS 2'!D79</f>
        <v>1561706.6010984238</v>
      </c>
      <c r="F26" s="282">
        <f>'12. TRANSFERENCIAS 2'!E27+'12. TRANSFERENCIAS 2'!E53+'12. TRANSFERENCIAS 2'!E79</f>
        <v>2013543.9280217586</v>
      </c>
      <c r="G26" s="282">
        <f>'12. TRANSFERENCIAS 2'!F27+'12. TRANSFERENCIAS 2'!F53+'12. TRANSFERENCIAS 2'!F79</f>
        <v>1576367.84188</v>
      </c>
      <c r="H26" s="282">
        <f>'12. TRANSFERENCIAS 2'!G27+'12. TRANSFERENCIAS 2'!G53+'12. TRANSFERENCIAS 2'!G79</f>
        <v>3115735.2936800001</v>
      </c>
      <c r="I26" s="282">
        <f>'12. TRANSFERENCIAS 2'!H27+'12. TRANSFERENCIAS 2'!H53+'12. TRANSFERENCIAS 2'!H79</f>
        <v>2117818.94</v>
      </c>
      <c r="J26" s="282">
        <f>'12. TRANSFERENCIAS 2'!I27+'12. TRANSFERENCIAS 2'!I53+'12. TRANSFERENCIAS 2'!I79</f>
        <v>2559411.46</v>
      </c>
      <c r="K26" s="282">
        <f>'12. TRANSFERENCIAS 2'!J27+'12. TRANSFERENCIAS 2'!J53+'12. TRANSFERENCIAS 2'!J79</f>
        <v>2436367.1838600002</v>
      </c>
      <c r="L26" s="282">
        <f>'12. TRANSFERENCIAS 2'!K27+'12. TRANSFERENCIAS 2'!K53+'12. TRANSFERENCIAS 2'!K79</f>
        <v>1885153.0296</v>
      </c>
    </row>
    <row r="27" spans="1:12" ht="12.75">
      <c r="A27" s="281" t="s">
        <v>358</v>
      </c>
      <c r="B27" s="282" t="e">
        <f>'12. TRANSFERENCIAS 2'!#REF!+'12. TRANSFERENCIAS 2'!#REF!+'12. TRANSFERENCIAS 2'!#REF!</f>
        <v>#REF!</v>
      </c>
      <c r="C27" s="282">
        <f>'12. TRANSFERENCIAS 2'!B28+'12. TRANSFERENCIAS 2'!B54+'12. TRANSFERENCIAS 2'!B80</f>
        <v>351246840.05158681</v>
      </c>
      <c r="D27" s="282">
        <f>'12. TRANSFERENCIAS 2'!C28+'12. TRANSFERENCIAS 2'!C54+'12. TRANSFERENCIAS 2'!C80</f>
        <v>278801911.42170143</v>
      </c>
      <c r="E27" s="282">
        <f>'12. TRANSFERENCIAS 2'!D28+'12. TRANSFERENCIAS 2'!D54+'12. TRANSFERENCIAS 2'!D80</f>
        <v>459989094.08042836</v>
      </c>
      <c r="F27" s="282">
        <f>'12. TRANSFERENCIAS 2'!E28+'12. TRANSFERENCIAS 2'!E54+'12. TRANSFERENCIAS 2'!E80</f>
        <v>386564323.69621229</v>
      </c>
      <c r="G27" s="282">
        <f>'12. TRANSFERENCIAS 2'!F28+'12. TRANSFERENCIAS 2'!F54+'12. TRANSFERENCIAS 2'!F80</f>
        <v>304535228.32422</v>
      </c>
      <c r="H27" s="282">
        <f>'12. TRANSFERENCIAS 2'!G28+'12. TRANSFERENCIAS 2'!G54+'12. TRANSFERENCIAS 2'!G80</f>
        <v>279236762.82183999</v>
      </c>
      <c r="I27" s="282">
        <f>'12. TRANSFERENCIAS 2'!H28+'12. TRANSFERENCIAS 2'!H54+'12. TRANSFERENCIAS 2'!H80</f>
        <v>259060548.84</v>
      </c>
      <c r="J27" s="282">
        <f>'12. TRANSFERENCIAS 2'!I28+'12. TRANSFERENCIAS 2'!I54+'12. TRANSFERENCIAS 2'!I80</f>
        <v>214765362.22</v>
      </c>
      <c r="K27" s="282">
        <f>'12. TRANSFERENCIAS 2'!J28+'12. TRANSFERENCIAS 2'!J54+'12. TRANSFERENCIAS 2'!J80</f>
        <v>134555988.48519117</v>
      </c>
      <c r="L27" s="282">
        <f>'12. TRANSFERENCIAS 2'!K28+'12. TRANSFERENCIAS 2'!K54+'12. TRANSFERENCIAS 2'!K80</f>
        <v>220004739.71959999</v>
      </c>
    </row>
    <row r="28" spans="1:12" ht="12.75">
      <c r="A28" s="281" t="s">
        <v>359</v>
      </c>
      <c r="B28" s="282" t="e">
        <f>'12. TRANSFERENCIAS 2'!#REF!+'12. TRANSFERENCIAS 2'!#REF!+'12. TRANSFERENCIAS 2'!#REF!</f>
        <v>#REF!</v>
      </c>
      <c r="C28" s="282">
        <f>'12. TRANSFERENCIAS 2'!B29+'12. TRANSFERENCIAS 2'!B55+'12. TRANSFERENCIAS 2'!B81</f>
        <v>12014.912377266814</v>
      </c>
      <c r="D28" s="282">
        <f>'12. TRANSFERENCIAS 2'!C29+'12. TRANSFERENCIAS 2'!C55+'12. TRANSFERENCIAS 2'!C81</f>
        <v>19463.666679419461</v>
      </c>
      <c r="E28" s="282">
        <f>'12. TRANSFERENCIAS 2'!D29+'12. TRANSFERENCIAS 2'!D55+'12. TRANSFERENCIAS 2'!D81</f>
        <v>19455.877442696172</v>
      </c>
      <c r="F28" s="282">
        <f>'12. TRANSFERENCIAS 2'!E29+'12. TRANSFERENCIAS 2'!E55+'12. TRANSFERENCIAS 2'!E81</f>
        <v>43553.030509609976</v>
      </c>
      <c r="G28" s="282">
        <f>'12. TRANSFERENCIAS 2'!F29+'12. TRANSFERENCIAS 2'!F55+'12. TRANSFERENCIAS 2'!F81</f>
        <v>55096.25740000001</v>
      </c>
      <c r="H28" s="282">
        <f>'12. TRANSFERENCIAS 2'!G29+'12. TRANSFERENCIAS 2'!G55+'12. TRANSFERENCIAS 2'!G81</f>
        <v>56406.394079999998</v>
      </c>
      <c r="I28" s="282">
        <f>'12. TRANSFERENCIAS 2'!H29+'12. TRANSFERENCIAS 2'!H55+'12. TRANSFERENCIAS 2'!H81</f>
        <v>56161</v>
      </c>
      <c r="J28" s="282">
        <f>'12. TRANSFERENCIAS 2'!I29+'12. TRANSFERENCIAS 2'!I55+'12. TRANSFERENCIAS 2'!I81</f>
        <v>68216</v>
      </c>
      <c r="K28" s="282">
        <f>'12. TRANSFERENCIAS 2'!J29+'12. TRANSFERENCIAS 2'!J55+'12. TRANSFERENCIAS 2'!J81</f>
        <v>130264.1</v>
      </c>
      <c r="L28" s="282">
        <f>'12. TRANSFERENCIAS 2'!K29+'12. TRANSFERENCIAS 2'!K55+'12. TRANSFERENCIAS 2'!K81</f>
        <v>68914.5</v>
      </c>
    </row>
    <row r="29" spans="1:12" ht="12.75">
      <c r="A29" s="281" t="s">
        <v>360</v>
      </c>
      <c r="B29" s="282" t="e">
        <f>'12. TRANSFERENCIAS 2'!#REF!+'12. TRANSFERENCIAS 2'!#REF!+'12. TRANSFERENCIAS 2'!#REF!</f>
        <v>#REF!</v>
      </c>
      <c r="C29" s="282">
        <f>'12. TRANSFERENCIAS 2'!B30+'12. TRANSFERENCIAS 2'!B56+'12. TRANSFERENCIAS 2'!B82</f>
        <v>25915.892184152653</v>
      </c>
      <c r="D29" s="282">
        <f>'12. TRANSFERENCIAS 2'!C30+'12. TRANSFERENCIAS 2'!C56+'12. TRANSFERENCIAS 2'!C82</f>
        <v>46904.923492221176</v>
      </c>
      <c r="E29" s="282">
        <f>'12. TRANSFERENCIAS 2'!D30+'12. TRANSFERENCIAS 2'!D56+'12. TRANSFERENCIAS 2'!D82</f>
        <v>35251.343504267919</v>
      </c>
      <c r="F29" s="282">
        <f>'12. TRANSFERENCIAS 2'!E30+'12. TRANSFERENCIAS 2'!E56+'12. TRANSFERENCIAS 2'!E82</f>
        <v>74048.562939078285</v>
      </c>
      <c r="G29" s="282">
        <f>'12. TRANSFERENCIAS 2'!F30+'12. TRANSFERENCIAS 2'!F56+'12. TRANSFERENCIAS 2'!F82</f>
        <v>37294.849779999997</v>
      </c>
      <c r="H29" s="282">
        <f>'12. TRANSFERENCIAS 2'!G30+'12. TRANSFERENCIAS 2'!G56+'12. TRANSFERENCIAS 2'!G82</f>
        <v>40275</v>
      </c>
      <c r="I29" s="282">
        <f>'12. TRANSFERENCIAS 2'!H30+'12. TRANSFERENCIAS 2'!H56+'12. TRANSFERENCIAS 2'!H82</f>
        <v>41360</v>
      </c>
      <c r="J29" s="282">
        <f>'12. TRANSFERENCIAS 2'!I30+'12. TRANSFERENCIAS 2'!I56+'12. TRANSFERENCIAS 2'!I82</f>
        <v>20882</v>
      </c>
      <c r="K29" s="282">
        <f>'12. TRANSFERENCIAS 2'!J30+'12. TRANSFERENCIAS 2'!J56+'12. TRANSFERENCIAS 2'!J82</f>
        <v>11613.72387</v>
      </c>
      <c r="L29" s="282">
        <f>'12. TRANSFERENCIAS 2'!K30+'12. TRANSFERENCIAS 2'!K56+'12. TRANSFERENCIAS 2'!K82</f>
        <v>3780</v>
      </c>
    </row>
    <row r="30" spans="1:12" ht="12.75">
      <c r="A30" s="281"/>
      <c r="B30" s="282"/>
      <c r="C30" s="282"/>
      <c r="D30" s="282"/>
      <c r="E30" s="282"/>
      <c r="F30" s="282"/>
      <c r="G30" s="282"/>
      <c r="H30" s="282"/>
      <c r="I30" s="279"/>
      <c r="J30" s="279"/>
      <c r="K30" s="279"/>
      <c r="L30" s="279"/>
    </row>
    <row r="31" spans="1:12" ht="12.75">
      <c r="A31" s="295" t="s">
        <v>361</v>
      </c>
      <c r="B31" s="296" t="e">
        <f>SUM(B5:B29)</f>
        <v>#REF!</v>
      </c>
      <c r="C31" s="296">
        <f t="shared" ref="C31:G31" si="0">SUM(C5:C29)</f>
        <v>3858728664.7402406</v>
      </c>
      <c r="D31" s="296">
        <f t="shared" si="0"/>
        <v>3798964242.4284172</v>
      </c>
      <c r="E31" s="296">
        <f t="shared" si="0"/>
        <v>5131745344.4470291</v>
      </c>
      <c r="F31" s="296">
        <f t="shared" si="0"/>
        <v>5785521249.2958241</v>
      </c>
      <c r="G31" s="296">
        <f t="shared" si="0"/>
        <v>4468435111.6000395</v>
      </c>
      <c r="H31" s="296">
        <f>SUM(H5:H29)</f>
        <v>3597622637.9235196</v>
      </c>
      <c r="I31" s="296">
        <f>SUM(I5:I29)</f>
        <v>2995141101.5200005</v>
      </c>
      <c r="J31" s="296">
        <f>SUM(J5:J29)</f>
        <v>2610890384.7099996</v>
      </c>
      <c r="K31" s="296">
        <f>SUM(K5:K29)</f>
        <v>3302513166.8372512</v>
      </c>
      <c r="L31" s="296">
        <f>SUM(L5:L29)</f>
        <v>4803058560.5515985</v>
      </c>
    </row>
    <row r="32" spans="1:12" ht="12.75">
      <c r="A32" s="279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545"/>
    </row>
    <row r="33" spans="1:15">
      <c r="C33" s="337"/>
      <c r="D33" s="337"/>
      <c r="E33" s="337"/>
      <c r="F33" s="337"/>
      <c r="G33" s="337"/>
      <c r="H33" s="337"/>
      <c r="I33" s="337"/>
      <c r="J33" s="337"/>
      <c r="K33" s="337"/>
      <c r="L33" s="337"/>
    </row>
    <row r="34" spans="1:15">
      <c r="C34" s="337"/>
      <c r="D34" s="337"/>
      <c r="E34" s="337"/>
      <c r="F34" s="337"/>
      <c r="G34" s="337"/>
      <c r="H34" s="337"/>
      <c r="I34" s="337"/>
      <c r="J34" s="337"/>
      <c r="K34" s="337"/>
      <c r="L34" s="337"/>
    </row>
    <row r="35" spans="1:15" ht="33" customHeight="1">
      <c r="A35" s="787" t="s">
        <v>620</v>
      </c>
      <c r="B35" s="787"/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N35" s="443"/>
      <c r="O35" s="443"/>
    </row>
    <row r="36" spans="1:15" ht="12.75">
      <c r="K36" s="281"/>
      <c r="L36" s="282"/>
      <c r="M36" s="281"/>
      <c r="N36" s="608"/>
      <c r="O36" s="443"/>
    </row>
    <row r="37" spans="1:15" ht="12.75">
      <c r="K37" s="281"/>
      <c r="L37" s="282"/>
      <c r="M37" s="281"/>
      <c r="N37" s="608"/>
      <c r="O37" s="443"/>
    </row>
    <row r="38" spans="1:15" ht="12.75">
      <c r="K38" s="281"/>
      <c r="L38" s="282"/>
      <c r="M38" s="281"/>
      <c r="N38" s="608"/>
      <c r="O38" s="443"/>
    </row>
    <row r="39" spans="1:15" ht="12.75">
      <c r="K39" s="281"/>
      <c r="L39" s="282"/>
      <c r="M39" s="281"/>
      <c r="N39" s="608"/>
      <c r="O39" s="443"/>
    </row>
    <row r="40" spans="1:15" ht="12.75">
      <c r="K40" s="281"/>
      <c r="L40" s="282"/>
      <c r="M40" s="281"/>
      <c r="N40" s="608"/>
      <c r="O40" s="443"/>
    </row>
    <row r="41" spans="1:15" ht="12.75">
      <c r="K41" s="281"/>
      <c r="L41" s="282"/>
      <c r="M41" s="281"/>
      <c r="N41" s="608"/>
      <c r="O41" s="443"/>
    </row>
    <row r="42" spans="1:15" ht="12.75">
      <c r="K42" s="281"/>
      <c r="L42" s="282"/>
      <c r="M42" s="281"/>
      <c r="N42" s="608"/>
      <c r="O42" s="443"/>
    </row>
    <row r="43" spans="1:15" ht="12.75">
      <c r="K43" s="281"/>
      <c r="L43" s="282"/>
      <c r="M43" s="281"/>
      <c r="N43" s="608"/>
      <c r="O43" s="443"/>
    </row>
    <row r="44" spans="1:15" ht="12.75">
      <c r="K44" s="281"/>
      <c r="L44" s="282"/>
      <c r="M44" s="281"/>
      <c r="N44" s="608"/>
      <c r="O44" s="443"/>
    </row>
    <row r="45" spans="1:15">
      <c r="N45" s="443"/>
      <c r="O45" s="443"/>
    </row>
    <row r="46" spans="1:15">
      <c r="N46" s="443"/>
      <c r="O46" s="443"/>
    </row>
    <row r="47" spans="1:15">
      <c r="N47" s="443"/>
      <c r="O47" s="443"/>
    </row>
    <row r="48" spans="1:15">
      <c r="N48" s="488"/>
      <c r="O48" s="488"/>
    </row>
    <row r="49" spans="14:15">
      <c r="N49" s="488"/>
      <c r="O49" s="488"/>
    </row>
  </sheetData>
  <mergeCells count="2">
    <mergeCell ref="A2:K2"/>
    <mergeCell ref="A35:L35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5">
    <tabColor rgb="FFFF99FF"/>
  </sheetPr>
  <dimension ref="A1:O92"/>
  <sheetViews>
    <sheetView tabSelected="1" view="pageBreakPreview" zoomScaleNormal="80" zoomScaleSheetLayoutView="100" workbookViewId="0">
      <pane ySplit="4" topLeftCell="A56" activePane="bottomLeft" state="frozen"/>
      <selection activeCell="K33" sqref="K33"/>
      <selection pane="bottomLeft" activeCell="H89" sqref="H89"/>
    </sheetView>
  </sheetViews>
  <sheetFormatPr baseColWidth="10" defaultColWidth="11.5703125" defaultRowHeight="12"/>
  <cols>
    <col min="1" max="1" width="18.42578125" style="144" customWidth="1"/>
    <col min="2" max="10" width="13.7109375" style="337" customWidth="1"/>
    <col min="11" max="11" width="13.42578125" style="144" customWidth="1"/>
    <col min="12" max="12" width="16.7109375" style="144" customWidth="1"/>
    <col min="13" max="16384" width="11.5703125" style="144"/>
  </cols>
  <sheetData>
    <row r="1" spans="1:11" ht="12.75">
      <c r="A1" s="293" t="s">
        <v>404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1" ht="31.5" customHeight="1">
      <c r="A2" s="744" t="s">
        <v>363</v>
      </c>
      <c r="B2" s="744"/>
      <c r="C2" s="744"/>
      <c r="D2" s="744"/>
      <c r="E2" s="744"/>
      <c r="F2" s="744"/>
      <c r="G2" s="744"/>
      <c r="H2" s="744"/>
      <c r="I2" s="744"/>
      <c r="J2" s="744"/>
    </row>
    <row r="3" spans="1:11" ht="12.75">
      <c r="A3" s="279"/>
      <c r="B3" s="282"/>
      <c r="C3" s="282"/>
      <c r="D3" s="282"/>
      <c r="E3" s="282"/>
      <c r="F3" s="282"/>
      <c r="G3" s="282"/>
      <c r="H3" s="282"/>
      <c r="I3" s="282"/>
      <c r="J3" s="282"/>
    </row>
    <row r="4" spans="1:11" ht="13.5" thickBot="1">
      <c r="A4" s="280" t="s">
        <v>335</v>
      </c>
      <c r="B4" s="371">
        <v>2009</v>
      </c>
      <c r="C4" s="371">
        <v>2010</v>
      </c>
      <c r="D4" s="371">
        <v>2011</v>
      </c>
      <c r="E4" s="371">
        <v>2012</v>
      </c>
      <c r="F4" s="371">
        <v>2013</v>
      </c>
      <c r="G4" s="371">
        <v>2014</v>
      </c>
      <c r="H4" s="371">
        <v>2015</v>
      </c>
      <c r="I4" s="371">
        <v>2016</v>
      </c>
      <c r="J4" s="371">
        <v>2017</v>
      </c>
      <c r="K4" s="371" t="s">
        <v>417</v>
      </c>
    </row>
    <row r="5" spans="1:11" ht="13.5" thickBot="1">
      <c r="A5" s="289" t="s">
        <v>364</v>
      </c>
      <c r="B5" s="290">
        <f>SUM(B6:B30)</f>
        <v>3434452214.6400008</v>
      </c>
      <c r="C5" s="290">
        <f t="shared" ref="C5:H5" si="0">SUM(C6:C30)</f>
        <v>3089624088.0300002</v>
      </c>
      <c r="D5" s="290">
        <f t="shared" si="0"/>
        <v>4157369625.0100002</v>
      </c>
      <c r="E5" s="290">
        <f>SUM(E6:E30)</f>
        <v>5124235060.0200005</v>
      </c>
      <c r="F5" s="290">
        <f t="shared" si="0"/>
        <v>3817165283.1399999</v>
      </c>
      <c r="G5" s="290">
        <f t="shared" si="0"/>
        <v>2978748571.54</v>
      </c>
      <c r="H5" s="290">
        <f t="shared" si="0"/>
        <v>2260054866.7900004</v>
      </c>
      <c r="I5" s="290">
        <f>SUM(I6:I30)</f>
        <v>1496824680</v>
      </c>
      <c r="J5" s="290">
        <f>SUM(J6:J30)</f>
        <v>1862681755.54</v>
      </c>
      <c r="K5" s="291">
        <f>SUM(K6:K30)</f>
        <v>3157642224.0899997</v>
      </c>
    </row>
    <row r="6" spans="1:11" ht="12.75">
      <c r="A6" s="281" t="s">
        <v>336</v>
      </c>
      <c r="B6" s="282">
        <v>74217.87</v>
      </c>
      <c r="C6" s="282">
        <v>111199.59</v>
      </c>
      <c r="D6" s="282">
        <v>126051.05</v>
      </c>
      <c r="E6" s="282">
        <v>92.62</v>
      </c>
      <c r="F6" s="282">
        <v>12.48</v>
      </c>
      <c r="G6" s="282">
        <v>7.12</v>
      </c>
      <c r="H6" s="282">
        <v>89.12</v>
      </c>
      <c r="I6" s="282">
        <v>15</v>
      </c>
      <c r="J6" s="282">
        <v>0</v>
      </c>
      <c r="K6" s="282"/>
    </row>
    <row r="7" spans="1:11" ht="12.75">
      <c r="A7" s="281" t="s">
        <v>337</v>
      </c>
      <c r="B7" s="282">
        <v>855475615.14999998</v>
      </c>
      <c r="C7" s="282">
        <v>782241866.36999989</v>
      </c>
      <c r="D7" s="282">
        <v>756045883.97000003</v>
      </c>
      <c r="E7" s="282">
        <v>1003300317.11</v>
      </c>
      <c r="F7" s="282">
        <v>1003366246.96</v>
      </c>
      <c r="G7" s="282">
        <v>731629442.54999995</v>
      </c>
      <c r="H7" s="282">
        <v>415256250.88999999</v>
      </c>
      <c r="I7" s="282">
        <v>313663813</v>
      </c>
      <c r="J7" s="282">
        <v>494474963.68000001</v>
      </c>
      <c r="K7" s="282">
        <v>1085384780.1799998</v>
      </c>
    </row>
    <row r="8" spans="1:11" ht="12.75">
      <c r="A8" s="281" t="s">
        <v>338</v>
      </c>
      <c r="B8" s="282">
        <v>12005878.120000001</v>
      </c>
      <c r="C8" s="282">
        <v>744744.65999999992</v>
      </c>
      <c r="D8" s="282">
        <v>2003181.67</v>
      </c>
      <c r="E8" s="282">
        <v>7035996.9500000002</v>
      </c>
      <c r="F8" s="282">
        <v>11641850.82</v>
      </c>
      <c r="G8" s="282">
        <v>2259338.4299999997</v>
      </c>
      <c r="H8" s="282">
        <v>659.47</v>
      </c>
      <c r="I8" s="282">
        <v>3207066</v>
      </c>
      <c r="J8" s="282">
        <v>16469485.630000001</v>
      </c>
      <c r="K8" s="282">
        <v>11708222.23</v>
      </c>
    </row>
    <row r="9" spans="1:11" ht="12.75">
      <c r="A9" s="281" t="s">
        <v>339</v>
      </c>
      <c r="B9" s="282">
        <v>530845865.07999998</v>
      </c>
      <c r="C9" s="282">
        <v>347511926.96000004</v>
      </c>
      <c r="D9" s="282">
        <v>662649336.91999996</v>
      </c>
      <c r="E9" s="282">
        <v>781587277</v>
      </c>
      <c r="F9" s="282">
        <v>445771506.77000004</v>
      </c>
      <c r="G9" s="282">
        <v>383204568.28999996</v>
      </c>
      <c r="H9" s="282">
        <v>356823875.94999999</v>
      </c>
      <c r="I9" s="282">
        <v>21985207</v>
      </c>
      <c r="J9" s="282">
        <v>258608519.87</v>
      </c>
      <c r="K9" s="282">
        <v>531759344.56</v>
      </c>
    </row>
    <row r="10" spans="1:11" ht="12.75">
      <c r="A10" s="281" t="s">
        <v>340</v>
      </c>
      <c r="B10" s="282">
        <v>9502869.9600000009</v>
      </c>
      <c r="C10" s="282">
        <v>34324031.140000001</v>
      </c>
      <c r="D10" s="282">
        <v>57453332.809999995</v>
      </c>
      <c r="E10" s="282">
        <v>83545774.930000007</v>
      </c>
      <c r="F10" s="282">
        <v>16803539.789999999</v>
      </c>
      <c r="G10" s="282">
        <v>3308871.21</v>
      </c>
      <c r="H10" s="282">
        <v>9649463.5899999999</v>
      </c>
      <c r="I10" s="282">
        <v>15023097</v>
      </c>
      <c r="J10" s="282">
        <v>10813574.67</v>
      </c>
      <c r="K10" s="282">
        <v>32699667.59</v>
      </c>
    </row>
    <row r="11" spans="1:11" ht="12.75">
      <c r="A11" s="281" t="s">
        <v>341</v>
      </c>
      <c r="B11" s="282">
        <v>228105055.57999998</v>
      </c>
      <c r="C11" s="282">
        <v>411689577.15999997</v>
      </c>
      <c r="D11" s="282">
        <v>417671620.28999996</v>
      </c>
      <c r="E11" s="282">
        <v>538824016.48000002</v>
      </c>
      <c r="F11" s="282">
        <v>528459118.89999998</v>
      </c>
      <c r="G11" s="282">
        <v>351470803.22000003</v>
      </c>
      <c r="H11" s="282">
        <v>209812694.41999999</v>
      </c>
      <c r="I11" s="282">
        <v>216889851</v>
      </c>
      <c r="J11" s="282">
        <v>185195634.31</v>
      </c>
      <c r="K11" s="282">
        <v>109498499.11</v>
      </c>
    </row>
    <row r="12" spans="1:11" ht="12.75">
      <c r="A12" s="281" t="s">
        <v>342</v>
      </c>
      <c r="B12" s="282">
        <v>31.240000000000002</v>
      </c>
      <c r="C12" s="282">
        <v>13.91</v>
      </c>
      <c r="D12" s="282">
        <v>54.879999999999995</v>
      </c>
      <c r="E12" s="282">
        <v>1111.96</v>
      </c>
      <c r="F12" s="282">
        <v>477.55</v>
      </c>
      <c r="G12" s="282">
        <v>2637.24</v>
      </c>
      <c r="H12" s="282">
        <v>15468.939999999999</v>
      </c>
      <c r="I12" s="282">
        <v>5135</v>
      </c>
      <c r="J12" s="282">
        <v>8256.16</v>
      </c>
      <c r="K12" s="282">
        <v>2401.39</v>
      </c>
    </row>
    <row r="13" spans="1:11" ht="12.75">
      <c r="A13" s="281" t="s">
        <v>343</v>
      </c>
      <c r="B13" s="282">
        <v>135273907.24000001</v>
      </c>
      <c r="C13" s="282">
        <v>103638879.95</v>
      </c>
      <c r="D13" s="282">
        <v>170082899.13</v>
      </c>
      <c r="E13" s="282">
        <v>357199502.73000002</v>
      </c>
      <c r="F13" s="282">
        <v>34983511.259999998</v>
      </c>
      <c r="G13" s="282">
        <v>100854933.39999999</v>
      </c>
      <c r="H13" s="282">
        <v>137066946.16</v>
      </c>
      <c r="I13" s="282">
        <v>49043314</v>
      </c>
      <c r="J13" s="282">
        <v>81305449.939999998</v>
      </c>
      <c r="K13" s="282">
        <v>211561342.28</v>
      </c>
    </row>
    <row r="14" spans="1:11" ht="12.75">
      <c r="A14" s="281" t="s">
        <v>344</v>
      </c>
      <c r="B14" s="282">
        <v>16853688.530000001</v>
      </c>
      <c r="C14" s="282">
        <v>5812310.2400000002</v>
      </c>
      <c r="D14" s="282">
        <v>8536206.0899999999</v>
      </c>
      <c r="E14" s="282">
        <v>18430940.420000002</v>
      </c>
      <c r="F14" s="282">
        <v>9866148.8900000006</v>
      </c>
      <c r="G14" s="282">
        <v>3403180.4899999998</v>
      </c>
      <c r="H14" s="282">
        <v>1919372.6</v>
      </c>
      <c r="I14" s="282">
        <v>95517</v>
      </c>
      <c r="J14" s="282">
        <v>980189.5</v>
      </c>
      <c r="K14" s="282">
        <v>2789100.56</v>
      </c>
    </row>
    <row r="15" spans="1:11" ht="12.75">
      <c r="A15" s="281" t="s">
        <v>345</v>
      </c>
      <c r="B15" s="282">
        <v>2682871.1500000004</v>
      </c>
      <c r="C15" s="282">
        <v>1649753.88</v>
      </c>
      <c r="D15" s="282">
        <v>4322956.87</v>
      </c>
      <c r="E15" s="282">
        <v>4139210.03</v>
      </c>
      <c r="F15" s="282">
        <v>1098254.94</v>
      </c>
      <c r="G15" s="282">
        <v>125513.64</v>
      </c>
      <c r="H15" s="282">
        <v>805950.03</v>
      </c>
      <c r="I15" s="282">
        <v>22760</v>
      </c>
      <c r="J15" s="282">
        <v>3631134.7199999997</v>
      </c>
      <c r="K15" s="282">
        <v>12422326.800000001</v>
      </c>
    </row>
    <row r="16" spans="1:11" ht="12.75">
      <c r="A16" s="281" t="s">
        <v>346</v>
      </c>
      <c r="B16" s="282">
        <v>110479558.08</v>
      </c>
      <c r="C16" s="282">
        <v>67342320.370000005</v>
      </c>
      <c r="D16" s="282">
        <v>201987826.62</v>
      </c>
      <c r="E16" s="282">
        <v>347064086</v>
      </c>
      <c r="F16" s="282">
        <v>185986109.46000001</v>
      </c>
      <c r="G16" s="282">
        <v>234651200.10999998</v>
      </c>
      <c r="H16" s="282">
        <v>126136074.55</v>
      </c>
      <c r="I16" s="282">
        <v>56638874</v>
      </c>
      <c r="J16" s="282">
        <v>93245662.599999994</v>
      </c>
      <c r="K16" s="282">
        <v>166903539.21000001</v>
      </c>
    </row>
    <row r="17" spans="1:12" ht="12.75">
      <c r="A17" s="281" t="s">
        <v>347</v>
      </c>
      <c r="B17" s="282">
        <v>38907551.469999999</v>
      </c>
      <c r="C17" s="282">
        <v>63002507.140000001</v>
      </c>
      <c r="D17" s="282">
        <v>78663596.210000008</v>
      </c>
      <c r="E17" s="282">
        <v>108067124.84</v>
      </c>
      <c r="F17" s="282">
        <v>63627363.269999996</v>
      </c>
      <c r="G17" s="282">
        <v>32192362.059999999</v>
      </c>
      <c r="H17" s="282">
        <v>15536481.15</v>
      </c>
      <c r="I17" s="282">
        <v>25434253</v>
      </c>
      <c r="J17" s="282">
        <v>62385858.5</v>
      </c>
      <c r="K17" s="282">
        <v>138938998.34999999</v>
      </c>
    </row>
    <row r="18" spans="1:12" ht="12.75">
      <c r="A18" s="281" t="s">
        <v>348</v>
      </c>
      <c r="B18" s="282">
        <v>372054757.60000002</v>
      </c>
      <c r="C18" s="282">
        <v>422325535.78999996</v>
      </c>
      <c r="D18" s="282">
        <v>459340507.74000001</v>
      </c>
      <c r="E18" s="282">
        <v>547675206.03999996</v>
      </c>
      <c r="F18" s="282">
        <v>545255309.13999999</v>
      </c>
      <c r="G18" s="282">
        <v>358192493.45999998</v>
      </c>
      <c r="H18" s="282">
        <v>288802646.45999998</v>
      </c>
      <c r="I18" s="282">
        <v>253360993</v>
      </c>
      <c r="J18" s="282">
        <v>254956497.04999998</v>
      </c>
      <c r="K18" s="282">
        <v>259096897.83000001</v>
      </c>
    </row>
    <row r="19" spans="1:12" ht="12.75">
      <c r="A19" s="281" t="s">
        <v>349</v>
      </c>
      <c r="B19" s="282">
        <v>274095.75</v>
      </c>
      <c r="C19" s="282">
        <v>115757.74</v>
      </c>
      <c r="D19" s="282">
        <v>501828.61</v>
      </c>
      <c r="E19" s="282">
        <v>444450.51</v>
      </c>
      <c r="F19" s="282">
        <v>95383.06</v>
      </c>
      <c r="G19" s="282">
        <v>1078.8699999999999</v>
      </c>
      <c r="H19" s="282">
        <v>1429.08</v>
      </c>
      <c r="I19" s="282">
        <v>4315</v>
      </c>
      <c r="J19" s="282">
        <v>6720.92</v>
      </c>
      <c r="K19" s="282">
        <v>5439.07</v>
      </c>
    </row>
    <row r="20" spans="1:12" ht="12.75">
      <c r="A20" s="281" t="s">
        <v>350</v>
      </c>
      <c r="B20" s="282">
        <v>68279154.75</v>
      </c>
      <c r="C20" s="282">
        <v>72488136.25</v>
      </c>
      <c r="D20" s="282">
        <v>105630074.91999999</v>
      </c>
      <c r="E20" s="282">
        <v>161777753.31</v>
      </c>
      <c r="F20" s="282">
        <v>103733678.27999999</v>
      </c>
      <c r="G20" s="282">
        <v>53900588.590000004</v>
      </c>
      <c r="H20" s="282">
        <v>75878391.219999999</v>
      </c>
      <c r="I20" s="282">
        <v>41111915</v>
      </c>
      <c r="J20" s="282">
        <v>75575204.480000004</v>
      </c>
      <c r="K20" s="282">
        <v>101580341.20999999</v>
      </c>
    </row>
    <row r="21" spans="1:12" ht="12.75">
      <c r="A21" s="281" t="s">
        <v>351</v>
      </c>
      <c r="B21" s="282">
        <v>0</v>
      </c>
      <c r="C21" s="282">
        <v>0</v>
      </c>
      <c r="D21" s="282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</row>
    <row r="22" spans="1:12" ht="12.75">
      <c r="A22" s="281" t="s">
        <v>352</v>
      </c>
      <c r="B22" s="282">
        <v>43896.76</v>
      </c>
      <c r="C22" s="282">
        <v>56577.5</v>
      </c>
      <c r="D22" s="282">
        <v>120121.37</v>
      </c>
      <c r="E22" s="282">
        <v>710522.33</v>
      </c>
      <c r="F22" s="282">
        <v>1670990.4700000002</v>
      </c>
      <c r="G22" s="282">
        <v>789063.23</v>
      </c>
      <c r="H22" s="282">
        <v>99562.389999999985</v>
      </c>
      <c r="I22" s="282">
        <v>582874</v>
      </c>
      <c r="J22" s="282">
        <v>884570.42999999993</v>
      </c>
      <c r="K22" s="282">
        <v>1462575.0499999998</v>
      </c>
    </row>
    <row r="23" spans="1:12" ht="12.75">
      <c r="A23" s="281" t="s">
        <v>353</v>
      </c>
      <c r="B23" s="282">
        <v>385563975.85000002</v>
      </c>
      <c r="C23" s="282">
        <v>245490011.28</v>
      </c>
      <c r="D23" s="282">
        <v>392507454.75</v>
      </c>
      <c r="E23" s="282">
        <v>325421341.69</v>
      </c>
      <c r="F23" s="282">
        <v>297492036.81999999</v>
      </c>
      <c r="G23" s="282">
        <v>249401909.13</v>
      </c>
      <c r="H23" s="282">
        <v>233544864.59999999</v>
      </c>
      <c r="I23" s="282">
        <v>189395285</v>
      </c>
      <c r="J23" s="282">
        <v>87391273.040000007</v>
      </c>
      <c r="K23" s="282">
        <v>162314150.38</v>
      </c>
    </row>
    <row r="24" spans="1:12" ht="12.75">
      <c r="A24" s="281" t="s">
        <v>354</v>
      </c>
      <c r="B24" s="282">
        <v>112581503.64999999</v>
      </c>
      <c r="C24" s="282">
        <v>149832539.31</v>
      </c>
      <c r="D24" s="282">
        <v>181704859.61000001</v>
      </c>
      <c r="E24" s="282">
        <v>197004847.94</v>
      </c>
      <c r="F24" s="282">
        <v>90142507.200000003</v>
      </c>
      <c r="G24" s="282">
        <v>64108014.82</v>
      </c>
      <c r="H24" s="282">
        <v>45275011.489999995</v>
      </c>
      <c r="I24" s="282">
        <v>12959533</v>
      </c>
      <c r="J24" s="282">
        <v>44307510.899999999</v>
      </c>
      <c r="K24" s="282">
        <v>69258149.189999998</v>
      </c>
    </row>
    <row r="25" spans="1:12" ht="12.75">
      <c r="A25" s="281" t="s">
        <v>355</v>
      </c>
      <c r="B25" s="282">
        <v>33783.71</v>
      </c>
      <c r="C25" s="282">
        <v>19851.16</v>
      </c>
      <c r="D25" s="282">
        <v>128027.83</v>
      </c>
      <c r="E25" s="282">
        <v>182005.68</v>
      </c>
      <c r="F25" s="282">
        <v>6206028.790000001</v>
      </c>
      <c r="G25" s="282">
        <v>4140435.82</v>
      </c>
      <c r="H25" s="282">
        <v>1851.9</v>
      </c>
      <c r="I25" s="282">
        <v>31623009</v>
      </c>
      <c r="J25" s="282">
        <v>5204824.2</v>
      </c>
      <c r="K25" s="282">
        <v>697580.33000000007</v>
      </c>
    </row>
    <row r="26" spans="1:12" ht="12.75">
      <c r="A26" s="281" t="s">
        <v>356</v>
      </c>
      <c r="B26" s="282">
        <v>247656042.30000001</v>
      </c>
      <c r="C26" s="282">
        <v>181583871.34999999</v>
      </c>
      <c r="D26" s="282">
        <v>307169985.73000002</v>
      </c>
      <c r="E26" s="282">
        <v>304315338.49000001</v>
      </c>
      <c r="F26" s="282">
        <v>218491749.28</v>
      </c>
      <c r="G26" s="282">
        <v>177457561.19999999</v>
      </c>
      <c r="H26" s="282">
        <v>136941189.25</v>
      </c>
      <c r="I26" s="282">
        <v>87174904</v>
      </c>
      <c r="J26" s="282">
        <v>91418285.570000008</v>
      </c>
      <c r="K26" s="282">
        <v>91765736.769999996</v>
      </c>
    </row>
    <row r="27" spans="1:12" ht="12.75">
      <c r="A27" s="281" t="s">
        <v>357</v>
      </c>
      <c r="B27" s="282">
        <v>511912.33999999997</v>
      </c>
      <c r="C27" s="282">
        <v>436063.37</v>
      </c>
      <c r="D27" s="282">
        <v>622210.17000000004</v>
      </c>
      <c r="E27" s="282">
        <v>960723.89999999991</v>
      </c>
      <c r="F27" s="282">
        <v>554779.19999999995</v>
      </c>
      <c r="G27" s="282">
        <v>853012.37</v>
      </c>
      <c r="H27" s="282">
        <v>806841.22</v>
      </c>
      <c r="I27" s="282">
        <v>943408</v>
      </c>
      <c r="J27" s="282">
        <v>1055998.03</v>
      </c>
      <c r="K27" s="282">
        <v>1077439.94</v>
      </c>
    </row>
    <row r="28" spans="1:12" ht="12.75">
      <c r="A28" s="281" t="s">
        <v>358</v>
      </c>
      <c r="B28" s="282">
        <v>307245982.46000004</v>
      </c>
      <c r="C28" s="282">
        <v>199206612.91</v>
      </c>
      <c r="D28" s="282">
        <v>350101607.76999998</v>
      </c>
      <c r="E28" s="282">
        <v>336547419.06</v>
      </c>
      <c r="F28" s="282">
        <v>251918679.81</v>
      </c>
      <c r="G28" s="282">
        <v>226801556.28999999</v>
      </c>
      <c r="H28" s="282">
        <v>205679752.31</v>
      </c>
      <c r="I28" s="282">
        <v>177659542</v>
      </c>
      <c r="J28" s="282">
        <v>94715680.090000004</v>
      </c>
      <c r="K28" s="282">
        <v>166692977.56</v>
      </c>
    </row>
    <row r="29" spans="1:12" ht="12.75">
      <c r="A29" s="283" t="s">
        <v>359</v>
      </c>
      <c r="B29" s="284">
        <v>0</v>
      </c>
      <c r="C29" s="284">
        <v>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46461.25</v>
      </c>
      <c r="K29" s="282">
        <v>22714.5</v>
      </c>
    </row>
    <row r="30" spans="1:12" ht="13.5" thickBot="1">
      <c r="A30" s="285" t="s">
        <v>360</v>
      </c>
      <c r="B30" s="286">
        <v>0</v>
      </c>
      <c r="C30" s="286">
        <v>0</v>
      </c>
      <c r="D30" s="286">
        <v>0</v>
      </c>
      <c r="E30" s="286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2"/>
    </row>
    <row r="31" spans="1:12" ht="13.5" thickBot="1">
      <c r="A31" s="292" t="s">
        <v>418</v>
      </c>
      <c r="B31" s="290">
        <f>SUM(B32:B56)</f>
        <v>308374494</v>
      </c>
      <c r="C31" s="290">
        <f t="shared" ref="C31:H31" si="1">SUM(C32:C56)</f>
        <v>567225962</v>
      </c>
      <c r="D31" s="290">
        <f t="shared" si="1"/>
        <v>821042473</v>
      </c>
      <c r="E31" s="290">
        <f t="shared" si="1"/>
        <v>496572185</v>
      </c>
      <c r="F31" s="290">
        <f>SUM(F32:F56)</f>
        <v>478831011</v>
      </c>
      <c r="G31" s="290">
        <f t="shared" si="1"/>
        <v>437758520</v>
      </c>
      <c r="H31" s="290">
        <f t="shared" si="1"/>
        <v>527303728.73000002</v>
      </c>
      <c r="I31" s="290">
        <f>SUM(I32:I56)</f>
        <v>875626109.70999992</v>
      </c>
      <c r="J31" s="290">
        <f>SUM(J32:J56)</f>
        <v>1225004033.9799998</v>
      </c>
      <c r="K31" s="291">
        <f>SUM(K32:K56)</f>
        <v>1474262099.4499998</v>
      </c>
      <c r="L31" s="743">
        <v>194004158.53</v>
      </c>
    </row>
    <row r="32" spans="1:12" ht="12.75">
      <c r="A32" s="279" t="s">
        <v>336</v>
      </c>
      <c r="B32" s="282">
        <v>4436</v>
      </c>
      <c r="C32" s="282">
        <v>4468</v>
      </c>
      <c r="D32" s="282">
        <v>923</v>
      </c>
      <c r="E32" s="282">
        <v>39</v>
      </c>
      <c r="F32" s="282">
        <v>48</v>
      </c>
      <c r="G32" s="282">
        <v>58</v>
      </c>
      <c r="H32" s="282">
        <v>74.92</v>
      </c>
      <c r="I32" s="282">
        <v>61.78</v>
      </c>
      <c r="J32" s="334">
        <v>63.230000000000004</v>
      </c>
      <c r="K32" s="334">
        <v>14.98</v>
      </c>
      <c r="L32" s="688">
        <v>1034688845.67</v>
      </c>
    </row>
    <row r="33" spans="1:15" ht="12.75">
      <c r="A33" s="279" t="s">
        <v>337</v>
      </c>
      <c r="B33" s="282">
        <v>1914984</v>
      </c>
      <c r="C33" s="282">
        <v>4392094</v>
      </c>
      <c r="D33" s="282">
        <v>5143777</v>
      </c>
      <c r="E33" s="282">
        <v>2307836</v>
      </c>
      <c r="F33" s="282">
        <v>3591939</v>
      </c>
      <c r="G33" s="282">
        <v>2794537</v>
      </c>
      <c r="H33" s="282">
        <v>3593649.19</v>
      </c>
      <c r="I33" s="282">
        <v>64479376.629999995</v>
      </c>
      <c r="J33" s="334">
        <v>240450402.25</v>
      </c>
      <c r="K33" s="334">
        <v>415120782.35999995</v>
      </c>
      <c r="L33" s="688">
        <v>38774067.689999998</v>
      </c>
    </row>
    <row r="34" spans="1:15" ht="12.75">
      <c r="A34" s="279" t="s">
        <v>338</v>
      </c>
      <c r="B34" s="282">
        <v>454836</v>
      </c>
      <c r="C34" s="282">
        <v>140127</v>
      </c>
      <c r="D34" s="282">
        <v>630930</v>
      </c>
      <c r="E34" s="282">
        <v>1467003</v>
      </c>
      <c r="F34" s="282">
        <v>2311448</v>
      </c>
      <c r="G34" s="282">
        <v>465201</v>
      </c>
      <c r="H34" s="282">
        <v>1873625.73</v>
      </c>
      <c r="I34" s="282">
        <v>92722444.469999999</v>
      </c>
      <c r="J34" s="334">
        <v>284070785.38</v>
      </c>
      <c r="K34" s="334">
        <v>249280680.82999998</v>
      </c>
      <c r="L34" s="688">
        <v>206795027.56</v>
      </c>
      <c r="M34" s="688"/>
      <c r="N34" s="688"/>
      <c r="O34" s="689"/>
    </row>
    <row r="35" spans="1:15" ht="12.75">
      <c r="A35" s="279" t="s">
        <v>339</v>
      </c>
      <c r="B35" s="282">
        <v>37677744</v>
      </c>
      <c r="C35" s="282">
        <v>47817208</v>
      </c>
      <c r="D35" s="282">
        <v>62327359</v>
      </c>
      <c r="E35" s="282">
        <v>34047458</v>
      </c>
      <c r="F35" s="282">
        <v>28469309</v>
      </c>
      <c r="G35" s="282">
        <v>61205266</v>
      </c>
      <c r="H35" s="282">
        <v>70970669.489999995</v>
      </c>
      <c r="I35" s="282">
        <v>346070142.09000003</v>
      </c>
      <c r="J35" s="334">
        <v>242193346.10000002</v>
      </c>
      <c r="K35" s="334">
        <v>293133900.72000003</v>
      </c>
    </row>
    <row r="36" spans="1:15" ht="12.75">
      <c r="A36" s="279" t="s">
        <v>340</v>
      </c>
      <c r="B36" s="282">
        <v>5680483</v>
      </c>
      <c r="C36" s="282">
        <v>14009728</v>
      </c>
      <c r="D36" s="282">
        <v>27428581</v>
      </c>
      <c r="E36" s="282">
        <v>11305525</v>
      </c>
      <c r="F36" s="282">
        <v>8838112</v>
      </c>
      <c r="G36" s="282">
        <v>9143440</v>
      </c>
      <c r="H36" s="282">
        <v>10431709.24</v>
      </c>
      <c r="I36" s="282">
        <v>13828411.4</v>
      </c>
      <c r="J36" s="334">
        <v>17736873.469999999</v>
      </c>
      <c r="K36" s="334">
        <v>19852975.129999999</v>
      </c>
    </row>
    <row r="37" spans="1:15" ht="12.75">
      <c r="A37" s="279" t="s">
        <v>341</v>
      </c>
      <c r="B37" s="282">
        <v>14610064</v>
      </c>
      <c r="C37" s="282">
        <v>57124732</v>
      </c>
      <c r="D37" s="282">
        <v>89462978</v>
      </c>
      <c r="E37" s="282">
        <v>54639955</v>
      </c>
      <c r="F37" s="282">
        <v>85457657</v>
      </c>
      <c r="G37" s="282">
        <v>43509723</v>
      </c>
      <c r="H37" s="282">
        <v>37939895.130000003</v>
      </c>
      <c r="I37" s="282">
        <v>39867955.800000004</v>
      </c>
      <c r="J37" s="334">
        <v>41237929.579999998</v>
      </c>
      <c r="K37" s="334">
        <v>38443327.390000001</v>
      </c>
    </row>
    <row r="38" spans="1:15" ht="12.75">
      <c r="A38" s="279" t="s">
        <v>342</v>
      </c>
      <c r="B38" s="282">
        <v>0</v>
      </c>
      <c r="C38" s="282">
        <v>0</v>
      </c>
      <c r="D38" s="282">
        <v>0</v>
      </c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334">
        <v>0</v>
      </c>
      <c r="K38" s="334">
        <v>0</v>
      </c>
    </row>
    <row r="39" spans="1:15" ht="12.75">
      <c r="A39" s="279" t="s">
        <v>343</v>
      </c>
      <c r="B39" s="282">
        <v>0</v>
      </c>
      <c r="C39" s="282">
        <v>19385830</v>
      </c>
      <c r="D39" s="282">
        <v>39996699</v>
      </c>
      <c r="E39" s="282">
        <v>28282072</v>
      </c>
      <c r="F39" s="282">
        <v>21311417</v>
      </c>
      <c r="G39" s="282">
        <v>38022772</v>
      </c>
      <c r="H39" s="282">
        <v>91040799.520000011</v>
      </c>
      <c r="I39" s="282">
        <v>108135667.40000001</v>
      </c>
      <c r="J39" s="334">
        <v>127249237.69</v>
      </c>
      <c r="K39" s="334">
        <v>154485514.75</v>
      </c>
    </row>
    <row r="40" spans="1:15" ht="12.75">
      <c r="A40" s="279" t="s">
        <v>344</v>
      </c>
      <c r="B40" s="282">
        <v>7409606</v>
      </c>
      <c r="C40" s="282">
        <v>11902860</v>
      </c>
      <c r="D40" s="282">
        <v>21536755</v>
      </c>
      <c r="E40" s="282">
        <v>7169662</v>
      </c>
      <c r="F40" s="282">
        <v>6575704</v>
      </c>
      <c r="G40" s="282">
        <v>6097305</v>
      </c>
      <c r="H40" s="282">
        <v>7386627.25</v>
      </c>
      <c r="I40" s="282">
        <v>4262079.09</v>
      </c>
      <c r="J40" s="334">
        <v>4695094.09</v>
      </c>
      <c r="K40" s="334">
        <v>4887753.33</v>
      </c>
    </row>
    <row r="41" spans="1:15" ht="12.75">
      <c r="A41" s="279" t="s">
        <v>345</v>
      </c>
      <c r="B41" s="282">
        <v>925949</v>
      </c>
      <c r="C41" s="282">
        <v>1421240</v>
      </c>
      <c r="D41" s="282">
        <v>2460403</v>
      </c>
      <c r="E41" s="282">
        <v>1312787</v>
      </c>
      <c r="F41" s="282">
        <v>1350610</v>
      </c>
      <c r="G41" s="282">
        <v>1417405</v>
      </c>
      <c r="H41" s="282">
        <v>1940862.95</v>
      </c>
      <c r="I41" s="282">
        <v>1996555.1700000002</v>
      </c>
      <c r="J41" s="334">
        <v>4386888.4800000004</v>
      </c>
      <c r="K41" s="334">
        <v>7614820.5800000001</v>
      </c>
    </row>
    <row r="42" spans="1:15" ht="12.75">
      <c r="A42" s="279" t="s">
        <v>346</v>
      </c>
      <c r="B42" s="282">
        <v>8048300</v>
      </c>
      <c r="C42" s="282">
        <v>12491671</v>
      </c>
      <c r="D42" s="282">
        <v>28657841</v>
      </c>
      <c r="E42" s="282">
        <v>50162706</v>
      </c>
      <c r="F42" s="282">
        <v>39303662</v>
      </c>
      <c r="G42" s="282">
        <v>48393448</v>
      </c>
      <c r="H42" s="282">
        <v>12316881.129999999</v>
      </c>
      <c r="I42" s="282">
        <v>10090881.529999999</v>
      </c>
      <c r="J42" s="334">
        <v>20748879.640000001</v>
      </c>
      <c r="K42" s="334">
        <v>12522019.559999999</v>
      </c>
    </row>
    <row r="43" spans="1:15" ht="12.75">
      <c r="A43" s="279" t="s">
        <v>347</v>
      </c>
      <c r="B43" s="282">
        <v>20609806</v>
      </c>
      <c r="C43" s="282">
        <v>35561680</v>
      </c>
      <c r="D43" s="282">
        <v>51439201</v>
      </c>
      <c r="E43" s="282">
        <v>14513337</v>
      </c>
      <c r="F43" s="282">
        <v>22211870</v>
      </c>
      <c r="G43" s="282">
        <v>4771452</v>
      </c>
      <c r="H43" s="282">
        <v>42233184.329999998</v>
      </c>
      <c r="I43" s="282">
        <v>23859437.209999997</v>
      </c>
      <c r="J43" s="334">
        <v>28572055.059999999</v>
      </c>
      <c r="K43" s="334">
        <v>36017177.030000001</v>
      </c>
    </row>
    <row r="44" spans="1:15" ht="12.75">
      <c r="A44" s="279" t="s">
        <v>348</v>
      </c>
      <c r="B44" s="282">
        <v>26089773</v>
      </c>
      <c r="C44" s="282">
        <v>41357775</v>
      </c>
      <c r="D44" s="282">
        <v>62079461</v>
      </c>
      <c r="E44" s="282">
        <v>46281459</v>
      </c>
      <c r="F44" s="282">
        <v>43177064</v>
      </c>
      <c r="G44" s="282">
        <v>35976682</v>
      </c>
      <c r="H44" s="282">
        <v>40327207.729999997</v>
      </c>
      <c r="I44" s="282">
        <v>38962430.539999999</v>
      </c>
      <c r="J44" s="334">
        <v>45439583.25</v>
      </c>
      <c r="K44" s="334">
        <v>38929002.57</v>
      </c>
    </row>
    <row r="45" spans="1:15" ht="12.75">
      <c r="A45" s="279" t="s">
        <v>349</v>
      </c>
      <c r="B45" s="282">
        <v>0</v>
      </c>
      <c r="C45" s="282">
        <v>25896</v>
      </c>
      <c r="D45" s="282">
        <v>124424</v>
      </c>
      <c r="E45" s="282">
        <v>29154</v>
      </c>
      <c r="F45" s="282">
        <v>0</v>
      </c>
      <c r="G45" s="282">
        <v>0</v>
      </c>
      <c r="H45" s="282">
        <v>0</v>
      </c>
      <c r="I45" s="282">
        <v>0</v>
      </c>
      <c r="J45" s="334">
        <v>0</v>
      </c>
      <c r="K45" s="334">
        <v>0</v>
      </c>
    </row>
    <row r="46" spans="1:15" ht="12.75">
      <c r="A46" s="279" t="s">
        <v>350</v>
      </c>
      <c r="B46" s="282">
        <v>18927527</v>
      </c>
      <c r="C46" s="282">
        <v>35863622</v>
      </c>
      <c r="D46" s="282">
        <v>69320655</v>
      </c>
      <c r="E46" s="282">
        <v>26921423</v>
      </c>
      <c r="F46" s="282">
        <v>29843264</v>
      </c>
      <c r="G46" s="282">
        <v>24527570</v>
      </c>
      <c r="H46" s="282">
        <v>40962473.659999996</v>
      </c>
      <c r="I46" s="282">
        <v>28250435.450000003</v>
      </c>
      <c r="J46" s="334">
        <v>39867900.509999998</v>
      </c>
      <c r="K46" s="334">
        <v>45181109.800000004</v>
      </c>
    </row>
    <row r="47" spans="1:15" ht="12.75">
      <c r="A47" s="279" t="s">
        <v>351</v>
      </c>
      <c r="B47" s="282">
        <v>0</v>
      </c>
      <c r="C47" s="282">
        <v>0</v>
      </c>
      <c r="D47" s="282">
        <v>0</v>
      </c>
      <c r="E47" s="282">
        <v>0</v>
      </c>
      <c r="F47" s="282">
        <v>0</v>
      </c>
      <c r="G47" s="282">
        <v>0</v>
      </c>
      <c r="H47" s="282">
        <v>0</v>
      </c>
      <c r="I47" s="282">
        <v>0</v>
      </c>
      <c r="J47" s="334">
        <v>0</v>
      </c>
      <c r="K47" s="334">
        <v>0</v>
      </c>
    </row>
    <row r="48" spans="1:15" ht="12.75">
      <c r="A48" s="279" t="s">
        <v>352</v>
      </c>
      <c r="B48" s="282">
        <v>0</v>
      </c>
      <c r="C48" s="282">
        <v>0</v>
      </c>
      <c r="D48" s="282">
        <v>0</v>
      </c>
      <c r="E48" s="282">
        <v>0</v>
      </c>
      <c r="F48" s="282">
        <v>0</v>
      </c>
      <c r="G48" s="282">
        <v>0</v>
      </c>
      <c r="H48" s="282">
        <v>0</v>
      </c>
      <c r="I48" s="282">
        <v>0</v>
      </c>
      <c r="J48" s="334">
        <v>0</v>
      </c>
      <c r="K48" s="334">
        <v>0</v>
      </c>
    </row>
    <row r="49" spans="1:12" ht="12.75">
      <c r="A49" s="279" t="s">
        <v>353</v>
      </c>
      <c r="B49" s="282">
        <v>55321786</v>
      </c>
      <c r="C49" s="282">
        <v>93874114</v>
      </c>
      <c r="D49" s="282">
        <v>102567807</v>
      </c>
      <c r="E49" s="282">
        <v>88816447</v>
      </c>
      <c r="F49" s="282">
        <v>58598499</v>
      </c>
      <c r="G49" s="282">
        <v>49229991</v>
      </c>
      <c r="H49" s="282">
        <v>50191725.279999994</v>
      </c>
      <c r="I49" s="282">
        <v>31014915.91</v>
      </c>
      <c r="J49" s="334">
        <v>35169008.460000001</v>
      </c>
      <c r="K49" s="334">
        <v>48486206.149999999</v>
      </c>
    </row>
    <row r="50" spans="1:12" ht="12.75">
      <c r="A50" s="279" t="s">
        <v>354</v>
      </c>
      <c r="B50" s="282">
        <v>31390469</v>
      </c>
      <c r="C50" s="282">
        <v>52135742</v>
      </c>
      <c r="D50" s="282">
        <v>75166609</v>
      </c>
      <c r="E50" s="282">
        <v>24788149</v>
      </c>
      <c r="F50" s="282">
        <v>32663590</v>
      </c>
      <c r="G50" s="282">
        <v>15509637</v>
      </c>
      <c r="H50" s="282">
        <v>41367240.32</v>
      </c>
      <c r="I50" s="282">
        <v>21140128.490000002</v>
      </c>
      <c r="J50" s="334">
        <v>29268180.289999999</v>
      </c>
      <c r="K50" s="334">
        <v>34976217.259999998</v>
      </c>
    </row>
    <row r="51" spans="1:12" ht="12.75">
      <c r="A51" s="279" t="s">
        <v>355</v>
      </c>
      <c r="B51" s="282">
        <v>0</v>
      </c>
      <c r="C51" s="282">
        <v>1291</v>
      </c>
      <c r="D51" s="282">
        <v>168584</v>
      </c>
      <c r="E51" s="282">
        <v>127077</v>
      </c>
      <c r="F51" s="282">
        <v>172335</v>
      </c>
      <c r="G51" s="282">
        <v>288123</v>
      </c>
      <c r="H51" s="282">
        <v>296383.94</v>
      </c>
      <c r="I51" s="282">
        <v>617143.41</v>
      </c>
      <c r="J51" s="334">
        <v>433589.57</v>
      </c>
      <c r="K51" s="334">
        <v>730236.75</v>
      </c>
    </row>
    <row r="52" spans="1:12" ht="12.75">
      <c r="A52" s="279" t="s">
        <v>356</v>
      </c>
      <c r="B52" s="282">
        <v>38500189</v>
      </c>
      <c r="C52" s="282">
        <v>64903313</v>
      </c>
      <c r="D52" s="282">
        <v>76674845</v>
      </c>
      <c r="E52" s="282">
        <v>59113704</v>
      </c>
      <c r="F52" s="282">
        <v>46641569</v>
      </c>
      <c r="G52" s="282">
        <v>49023865</v>
      </c>
      <c r="H52" s="282">
        <v>26760661.670000002</v>
      </c>
      <c r="I52" s="282">
        <v>19687433.66</v>
      </c>
      <c r="J52" s="334">
        <v>30125057.299999997</v>
      </c>
      <c r="K52" s="334">
        <v>26169499.949999999</v>
      </c>
    </row>
    <row r="53" spans="1:12" ht="12.75">
      <c r="A53" s="279" t="s">
        <v>357</v>
      </c>
      <c r="B53" s="282">
        <v>15561</v>
      </c>
      <c r="C53" s="282">
        <v>19786</v>
      </c>
      <c r="D53" s="282">
        <v>70114</v>
      </c>
      <c r="E53" s="282">
        <v>103084</v>
      </c>
      <c r="F53" s="282">
        <v>108145</v>
      </c>
      <c r="G53" s="282">
        <v>159648</v>
      </c>
      <c r="H53" s="282">
        <v>293277.71999999997</v>
      </c>
      <c r="I53" s="282">
        <v>252898.46</v>
      </c>
      <c r="J53" s="334">
        <v>254147.06</v>
      </c>
      <c r="K53" s="334">
        <v>236171.68</v>
      </c>
    </row>
    <row r="54" spans="1:12" ht="12.75">
      <c r="A54" s="279" t="s">
        <v>358</v>
      </c>
      <c r="B54" s="282">
        <v>40792981</v>
      </c>
      <c r="C54" s="282">
        <v>74792785</v>
      </c>
      <c r="D54" s="282">
        <v>105784527</v>
      </c>
      <c r="E54" s="282">
        <v>45183308</v>
      </c>
      <c r="F54" s="282">
        <v>48204769</v>
      </c>
      <c r="G54" s="282">
        <v>47222397</v>
      </c>
      <c r="H54" s="282">
        <v>47376779.530000001</v>
      </c>
      <c r="I54" s="282">
        <v>30387711.219999999</v>
      </c>
      <c r="J54" s="334">
        <v>33105012.57</v>
      </c>
      <c r="K54" s="334">
        <v>48194688.630000003</v>
      </c>
    </row>
    <row r="55" spans="1:12" ht="12.75">
      <c r="A55" s="279" t="s">
        <v>359</v>
      </c>
      <c r="B55" s="282">
        <v>0</v>
      </c>
      <c r="C55" s="282">
        <v>0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0</v>
      </c>
      <c r="J55" s="334">
        <v>0</v>
      </c>
      <c r="K55" s="334">
        <v>0</v>
      </c>
    </row>
    <row r="56" spans="1:12" ht="13.5" thickBot="1">
      <c r="A56" s="279" t="s">
        <v>360</v>
      </c>
      <c r="B56" s="282">
        <v>0</v>
      </c>
      <c r="C56" s="282">
        <v>0</v>
      </c>
      <c r="D56" s="282">
        <v>0</v>
      </c>
      <c r="E56" s="282">
        <v>0</v>
      </c>
      <c r="F56" s="282">
        <v>0</v>
      </c>
      <c r="G56" s="282">
        <v>0</v>
      </c>
      <c r="H56" s="282">
        <v>0</v>
      </c>
      <c r="I56" s="282">
        <v>0</v>
      </c>
      <c r="J56" s="334">
        <v>0</v>
      </c>
      <c r="K56" s="334"/>
    </row>
    <row r="57" spans="1:12" ht="13.5" thickBot="1">
      <c r="A57" s="292" t="s">
        <v>365</v>
      </c>
      <c r="B57" s="290">
        <f t="shared" ref="B57:I57" si="2">SUM(B58:B82)</f>
        <v>115901956.10024057</v>
      </c>
      <c r="C57" s="290">
        <f t="shared" si="2"/>
        <v>142114192.39841759</v>
      </c>
      <c r="D57" s="290">
        <f t="shared" si="2"/>
        <v>153333246.43703079</v>
      </c>
      <c r="E57" s="290">
        <f t="shared" si="2"/>
        <v>164714004.27582407</v>
      </c>
      <c r="F57" s="290">
        <f t="shared" si="2"/>
        <v>172438817.46004063</v>
      </c>
      <c r="G57" s="290">
        <f t="shared" si="2"/>
        <v>181115546.38351998</v>
      </c>
      <c r="H57" s="290">
        <f t="shared" si="2"/>
        <v>207782506</v>
      </c>
      <c r="I57" s="290">
        <f t="shared" si="2"/>
        <v>238439595</v>
      </c>
      <c r="J57" s="290">
        <f>SUM(J58:J82)</f>
        <v>214827377.31725195</v>
      </c>
      <c r="K57" s="290">
        <f>SUM(K58:K82)</f>
        <v>171154237.01159996</v>
      </c>
      <c r="L57" s="615"/>
    </row>
    <row r="58" spans="1:12" ht="12.75">
      <c r="A58" s="279" t="s">
        <v>336</v>
      </c>
      <c r="B58" s="282">
        <v>2604136.0375251225</v>
      </c>
      <c r="C58" s="282">
        <v>2802081.8990824148</v>
      </c>
      <c r="D58" s="282">
        <v>2758912.084381836</v>
      </c>
      <c r="E58" s="282">
        <v>2598937.7619712553</v>
      </c>
      <c r="F58" s="282">
        <v>1825791.6429200002</v>
      </c>
      <c r="G58" s="282">
        <v>1956936.3164799998</v>
      </c>
      <c r="H58" s="282">
        <v>2181077</v>
      </c>
      <c r="I58" s="282">
        <v>1553502</v>
      </c>
      <c r="J58" s="282">
        <v>1936499.75459</v>
      </c>
      <c r="K58" s="282">
        <v>1417267.5552000001</v>
      </c>
    </row>
    <row r="59" spans="1:12" ht="12.75">
      <c r="A59" s="279" t="s">
        <v>337</v>
      </c>
      <c r="B59" s="282">
        <v>7271730.0195494294</v>
      </c>
      <c r="C59" s="282">
        <v>8097946.9850280313</v>
      </c>
      <c r="D59" s="282">
        <v>9392414.2086814065</v>
      </c>
      <c r="E59" s="282">
        <v>10256307.121006878</v>
      </c>
      <c r="F59" s="282">
        <v>12277707.738180002</v>
      </c>
      <c r="G59" s="282">
        <v>13685005.948799999</v>
      </c>
      <c r="H59" s="282">
        <v>16128823</v>
      </c>
      <c r="I59" s="282">
        <v>19098015</v>
      </c>
      <c r="J59" s="282">
        <v>15977422.724130755</v>
      </c>
      <c r="K59" s="282">
        <v>12940981.4904</v>
      </c>
    </row>
    <row r="60" spans="1:12" ht="12.75">
      <c r="A60" s="279" t="s">
        <v>338</v>
      </c>
      <c r="B60" s="282">
        <v>4901382.6419947008</v>
      </c>
      <c r="C60" s="282">
        <v>6571717.9971504146</v>
      </c>
      <c r="D60" s="282">
        <v>7718362.3780964613</v>
      </c>
      <c r="E60" s="282">
        <v>7755266.2230911357</v>
      </c>
      <c r="F60" s="282">
        <v>9241030.0819799993</v>
      </c>
      <c r="G60" s="282">
        <v>9635277.1273599993</v>
      </c>
      <c r="H60" s="282">
        <v>10886734</v>
      </c>
      <c r="I60" s="282">
        <v>12727728</v>
      </c>
      <c r="J60" s="282">
        <v>11464781.251775123</v>
      </c>
      <c r="K60" s="282">
        <v>10763883.764799999</v>
      </c>
    </row>
    <row r="61" spans="1:12" ht="12.75">
      <c r="A61" s="279" t="s">
        <v>339</v>
      </c>
      <c r="B61" s="282">
        <v>13171182.898758335</v>
      </c>
      <c r="C61" s="282">
        <v>17153291.72868719</v>
      </c>
      <c r="D61" s="282">
        <v>18448408.87328168</v>
      </c>
      <c r="E61" s="282">
        <v>18923925.400259413</v>
      </c>
      <c r="F61" s="282">
        <v>21230830.52208</v>
      </c>
      <c r="G61" s="282">
        <v>20798111.013280001</v>
      </c>
      <c r="H61" s="282">
        <v>25913731</v>
      </c>
      <c r="I61" s="282">
        <v>31496327</v>
      </c>
      <c r="J61" s="282">
        <v>27718014.031925693</v>
      </c>
      <c r="K61" s="282">
        <v>24239661.254799999</v>
      </c>
    </row>
    <row r="62" spans="1:12" ht="12.75">
      <c r="A62" s="279" t="s">
        <v>340</v>
      </c>
      <c r="B62" s="282">
        <v>4986369.0543342577</v>
      </c>
      <c r="C62" s="282">
        <v>7957769.1972676329</v>
      </c>
      <c r="D62" s="282">
        <v>8454082.1447049789</v>
      </c>
      <c r="E62" s="282">
        <v>9082065.8306906074</v>
      </c>
      <c r="F62" s="282">
        <v>9929504.8179599997</v>
      </c>
      <c r="G62" s="282">
        <v>10169321.679839998</v>
      </c>
      <c r="H62" s="282">
        <v>11031189</v>
      </c>
      <c r="I62" s="282">
        <v>11082766</v>
      </c>
      <c r="J62" s="282">
        <v>11319825.234913943</v>
      </c>
      <c r="K62" s="282">
        <v>10999368.679599999</v>
      </c>
    </row>
    <row r="63" spans="1:12" ht="12.75">
      <c r="A63" s="279" t="s">
        <v>341</v>
      </c>
      <c r="B63" s="282">
        <v>13318849.086986749</v>
      </c>
      <c r="C63" s="282">
        <v>15049567.406510746</v>
      </c>
      <c r="D63" s="282">
        <v>15557516.712760732</v>
      </c>
      <c r="E63" s="282">
        <v>15852389.235077644</v>
      </c>
      <c r="F63" s="282">
        <v>15830478.344440002</v>
      </c>
      <c r="G63" s="282">
        <v>16642735.962239999</v>
      </c>
      <c r="H63" s="282">
        <v>17557259</v>
      </c>
      <c r="I63" s="282">
        <v>21977353</v>
      </c>
      <c r="J63" s="282">
        <v>15334217.940691018</v>
      </c>
      <c r="K63" s="282">
        <v>8157172.982400001</v>
      </c>
    </row>
    <row r="64" spans="1:12" ht="12.75">
      <c r="A64" s="279" t="s">
        <v>342</v>
      </c>
      <c r="B64" s="282">
        <v>11245.963526444284</v>
      </c>
      <c r="C64" s="282">
        <v>22428.265658171251</v>
      </c>
      <c r="D64" s="282">
        <v>5088.0357128230453</v>
      </c>
      <c r="E64" s="282">
        <v>7579.0649344109852</v>
      </c>
      <c r="F64" s="282">
        <v>17516.543239999999</v>
      </c>
      <c r="G64" s="282">
        <v>13644.296479999999</v>
      </c>
      <c r="H64" s="282">
        <v>32465</v>
      </c>
      <c r="I64" s="282">
        <v>28795</v>
      </c>
      <c r="J64" s="282">
        <v>16502.888299999999</v>
      </c>
      <c r="K64" s="282">
        <v>24053.500799999998</v>
      </c>
    </row>
    <row r="65" spans="1:11" ht="12.75">
      <c r="A65" s="279" t="s">
        <v>343</v>
      </c>
      <c r="B65" s="282">
        <v>8329096.1438863734</v>
      </c>
      <c r="C65" s="282">
        <v>7606100.1849861285</v>
      </c>
      <c r="D65" s="282">
        <v>9659696.4300015625</v>
      </c>
      <c r="E65" s="282">
        <v>10939122.498419806</v>
      </c>
      <c r="F65" s="282">
        <v>12387522.480200002</v>
      </c>
      <c r="G65" s="282">
        <v>11999324.112959998</v>
      </c>
      <c r="H65" s="282">
        <v>13624297</v>
      </c>
      <c r="I65" s="282">
        <v>16881596</v>
      </c>
      <c r="J65" s="282">
        <v>12253237.399240695</v>
      </c>
      <c r="K65" s="282">
        <v>9822565.5671999995</v>
      </c>
    </row>
    <row r="66" spans="1:11" ht="12.75">
      <c r="A66" s="279" t="s">
        <v>344</v>
      </c>
      <c r="B66" s="282">
        <v>5155731.3510648236</v>
      </c>
      <c r="C66" s="282">
        <v>5154738.7779010274</v>
      </c>
      <c r="D66" s="282">
        <v>7840591.8007516256</v>
      </c>
      <c r="E66" s="282">
        <v>7771474.6991853416</v>
      </c>
      <c r="F66" s="282">
        <v>8466063.7667800002</v>
      </c>
      <c r="G66" s="282">
        <v>8703169.9118399993</v>
      </c>
      <c r="H66" s="282">
        <v>9920096</v>
      </c>
      <c r="I66" s="282">
        <v>10845171</v>
      </c>
      <c r="J66" s="282">
        <v>9846012.2043816783</v>
      </c>
      <c r="K66" s="282">
        <v>9359626.9516000003</v>
      </c>
    </row>
    <row r="67" spans="1:11" ht="12.75">
      <c r="A67" s="279" t="s">
        <v>345</v>
      </c>
      <c r="B67" s="282">
        <v>1329665.642055142</v>
      </c>
      <c r="C67" s="282">
        <v>1515454.0002538557</v>
      </c>
      <c r="D67" s="282">
        <v>1702369.8013526185</v>
      </c>
      <c r="E67" s="282">
        <v>2326784.9731547069</v>
      </c>
      <c r="F67" s="282">
        <v>2581905.7791999998</v>
      </c>
      <c r="G67" s="282">
        <v>2938348.1512000002</v>
      </c>
      <c r="H67" s="282">
        <v>3535872</v>
      </c>
      <c r="I67" s="282">
        <v>3365550</v>
      </c>
      <c r="J67" s="282">
        <v>3040708.7444980284</v>
      </c>
      <c r="K67" s="282">
        <v>2850309.8836000003</v>
      </c>
    </row>
    <row r="68" spans="1:11" ht="12.75">
      <c r="A68" s="279" t="s">
        <v>346</v>
      </c>
      <c r="B68" s="282">
        <v>3060716.5959932036</v>
      </c>
      <c r="C68" s="282">
        <v>4025571.4172085314</v>
      </c>
      <c r="D68" s="282">
        <v>4414770.3028009674</v>
      </c>
      <c r="E68" s="282">
        <v>3968745.9335675007</v>
      </c>
      <c r="F68" s="282">
        <v>5200478.4551406</v>
      </c>
      <c r="G68" s="282">
        <v>5010835.9271999998</v>
      </c>
      <c r="H68" s="282">
        <v>7247308</v>
      </c>
      <c r="I68" s="282">
        <v>6947433</v>
      </c>
      <c r="J68" s="282">
        <v>7730057.5723683983</v>
      </c>
      <c r="K68" s="282">
        <v>4556763.7988</v>
      </c>
    </row>
    <row r="69" spans="1:11" ht="12.75">
      <c r="A69" s="279" t="s">
        <v>347</v>
      </c>
      <c r="B69" s="282">
        <v>4159594.2536357469</v>
      </c>
      <c r="C69" s="282">
        <v>6139814.2762503335</v>
      </c>
      <c r="D69" s="282">
        <v>6393963.5306224655</v>
      </c>
      <c r="E69" s="282">
        <v>7345486.7249576561</v>
      </c>
      <c r="F69" s="282">
        <v>7856575.2497799993</v>
      </c>
      <c r="G69" s="282">
        <v>8534969.0248000007</v>
      </c>
      <c r="H69" s="282">
        <v>8708975</v>
      </c>
      <c r="I69" s="282">
        <v>11553465</v>
      </c>
      <c r="J69" s="282">
        <v>11913104.424613645</v>
      </c>
      <c r="K69" s="282">
        <v>9070574.2831999995</v>
      </c>
    </row>
    <row r="70" spans="1:11" ht="12.75">
      <c r="A70" s="279" t="s">
        <v>348</v>
      </c>
      <c r="B70" s="282">
        <v>10380841.300382096</v>
      </c>
      <c r="C70" s="282">
        <v>11409208.843352167</v>
      </c>
      <c r="D70" s="282">
        <v>12095515.775883485</v>
      </c>
      <c r="E70" s="282">
        <v>13367456.898452088</v>
      </c>
      <c r="F70" s="282">
        <v>13543384.77472</v>
      </c>
      <c r="G70" s="282">
        <v>14627549.89536</v>
      </c>
      <c r="H70" s="282">
        <v>16296320</v>
      </c>
      <c r="I70" s="282">
        <v>17911958</v>
      </c>
      <c r="J70" s="282">
        <v>17337796.035026044</v>
      </c>
      <c r="K70" s="282">
        <v>11647335.418</v>
      </c>
    </row>
    <row r="71" spans="1:11" ht="12.75">
      <c r="A71" s="279" t="s">
        <v>349</v>
      </c>
      <c r="B71" s="282">
        <v>1423706.9451710866</v>
      </c>
      <c r="C71" s="282">
        <v>1521519.8981679007</v>
      </c>
      <c r="D71" s="282">
        <v>1790986.4947222113</v>
      </c>
      <c r="E71" s="282">
        <v>1734978.9298764425</v>
      </c>
      <c r="F71" s="282">
        <v>1644525.1435400001</v>
      </c>
      <c r="G71" s="282">
        <v>2044499.3359999999</v>
      </c>
      <c r="H71" s="282">
        <v>2820409</v>
      </c>
      <c r="I71" s="282">
        <v>2966129</v>
      </c>
      <c r="J71" s="282">
        <v>2894424.3969399999</v>
      </c>
      <c r="K71" s="282">
        <v>2417126.1072</v>
      </c>
    </row>
    <row r="72" spans="1:11" ht="12.75">
      <c r="A72" s="279" t="s">
        <v>350</v>
      </c>
      <c r="B72" s="282">
        <v>7801763.2186738746</v>
      </c>
      <c r="C72" s="282">
        <v>9431368.2414579075</v>
      </c>
      <c r="D72" s="282">
        <v>11380129.476038987</v>
      </c>
      <c r="E72" s="282">
        <v>11202302.463171164</v>
      </c>
      <c r="F72" s="282">
        <v>12173083.610840002</v>
      </c>
      <c r="G72" s="282">
        <v>13035986.717759999</v>
      </c>
      <c r="H72" s="282">
        <v>15291868</v>
      </c>
      <c r="I72" s="282">
        <v>17669818</v>
      </c>
      <c r="J72" s="282">
        <v>15498043.449818473</v>
      </c>
      <c r="K72" s="282">
        <v>12160162.8848</v>
      </c>
    </row>
    <row r="73" spans="1:11" ht="12.75">
      <c r="A73" s="279" t="s">
        <v>351</v>
      </c>
      <c r="B73" s="282">
        <v>477062.15524675179</v>
      </c>
      <c r="C73" s="282">
        <v>114580.23345233868</v>
      </c>
      <c r="D73" s="282">
        <v>488981.38280839717</v>
      </c>
      <c r="E73" s="282">
        <v>589887.75891903555</v>
      </c>
      <c r="F73" s="282">
        <v>414056.74178000004</v>
      </c>
      <c r="G73" s="282">
        <v>465466.93167999998</v>
      </c>
      <c r="H73" s="282">
        <v>486813</v>
      </c>
      <c r="I73" s="282">
        <v>105507</v>
      </c>
      <c r="J73" s="282">
        <v>137411.74225000001</v>
      </c>
      <c r="K73" s="282">
        <v>51408</v>
      </c>
    </row>
    <row r="74" spans="1:11" ht="12.75">
      <c r="A74" s="279" t="s">
        <v>352</v>
      </c>
      <c r="B74" s="282">
        <v>1815498.6870035345</v>
      </c>
      <c r="C74" s="282">
        <v>1929867.6567431935</v>
      </c>
      <c r="D74" s="282">
        <v>2087314.4489031448</v>
      </c>
      <c r="E74" s="282">
        <v>2339768.8466951731</v>
      </c>
      <c r="F74" s="282">
        <v>3449171.4610600001</v>
      </c>
      <c r="G74" s="282">
        <v>3695676.7881599995</v>
      </c>
      <c r="H74" s="282">
        <v>5477205</v>
      </c>
      <c r="I74" s="282">
        <v>6487307</v>
      </c>
      <c r="J74" s="282">
        <v>5614188.2772200005</v>
      </c>
      <c r="K74" s="282">
        <v>4346384.3471999997</v>
      </c>
    </row>
    <row r="75" spans="1:11" ht="12.75">
      <c r="A75" s="279" t="s">
        <v>353</v>
      </c>
      <c r="B75" s="282">
        <v>5234421.1746665835</v>
      </c>
      <c r="C75" s="282">
        <v>5892959.7344155908</v>
      </c>
      <c r="D75" s="282">
        <v>5043318.7105122404</v>
      </c>
      <c r="E75" s="282">
        <v>7083829.589219776</v>
      </c>
      <c r="F75" s="282">
        <v>6106276.6426799996</v>
      </c>
      <c r="G75" s="282">
        <v>5141307.7097599991</v>
      </c>
      <c r="H75" s="282">
        <v>4226999</v>
      </c>
      <c r="I75" s="282">
        <v>5399259</v>
      </c>
      <c r="J75" s="282">
        <v>6718497.3242385183</v>
      </c>
      <c r="K75" s="282">
        <v>5822899.3728</v>
      </c>
    </row>
    <row r="76" spans="1:11" ht="12.75">
      <c r="A76" s="279" t="s">
        <v>354</v>
      </c>
      <c r="B76" s="282">
        <v>3923245.1533731665</v>
      </c>
      <c r="C76" s="282">
        <v>4310321.7462664228</v>
      </c>
      <c r="D76" s="282">
        <v>4398577.190780038</v>
      </c>
      <c r="E76" s="282">
        <v>5657187.9169113589</v>
      </c>
      <c r="F76" s="282">
        <v>6066630.1240999997</v>
      </c>
      <c r="G76" s="282">
        <v>6336432.3414399996</v>
      </c>
      <c r="H76" s="282">
        <v>7168905</v>
      </c>
      <c r="I76" s="282">
        <v>9040125</v>
      </c>
      <c r="J76" s="282">
        <v>6852688.7618152322</v>
      </c>
      <c r="K76" s="282">
        <v>4503535.6999999993</v>
      </c>
    </row>
    <row r="77" spans="1:11" ht="12.75">
      <c r="A77" s="279" t="s">
        <v>355</v>
      </c>
      <c r="B77" s="282">
        <v>5344138.6462381808</v>
      </c>
      <c r="C77" s="282">
        <v>5285281.432479511</v>
      </c>
      <c r="D77" s="282">
        <v>5159013.5264978996</v>
      </c>
      <c r="E77" s="282">
        <v>6323145.0950636603</v>
      </c>
      <c r="F77" s="282">
        <v>6287323.9515400007</v>
      </c>
      <c r="G77" s="282">
        <v>7264707.2099199994</v>
      </c>
      <c r="H77" s="282">
        <v>8552182</v>
      </c>
      <c r="I77" s="282">
        <v>7859622</v>
      </c>
      <c r="J77" s="282">
        <v>8196470.7418892337</v>
      </c>
      <c r="K77" s="282">
        <v>6977192.6880000001</v>
      </c>
    </row>
    <row r="78" spans="1:11" ht="12.75">
      <c r="A78" s="279" t="s">
        <v>356</v>
      </c>
      <c r="B78" s="282">
        <v>7291241.7582965214</v>
      </c>
      <c r="C78" s="282">
        <v>14325726.961119816</v>
      </c>
      <c r="D78" s="282">
        <v>13516184.16526149</v>
      </c>
      <c r="E78" s="282">
        <v>13686427.053516259</v>
      </c>
      <c r="F78" s="282">
        <v>10491345.324599998</v>
      </c>
      <c r="G78" s="282">
        <v>11003674.13136</v>
      </c>
      <c r="H78" s="282">
        <v>13574741</v>
      </c>
      <c r="I78" s="282">
        <v>15271857</v>
      </c>
      <c r="J78" s="282">
        <v>15070537.92370435</v>
      </c>
      <c r="K78" s="282">
        <v>13287367.842</v>
      </c>
    </row>
    <row r="79" spans="1:11" ht="12.75">
      <c r="A79" s="279" t="s">
        <v>357</v>
      </c>
      <c r="B79" s="282">
        <v>664529.97573027725</v>
      </c>
      <c r="C79" s="282">
        <v>927993.41310510365</v>
      </c>
      <c r="D79" s="282">
        <v>869382.4310984239</v>
      </c>
      <c r="E79" s="282">
        <v>949736.02802175866</v>
      </c>
      <c r="F79" s="282">
        <v>913443.64188000001</v>
      </c>
      <c r="G79" s="282">
        <v>2103074.92368</v>
      </c>
      <c r="H79" s="282">
        <v>1017700</v>
      </c>
      <c r="I79" s="282">
        <v>1363105</v>
      </c>
      <c r="J79" s="282">
        <v>1126222.0938600001</v>
      </c>
      <c r="K79" s="282">
        <v>571541.40960000001</v>
      </c>
    </row>
    <row r="80" spans="1:11" ht="12.75">
      <c r="A80" s="279" t="s">
        <v>358</v>
      </c>
      <c r="B80" s="282">
        <v>3207876.5915867663</v>
      </c>
      <c r="C80" s="282">
        <v>4802513.511701487</v>
      </c>
      <c r="D80" s="282">
        <v>4102959.3104283637</v>
      </c>
      <c r="E80" s="282">
        <v>4833596.6362122968</v>
      </c>
      <c r="F80" s="282">
        <v>4411779.5142200002</v>
      </c>
      <c r="G80" s="282">
        <v>5212809.5318400003</v>
      </c>
      <c r="H80" s="282">
        <v>6004017</v>
      </c>
      <c r="I80" s="282">
        <v>6718109</v>
      </c>
      <c r="J80" s="282">
        <v>6735295.82519117</v>
      </c>
      <c r="K80" s="282">
        <v>5117073.5295999991</v>
      </c>
    </row>
    <row r="81" spans="1:11" ht="12.75">
      <c r="A81" s="279" t="s">
        <v>359</v>
      </c>
      <c r="B81" s="282">
        <v>12014.912377266814</v>
      </c>
      <c r="C81" s="282">
        <v>19463.666679419461</v>
      </c>
      <c r="D81" s="282">
        <v>19455.877442696172</v>
      </c>
      <c r="E81" s="282">
        <v>43553.030509609976</v>
      </c>
      <c r="F81" s="282">
        <v>55096.25740000001</v>
      </c>
      <c r="G81" s="282">
        <v>56406.394079999998</v>
      </c>
      <c r="H81" s="282">
        <v>56161</v>
      </c>
      <c r="I81" s="282">
        <v>68216</v>
      </c>
      <c r="J81" s="282">
        <v>83802.850000000006</v>
      </c>
      <c r="K81" s="282">
        <v>46200</v>
      </c>
    </row>
    <row r="82" spans="1:11" ht="12.75">
      <c r="A82" s="279" t="s">
        <v>360</v>
      </c>
      <c r="B82" s="282">
        <v>25915.892184152653</v>
      </c>
      <c r="C82" s="282">
        <v>46904.923492221176</v>
      </c>
      <c r="D82" s="282">
        <v>35251.343504267919</v>
      </c>
      <c r="E82" s="282">
        <v>74048.562939078285</v>
      </c>
      <c r="F82" s="282">
        <v>37294.849779999997</v>
      </c>
      <c r="G82" s="282">
        <v>40275</v>
      </c>
      <c r="H82" s="282">
        <v>41360</v>
      </c>
      <c r="I82" s="282">
        <v>20882</v>
      </c>
      <c r="J82" s="282">
        <v>11613.72387</v>
      </c>
      <c r="K82" s="282">
        <v>3780</v>
      </c>
    </row>
    <row r="83" spans="1:11" ht="12.75">
      <c r="A83" s="279"/>
      <c r="B83" s="282"/>
      <c r="C83" s="282"/>
      <c r="D83" s="282"/>
      <c r="E83" s="282"/>
      <c r="F83" s="282"/>
      <c r="G83" s="282"/>
      <c r="H83" s="282"/>
      <c r="I83" s="282"/>
      <c r="J83" s="282"/>
      <c r="K83" s="282"/>
    </row>
    <row r="84" spans="1:11" ht="12.75">
      <c r="A84" s="279"/>
      <c r="B84" s="282"/>
      <c r="C84" s="282"/>
      <c r="D84" s="282"/>
      <c r="E84" s="282"/>
      <c r="F84" s="282"/>
      <c r="G84" s="282"/>
      <c r="H84" s="282"/>
      <c r="I84" s="282"/>
      <c r="J84" s="282"/>
      <c r="K84" s="282"/>
    </row>
    <row r="85" spans="1:11" ht="42.75" customHeight="1">
      <c r="A85" s="788" t="s">
        <v>621</v>
      </c>
      <c r="B85" s="788"/>
      <c r="C85" s="788"/>
      <c r="D85" s="788"/>
      <c r="E85" s="788"/>
      <c r="F85" s="335"/>
      <c r="G85" s="335"/>
      <c r="H85" s="335"/>
      <c r="I85" s="335"/>
      <c r="J85" s="335"/>
      <c r="K85" s="335"/>
    </row>
    <row r="86" spans="1:11" ht="12.75">
      <c r="A86" s="287" t="s">
        <v>420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4"/>
    </row>
    <row r="87" spans="1:11" ht="12.75">
      <c r="A87" s="288" t="s">
        <v>419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</row>
    <row r="92" spans="1:11" ht="10.5" customHeight="1"/>
  </sheetData>
  <mergeCells count="2">
    <mergeCell ref="A2:J2"/>
    <mergeCell ref="A85:E85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M263"/>
  <sheetViews>
    <sheetView showGridLines="0" view="pageBreakPreview" zoomScaleNormal="100" zoomScaleSheetLayoutView="100" workbookViewId="0">
      <pane ySplit="5" topLeftCell="A51" activePane="bottomLeft" state="frozen"/>
      <selection pane="bottomLeft" activeCell="B83" sqref="B83"/>
    </sheetView>
  </sheetViews>
  <sheetFormatPr baseColWidth="10" defaultColWidth="11.5703125" defaultRowHeight="12" customHeight="1"/>
  <cols>
    <col min="1" max="1" width="52.5703125" style="56" bestFit="1" customWidth="1"/>
    <col min="2" max="3" width="10.7109375" style="139" bestFit="1" customWidth="1"/>
    <col min="4" max="4" width="8.7109375" style="140" bestFit="1" customWidth="1"/>
    <col min="5" max="6" width="11.7109375" style="139" bestFit="1" customWidth="1"/>
    <col min="7" max="7" width="8.7109375" style="140" bestFit="1" customWidth="1"/>
    <col min="8" max="8" width="8.85546875" style="140" bestFit="1" customWidth="1"/>
    <col min="9" max="9" width="67.85546875" style="56" bestFit="1" customWidth="1"/>
    <col min="10" max="10" width="15.42578125" style="56" bestFit="1" customWidth="1"/>
    <col min="11" max="11" width="15.5703125" style="56" customWidth="1"/>
    <col min="12" max="12" width="26" style="56" bestFit="1" customWidth="1"/>
    <col min="13" max="16384" width="11.5703125" style="56"/>
  </cols>
  <sheetData>
    <row r="1" spans="1:13" ht="12" customHeight="1">
      <c r="A1" s="213" t="s">
        <v>219</v>
      </c>
    </row>
    <row r="2" spans="1:13" ht="15.75">
      <c r="A2" s="138" t="s">
        <v>218</v>
      </c>
    </row>
    <row r="3" spans="1:13" s="391" customFormat="1" ht="12" customHeight="1" thickBot="1">
      <c r="A3" s="57"/>
      <c r="B3" s="389"/>
      <c r="C3" s="389"/>
      <c r="D3" s="390"/>
      <c r="E3" s="389"/>
      <c r="F3" s="389"/>
      <c r="G3" s="390"/>
      <c r="H3" s="390"/>
    </row>
    <row r="4" spans="1:13" ht="12" customHeight="1">
      <c r="A4" s="201"/>
      <c r="B4" s="746" t="s">
        <v>570</v>
      </c>
      <c r="C4" s="747"/>
      <c r="D4" s="748"/>
      <c r="E4" s="749" t="s">
        <v>578</v>
      </c>
      <c r="F4" s="750"/>
      <c r="G4" s="750"/>
      <c r="H4" s="751"/>
    </row>
    <row r="5" spans="1:13" ht="12" customHeight="1">
      <c r="A5" s="392" t="s">
        <v>46</v>
      </c>
      <c r="B5" s="393">
        <v>2017</v>
      </c>
      <c r="C5" s="394">
        <v>2018</v>
      </c>
      <c r="D5" s="395" t="s">
        <v>212</v>
      </c>
      <c r="E5" s="393">
        <v>2017</v>
      </c>
      <c r="F5" s="394">
        <v>2018</v>
      </c>
      <c r="G5" s="396" t="s">
        <v>212</v>
      </c>
      <c r="H5" s="397" t="s">
        <v>213</v>
      </c>
    </row>
    <row r="6" spans="1:13" ht="12.75" customHeight="1">
      <c r="A6" s="398" t="s">
        <v>434</v>
      </c>
      <c r="B6" s="399">
        <f>+SUM(B7:B17)</f>
        <v>206342.304405</v>
      </c>
      <c r="C6" s="400">
        <f>+SUM(C7:C17)</f>
        <v>214252.57313399998</v>
      </c>
      <c r="D6" s="634">
        <f>+C6/B6-1</f>
        <v>3.8335661471891047E-2</v>
      </c>
      <c r="E6" s="399">
        <f>+SUM(E7:E17)</f>
        <v>2220931.5220180005</v>
      </c>
      <c r="F6" s="400">
        <f>+SUM(F7:F17)</f>
        <v>2206686.4715229999</v>
      </c>
      <c r="G6" s="617">
        <f t="shared" ref="G6:G69" si="0">+F6/E6-1</f>
        <v>-6.4139980696285015E-3</v>
      </c>
      <c r="H6" s="635">
        <v>1</v>
      </c>
      <c r="I6" s="636"/>
      <c r="K6" s="652"/>
      <c r="L6" s="652"/>
      <c r="M6" s="652"/>
    </row>
    <row r="7" spans="1:13" ht="12.75" customHeight="1">
      <c r="A7" s="402" t="s">
        <v>22</v>
      </c>
      <c r="B7" s="188">
        <v>38749.135401</v>
      </c>
      <c r="C7" s="189">
        <v>37906.605487000001</v>
      </c>
      <c r="D7" s="618">
        <f t="shared" ref="D7:D70" si="1">+C7/B7-1</f>
        <v>-2.174319259722779E-2</v>
      </c>
      <c r="E7" s="188">
        <v>462693.98606000002</v>
      </c>
      <c r="F7" s="189">
        <v>451213.77030700003</v>
      </c>
      <c r="G7" s="637">
        <f>+F7/E7-1</f>
        <v>-2.4811681367977179E-2</v>
      </c>
      <c r="H7" s="648">
        <f>+F7/$F$6</f>
        <v>0.20447570424247155</v>
      </c>
      <c r="I7" s="636"/>
      <c r="K7" s="652"/>
      <c r="L7" s="652"/>
      <c r="M7" s="652"/>
    </row>
    <row r="8" spans="1:13" ht="12.75" customHeight="1">
      <c r="A8" s="402" t="s">
        <v>504</v>
      </c>
      <c r="B8" s="188">
        <v>32600.517034</v>
      </c>
      <c r="C8" s="189">
        <v>36656.177817000003</v>
      </c>
      <c r="D8" s="618">
        <f t="shared" si="1"/>
        <v>0.12440479943217597</v>
      </c>
      <c r="E8" s="188">
        <v>399820.85949599999</v>
      </c>
      <c r="F8" s="189">
        <v>411004.53851200006</v>
      </c>
      <c r="G8" s="637">
        <f t="shared" si="0"/>
        <v>2.797172471215692E-2</v>
      </c>
      <c r="H8" s="648">
        <f t="shared" ref="H8:H17" si="2">+F8/$F$6</f>
        <v>0.18625416152949675</v>
      </c>
      <c r="I8" s="636"/>
      <c r="K8" s="652"/>
      <c r="L8" s="652"/>
      <c r="M8" s="652"/>
    </row>
    <row r="9" spans="1:13" ht="12.75" customHeight="1">
      <c r="A9" s="402" t="s">
        <v>160</v>
      </c>
      <c r="B9" s="188">
        <v>39258.544715999997</v>
      </c>
      <c r="C9" s="189">
        <v>42478.001499999998</v>
      </c>
      <c r="D9" s="618">
        <f t="shared" si="1"/>
        <v>8.2006523860979952E-2</v>
      </c>
      <c r="E9" s="188">
        <v>411281.04251699999</v>
      </c>
      <c r="F9" s="189">
        <v>346143.903918</v>
      </c>
      <c r="G9" s="637">
        <f t="shared" si="0"/>
        <v>-0.15837622420028663</v>
      </c>
      <c r="H9" s="648">
        <f t="shared" si="2"/>
        <v>0.15686138850486545</v>
      </c>
      <c r="I9" s="636"/>
      <c r="K9" s="652"/>
      <c r="L9" s="652"/>
      <c r="M9" s="652"/>
    </row>
    <row r="10" spans="1:13" ht="12.75" customHeight="1">
      <c r="A10" s="403" t="s">
        <v>505</v>
      </c>
      <c r="B10" s="188">
        <v>25251.202727</v>
      </c>
      <c r="C10" s="189">
        <v>30336.335784999999</v>
      </c>
      <c r="D10" s="618">
        <f t="shared" si="1"/>
        <v>0.20138181586743542</v>
      </c>
      <c r="E10" s="188">
        <v>277799.02184100001</v>
      </c>
      <c r="F10" s="189">
        <v>297535.50910600001</v>
      </c>
      <c r="G10" s="637">
        <f t="shared" si="0"/>
        <v>7.1045920659491335E-2</v>
      </c>
      <c r="H10" s="648">
        <f t="shared" si="2"/>
        <v>0.13483361272462438</v>
      </c>
      <c r="I10" s="636"/>
      <c r="K10" s="652"/>
      <c r="L10" s="652"/>
      <c r="M10" s="652"/>
    </row>
    <row r="11" spans="1:13" ht="12.75" customHeight="1">
      <c r="A11" s="403" t="s">
        <v>500</v>
      </c>
      <c r="B11" s="188">
        <v>19090.354500000001</v>
      </c>
      <c r="C11" s="189">
        <v>21408.272778999999</v>
      </c>
      <c r="D11" s="618">
        <f t="shared" si="1"/>
        <v>0.12141829419668437</v>
      </c>
      <c r="E11" s="188">
        <v>173362.845</v>
      </c>
      <c r="F11" s="189">
        <v>191190.32152900001</v>
      </c>
      <c r="G11" s="637">
        <f t="shared" si="0"/>
        <v>0.10283331776771432</v>
      </c>
      <c r="H11" s="648">
        <f t="shared" si="2"/>
        <v>8.6641362058582444E-2</v>
      </c>
      <c r="I11" s="636"/>
      <c r="K11" s="652"/>
      <c r="L11" s="652"/>
      <c r="M11" s="652"/>
    </row>
    <row r="12" spans="1:13" ht="12.75" customHeight="1">
      <c r="A12" s="403" t="s">
        <v>506</v>
      </c>
      <c r="B12" s="188">
        <v>22530.06393</v>
      </c>
      <c r="C12" s="189">
        <v>17015.985954</v>
      </c>
      <c r="D12" s="618">
        <f t="shared" si="1"/>
        <v>-0.24474311271960958</v>
      </c>
      <c r="E12" s="188">
        <v>184726.60152</v>
      </c>
      <c r="F12" s="189">
        <v>187279.81832999998</v>
      </c>
      <c r="G12" s="637">
        <f t="shared" si="0"/>
        <v>1.3821597912759387E-2</v>
      </c>
      <c r="H12" s="648">
        <f t="shared" si="2"/>
        <v>8.4869246604273654E-2</v>
      </c>
      <c r="I12" s="636"/>
      <c r="K12" s="652"/>
      <c r="L12" s="652"/>
      <c r="M12" s="652"/>
    </row>
    <row r="13" spans="1:13" ht="12.75" customHeight="1">
      <c r="A13" s="403" t="s">
        <v>501</v>
      </c>
      <c r="B13" s="188">
        <v>9323.129175</v>
      </c>
      <c r="C13" s="189">
        <v>9874.5880550000002</v>
      </c>
      <c r="D13" s="618">
        <f t="shared" si="1"/>
        <v>5.9149548359658022E-2</v>
      </c>
      <c r="E13" s="188">
        <v>108883.63368499999</v>
      </c>
      <c r="F13" s="189">
        <v>112253.133287</v>
      </c>
      <c r="G13" s="637">
        <f t="shared" si="0"/>
        <v>3.094587761231371E-2</v>
      </c>
      <c r="H13" s="648">
        <f t="shared" si="2"/>
        <v>5.0869543424320582E-2</v>
      </c>
      <c r="I13" s="636"/>
      <c r="K13" s="652"/>
      <c r="L13" s="652"/>
      <c r="M13" s="652"/>
    </row>
    <row r="14" spans="1:13" ht="12.75" customHeight="1">
      <c r="A14" s="403" t="s">
        <v>23</v>
      </c>
      <c r="B14" s="188">
        <v>4253.4933000000001</v>
      </c>
      <c r="C14" s="189">
        <v>3587.1807999999996</v>
      </c>
      <c r="D14" s="618">
        <f t="shared" si="1"/>
        <v>-0.1566506523003105</v>
      </c>
      <c r="E14" s="188">
        <v>41149.494700000003</v>
      </c>
      <c r="F14" s="189">
        <v>42130.504181999997</v>
      </c>
      <c r="G14" s="637">
        <f t="shared" si="0"/>
        <v>2.3840134347992148E-2</v>
      </c>
      <c r="H14" s="648">
        <f t="shared" si="2"/>
        <v>1.9092202143661384E-2</v>
      </c>
      <c r="I14" s="636"/>
      <c r="K14" s="652"/>
      <c r="L14" s="652"/>
      <c r="M14" s="652"/>
    </row>
    <row r="15" spans="1:13" ht="12.75" customHeight="1">
      <c r="A15" s="403" t="s">
        <v>544</v>
      </c>
      <c r="B15" s="188">
        <v>3751.754985</v>
      </c>
      <c r="C15" s="189">
        <v>2911.799951</v>
      </c>
      <c r="D15" s="618">
        <f t="shared" si="1"/>
        <v>-0.2238832326093384</v>
      </c>
      <c r="E15" s="188">
        <v>41130.687813999997</v>
      </c>
      <c r="F15" s="189">
        <v>36374.806207000001</v>
      </c>
      <c r="G15" s="637">
        <f t="shared" si="0"/>
        <v>-0.11562854549155377</v>
      </c>
      <c r="H15" s="648">
        <f t="shared" si="2"/>
        <v>1.6483903208005357E-2</v>
      </c>
      <c r="I15" s="636"/>
      <c r="K15" s="652"/>
      <c r="L15" s="652"/>
      <c r="M15" s="652"/>
    </row>
    <row r="16" spans="1:13" ht="12.75" customHeight="1">
      <c r="A16" s="403" t="s">
        <v>25</v>
      </c>
      <c r="B16" s="188">
        <v>2602.8520290000001</v>
      </c>
      <c r="C16" s="191">
        <v>2989.2995839999999</v>
      </c>
      <c r="D16" s="618">
        <f t="shared" si="1"/>
        <v>0.14847081228373571</v>
      </c>
      <c r="E16" s="188">
        <v>28875.715607999999</v>
      </c>
      <c r="F16" s="191">
        <v>30133.836910000002</v>
      </c>
      <c r="G16" s="637">
        <f t="shared" si="0"/>
        <v>4.3570220703082363E-2</v>
      </c>
      <c r="H16" s="648">
        <f t="shared" si="2"/>
        <v>1.3655694770812811E-2</v>
      </c>
      <c r="I16" s="636"/>
      <c r="K16" s="652"/>
      <c r="L16" s="652"/>
      <c r="M16" s="652"/>
    </row>
    <row r="17" spans="1:13" ht="12.75" customHeight="1">
      <c r="A17" s="403" t="s">
        <v>26</v>
      </c>
      <c r="B17" s="190">
        <v>8931.256607999996</v>
      </c>
      <c r="C17" s="191">
        <v>9088.3254219999944</v>
      </c>
      <c r="D17" s="618">
        <f t="shared" si="1"/>
        <v>1.7586418226893885E-2</v>
      </c>
      <c r="E17" s="190">
        <v>91207.633777000476</v>
      </c>
      <c r="F17" s="191">
        <v>101426.32923500007</v>
      </c>
      <c r="G17" s="637">
        <f t="shared" si="0"/>
        <v>0.11203772134889456</v>
      </c>
      <c r="H17" s="648">
        <f t="shared" si="2"/>
        <v>4.5963180788885769E-2</v>
      </c>
      <c r="I17" s="636"/>
      <c r="K17" s="652"/>
      <c r="L17" s="652"/>
      <c r="M17" s="652"/>
    </row>
    <row r="18" spans="1:13" ht="12.75" customHeight="1">
      <c r="A18" s="404" t="s">
        <v>435</v>
      </c>
      <c r="B18" s="399">
        <f>+SUM(B19:B29)</f>
        <v>12670223.108136114</v>
      </c>
      <c r="C18" s="399">
        <f>+SUM(C19:C29)</f>
        <v>11870850.160207471</v>
      </c>
      <c r="D18" s="634">
        <f t="shared" si="1"/>
        <v>-6.3090676549754643E-2</v>
      </c>
      <c r="E18" s="399">
        <f>+SUM(E19:E29)</f>
        <v>138777142.94580519</v>
      </c>
      <c r="F18" s="399">
        <f>+SUM(F19:F29)</f>
        <v>131123804.65358917</v>
      </c>
      <c r="G18" s="617">
        <f t="shared" si="0"/>
        <v>-5.5148406500952207E-2</v>
      </c>
      <c r="H18" s="635">
        <v>1</v>
      </c>
      <c r="I18" s="652"/>
      <c r="J18" s="652"/>
      <c r="K18" s="652"/>
      <c r="L18" s="652"/>
      <c r="M18" s="652"/>
    </row>
    <row r="19" spans="1:13" ht="12.75" customHeight="1">
      <c r="A19" s="669" t="s">
        <v>24</v>
      </c>
      <c r="B19" s="670">
        <v>1180816.3852000001</v>
      </c>
      <c r="C19" s="670">
        <v>1512365.6642</v>
      </c>
      <c r="D19" s="643">
        <f t="shared" si="1"/>
        <v>0.28077970729026069</v>
      </c>
      <c r="E19" s="670">
        <v>15197293.427199997</v>
      </c>
      <c r="F19" s="670">
        <v>14807053.9416</v>
      </c>
      <c r="G19" s="640">
        <f t="shared" si="0"/>
        <v>-2.5678222735474043E-2</v>
      </c>
      <c r="H19" s="633">
        <f>+F19/$F$18</f>
        <v>0.11292422440546303</v>
      </c>
      <c r="I19" s="652"/>
      <c r="J19" s="652"/>
      <c r="K19" s="652"/>
      <c r="L19" s="652"/>
      <c r="M19" s="652"/>
    </row>
    <row r="20" spans="1:13" ht="12.75" customHeight="1">
      <c r="A20" s="671" t="s">
        <v>27</v>
      </c>
      <c r="B20" s="670">
        <v>1439371.0580200001</v>
      </c>
      <c r="C20" s="670">
        <v>741813.93674000003</v>
      </c>
      <c r="D20" s="643">
        <f t="shared" si="1"/>
        <v>-0.48462633550486989</v>
      </c>
      <c r="E20" s="670">
        <v>14432684.487829998</v>
      </c>
      <c r="F20" s="670">
        <v>9529036.3386100009</v>
      </c>
      <c r="G20" s="640">
        <f t="shared" si="0"/>
        <v>-0.33975994925648634</v>
      </c>
      <c r="H20" s="633">
        <f t="shared" ref="H20:H29" si="3">+F20/$F$18</f>
        <v>7.2672054961983354E-2</v>
      </c>
      <c r="I20" s="652"/>
      <c r="J20" s="652"/>
      <c r="K20" s="652"/>
      <c r="L20" s="652"/>
      <c r="M20" s="652"/>
    </row>
    <row r="21" spans="1:13" ht="12.75" customHeight="1">
      <c r="A21" s="671" t="s">
        <v>507</v>
      </c>
      <c r="B21" s="670">
        <v>669015.70556999987</v>
      </c>
      <c r="C21" s="670">
        <v>745732.29532000003</v>
      </c>
      <c r="D21" s="643">
        <f t="shared" si="1"/>
        <v>0.11467083524539645</v>
      </c>
      <c r="E21" s="670">
        <v>7199738.6127600009</v>
      </c>
      <c r="F21" s="670">
        <v>7427624.490792999</v>
      </c>
      <c r="G21" s="640">
        <f t="shared" si="0"/>
        <v>3.1651965479568833E-2</v>
      </c>
      <c r="H21" s="633">
        <f t="shared" si="3"/>
        <v>5.6645889054361624E-2</v>
      </c>
      <c r="I21" s="652"/>
      <c r="J21" s="652"/>
      <c r="K21" s="652"/>
      <c r="L21" s="652"/>
      <c r="M21" s="652"/>
    </row>
    <row r="22" spans="1:13" ht="12.75" customHeight="1">
      <c r="A22" s="671" t="s">
        <v>125</v>
      </c>
      <c r="B22" s="670">
        <v>802684.6495099999</v>
      </c>
      <c r="C22" s="670">
        <v>444611.64728999994</v>
      </c>
      <c r="D22" s="643">
        <f t="shared" si="1"/>
        <v>-0.44609424440667478</v>
      </c>
      <c r="E22" s="670">
        <v>6857372.1815600004</v>
      </c>
      <c r="F22" s="670">
        <v>7105570.0290199993</v>
      </c>
      <c r="G22" s="640">
        <f t="shared" si="0"/>
        <v>3.619430896975695E-2</v>
      </c>
      <c r="H22" s="633">
        <f t="shared" si="3"/>
        <v>5.4189779253217413E-2</v>
      </c>
      <c r="I22" s="652"/>
      <c r="J22" s="652"/>
      <c r="K22" s="652"/>
      <c r="L22" s="652"/>
      <c r="M22" s="652"/>
    </row>
    <row r="23" spans="1:13" ht="12.75" customHeight="1">
      <c r="A23" s="671" t="s">
        <v>502</v>
      </c>
      <c r="B23" s="670">
        <v>535718.25600000005</v>
      </c>
      <c r="C23" s="670">
        <v>498260.49883</v>
      </c>
      <c r="D23" s="643">
        <f t="shared" si="1"/>
        <v>-6.9920628521571326E-2</v>
      </c>
      <c r="E23" s="670">
        <v>5847018.8451899998</v>
      </c>
      <c r="F23" s="670">
        <v>6174452.424652</v>
      </c>
      <c r="G23" s="640">
        <f t="shared" si="0"/>
        <v>5.6000089640785067E-2</v>
      </c>
      <c r="H23" s="633">
        <f t="shared" si="3"/>
        <v>4.7088722303048197E-2</v>
      </c>
      <c r="I23" s="652"/>
      <c r="J23" s="652"/>
      <c r="K23" s="652"/>
      <c r="L23" s="652"/>
      <c r="M23" s="652"/>
    </row>
    <row r="24" spans="1:13" ht="12.75" customHeight="1">
      <c r="A24" s="672" t="s">
        <v>416</v>
      </c>
      <c r="B24" s="670">
        <v>504622.87199999997</v>
      </c>
      <c r="C24" s="670">
        <v>583831.58400000003</v>
      </c>
      <c r="D24" s="643">
        <f t="shared" si="1"/>
        <v>0.15696615511315959</v>
      </c>
      <c r="E24" s="670">
        <v>5702983.3080000002</v>
      </c>
      <c r="F24" s="670">
        <v>5809782.4019999998</v>
      </c>
      <c r="G24" s="640">
        <f t="shared" si="0"/>
        <v>1.8726881744539625E-2</v>
      </c>
      <c r="H24" s="633">
        <f t="shared" si="3"/>
        <v>4.4307610028161061E-2</v>
      </c>
      <c r="I24" s="652"/>
      <c r="J24" s="652"/>
      <c r="K24" s="652"/>
      <c r="L24" s="652"/>
      <c r="M24" s="652"/>
    </row>
    <row r="25" spans="1:13" ht="12.75" customHeight="1">
      <c r="A25" s="671" t="s">
        <v>29</v>
      </c>
      <c r="B25" s="670">
        <v>448977.437576</v>
      </c>
      <c r="C25" s="670">
        <v>370585.00281500001</v>
      </c>
      <c r="D25" s="643">
        <f t="shared" si="1"/>
        <v>-0.1746021697309238</v>
      </c>
      <c r="E25" s="670">
        <v>7518221.3281040005</v>
      </c>
      <c r="F25" s="670">
        <v>5164684.2731079999</v>
      </c>
      <c r="G25" s="640">
        <f t="shared" si="0"/>
        <v>-0.31304439604593715</v>
      </c>
      <c r="H25" s="633">
        <f t="shared" si="3"/>
        <v>3.9387846369714305E-2</v>
      </c>
      <c r="I25" s="652"/>
      <c r="J25" s="652"/>
      <c r="K25" s="652"/>
      <c r="L25" s="652"/>
      <c r="M25" s="652"/>
    </row>
    <row r="26" spans="1:13" ht="12.75" customHeight="1">
      <c r="A26" s="671" t="s">
        <v>530</v>
      </c>
      <c r="B26" s="670">
        <v>563742.32215000002</v>
      </c>
      <c r="C26" s="670">
        <v>493052.82250000001</v>
      </c>
      <c r="D26" s="643">
        <f t="shared" si="1"/>
        <v>-0.12539328142049799</v>
      </c>
      <c r="E26" s="670">
        <v>4327801.031804</v>
      </c>
      <c r="F26" s="670">
        <v>4904604.2513100002</v>
      </c>
      <c r="G26" s="640">
        <f t="shared" si="0"/>
        <v>0.13327859004312081</v>
      </c>
      <c r="H26" s="633">
        <f t="shared" si="3"/>
        <v>3.7404377216381735E-2</v>
      </c>
      <c r="I26" s="652"/>
      <c r="J26" s="652"/>
      <c r="K26" s="652"/>
      <c r="L26" s="652"/>
      <c r="M26" s="652"/>
    </row>
    <row r="27" spans="1:13" ht="12.75" customHeight="1">
      <c r="A27" s="671" t="s">
        <v>25</v>
      </c>
      <c r="B27" s="670">
        <v>495084.40919999999</v>
      </c>
      <c r="C27" s="670">
        <v>485623.80650000001</v>
      </c>
      <c r="D27" s="643">
        <f t="shared" si="1"/>
        <v>-1.910907013874108E-2</v>
      </c>
      <c r="E27" s="670">
        <v>4791055.3679999998</v>
      </c>
      <c r="F27" s="670">
        <v>4331273.8795999996</v>
      </c>
      <c r="G27" s="640">
        <f t="shared" si="0"/>
        <v>-9.5966640559183025E-2</v>
      </c>
      <c r="H27" s="633">
        <f t="shared" si="3"/>
        <v>3.3031941767115602E-2</v>
      </c>
      <c r="I27" s="652"/>
      <c r="J27" s="652"/>
      <c r="K27" s="652"/>
      <c r="L27" s="652"/>
      <c r="M27" s="652"/>
    </row>
    <row r="28" spans="1:13" ht="12.75" customHeight="1">
      <c r="A28" s="671" t="s">
        <v>30</v>
      </c>
      <c r="B28" s="670">
        <v>413287.51104000001</v>
      </c>
      <c r="C28" s="670">
        <v>363980.04284299997</v>
      </c>
      <c r="D28" s="643">
        <f t="shared" si="1"/>
        <v>-0.11930548801952023</v>
      </c>
      <c r="E28" s="670">
        <v>5327497.9915309995</v>
      </c>
      <c r="F28" s="670">
        <v>4131211.3655090001</v>
      </c>
      <c r="G28" s="640">
        <f t="shared" si="0"/>
        <v>-0.22454942787847287</v>
      </c>
      <c r="H28" s="633">
        <f t="shared" si="3"/>
        <v>3.1506188951907592E-2</v>
      </c>
      <c r="I28" s="652"/>
      <c r="J28" s="652"/>
      <c r="K28" s="652"/>
      <c r="L28" s="652"/>
      <c r="M28" s="652"/>
    </row>
    <row r="29" spans="1:13" ht="12.75" customHeight="1">
      <c r="A29" s="673" t="s">
        <v>26</v>
      </c>
      <c r="B29" s="409">
        <v>5616902.5018701134</v>
      </c>
      <c r="C29" s="409">
        <v>5630992.8591694711</v>
      </c>
      <c r="D29" s="643">
        <f t="shared" si="1"/>
        <v>2.5085636246429122E-3</v>
      </c>
      <c r="E29" s="408">
        <v>61575476.3638262</v>
      </c>
      <c r="F29" s="409">
        <v>61738511.257387176</v>
      </c>
      <c r="G29" s="640">
        <f t="shared" si="0"/>
        <v>2.6477244381784004E-3</v>
      </c>
      <c r="H29" s="633">
        <f t="shared" si="3"/>
        <v>0.4708413656886461</v>
      </c>
      <c r="I29" s="652"/>
      <c r="J29" s="652"/>
      <c r="K29" s="652"/>
      <c r="L29" s="652"/>
      <c r="M29" s="652"/>
    </row>
    <row r="30" spans="1:13" ht="12.75" customHeight="1">
      <c r="A30" s="404" t="s">
        <v>427</v>
      </c>
      <c r="B30" s="399">
        <f>+SUM(B31:B41)</f>
        <v>138635.275287</v>
      </c>
      <c r="C30" s="400">
        <f>+SUM(C31:C41)</f>
        <v>112472.644741</v>
      </c>
      <c r="D30" s="634">
        <f t="shared" si="1"/>
        <v>-0.18871553788773199</v>
      </c>
      <c r="E30" s="399">
        <f>+SUM(E31:E41)</f>
        <v>1348019.1716089998</v>
      </c>
      <c r="F30" s="400">
        <f>+SUM(F31:F41)</f>
        <v>1353962.2466219997</v>
      </c>
      <c r="G30" s="617">
        <f t="shared" si="0"/>
        <v>4.4087466544753262E-3</v>
      </c>
      <c r="H30" s="635">
        <v>1</v>
      </c>
      <c r="I30" s="652"/>
      <c r="J30" s="652"/>
      <c r="K30" s="652"/>
      <c r="L30" s="652"/>
      <c r="M30" s="652"/>
    </row>
    <row r="31" spans="1:13" ht="12.75" customHeight="1">
      <c r="A31" s="405" t="s">
        <v>504</v>
      </c>
      <c r="B31" s="188">
        <v>47567.036207999998</v>
      </c>
      <c r="C31" s="189">
        <v>34647.245701</v>
      </c>
      <c r="D31" s="618">
        <f t="shared" si="1"/>
        <v>-0.27161226632882163</v>
      </c>
      <c r="E31" s="188">
        <v>409821.573898</v>
      </c>
      <c r="F31" s="189">
        <v>444677.59533399995</v>
      </c>
      <c r="G31" s="637">
        <f t="shared" si="0"/>
        <v>8.505169970548021E-2</v>
      </c>
      <c r="H31" s="648">
        <f>+F31/$F$30</f>
        <v>0.32842687928960063</v>
      </c>
      <c r="I31" s="652"/>
      <c r="J31" s="652"/>
      <c r="K31" s="652"/>
      <c r="L31" s="652"/>
      <c r="M31" s="652"/>
    </row>
    <row r="32" spans="1:13" ht="12.75" customHeight="1">
      <c r="A32" s="405" t="s">
        <v>31</v>
      </c>
      <c r="B32" s="188">
        <v>12558.087315999999</v>
      </c>
      <c r="C32" s="189">
        <v>12105.217163000001</v>
      </c>
      <c r="D32" s="618">
        <f t="shared" si="1"/>
        <v>-3.6062032505778663E-2</v>
      </c>
      <c r="E32" s="188">
        <v>138289.18098500001</v>
      </c>
      <c r="F32" s="189">
        <v>136747.699976</v>
      </c>
      <c r="G32" s="637">
        <f t="shared" si="0"/>
        <v>-1.1146793972026003E-2</v>
      </c>
      <c r="H32" s="648">
        <f t="shared" ref="H32:H41" si="4">+F32/$F$30</f>
        <v>0.10099816321848842</v>
      </c>
      <c r="I32" s="652"/>
      <c r="J32" s="652"/>
      <c r="K32" s="652"/>
      <c r="L32" s="652"/>
      <c r="M32" s="652"/>
    </row>
    <row r="33" spans="1:13" ht="12.75" customHeight="1">
      <c r="A33" s="405" t="s">
        <v>544</v>
      </c>
      <c r="B33" s="188">
        <v>17071.377343</v>
      </c>
      <c r="C33" s="189">
        <v>12571.997531999999</v>
      </c>
      <c r="D33" s="618">
        <f t="shared" si="1"/>
        <v>-0.26356278820378487</v>
      </c>
      <c r="E33" s="188">
        <v>148137.16252300001</v>
      </c>
      <c r="F33" s="189">
        <v>121334.657186</v>
      </c>
      <c r="G33" s="637">
        <f t="shared" si="0"/>
        <v>-0.18093032754585547</v>
      </c>
      <c r="H33" s="648">
        <f t="shared" si="4"/>
        <v>8.9614505492097596E-2</v>
      </c>
      <c r="I33" s="652"/>
      <c r="J33" s="652"/>
      <c r="K33" s="652"/>
      <c r="L33" s="652"/>
      <c r="M33" s="652"/>
    </row>
    <row r="34" spans="1:13" ht="12.75" customHeight="1">
      <c r="A34" s="405" t="s">
        <v>508</v>
      </c>
      <c r="B34" s="188">
        <v>8755.3496269999996</v>
      </c>
      <c r="C34" s="189">
        <v>7658.2873</v>
      </c>
      <c r="D34" s="618">
        <f t="shared" si="1"/>
        <v>-0.12530194381008464</v>
      </c>
      <c r="E34" s="188">
        <v>95529.616667999988</v>
      </c>
      <c r="F34" s="189">
        <v>78319.507792999997</v>
      </c>
      <c r="G34" s="637">
        <f t="shared" si="0"/>
        <v>-0.18015469416999075</v>
      </c>
      <c r="H34" s="648">
        <f t="shared" si="4"/>
        <v>5.7844676237021622E-2</v>
      </c>
      <c r="I34" s="652"/>
      <c r="J34" s="652"/>
      <c r="K34" s="652"/>
      <c r="L34" s="652"/>
      <c r="M34" s="652"/>
    </row>
    <row r="35" spans="1:13" ht="12.75" customHeight="1">
      <c r="A35" s="405" t="s">
        <v>546</v>
      </c>
      <c r="B35" s="188">
        <v>4427.4802399999999</v>
      </c>
      <c r="C35" s="189">
        <v>4929.4494370000002</v>
      </c>
      <c r="D35" s="618">
        <f t="shared" si="1"/>
        <v>0.11337581870269409</v>
      </c>
      <c r="E35" s="188">
        <v>42768.690313999999</v>
      </c>
      <c r="F35" s="189">
        <v>54667.185230000003</v>
      </c>
      <c r="G35" s="637">
        <f t="shared" si="0"/>
        <v>0.27820573481776978</v>
      </c>
      <c r="H35" s="648">
        <f t="shared" si="4"/>
        <v>4.0375708677541901E-2</v>
      </c>
      <c r="I35" s="652"/>
      <c r="J35" s="652"/>
      <c r="K35" s="652"/>
      <c r="L35" s="652"/>
      <c r="M35" s="652"/>
    </row>
    <row r="36" spans="1:13" ht="12.75" customHeight="1">
      <c r="A36" s="403" t="s">
        <v>23</v>
      </c>
      <c r="B36" s="188">
        <v>3786.3506000000002</v>
      </c>
      <c r="C36" s="189">
        <v>2416.8517999999999</v>
      </c>
      <c r="D36" s="618">
        <f t="shared" si="1"/>
        <v>-0.36169360544689133</v>
      </c>
      <c r="E36" s="188">
        <v>49483.8459</v>
      </c>
      <c r="F36" s="189">
        <v>44412.470005000003</v>
      </c>
      <c r="G36" s="637">
        <f t="shared" si="0"/>
        <v>-0.10248548395467372</v>
      </c>
      <c r="H36" s="648">
        <f t="shared" si="4"/>
        <v>3.2801852574401297E-2</v>
      </c>
      <c r="I36" s="652"/>
      <c r="J36" s="652"/>
      <c r="K36" s="652"/>
      <c r="L36" s="652"/>
      <c r="M36" s="652"/>
    </row>
    <row r="37" spans="1:13" ht="12.75" customHeight="1">
      <c r="A37" s="405" t="s">
        <v>509</v>
      </c>
      <c r="B37" s="188">
        <v>4455.4501399999999</v>
      </c>
      <c r="C37" s="189">
        <v>3356.7129199999999</v>
      </c>
      <c r="D37" s="618">
        <f t="shared" si="1"/>
        <v>-0.24660521057923901</v>
      </c>
      <c r="E37" s="188">
        <v>49115.896200000003</v>
      </c>
      <c r="F37" s="189">
        <v>43249.046179999998</v>
      </c>
      <c r="G37" s="637">
        <f t="shared" si="0"/>
        <v>-0.11944910861669267</v>
      </c>
      <c r="H37" s="648">
        <f t="shared" si="4"/>
        <v>3.1942579113931752E-2</v>
      </c>
      <c r="I37" s="652"/>
      <c r="J37" s="652"/>
      <c r="K37" s="652"/>
      <c r="L37" s="652"/>
      <c r="M37" s="652"/>
    </row>
    <row r="38" spans="1:13" ht="12.75" customHeight="1">
      <c r="A38" s="405" t="s">
        <v>32</v>
      </c>
      <c r="B38" s="188">
        <v>3427.699736</v>
      </c>
      <c r="C38" s="189">
        <v>2773.4063820000001</v>
      </c>
      <c r="D38" s="618">
        <f t="shared" si="1"/>
        <v>-0.1908840926549582</v>
      </c>
      <c r="E38" s="188">
        <v>33808.392861</v>
      </c>
      <c r="F38" s="189">
        <v>34791.678388</v>
      </c>
      <c r="G38" s="637">
        <f t="shared" si="0"/>
        <v>2.9084065931281877E-2</v>
      </c>
      <c r="H38" s="648">
        <f t="shared" si="4"/>
        <v>2.5696195351681154E-2</v>
      </c>
      <c r="I38" s="652"/>
      <c r="J38" s="652"/>
      <c r="K38" s="652"/>
      <c r="L38" s="652"/>
      <c r="M38" s="652"/>
    </row>
    <row r="39" spans="1:13" ht="12.75" customHeight="1">
      <c r="A39" s="405" t="s">
        <v>125</v>
      </c>
      <c r="B39" s="188">
        <v>2586.8096780000001</v>
      </c>
      <c r="C39" s="189">
        <v>2662.0029909999998</v>
      </c>
      <c r="D39" s="618">
        <f t="shared" si="1"/>
        <v>2.906797266126504E-2</v>
      </c>
      <c r="E39" s="188">
        <v>22419.526858000001</v>
      </c>
      <c r="F39" s="189">
        <v>33649.324252999999</v>
      </c>
      <c r="G39" s="637">
        <f t="shared" si="0"/>
        <v>0.50089359450477655</v>
      </c>
      <c r="H39" s="648">
        <f t="shared" si="4"/>
        <v>2.4852483396011739E-2</v>
      </c>
      <c r="I39" s="652"/>
      <c r="J39" s="652"/>
      <c r="K39" s="652"/>
      <c r="L39" s="652"/>
      <c r="M39" s="652"/>
    </row>
    <row r="40" spans="1:13" ht="12.75" customHeight="1">
      <c r="A40" s="405" t="s">
        <v>33</v>
      </c>
      <c r="B40" s="188">
        <v>3833.7637610000002</v>
      </c>
      <c r="C40" s="189">
        <v>0</v>
      </c>
      <c r="D40" s="618" t="s">
        <v>54</v>
      </c>
      <c r="E40" s="188">
        <v>41752.109770000003</v>
      </c>
      <c r="F40" s="189">
        <v>33064.163006000002</v>
      </c>
      <c r="G40" s="637">
        <f t="shared" si="0"/>
        <v>-0.20808401807380095</v>
      </c>
      <c r="H40" s="648">
        <f t="shared" si="4"/>
        <v>2.4420299080341257E-2</v>
      </c>
      <c r="I40" s="652"/>
      <c r="J40" s="652"/>
      <c r="K40" s="652"/>
      <c r="L40" s="652"/>
      <c r="M40" s="652"/>
    </row>
    <row r="41" spans="1:13" ht="12.75" customHeight="1">
      <c r="A41" s="405" t="s">
        <v>26</v>
      </c>
      <c r="B41" s="188">
        <v>30165.870637999993</v>
      </c>
      <c r="C41" s="189">
        <v>29351.473514999976</v>
      </c>
      <c r="D41" s="618">
        <f t="shared" si="1"/>
        <v>-2.6997302109163068E-2</v>
      </c>
      <c r="E41" s="188">
        <v>316893.17563199985</v>
      </c>
      <c r="F41" s="189">
        <v>329048.91927099973</v>
      </c>
      <c r="G41" s="637">
        <f t="shared" si="0"/>
        <v>3.8359120908037614E-2</v>
      </c>
      <c r="H41" s="648">
        <f t="shared" si="4"/>
        <v>0.24302665756888264</v>
      </c>
      <c r="I41" s="652"/>
      <c r="J41" s="652"/>
      <c r="K41" s="652"/>
      <c r="L41" s="652"/>
      <c r="M41" s="652"/>
    </row>
    <row r="42" spans="1:13" ht="12.75" customHeight="1">
      <c r="A42" s="404" t="s">
        <v>436</v>
      </c>
      <c r="B42" s="399">
        <f>+SUM(B43:B53)</f>
        <v>27165.701134999999</v>
      </c>
      <c r="C42" s="400">
        <f>+SUM(C43:C53)</f>
        <v>23715.103183999996</v>
      </c>
      <c r="D42" s="634">
        <f t="shared" si="1"/>
        <v>-0.12702038993406617</v>
      </c>
      <c r="E42" s="399">
        <f>+SUM(E43:E53)</f>
        <v>280607.02020199999</v>
      </c>
      <c r="F42" s="400">
        <f>+SUM(F43:F53)</f>
        <v>260639.29320299995</v>
      </c>
      <c r="G42" s="617">
        <f t="shared" si="0"/>
        <v>-7.115904293707942E-2</v>
      </c>
      <c r="H42" s="635">
        <v>1</v>
      </c>
      <c r="I42" s="652"/>
      <c r="J42" s="652"/>
      <c r="K42" s="652"/>
      <c r="L42" s="652"/>
      <c r="M42" s="652"/>
    </row>
    <row r="43" spans="1:13" ht="12.75" customHeight="1">
      <c r="A43" s="405" t="s">
        <v>125</v>
      </c>
      <c r="B43" s="188">
        <v>2385.2688889999999</v>
      </c>
      <c r="C43" s="189">
        <v>2210.3121120000001</v>
      </c>
      <c r="D43" s="618">
        <f t="shared" si="1"/>
        <v>-7.3348869725688992E-2</v>
      </c>
      <c r="E43" s="188">
        <v>22555.240734999999</v>
      </c>
      <c r="F43" s="189">
        <v>24554.185270999998</v>
      </c>
      <c r="G43" s="637">
        <f t="shared" si="0"/>
        <v>8.8624393748905739E-2</v>
      </c>
      <c r="H43" s="648">
        <f>+F43/$F$42</f>
        <v>9.4207534747555791E-2</v>
      </c>
      <c r="I43" s="652"/>
      <c r="J43" s="652"/>
      <c r="K43" s="652"/>
      <c r="L43" s="652"/>
      <c r="M43" s="652"/>
    </row>
    <row r="44" spans="1:13" ht="12.75" customHeight="1">
      <c r="A44" s="405" t="s">
        <v>508</v>
      </c>
      <c r="B44" s="188">
        <v>2623.5834629999999</v>
      </c>
      <c r="C44" s="189">
        <v>2033.587133</v>
      </c>
      <c r="D44" s="618">
        <f t="shared" si="1"/>
        <v>-0.22488186037175062</v>
      </c>
      <c r="E44" s="188">
        <v>27853.934498999999</v>
      </c>
      <c r="F44" s="189">
        <v>22599.282259</v>
      </c>
      <c r="G44" s="637">
        <f t="shared" si="0"/>
        <v>-0.18865026914559058</v>
      </c>
      <c r="H44" s="648">
        <f t="shared" ref="H44:H53" si="5">+F44/$F$42</f>
        <v>8.6707119180984185E-2</v>
      </c>
      <c r="I44" s="652"/>
      <c r="J44" s="652"/>
      <c r="K44" s="652"/>
      <c r="L44" s="652"/>
      <c r="M44" s="652"/>
    </row>
    <row r="45" spans="1:13" ht="12.75" customHeight="1">
      <c r="A45" s="405" t="s">
        <v>23</v>
      </c>
      <c r="B45" s="188">
        <v>2111.0032000000001</v>
      </c>
      <c r="C45" s="189">
        <v>1046.5980999999999</v>
      </c>
      <c r="D45" s="618">
        <f t="shared" si="1"/>
        <v>-0.50421766295759296</v>
      </c>
      <c r="E45" s="188">
        <v>22300.197</v>
      </c>
      <c r="F45" s="189">
        <v>20908.802435000001</v>
      </c>
      <c r="G45" s="637">
        <f t="shared" si="0"/>
        <v>-6.2393823920030789E-2</v>
      </c>
      <c r="H45" s="648">
        <f t="shared" si="5"/>
        <v>8.0221221359417588E-2</v>
      </c>
      <c r="I45" s="652"/>
      <c r="J45" s="652"/>
      <c r="K45" s="652"/>
      <c r="L45" s="652"/>
      <c r="M45" s="652"/>
    </row>
    <row r="46" spans="1:13" ht="12.75" customHeight="1">
      <c r="A46" s="405" t="s">
        <v>31</v>
      </c>
      <c r="B46" s="188">
        <v>1573.290479</v>
      </c>
      <c r="C46" s="189">
        <v>1763.7602370000002</v>
      </c>
      <c r="D46" s="618">
        <f t="shared" si="1"/>
        <v>0.12106458441232348</v>
      </c>
      <c r="E46" s="188">
        <v>18297.032457999998</v>
      </c>
      <c r="F46" s="189">
        <v>18806.762557000002</v>
      </c>
      <c r="G46" s="637">
        <f t="shared" si="0"/>
        <v>2.785862134584205E-2</v>
      </c>
      <c r="H46" s="648">
        <f t="shared" si="5"/>
        <v>7.2156282830126775E-2</v>
      </c>
      <c r="I46" s="652"/>
      <c r="J46" s="652"/>
      <c r="K46" s="652"/>
      <c r="L46" s="652"/>
      <c r="M46" s="652"/>
    </row>
    <row r="47" spans="1:13" ht="12.75" customHeight="1">
      <c r="A47" s="405" t="s">
        <v>509</v>
      </c>
      <c r="B47" s="188">
        <v>1520.5634600000001</v>
      </c>
      <c r="C47" s="189">
        <v>1384.9923699999999</v>
      </c>
      <c r="D47" s="618">
        <f t="shared" si="1"/>
        <v>-8.9158455774019596E-2</v>
      </c>
      <c r="E47" s="188">
        <v>19542.02045</v>
      </c>
      <c r="F47" s="189">
        <v>17982.757119999998</v>
      </c>
      <c r="G47" s="637">
        <f t="shared" si="0"/>
        <v>-7.9790282380960309E-2</v>
      </c>
      <c r="H47" s="648">
        <f t="shared" si="5"/>
        <v>6.8994804655160169E-2</v>
      </c>
      <c r="I47" s="652"/>
      <c r="J47" s="652"/>
      <c r="K47" s="652"/>
      <c r="L47" s="652"/>
      <c r="M47" s="652"/>
    </row>
    <row r="48" spans="1:13" ht="12.75" customHeight="1">
      <c r="A48" s="405" t="s">
        <v>546</v>
      </c>
      <c r="B48" s="188">
        <v>1853.929844</v>
      </c>
      <c r="C48" s="189">
        <v>1683.36537</v>
      </c>
      <c r="D48" s="618">
        <f t="shared" si="1"/>
        <v>-9.2001579537655864E-2</v>
      </c>
      <c r="E48" s="188">
        <v>15066.522822999999</v>
      </c>
      <c r="F48" s="189">
        <v>16917.718537000001</v>
      </c>
      <c r="G48" s="637">
        <f t="shared" si="0"/>
        <v>0.12286814520826495</v>
      </c>
      <c r="H48" s="648">
        <f t="shared" si="5"/>
        <v>6.4908549778116414E-2</v>
      </c>
      <c r="I48" s="652"/>
      <c r="J48" s="652"/>
      <c r="K48" s="652"/>
      <c r="L48" s="652"/>
      <c r="M48" s="652"/>
    </row>
    <row r="49" spans="1:13" ht="12.75" customHeight="1">
      <c r="A49" s="405" t="s">
        <v>545</v>
      </c>
      <c r="B49" s="188">
        <v>1334.4646170000001</v>
      </c>
      <c r="C49" s="189">
        <v>1395.8092019999999</v>
      </c>
      <c r="D49" s="618">
        <f t="shared" si="1"/>
        <v>4.5969435396427505E-2</v>
      </c>
      <c r="E49" s="188">
        <v>14812.101547</v>
      </c>
      <c r="F49" s="189">
        <v>14501.208234</v>
      </c>
      <c r="G49" s="637">
        <f t="shared" si="0"/>
        <v>-2.0989142696160368E-2</v>
      </c>
      <c r="H49" s="648">
        <f t="shared" si="5"/>
        <v>5.5637076266569198E-2</v>
      </c>
      <c r="I49" s="652"/>
      <c r="J49" s="652"/>
      <c r="K49" s="652"/>
      <c r="L49" s="652"/>
      <c r="M49" s="652"/>
    </row>
    <row r="50" spans="1:13" ht="12.75" customHeight="1">
      <c r="A50" s="405" t="s">
        <v>544</v>
      </c>
      <c r="B50" s="188">
        <v>2055.8770089999998</v>
      </c>
      <c r="C50" s="189">
        <v>1445.478695</v>
      </c>
      <c r="D50" s="618">
        <f t="shared" si="1"/>
        <v>-0.29690410045341376</v>
      </c>
      <c r="E50" s="188">
        <v>15056.532109</v>
      </c>
      <c r="F50" s="189">
        <v>13178.693450000001</v>
      </c>
      <c r="G50" s="637">
        <f t="shared" si="0"/>
        <v>-0.12471920130117653</v>
      </c>
      <c r="H50" s="648">
        <f t="shared" si="5"/>
        <v>5.0562957288775807E-2</v>
      </c>
      <c r="I50" s="652"/>
      <c r="J50" s="652"/>
      <c r="K50" s="652"/>
      <c r="L50" s="652"/>
      <c r="M50" s="652"/>
    </row>
    <row r="51" spans="1:13" ht="12.75" customHeight="1">
      <c r="A51" s="405" t="s">
        <v>297</v>
      </c>
      <c r="B51" s="188">
        <v>1124.23902</v>
      </c>
      <c r="C51" s="189">
        <v>988.29908399999999</v>
      </c>
      <c r="D51" s="618">
        <f t="shared" si="1"/>
        <v>-0.12091729034631793</v>
      </c>
      <c r="E51" s="188">
        <v>12685.606911999999</v>
      </c>
      <c r="F51" s="189">
        <v>12049.363092</v>
      </c>
      <c r="G51" s="637">
        <f t="shared" si="0"/>
        <v>-5.0154779697465068E-2</v>
      </c>
      <c r="H51" s="648">
        <f t="shared" si="5"/>
        <v>4.6230032870045061E-2</v>
      </c>
      <c r="I51" s="652"/>
      <c r="J51" s="652"/>
      <c r="K51" s="652"/>
      <c r="L51" s="652"/>
      <c r="M51" s="652"/>
    </row>
    <row r="52" spans="1:13" ht="12.75" customHeight="1">
      <c r="A52" s="405" t="s">
        <v>32</v>
      </c>
      <c r="B52" s="188">
        <v>1002.67187</v>
      </c>
      <c r="C52" s="189">
        <v>1130.3574699999999</v>
      </c>
      <c r="D52" s="618">
        <f t="shared" si="1"/>
        <v>0.12734534978028256</v>
      </c>
      <c r="E52" s="188">
        <v>12924.746483000001</v>
      </c>
      <c r="F52" s="189">
        <v>11838.780038999999</v>
      </c>
      <c r="G52" s="637">
        <f t="shared" si="0"/>
        <v>-8.4022262674813719E-2</v>
      </c>
      <c r="H52" s="648">
        <f t="shared" si="5"/>
        <v>4.5422084650065864E-2</v>
      </c>
      <c r="I52" s="652"/>
      <c r="J52" s="652"/>
      <c r="K52" s="652"/>
      <c r="L52" s="652"/>
      <c r="M52" s="652"/>
    </row>
    <row r="53" spans="1:13" ht="12.75" customHeight="1" thickBot="1">
      <c r="A53" s="405" t="s">
        <v>26</v>
      </c>
      <c r="B53" s="188">
        <v>9580.8092840000027</v>
      </c>
      <c r="C53" s="189">
        <v>8632.5434109999951</v>
      </c>
      <c r="D53" s="618">
        <f t="shared" si="1"/>
        <v>-9.8975550487537256E-2</v>
      </c>
      <c r="E53" s="188">
        <v>99513.085186000011</v>
      </c>
      <c r="F53" s="189">
        <v>87301.740208999952</v>
      </c>
      <c r="G53" s="637">
        <f t="shared" si="0"/>
        <v>-0.12271094755203116</v>
      </c>
      <c r="H53" s="648">
        <f t="shared" si="5"/>
        <v>0.33495233637318317</v>
      </c>
      <c r="I53" s="652"/>
      <c r="J53" s="652"/>
      <c r="K53" s="652"/>
      <c r="L53" s="652"/>
      <c r="M53" s="652"/>
    </row>
    <row r="54" spans="1:13" ht="12.75" customHeight="1">
      <c r="A54" s="406" t="s">
        <v>437</v>
      </c>
      <c r="B54" s="399">
        <f>+SUM(B55:B65)</f>
        <v>355848.18782199995</v>
      </c>
      <c r="C54" s="400">
        <f>+SUM(C55:C65)</f>
        <v>331833.48049599992</v>
      </c>
      <c r="D54" s="634">
        <f t="shared" si="1"/>
        <v>-6.7485821616752206E-2</v>
      </c>
      <c r="E54" s="399">
        <f>+SUM(E55:E65)</f>
        <v>4031053.8031059997</v>
      </c>
      <c r="F54" s="400">
        <f>+SUM(F55:F65)</f>
        <v>3821046.0249350001</v>
      </c>
      <c r="G54" s="617">
        <f t="shared" si="0"/>
        <v>-5.209748825708671E-2</v>
      </c>
      <c r="H54" s="635">
        <v>1</v>
      </c>
      <c r="I54" s="652"/>
      <c r="J54" s="652"/>
      <c r="K54" s="652"/>
      <c r="L54" s="652"/>
      <c r="M54" s="652"/>
    </row>
    <row r="55" spans="1:13" ht="12.75" customHeight="1">
      <c r="A55" s="405" t="s">
        <v>125</v>
      </c>
      <c r="B55" s="188">
        <v>55038.767810000005</v>
      </c>
      <c r="C55" s="189">
        <v>46142.502272000005</v>
      </c>
      <c r="D55" s="618">
        <f t="shared" si="1"/>
        <v>-0.16163635001261123</v>
      </c>
      <c r="E55" s="188">
        <v>658702.60010100005</v>
      </c>
      <c r="F55" s="189">
        <v>608227.79785600014</v>
      </c>
      <c r="G55" s="618">
        <f t="shared" si="0"/>
        <v>-7.6627604380581693E-2</v>
      </c>
      <c r="H55" s="648">
        <f>+F55/$F$54</f>
        <v>0.15917834904025965</v>
      </c>
      <c r="I55" s="652"/>
      <c r="J55" s="652"/>
      <c r="K55" s="652"/>
      <c r="L55" s="652"/>
      <c r="M55" s="652"/>
    </row>
    <row r="56" spans="1:13" ht="12.75" customHeight="1">
      <c r="A56" s="405" t="s">
        <v>504</v>
      </c>
      <c r="B56" s="188">
        <v>46574.888437000001</v>
      </c>
      <c r="C56" s="189">
        <v>40663.577854000003</v>
      </c>
      <c r="D56" s="618">
        <f t="shared" si="1"/>
        <v>-0.12692055271363656</v>
      </c>
      <c r="E56" s="188">
        <v>591562.22634299996</v>
      </c>
      <c r="F56" s="189">
        <v>499071.43561799999</v>
      </c>
      <c r="G56" s="618">
        <f t="shared" si="0"/>
        <v>-0.15635006193139167</v>
      </c>
      <c r="H56" s="648">
        <f t="shared" ref="H56:H65" si="6">+F56/$F$54</f>
        <v>0.13061120760158593</v>
      </c>
      <c r="I56" s="652"/>
      <c r="J56" s="652"/>
      <c r="K56" s="652"/>
      <c r="L56" s="652"/>
      <c r="M56" s="652"/>
    </row>
    <row r="57" spans="1:13" ht="12.75" customHeight="1">
      <c r="A57" s="405" t="s">
        <v>502</v>
      </c>
      <c r="B57" s="188">
        <v>38580.366421999999</v>
      </c>
      <c r="C57" s="189">
        <v>45771.469069999999</v>
      </c>
      <c r="D57" s="618">
        <f t="shared" si="1"/>
        <v>0.18639280325495711</v>
      </c>
      <c r="E57" s="188">
        <v>454668.90066799999</v>
      </c>
      <c r="F57" s="189">
        <v>477618.10184899997</v>
      </c>
      <c r="G57" s="618">
        <f t="shared" si="0"/>
        <v>5.0474534649902258E-2</v>
      </c>
      <c r="H57" s="648">
        <f t="shared" si="6"/>
        <v>0.12499668905640171</v>
      </c>
      <c r="I57" s="652"/>
      <c r="J57" s="652"/>
      <c r="K57" s="652"/>
      <c r="L57" s="652"/>
      <c r="M57" s="652"/>
    </row>
    <row r="58" spans="1:13" ht="12.75" customHeight="1">
      <c r="A58" s="405" t="s">
        <v>31</v>
      </c>
      <c r="B58" s="188">
        <v>20159.787282999998</v>
      </c>
      <c r="C58" s="189">
        <v>18787.423886</v>
      </c>
      <c r="D58" s="618">
        <f t="shared" si="1"/>
        <v>-6.8074299482180578E-2</v>
      </c>
      <c r="E58" s="188">
        <v>219446.06441299999</v>
      </c>
      <c r="F58" s="189">
        <v>220890.678009</v>
      </c>
      <c r="G58" s="618">
        <f t="shared" si="0"/>
        <v>6.5830007016267622E-3</v>
      </c>
      <c r="H58" s="648">
        <f t="shared" si="6"/>
        <v>5.7808955078670524E-2</v>
      </c>
      <c r="I58" s="652"/>
      <c r="J58" s="652"/>
      <c r="K58" s="652"/>
      <c r="L58" s="652"/>
      <c r="M58" s="652"/>
    </row>
    <row r="59" spans="1:13" ht="12.75" customHeight="1">
      <c r="A59" s="405" t="s">
        <v>508</v>
      </c>
      <c r="B59" s="188">
        <v>16014.309835</v>
      </c>
      <c r="C59" s="189">
        <v>15470.738655000001</v>
      </c>
      <c r="D59" s="618">
        <f t="shared" si="1"/>
        <v>-3.394284147119464E-2</v>
      </c>
      <c r="E59" s="188">
        <v>156045.566823</v>
      </c>
      <c r="F59" s="189">
        <v>152967.039185</v>
      </c>
      <c r="G59" s="618">
        <f t="shared" si="0"/>
        <v>-1.9728388961487875E-2</v>
      </c>
      <c r="H59" s="648">
        <f t="shared" si="6"/>
        <v>4.0032765422552616E-2</v>
      </c>
      <c r="I59" s="652"/>
      <c r="J59" s="652"/>
      <c r="K59" s="652"/>
      <c r="L59" s="652"/>
      <c r="M59" s="652"/>
    </row>
    <row r="60" spans="1:13" ht="12.75" customHeight="1">
      <c r="A60" s="405" t="s">
        <v>500</v>
      </c>
      <c r="B60" s="188">
        <v>14717.637897000001</v>
      </c>
      <c r="C60" s="189">
        <v>12365.396542</v>
      </c>
      <c r="D60" s="618">
        <f t="shared" si="1"/>
        <v>-0.15982465198980567</v>
      </c>
      <c r="E60" s="188">
        <v>147438.61753399999</v>
      </c>
      <c r="F60" s="189">
        <v>140122.10686699999</v>
      </c>
      <c r="G60" s="618">
        <f t="shared" si="0"/>
        <v>-4.9624113338642584E-2</v>
      </c>
      <c r="H60" s="648">
        <f t="shared" si="6"/>
        <v>3.6671138204723307E-2</v>
      </c>
      <c r="I60" s="652"/>
      <c r="J60" s="652"/>
      <c r="K60" s="652"/>
      <c r="L60" s="652"/>
      <c r="M60" s="652"/>
    </row>
    <row r="61" spans="1:13" ht="12.75" customHeight="1">
      <c r="A61" s="405" t="s">
        <v>505</v>
      </c>
      <c r="B61" s="188">
        <v>11309.808242999999</v>
      </c>
      <c r="C61" s="189">
        <v>12785.652177</v>
      </c>
      <c r="D61" s="618">
        <f t="shared" si="1"/>
        <v>0.13049239229263221</v>
      </c>
      <c r="E61" s="188">
        <v>118270.575446</v>
      </c>
      <c r="F61" s="189">
        <v>123680.83416</v>
      </c>
      <c r="G61" s="618">
        <f t="shared" si="0"/>
        <v>4.5744756830664146E-2</v>
      </c>
      <c r="H61" s="648">
        <f t="shared" si="6"/>
        <v>3.2368318348665777E-2</v>
      </c>
      <c r="I61" s="652"/>
      <c r="J61" s="652"/>
      <c r="K61" s="652"/>
      <c r="L61" s="652"/>
      <c r="M61" s="652"/>
    </row>
    <row r="62" spans="1:13" ht="12.75" customHeight="1">
      <c r="A62" s="405" t="s">
        <v>544</v>
      </c>
      <c r="B62" s="188">
        <v>12816.444054</v>
      </c>
      <c r="C62" s="189">
        <v>9820.4417580000008</v>
      </c>
      <c r="D62" s="618">
        <f t="shared" si="1"/>
        <v>-0.23376236679821882</v>
      </c>
      <c r="E62" s="188">
        <v>116401.16464800001</v>
      </c>
      <c r="F62" s="189">
        <v>110863.99124</v>
      </c>
      <c r="G62" s="618">
        <f t="shared" si="0"/>
        <v>-4.7569742319542474E-2</v>
      </c>
      <c r="H62" s="648">
        <f t="shared" si="6"/>
        <v>2.9014042363409091E-2</v>
      </c>
      <c r="I62" s="652"/>
      <c r="J62" s="652"/>
      <c r="K62" s="652"/>
      <c r="L62" s="652"/>
      <c r="M62" s="652"/>
    </row>
    <row r="63" spans="1:13" ht="12.75" customHeight="1">
      <c r="A63" s="405" t="s">
        <v>23</v>
      </c>
      <c r="B63" s="188">
        <v>11681.27637</v>
      </c>
      <c r="C63" s="189">
        <v>6867.5189540000001</v>
      </c>
      <c r="D63" s="618">
        <f t="shared" si="1"/>
        <v>-0.41209173240372532</v>
      </c>
      <c r="E63" s="188">
        <v>115121.23564499999</v>
      </c>
      <c r="F63" s="189">
        <v>107762.90394600001</v>
      </c>
      <c r="G63" s="618">
        <f t="shared" si="0"/>
        <v>-6.3918109094059039E-2</v>
      </c>
      <c r="H63" s="648">
        <f t="shared" si="6"/>
        <v>2.8202461640810295E-2</v>
      </c>
      <c r="I63" s="652"/>
      <c r="J63" s="652"/>
      <c r="K63" s="652"/>
      <c r="L63" s="652"/>
      <c r="M63" s="652"/>
    </row>
    <row r="64" spans="1:13" ht="12.75" customHeight="1">
      <c r="A64" s="405" t="s">
        <v>510</v>
      </c>
      <c r="B64" s="188">
        <v>4078.348246</v>
      </c>
      <c r="C64" s="189">
        <v>11958.418048</v>
      </c>
      <c r="D64" s="618" t="s">
        <v>64</v>
      </c>
      <c r="E64" s="188">
        <v>125519.990867</v>
      </c>
      <c r="F64" s="189">
        <v>102494.881695</v>
      </c>
      <c r="G64" s="618">
        <f t="shared" si="0"/>
        <v>-0.18343778559064128</v>
      </c>
      <c r="H64" s="648">
        <f t="shared" si="6"/>
        <v>2.6823775747831655E-2</v>
      </c>
      <c r="I64" s="652"/>
      <c r="J64" s="652"/>
      <c r="K64" s="652"/>
      <c r="L64" s="652"/>
      <c r="M64" s="652"/>
    </row>
    <row r="65" spans="1:13" ht="12.75" customHeight="1">
      <c r="A65" s="405" t="s">
        <v>26</v>
      </c>
      <c r="B65" s="188">
        <v>124876.55322499995</v>
      </c>
      <c r="C65" s="189">
        <v>111200.34127999991</v>
      </c>
      <c r="D65" s="618">
        <f t="shared" si="1"/>
        <v>-0.10951785256563362</v>
      </c>
      <c r="E65" s="188">
        <v>1327876.8606179999</v>
      </c>
      <c r="F65" s="189">
        <v>1277346.2545099999</v>
      </c>
      <c r="G65" s="618">
        <f t="shared" si="0"/>
        <v>-3.8053683746309797E-2</v>
      </c>
      <c r="H65" s="648">
        <f t="shared" si="6"/>
        <v>0.33429229749508943</v>
      </c>
      <c r="I65" s="652"/>
      <c r="J65" s="652"/>
      <c r="K65" s="652"/>
      <c r="L65" s="652"/>
      <c r="M65" s="652"/>
    </row>
    <row r="66" spans="1:13" ht="12.75" customHeight="1">
      <c r="A66" s="404" t="s">
        <v>438</v>
      </c>
      <c r="B66" s="399">
        <f>+B67+B68</f>
        <v>901252.88803399995</v>
      </c>
      <c r="C66" s="400">
        <f>+C67+C68</f>
        <v>569214.25865600002</v>
      </c>
      <c r="D66" s="634">
        <f t="shared" si="1"/>
        <v>-0.36841893522506386</v>
      </c>
      <c r="E66" s="399">
        <f>+E67+E68</f>
        <v>7954055.6483110003</v>
      </c>
      <c r="F66" s="400">
        <f>+F67+F68</f>
        <v>8637928.6116070002</v>
      </c>
      <c r="G66" s="617">
        <f t="shared" si="0"/>
        <v>8.5977895244071734E-2</v>
      </c>
      <c r="H66" s="635">
        <v>1</v>
      </c>
      <c r="I66" s="652"/>
      <c r="J66" s="652"/>
      <c r="K66" s="652"/>
      <c r="L66" s="652"/>
      <c r="M66" s="652"/>
    </row>
    <row r="67" spans="1:13" ht="12.75" customHeight="1">
      <c r="A67" s="407" t="s">
        <v>511</v>
      </c>
      <c r="B67" s="408">
        <v>872802.52919999999</v>
      </c>
      <c r="C67" s="409">
        <v>532174.48560000001</v>
      </c>
      <c r="D67" s="643">
        <f t="shared" si="1"/>
        <v>-0.39026931316550539</v>
      </c>
      <c r="E67" s="408">
        <v>7846837.2439999999</v>
      </c>
      <c r="F67" s="409">
        <v>8245309.3712999998</v>
      </c>
      <c r="G67" s="640">
        <f t="shared" si="0"/>
        <v>5.0781240251247306E-2</v>
      </c>
      <c r="H67" s="633">
        <f>+F67/$F$66</f>
        <v>0.95454706122722199</v>
      </c>
      <c r="I67" s="652"/>
      <c r="J67" s="652"/>
      <c r="K67" s="652"/>
      <c r="L67" s="652"/>
      <c r="M67" s="652"/>
    </row>
    <row r="68" spans="1:13" ht="12.75" customHeight="1">
      <c r="A68" s="405" t="s">
        <v>534</v>
      </c>
      <c r="B68" s="188">
        <v>28450.358833999999</v>
      </c>
      <c r="C68" s="189">
        <v>37039.773055999998</v>
      </c>
      <c r="D68" s="643">
        <f t="shared" si="1"/>
        <v>0.30190881851848905</v>
      </c>
      <c r="E68" s="188">
        <v>107218.40431100001</v>
      </c>
      <c r="F68" s="189">
        <v>392619.240307</v>
      </c>
      <c r="G68" s="640">
        <f t="shared" si="0"/>
        <v>2.6618642371151151</v>
      </c>
      <c r="H68" s="633">
        <f>+F68/$F$66</f>
        <v>4.5452938772777972E-2</v>
      </c>
      <c r="I68" s="652"/>
      <c r="J68" s="652"/>
      <c r="K68" s="652"/>
      <c r="L68" s="652"/>
      <c r="M68" s="652"/>
    </row>
    <row r="69" spans="1:13" ht="12.75" customHeight="1">
      <c r="A69" s="404" t="s">
        <v>439</v>
      </c>
      <c r="B69" s="399">
        <f>+B70</f>
        <v>1358.6143</v>
      </c>
      <c r="C69" s="400">
        <f>+C70</f>
        <v>1597.1046999999999</v>
      </c>
      <c r="D69" s="634">
        <f t="shared" si="1"/>
        <v>0.17553944485936879</v>
      </c>
      <c r="E69" s="399">
        <f>+E70</f>
        <v>16484.266066</v>
      </c>
      <c r="F69" s="400">
        <f>+F70</f>
        <v>16905.014808</v>
      </c>
      <c r="G69" s="617">
        <f t="shared" si="0"/>
        <v>2.5524262973880552E-2</v>
      </c>
      <c r="H69" s="635">
        <v>1</v>
      </c>
      <c r="I69" s="652"/>
      <c r="J69" s="652"/>
      <c r="K69" s="652"/>
      <c r="L69" s="652"/>
      <c r="M69" s="652"/>
    </row>
    <row r="70" spans="1:13" ht="12.75" customHeight="1">
      <c r="A70" s="405" t="s">
        <v>161</v>
      </c>
      <c r="B70" s="188">
        <v>1358.6143</v>
      </c>
      <c r="C70" s="189">
        <v>1597.1046999999999</v>
      </c>
      <c r="D70" s="618">
        <f t="shared" si="1"/>
        <v>0.17553944485936879</v>
      </c>
      <c r="E70" s="188">
        <v>16484.266066</v>
      </c>
      <c r="F70" s="189">
        <v>16905.014808</v>
      </c>
      <c r="G70" s="637">
        <f t="shared" ref="G70:G77" si="7">+F70/E70-1</f>
        <v>2.5524262973880552E-2</v>
      </c>
      <c r="H70" s="648">
        <v>1</v>
      </c>
      <c r="I70" s="652"/>
      <c r="J70" s="652"/>
      <c r="K70" s="652"/>
      <c r="L70" s="652"/>
      <c r="M70" s="652"/>
    </row>
    <row r="71" spans="1:13" ht="12.75" customHeight="1">
      <c r="A71" s="404" t="s">
        <v>440</v>
      </c>
      <c r="B71" s="399">
        <f>+SUM(B72:B77)</f>
        <v>2315.1522439999999</v>
      </c>
      <c r="C71" s="400">
        <f>+SUM(C72:C77)</f>
        <v>2174.1320480000004</v>
      </c>
      <c r="D71" s="634">
        <f t="shared" ref="D71:D77" si="8">+C71/B71-1</f>
        <v>-6.0911845588328184E-2</v>
      </c>
      <c r="E71" s="399">
        <f>+SUM(E72:E77)</f>
        <v>25518.703579999998</v>
      </c>
      <c r="F71" s="400">
        <f>+SUM(F72:F77)</f>
        <v>25640.521302999998</v>
      </c>
      <c r="G71" s="617">
        <f t="shared" si="7"/>
        <v>4.7736642505411542E-3</v>
      </c>
      <c r="H71" s="635">
        <v>1</v>
      </c>
      <c r="I71" s="652"/>
      <c r="J71" s="652"/>
      <c r="K71" s="652"/>
      <c r="L71" s="652"/>
      <c r="M71" s="652"/>
    </row>
    <row r="72" spans="1:13" ht="12.75" customHeight="1">
      <c r="A72" s="405" t="s">
        <v>22</v>
      </c>
      <c r="B72" s="188">
        <v>980.4325</v>
      </c>
      <c r="C72" s="189">
        <v>920.98792500000002</v>
      </c>
      <c r="D72" s="618">
        <f t="shared" si="8"/>
        <v>-6.0630971535521327E-2</v>
      </c>
      <c r="E72" s="188">
        <v>11620.073716999999</v>
      </c>
      <c r="F72" s="189">
        <v>11476.603290999999</v>
      </c>
      <c r="G72" s="637">
        <f t="shared" si="7"/>
        <v>-1.2346774168059294E-2</v>
      </c>
      <c r="H72" s="648">
        <f>+F72/$F$71</f>
        <v>0.44759633220316825</v>
      </c>
      <c r="I72" s="652"/>
      <c r="J72" s="652"/>
      <c r="K72" s="652"/>
      <c r="L72" s="652"/>
      <c r="M72" s="652"/>
    </row>
    <row r="73" spans="1:13" ht="12.75" customHeight="1">
      <c r="A73" s="405" t="s">
        <v>505</v>
      </c>
      <c r="B73" s="188">
        <v>461.686691</v>
      </c>
      <c r="C73" s="189">
        <v>605.71164599999997</v>
      </c>
      <c r="D73" s="618">
        <f t="shared" si="8"/>
        <v>0.31195388086246556</v>
      </c>
      <c r="E73" s="188">
        <v>7275.9582059999993</v>
      </c>
      <c r="F73" s="189">
        <v>6651.1264940000001</v>
      </c>
      <c r="G73" s="637">
        <f t="shared" si="7"/>
        <v>-8.5876209608342968E-2</v>
      </c>
      <c r="H73" s="648">
        <f t="shared" ref="H73:H77" si="9">+F73/$F$71</f>
        <v>0.259399035433098</v>
      </c>
      <c r="I73" s="652"/>
      <c r="J73" s="652"/>
      <c r="K73" s="652"/>
      <c r="L73" s="652"/>
      <c r="M73" s="652"/>
    </row>
    <row r="74" spans="1:13" ht="12.75" customHeight="1">
      <c r="A74" s="407" t="s">
        <v>504</v>
      </c>
      <c r="B74" s="408">
        <v>498.03857499999998</v>
      </c>
      <c r="C74" s="409">
        <v>346.927502</v>
      </c>
      <c r="D74" s="643">
        <f t="shared" si="8"/>
        <v>-0.30341238728345488</v>
      </c>
      <c r="E74" s="408">
        <v>3239.0605399999999</v>
      </c>
      <c r="F74" s="409">
        <v>4238.4687919999997</v>
      </c>
      <c r="G74" s="640">
        <f t="shared" si="7"/>
        <v>0.30854880285750985</v>
      </c>
      <c r="H74" s="648">
        <f t="shared" si="9"/>
        <v>0.16530353427346617</v>
      </c>
      <c r="I74" s="652"/>
      <c r="J74" s="652"/>
      <c r="K74" s="652"/>
      <c r="L74" s="652"/>
      <c r="M74" s="652"/>
    </row>
    <row r="75" spans="1:13" ht="12.75" customHeight="1">
      <c r="A75" s="407" t="s">
        <v>160</v>
      </c>
      <c r="B75" s="408">
        <v>131.29511400000001</v>
      </c>
      <c r="C75" s="409">
        <v>150.638936</v>
      </c>
      <c r="D75" s="643">
        <f t="shared" si="8"/>
        <v>0.14733085954744651</v>
      </c>
      <c r="E75" s="408">
        <v>955.95169599999997</v>
      </c>
      <c r="F75" s="409">
        <v>1809.134294</v>
      </c>
      <c r="G75" s="640">
        <f t="shared" si="7"/>
        <v>0.89249551161421858</v>
      </c>
      <c r="H75" s="648">
        <f t="shared" si="9"/>
        <v>7.0557625276843616E-2</v>
      </c>
      <c r="I75" s="652"/>
      <c r="J75" s="652"/>
      <c r="K75" s="652"/>
      <c r="L75" s="652"/>
      <c r="M75" s="652"/>
    </row>
    <row r="76" spans="1:13" ht="12.75" customHeight="1">
      <c r="A76" s="407" t="s">
        <v>501</v>
      </c>
      <c r="B76" s="408">
        <v>34.136074000000001</v>
      </c>
      <c r="C76" s="409">
        <v>109.658106</v>
      </c>
      <c r="D76" s="643" t="s">
        <v>64</v>
      </c>
      <c r="E76" s="408">
        <v>392.55719099999999</v>
      </c>
      <c r="F76" s="409">
        <v>812.75219200000004</v>
      </c>
      <c r="G76" s="640">
        <f t="shared" si="7"/>
        <v>1.0704045439330647</v>
      </c>
      <c r="H76" s="648">
        <f t="shared" si="9"/>
        <v>3.1697958960955536E-2</v>
      </c>
      <c r="I76" s="652"/>
      <c r="J76" s="652"/>
      <c r="K76" s="652"/>
      <c r="L76" s="652"/>
    </row>
    <row r="77" spans="1:13" ht="12.75" customHeight="1" thickBot="1">
      <c r="A77" s="410" t="s">
        <v>500</v>
      </c>
      <c r="B77" s="411">
        <v>209.56328999999999</v>
      </c>
      <c r="C77" s="412">
        <v>40.207932999999997</v>
      </c>
      <c r="D77" s="649">
        <f t="shared" si="8"/>
        <v>-0.80813465469071422</v>
      </c>
      <c r="E77" s="411">
        <v>2035.10223</v>
      </c>
      <c r="F77" s="412">
        <v>652.43624</v>
      </c>
      <c r="G77" s="647">
        <f t="shared" si="7"/>
        <v>-0.67940861624430537</v>
      </c>
      <c r="H77" s="648">
        <f t="shared" si="9"/>
        <v>2.5445513852468495E-2</v>
      </c>
      <c r="I77" s="652"/>
      <c r="J77" s="652"/>
      <c r="K77" s="652"/>
      <c r="L77" s="652"/>
    </row>
    <row r="78" spans="1:13" ht="27" customHeight="1">
      <c r="A78" s="752" t="s">
        <v>579</v>
      </c>
      <c r="B78" s="752"/>
      <c r="C78" s="752"/>
      <c r="D78" s="752"/>
      <c r="E78" s="752"/>
      <c r="F78" s="752"/>
      <c r="G78" s="752"/>
      <c r="H78" s="752"/>
      <c r="I78" s="652"/>
      <c r="J78" s="652"/>
      <c r="K78" s="652"/>
      <c r="L78" s="652"/>
    </row>
    <row r="79" spans="1:13" ht="12" customHeight="1">
      <c r="I79" s="652"/>
      <c r="J79" s="652"/>
      <c r="K79" s="652"/>
      <c r="L79" s="652"/>
    </row>
    <row r="80" spans="1:13" ht="12" customHeight="1">
      <c r="I80" s="652"/>
      <c r="J80" s="652"/>
      <c r="K80" s="652"/>
      <c r="L80" s="652"/>
    </row>
    <row r="81" spans="9:12" s="56" customFormat="1" ht="12" customHeight="1">
      <c r="I81" s="652"/>
      <c r="J81" s="652"/>
      <c r="K81" s="652"/>
      <c r="L81" s="652"/>
    </row>
    <row r="82" spans="9:12" s="56" customFormat="1" ht="12" customHeight="1">
      <c r="I82" s="652"/>
      <c r="J82" s="652"/>
      <c r="K82" s="652"/>
      <c r="L82" s="652"/>
    </row>
    <row r="83" spans="9:12" s="56" customFormat="1" ht="12" customHeight="1">
      <c r="I83" s="652"/>
      <c r="J83" s="652"/>
      <c r="K83" s="652"/>
      <c r="L83" s="652"/>
    </row>
    <row r="84" spans="9:12" s="56" customFormat="1" ht="12" customHeight="1">
      <c r="I84" s="652"/>
      <c r="J84" s="652"/>
      <c r="K84" s="652"/>
      <c r="L84" s="652"/>
    </row>
    <row r="85" spans="9:12" s="56" customFormat="1" ht="12" customHeight="1">
      <c r="I85" s="652"/>
      <c r="J85" s="652"/>
      <c r="K85" s="652"/>
      <c r="L85" s="652"/>
    </row>
    <row r="86" spans="9:12" s="56" customFormat="1" ht="12" customHeight="1">
      <c r="I86" s="652"/>
      <c r="J86" s="652"/>
      <c r="K86" s="652"/>
      <c r="L86" s="652"/>
    </row>
    <row r="87" spans="9:12" s="56" customFormat="1" ht="12" customHeight="1">
      <c r="I87" s="652"/>
      <c r="J87" s="652"/>
      <c r="K87" s="652"/>
    </row>
    <row r="88" spans="9:12" s="56" customFormat="1" ht="12" customHeight="1">
      <c r="I88" s="652"/>
      <c r="J88" s="652"/>
      <c r="K88" s="652"/>
    </row>
    <row r="89" spans="9:12" s="56" customFormat="1" ht="12" customHeight="1">
      <c r="I89" s="652"/>
      <c r="J89" s="652"/>
      <c r="K89" s="652"/>
    </row>
    <row r="90" spans="9:12" s="56" customFormat="1" ht="12" customHeight="1">
      <c r="I90" s="652"/>
      <c r="J90" s="652"/>
      <c r="K90" s="652"/>
    </row>
    <row r="91" spans="9:12" s="56" customFormat="1" ht="12" customHeight="1">
      <c r="I91" s="652"/>
      <c r="J91" s="652"/>
      <c r="K91" s="652"/>
    </row>
    <row r="92" spans="9:12" s="56" customFormat="1" ht="12" customHeight="1">
      <c r="I92" s="652"/>
      <c r="J92" s="652"/>
      <c r="K92" s="652"/>
    </row>
    <row r="93" spans="9:12" s="56" customFormat="1" ht="12" customHeight="1">
      <c r="I93" s="652"/>
      <c r="J93" s="652"/>
      <c r="K93" s="652"/>
    </row>
    <row r="94" spans="9:12" s="56" customFormat="1" ht="12" customHeight="1">
      <c r="I94" s="652"/>
      <c r="J94" s="652"/>
      <c r="K94" s="652"/>
    </row>
    <row r="95" spans="9:12" s="56" customFormat="1" ht="12" customHeight="1">
      <c r="I95" s="652"/>
      <c r="J95" s="652"/>
      <c r="K95" s="652"/>
    </row>
    <row r="96" spans="9:12" s="56" customFormat="1" ht="12" customHeight="1">
      <c r="I96" s="652"/>
      <c r="J96" s="652"/>
      <c r="K96" s="652"/>
    </row>
    <row r="97" spans="9:11" s="56" customFormat="1" ht="12" customHeight="1">
      <c r="I97" s="652"/>
      <c r="J97" s="652"/>
      <c r="K97" s="652"/>
    </row>
    <row r="98" spans="9:11" s="56" customFormat="1" ht="12" customHeight="1">
      <c r="I98" s="652"/>
      <c r="J98" s="652"/>
      <c r="K98" s="652"/>
    </row>
    <row r="99" spans="9:11" s="56" customFormat="1" ht="12" customHeight="1">
      <c r="I99" s="652"/>
      <c r="J99" s="652"/>
      <c r="K99" s="652"/>
    </row>
    <row r="100" spans="9:11" s="56" customFormat="1" ht="12" customHeight="1">
      <c r="I100" s="652"/>
      <c r="J100" s="652"/>
      <c r="K100" s="652"/>
    </row>
    <row r="101" spans="9:11" s="56" customFormat="1" ht="12" customHeight="1">
      <c r="I101" s="652"/>
      <c r="J101" s="652"/>
      <c r="K101" s="652"/>
    </row>
    <row r="102" spans="9:11" s="56" customFormat="1" ht="12" customHeight="1">
      <c r="I102" s="652"/>
      <c r="J102" s="652"/>
      <c r="K102" s="652"/>
    </row>
    <row r="103" spans="9:11" s="56" customFormat="1" ht="12" customHeight="1">
      <c r="I103" s="652"/>
      <c r="J103" s="652"/>
      <c r="K103" s="652"/>
    </row>
    <row r="104" spans="9:11" s="56" customFormat="1" ht="12" customHeight="1">
      <c r="I104" s="652"/>
      <c r="J104" s="652"/>
      <c r="K104" s="652"/>
    </row>
    <row r="105" spans="9:11" s="56" customFormat="1" ht="12" customHeight="1">
      <c r="I105" s="652"/>
      <c r="J105" s="652"/>
      <c r="K105" s="652"/>
    </row>
    <row r="106" spans="9:11" s="56" customFormat="1" ht="12" customHeight="1">
      <c r="I106" s="652"/>
      <c r="J106" s="652"/>
      <c r="K106" s="652"/>
    </row>
    <row r="107" spans="9:11" s="56" customFormat="1" ht="12" customHeight="1">
      <c r="I107" s="652"/>
      <c r="J107" s="652"/>
      <c r="K107" s="652"/>
    </row>
    <row r="108" spans="9:11" s="56" customFormat="1" ht="12" customHeight="1">
      <c r="I108" s="652"/>
      <c r="J108" s="652"/>
      <c r="K108" s="652"/>
    </row>
    <row r="109" spans="9:11" s="56" customFormat="1" ht="12" customHeight="1">
      <c r="I109" s="652"/>
      <c r="J109" s="652"/>
      <c r="K109" s="652"/>
    </row>
    <row r="110" spans="9:11" s="56" customFormat="1" ht="12" customHeight="1">
      <c r="I110" s="652"/>
      <c r="J110" s="652"/>
      <c r="K110" s="652"/>
    </row>
    <row r="111" spans="9:11" s="56" customFormat="1" ht="12" customHeight="1">
      <c r="I111" s="652"/>
      <c r="J111" s="652"/>
      <c r="K111" s="652"/>
    </row>
    <row r="112" spans="9:11" s="56" customFormat="1" ht="12" customHeight="1">
      <c r="I112" s="652"/>
      <c r="J112" s="652"/>
      <c r="K112" s="652"/>
    </row>
    <row r="113" spans="9:11" s="56" customFormat="1" ht="12" customHeight="1">
      <c r="I113" s="652"/>
      <c r="J113" s="652"/>
      <c r="K113" s="652"/>
    </row>
    <row r="114" spans="9:11" s="56" customFormat="1" ht="12" customHeight="1">
      <c r="I114" s="652"/>
      <c r="J114" s="652"/>
      <c r="K114" s="652"/>
    </row>
    <row r="115" spans="9:11" s="56" customFormat="1" ht="12" customHeight="1">
      <c r="I115" s="652"/>
      <c r="J115" s="652"/>
      <c r="K115" s="652"/>
    </row>
    <row r="116" spans="9:11" s="56" customFormat="1" ht="12" customHeight="1">
      <c r="I116" s="652"/>
      <c r="J116" s="652"/>
      <c r="K116" s="652"/>
    </row>
    <row r="117" spans="9:11" s="56" customFormat="1" ht="12" customHeight="1">
      <c r="I117" s="652"/>
      <c r="J117" s="652"/>
      <c r="K117" s="652"/>
    </row>
    <row r="118" spans="9:11" s="56" customFormat="1" ht="12" customHeight="1">
      <c r="I118" s="652"/>
      <c r="J118" s="652"/>
      <c r="K118" s="652"/>
    </row>
    <row r="119" spans="9:11" s="56" customFormat="1" ht="12" customHeight="1">
      <c r="I119" s="652"/>
      <c r="J119" s="652"/>
      <c r="K119" s="652"/>
    </row>
    <row r="120" spans="9:11" s="56" customFormat="1" ht="12" customHeight="1">
      <c r="I120" s="652"/>
      <c r="J120" s="652"/>
      <c r="K120" s="652"/>
    </row>
    <row r="121" spans="9:11" s="56" customFormat="1" ht="12" customHeight="1">
      <c r="I121" s="652"/>
      <c r="J121" s="652"/>
      <c r="K121" s="652"/>
    </row>
    <row r="122" spans="9:11" s="56" customFormat="1" ht="12" customHeight="1">
      <c r="I122" s="652"/>
      <c r="J122" s="652"/>
      <c r="K122" s="652"/>
    </row>
    <row r="123" spans="9:11" s="56" customFormat="1" ht="12" customHeight="1">
      <c r="I123" s="652"/>
      <c r="J123" s="652"/>
      <c r="K123" s="652"/>
    </row>
    <row r="124" spans="9:11" s="56" customFormat="1" ht="12" customHeight="1">
      <c r="I124" s="652"/>
      <c r="J124" s="652"/>
      <c r="K124" s="652"/>
    </row>
    <row r="125" spans="9:11" s="56" customFormat="1" ht="12" customHeight="1">
      <c r="I125" s="652"/>
      <c r="J125" s="652"/>
      <c r="K125" s="652"/>
    </row>
    <row r="126" spans="9:11" s="56" customFormat="1" ht="12" customHeight="1">
      <c r="I126" s="652"/>
      <c r="J126" s="652"/>
      <c r="K126" s="652"/>
    </row>
    <row r="127" spans="9:11" s="56" customFormat="1" ht="12" customHeight="1">
      <c r="I127" s="652"/>
      <c r="J127" s="652"/>
      <c r="K127" s="652"/>
    </row>
    <row r="128" spans="9:11" s="56" customFormat="1" ht="12" customHeight="1">
      <c r="I128" s="652"/>
      <c r="J128" s="652"/>
      <c r="K128" s="652"/>
    </row>
    <row r="129" spans="9:11" s="56" customFormat="1" ht="12" customHeight="1">
      <c r="I129" s="652"/>
      <c r="J129" s="652"/>
      <c r="K129" s="652"/>
    </row>
    <row r="130" spans="9:11" s="56" customFormat="1" ht="12" customHeight="1">
      <c r="I130" s="652"/>
      <c r="J130" s="652"/>
      <c r="K130" s="652"/>
    </row>
    <row r="131" spans="9:11" s="56" customFormat="1" ht="12" customHeight="1">
      <c r="I131" s="652"/>
      <c r="J131" s="652"/>
      <c r="K131" s="652"/>
    </row>
    <row r="132" spans="9:11" s="56" customFormat="1" ht="12" customHeight="1">
      <c r="I132" s="652"/>
      <c r="J132" s="652"/>
      <c r="K132" s="652"/>
    </row>
    <row r="133" spans="9:11" s="56" customFormat="1" ht="12" customHeight="1">
      <c r="I133" s="652"/>
      <c r="J133" s="652"/>
      <c r="K133" s="652"/>
    </row>
    <row r="134" spans="9:11" s="56" customFormat="1" ht="12" customHeight="1">
      <c r="I134" s="652"/>
      <c r="J134" s="652"/>
      <c r="K134" s="652"/>
    </row>
    <row r="135" spans="9:11" s="56" customFormat="1" ht="12" customHeight="1">
      <c r="I135" s="652"/>
      <c r="J135" s="652"/>
      <c r="K135" s="652"/>
    </row>
    <row r="136" spans="9:11" s="56" customFormat="1" ht="12" customHeight="1">
      <c r="I136" s="652"/>
      <c r="J136" s="652"/>
      <c r="K136" s="652"/>
    </row>
    <row r="137" spans="9:11" s="56" customFormat="1" ht="12" customHeight="1">
      <c r="I137" s="652"/>
      <c r="J137" s="652"/>
      <c r="K137" s="652"/>
    </row>
    <row r="138" spans="9:11" s="56" customFormat="1" ht="12" customHeight="1">
      <c r="I138" s="652"/>
      <c r="J138" s="652"/>
      <c r="K138" s="652"/>
    </row>
    <row r="139" spans="9:11" s="56" customFormat="1" ht="12" customHeight="1">
      <c r="I139" s="652"/>
      <c r="J139" s="652"/>
      <c r="K139" s="652"/>
    </row>
    <row r="140" spans="9:11" s="56" customFormat="1" ht="12" customHeight="1">
      <c r="I140" s="652"/>
      <c r="J140" s="652"/>
      <c r="K140" s="652"/>
    </row>
    <row r="141" spans="9:11" s="56" customFormat="1" ht="12" customHeight="1">
      <c r="I141" s="652"/>
      <c r="J141" s="652"/>
      <c r="K141" s="652"/>
    </row>
    <row r="142" spans="9:11" s="56" customFormat="1" ht="12" customHeight="1">
      <c r="I142" s="652"/>
      <c r="J142" s="652"/>
      <c r="K142" s="652"/>
    </row>
    <row r="143" spans="9:11" s="56" customFormat="1" ht="12" customHeight="1">
      <c r="I143" s="652"/>
      <c r="J143" s="652"/>
      <c r="K143" s="652"/>
    </row>
    <row r="144" spans="9:11" s="56" customFormat="1" ht="12" customHeight="1">
      <c r="I144" s="652"/>
      <c r="J144" s="652"/>
      <c r="K144" s="652"/>
    </row>
    <row r="145" spans="9:11" s="56" customFormat="1" ht="12" customHeight="1">
      <c r="I145" s="652"/>
      <c r="J145" s="652"/>
      <c r="K145" s="652"/>
    </row>
    <row r="146" spans="9:11" s="56" customFormat="1" ht="12" customHeight="1">
      <c r="I146" s="652"/>
      <c r="J146" s="652"/>
      <c r="K146" s="652"/>
    </row>
    <row r="147" spans="9:11" s="56" customFormat="1" ht="12" customHeight="1">
      <c r="I147" s="652"/>
      <c r="J147" s="652"/>
      <c r="K147" s="652"/>
    </row>
    <row r="148" spans="9:11" s="56" customFormat="1" ht="12" customHeight="1">
      <c r="I148" s="652"/>
      <c r="J148" s="652"/>
      <c r="K148" s="652"/>
    </row>
    <row r="149" spans="9:11" s="56" customFormat="1" ht="12" customHeight="1">
      <c r="I149" s="652"/>
      <c r="J149" s="652"/>
      <c r="K149" s="652"/>
    </row>
    <row r="150" spans="9:11" s="56" customFormat="1" ht="12" customHeight="1">
      <c r="I150" s="652"/>
      <c r="J150" s="652"/>
      <c r="K150" s="652"/>
    </row>
    <row r="151" spans="9:11" s="56" customFormat="1" ht="12" customHeight="1">
      <c r="I151" s="652"/>
      <c r="J151" s="652"/>
      <c r="K151" s="652"/>
    </row>
    <row r="152" spans="9:11" s="56" customFormat="1" ht="12" customHeight="1">
      <c r="I152" s="652"/>
      <c r="J152" s="652"/>
      <c r="K152" s="652"/>
    </row>
    <row r="153" spans="9:11" s="56" customFormat="1" ht="12" customHeight="1">
      <c r="I153" s="652"/>
      <c r="J153" s="652"/>
      <c r="K153" s="652"/>
    </row>
    <row r="154" spans="9:11" s="56" customFormat="1" ht="12" customHeight="1">
      <c r="I154" s="652"/>
      <c r="J154" s="652"/>
      <c r="K154" s="652"/>
    </row>
    <row r="155" spans="9:11" s="56" customFormat="1" ht="12" customHeight="1">
      <c r="I155" s="652"/>
      <c r="J155" s="652"/>
      <c r="K155" s="652"/>
    </row>
    <row r="156" spans="9:11" s="56" customFormat="1" ht="12" customHeight="1">
      <c r="I156" s="652"/>
      <c r="J156" s="652"/>
      <c r="K156" s="652"/>
    </row>
    <row r="157" spans="9:11" s="56" customFormat="1" ht="12" customHeight="1">
      <c r="I157" s="652"/>
      <c r="J157" s="652"/>
      <c r="K157" s="652"/>
    </row>
    <row r="158" spans="9:11" s="56" customFormat="1" ht="12" customHeight="1">
      <c r="I158" s="652"/>
      <c r="J158" s="652"/>
      <c r="K158" s="652"/>
    </row>
    <row r="159" spans="9:11" s="56" customFormat="1" ht="12" customHeight="1">
      <c r="I159" s="652"/>
      <c r="J159" s="652"/>
      <c r="K159" s="652"/>
    </row>
    <row r="160" spans="9:11" s="56" customFormat="1" ht="12" customHeight="1">
      <c r="I160" s="652"/>
      <c r="J160" s="652"/>
      <c r="K160" s="652"/>
    </row>
    <row r="161" spans="9:11" s="56" customFormat="1" ht="12" customHeight="1">
      <c r="I161" s="652"/>
      <c r="J161" s="652"/>
      <c r="K161" s="652"/>
    </row>
    <row r="162" spans="9:11" s="56" customFormat="1" ht="12" customHeight="1">
      <c r="I162" s="652"/>
      <c r="J162" s="652"/>
      <c r="K162" s="652"/>
    </row>
    <row r="163" spans="9:11" s="56" customFormat="1" ht="12" customHeight="1">
      <c r="I163" s="652"/>
      <c r="J163" s="652"/>
      <c r="K163" s="652"/>
    </row>
    <row r="164" spans="9:11" s="56" customFormat="1" ht="12" customHeight="1">
      <c r="I164" s="652"/>
      <c r="J164" s="652"/>
      <c r="K164" s="652"/>
    </row>
    <row r="165" spans="9:11" s="56" customFormat="1" ht="12" customHeight="1">
      <c r="I165" s="652"/>
      <c r="J165" s="652"/>
      <c r="K165" s="652"/>
    </row>
    <row r="166" spans="9:11" s="56" customFormat="1" ht="12" customHeight="1">
      <c r="I166" s="652"/>
      <c r="J166" s="652"/>
      <c r="K166" s="652"/>
    </row>
    <row r="167" spans="9:11" s="56" customFormat="1" ht="12" customHeight="1">
      <c r="I167" s="652"/>
      <c r="J167" s="652"/>
      <c r="K167" s="652"/>
    </row>
    <row r="168" spans="9:11" s="56" customFormat="1" ht="12" customHeight="1">
      <c r="I168" s="652"/>
      <c r="J168" s="652"/>
      <c r="K168" s="652"/>
    </row>
    <row r="169" spans="9:11" s="56" customFormat="1" ht="12" customHeight="1">
      <c r="I169" s="652"/>
      <c r="J169" s="652"/>
      <c r="K169" s="652"/>
    </row>
    <row r="170" spans="9:11" s="56" customFormat="1" ht="12" customHeight="1">
      <c r="I170" s="652"/>
      <c r="J170" s="652"/>
      <c r="K170" s="652"/>
    </row>
    <row r="171" spans="9:11" s="56" customFormat="1" ht="12" customHeight="1">
      <c r="I171" s="652"/>
      <c r="J171" s="652"/>
      <c r="K171" s="652"/>
    </row>
    <row r="172" spans="9:11" s="56" customFormat="1" ht="12" customHeight="1">
      <c r="I172" s="652"/>
      <c r="J172" s="652"/>
      <c r="K172" s="652"/>
    </row>
    <row r="173" spans="9:11" s="56" customFormat="1" ht="12" customHeight="1">
      <c r="I173" s="652"/>
      <c r="J173" s="652"/>
      <c r="K173" s="652"/>
    </row>
    <row r="174" spans="9:11" s="56" customFormat="1" ht="12" customHeight="1">
      <c r="I174" s="652"/>
      <c r="J174" s="652"/>
      <c r="K174" s="652"/>
    </row>
    <row r="175" spans="9:11" s="56" customFormat="1" ht="12" customHeight="1">
      <c r="I175" s="652"/>
      <c r="J175" s="652"/>
      <c r="K175" s="652"/>
    </row>
    <row r="176" spans="9:11" s="56" customFormat="1" ht="12" customHeight="1">
      <c r="I176" s="652"/>
      <c r="J176" s="652"/>
      <c r="K176" s="652"/>
    </row>
    <row r="177" spans="9:11" s="56" customFormat="1" ht="12" customHeight="1">
      <c r="I177" s="652"/>
      <c r="J177" s="652"/>
      <c r="K177" s="652"/>
    </row>
    <row r="178" spans="9:11" s="56" customFormat="1" ht="12" customHeight="1">
      <c r="I178" s="652"/>
      <c r="J178" s="652"/>
      <c r="K178" s="652"/>
    </row>
    <row r="179" spans="9:11" s="56" customFormat="1" ht="12" customHeight="1">
      <c r="I179" s="652"/>
      <c r="J179" s="652"/>
      <c r="K179" s="652"/>
    </row>
    <row r="180" spans="9:11" s="56" customFormat="1" ht="12" customHeight="1">
      <c r="I180" s="652"/>
      <c r="J180" s="652"/>
      <c r="K180" s="652"/>
    </row>
    <row r="181" spans="9:11" s="56" customFormat="1" ht="12" customHeight="1">
      <c r="I181" s="652"/>
      <c r="J181" s="652"/>
      <c r="K181" s="652"/>
    </row>
    <row r="182" spans="9:11" s="56" customFormat="1" ht="12" customHeight="1">
      <c r="I182" s="652"/>
      <c r="J182" s="652"/>
      <c r="K182" s="652"/>
    </row>
    <row r="183" spans="9:11" s="56" customFormat="1" ht="12" customHeight="1">
      <c r="I183" s="652"/>
      <c r="J183" s="652"/>
      <c r="K183" s="652"/>
    </row>
    <row r="184" spans="9:11" s="56" customFormat="1" ht="12" customHeight="1">
      <c r="I184" s="652"/>
      <c r="J184" s="652"/>
      <c r="K184" s="652"/>
    </row>
    <row r="185" spans="9:11" s="56" customFormat="1" ht="12" customHeight="1">
      <c r="I185" s="652"/>
      <c r="J185" s="652"/>
      <c r="K185" s="652"/>
    </row>
    <row r="186" spans="9:11" s="56" customFormat="1" ht="12" customHeight="1">
      <c r="I186" s="652"/>
      <c r="J186" s="652"/>
      <c r="K186" s="652"/>
    </row>
    <row r="187" spans="9:11" s="56" customFormat="1" ht="12" customHeight="1">
      <c r="I187" s="652"/>
      <c r="J187" s="652"/>
      <c r="K187" s="652"/>
    </row>
    <row r="188" spans="9:11" s="56" customFormat="1" ht="12" customHeight="1">
      <c r="I188" s="652"/>
      <c r="J188" s="652"/>
      <c r="K188" s="652"/>
    </row>
    <row r="189" spans="9:11" s="56" customFormat="1" ht="12" customHeight="1">
      <c r="I189" s="652"/>
      <c r="J189" s="652"/>
      <c r="K189" s="652"/>
    </row>
    <row r="190" spans="9:11" s="56" customFormat="1" ht="12" customHeight="1">
      <c r="I190" s="652"/>
      <c r="J190" s="652"/>
      <c r="K190" s="652"/>
    </row>
    <row r="191" spans="9:11" s="56" customFormat="1" ht="12" customHeight="1">
      <c r="I191" s="652"/>
      <c r="J191" s="652"/>
      <c r="K191" s="652"/>
    </row>
    <row r="192" spans="9:11" s="56" customFormat="1" ht="12" customHeight="1">
      <c r="I192" s="652"/>
      <c r="J192" s="652"/>
      <c r="K192" s="652"/>
    </row>
    <row r="193" spans="9:11" s="56" customFormat="1" ht="12" customHeight="1">
      <c r="I193" s="652"/>
      <c r="J193" s="652"/>
      <c r="K193" s="652"/>
    </row>
    <row r="194" spans="9:11" s="56" customFormat="1" ht="12" customHeight="1">
      <c r="I194" s="652"/>
      <c r="J194" s="652"/>
      <c r="K194" s="652"/>
    </row>
    <row r="195" spans="9:11" s="56" customFormat="1" ht="12" customHeight="1">
      <c r="I195" s="652"/>
      <c r="J195" s="652"/>
      <c r="K195" s="652"/>
    </row>
    <row r="196" spans="9:11" s="56" customFormat="1" ht="12" customHeight="1">
      <c r="I196" s="652"/>
      <c r="J196" s="652"/>
      <c r="K196" s="652"/>
    </row>
    <row r="197" spans="9:11" s="56" customFormat="1" ht="12" customHeight="1">
      <c r="I197" s="652"/>
      <c r="J197" s="652"/>
      <c r="K197" s="652"/>
    </row>
    <row r="198" spans="9:11" s="56" customFormat="1" ht="12" customHeight="1">
      <c r="I198" s="652"/>
      <c r="J198" s="652"/>
      <c r="K198" s="652"/>
    </row>
    <row r="199" spans="9:11" s="56" customFormat="1" ht="12" customHeight="1">
      <c r="I199" s="652"/>
      <c r="J199" s="652"/>
      <c r="K199" s="652"/>
    </row>
    <row r="200" spans="9:11" s="56" customFormat="1" ht="12" customHeight="1">
      <c r="I200" s="652"/>
      <c r="J200" s="652"/>
      <c r="K200" s="652"/>
    </row>
    <row r="201" spans="9:11" s="56" customFormat="1" ht="12" customHeight="1">
      <c r="I201" s="652"/>
      <c r="J201" s="652"/>
      <c r="K201" s="652"/>
    </row>
    <row r="202" spans="9:11" s="56" customFormat="1" ht="12" customHeight="1">
      <c r="I202" s="652"/>
      <c r="J202" s="652"/>
      <c r="K202" s="652"/>
    </row>
    <row r="203" spans="9:11" s="56" customFormat="1" ht="12" customHeight="1">
      <c r="I203" s="652"/>
      <c r="J203" s="652"/>
      <c r="K203" s="652"/>
    </row>
    <row r="204" spans="9:11" s="56" customFormat="1" ht="12" customHeight="1">
      <c r="I204" s="652"/>
      <c r="J204" s="652"/>
      <c r="K204" s="652"/>
    </row>
    <row r="205" spans="9:11" s="56" customFormat="1" ht="12" customHeight="1">
      <c r="I205" s="652"/>
      <c r="J205" s="652"/>
      <c r="K205" s="652"/>
    </row>
    <row r="206" spans="9:11" s="56" customFormat="1" ht="12" customHeight="1">
      <c r="I206" s="652"/>
      <c r="J206" s="652"/>
      <c r="K206" s="652"/>
    </row>
    <row r="207" spans="9:11" s="56" customFormat="1" ht="12" customHeight="1">
      <c r="I207" s="652"/>
      <c r="J207" s="652"/>
      <c r="K207" s="652"/>
    </row>
    <row r="208" spans="9:11" s="56" customFormat="1" ht="12" customHeight="1">
      <c r="I208" s="652"/>
      <c r="J208" s="652"/>
      <c r="K208" s="652"/>
    </row>
    <row r="209" spans="9:11" s="56" customFormat="1" ht="12" customHeight="1">
      <c r="I209" s="652"/>
      <c r="J209" s="652"/>
      <c r="K209" s="652"/>
    </row>
    <row r="210" spans="9:11" s="56" customFormat="1" ht="12" customHeight="1">
      <c r="I210" s="652"/>
      <c r="J210" s="652"/>
      <c r="K210" s="652"/>
    </row>
    <row r="211" spans="9:11" s="56" customFormat="1" ht="12" customHeight="1">
      <c r="I211" s="652"/>
      <c r="J211" s="652"/>
      <c r="K211" s="652"/>
    </row>
    <row r="212" spans="9:11" s="56" customFormat="1" ht="12" customHeight="1">
      <c r="I212" s="652"/>
      <c r="J212" s="652"/>
      <c r="K212" s="652"/>
    </row>
    <row r="213" spans="9:11" s="56" customFormat="1" ht="12" customHeight="1">
      <c r="I213" s="652"/>
      <c r="J213" s="652"/>
      <c r="K213" s="652"/>
    </row>
    <row r="214" spans="9:11" s="56" customFormat="1" ht="12" customHeight="1">
      <c r="I214" s="652"/>
      <c r="J214" s="652"/>
      <c r="K214" s="652"/>
    </row>
    <row r="215" spans="9:11" s="56" customFormat="1" ht="12" customHeight="1">
      <c r="I215" s="652"/>
      <c r="J215" s="652"/>
      <c r="K215" s="652"/>
    </row>
    <row r="216" spans="9:11" s="56" customFormat="1" ht="12" customHeight="1">
      <c r="I216" s="652"/>
      <c r="J216" s="652"/>
      <c r="K216" s="652"/>
    </row>
    <row r="217" spans="9:11" s="56" customFormat="1" ht="12" customHeight="1">
      <c r="I217" s="652"/>
      <c r="J217" s="652"/>
      <c r="K217" s="652"/>
    </row>
    <row r="218" spans="9:11" s="56" customFormat="1" ht="12" customHeight="1">
      <c r="I218" s="652"/>
      <c r="J218" s="652"/>
      <c r="K218" s="652"/>
    </row>
    <row r="219" spans="9:11" s="56" customFormat="1" ht="12" customHeight="1">
      <c r="I219" s="652"/>
      <c r="J219" s="652"/>
      <c r="K219" s="652"/>
    </row>
    <row r="220" spans="9:11" s="56" customFormat="1" ht="12" customHeight="1">
      <c r="I220" s="652"/>
      <c r="J220" s="652"/>
      <c r="K220" s="652"/>
    </row>
    <row r="221" spans="9:11" s="56" customFormat="1" ht="12" customHeight="1">
      <c r="I221" s="652"/>
      <c r="J221" s="652"/>
      <c r="K221" s="652"/>
    </row>
    <row r="222" spans="9:11" s="56" customFormat="1" ht="12" customHeight="1">
      <c r="I222" s="652"/>
      <c r="J222" s="652"/>
      <c r="K222" s="652"/>
    </row>
    <row r="223" spans="9:11" s="56" customFormat="1" ht="12" customHeight="1">
      <c r="I223" s="652"/>
      <c r="J223" s="652"/>
      <c r="K223" s="652"/>
    </row>
    <row r="224" spans="9:11" s="56" customFormat="1" ht="12" customHeight="1">
      <c r="I224" s="652"/>
      <c r="J224" s="652"/>
      <c r="K224" s="652"/>
    </row>
    <row r="225" spans="9:11" s="56" customFormat="1" ht="12" customHeight="1">
      <c r="I225" s="652"/>
      <c r="J225" s="652"/>
      <c r="K225" s="652"/>
    </row>
    <row r="226" spans="9:11" s="56" customFormat="1" ht="12" customHeight="1">
      <c r="I226" s="652"/>
      <c r="J226" s="652"/>
      <c r="K226" s="652"/>
    </row>
    <row r="227" spans="9:11" s="56" customFormat="1" ht="12" customHeight="1">
      <c r="I227" s="652"/>
      <c r="J227" s="652"/>
      <c r="K227" s="652"/>
    </row>
    <row r="228" spans="9:11" s="56" customFormat="1" ht="12" customHeight="1">
      <c r="I228" s="652"/>
      <c r="J228" s="652"/>
      <c r="K228" s="652"/>
    </row>
    <row r="229" spans="9:11" s="56" customFormat="1" ht="12" customHeight="1">
      <c r="I229" s="652"/>
      <c r="J229" s="652"/>
      <c r="K229" s="652"/>
    </row>
    <row r="230" spans="9:11" s="56" customFormat="1" ht="12" customHeight="1">
      <c r="I230" s="652"/>
      <c r="J230" s="652"/>
      <c r="K230" s="652"/>
    </row>
    <row r="231" spans="9:11" s="56" customFormat="1" ht="12" customHeight="1">
      <c r="I231" s="652"/>
      <c r="J231" s="652"/>
      <c r="K231" s="652"/>
    </row>
    <row r="232" spans="9:11" s="56" customFormat="1" ht="12" customHeight="1">
      <c r="I232" s="652"/>
      <c r="J232" s="652"/>
      <c r="K232" s="652"/>
    </row>
    <row r="233" spans="9:11" s="56" customFormat="1" ht="12" customHeight="1">
      <c r="I233" s="652"/>
      <c r="J233" s="652"/>
      <c r="K233" s="652"/>
    </row>
    <row r="234" spans="9:11" s="56" customFormat="1" ht="12" customHeight="1">
      <c r="I234" s="652"/>
      <c r="J234" s="652"/>
      <c r="K234" s="652"/>
    </row>
    <row r="235" spans="9:11" s="56" customFormat="1" ht="12" customHeight="1">
      <c r="I235" s="652"/>
      <c r="J235" s="652"/>
      <c r="K235" s="652"/>
    </row>
    <row r="236" spans="9:11" s="56" customFormat="1" ht="12" customHeight="1">
      <c r="I236" s="652"/>
      <c r="J236" s="652"/>
      <c r="K236" s="652"/>
    </row>
    <row r="237" spans="9:11" s="56" customFormat="1" ht="12" customHeight="1">
      <c r="I237" s="652"/>
      <c r="J237" s="652"/>
      <c r="K237" s="652"/>
    </row>
    <row r="238" spans="9:11" s="56" customFormat="1" ht="12" customHeight="1">
      <c r="I238" s="652"/>
      <c r="J238" s="652"/>
      <c r="K238" s="652"/>
    </row>
    <row r="239" spans="9:11" s="56" customFormat="1" ht="12" customHeight="1">
      <c r="I239" s="652"/>
      <c r="J239" s="652"/>
      <c r="K239" s="652"/>
    </row>
    <row r="240" spans="9:11" s="56" customFormat="1" ht="12" customHeight="1">
      <c r="I240" s="652"/>
      <c r="J240" s="652"/>
      <c r="K240" s="652"/>
    </row>
    <row r="241" spans="9:11" s="56" customFormat="1" ht="12" customHeight="1">
      <c r="I241" s="652"/>
      <c r="J241" s="652"/>
      <c r="K241" s="652"/>
    </row>
    <row r="242" spans="9:11" s="56" customFormat="1" ht="12" customHeight="1">
      <c r="I242" s="652"/>
      <c r="J242" s="652"/>
      <c r="K242" s="652"/>
    </row>
    <row r="243" spans="9:11" s="56" customFormat="1" ht="12" customHeight="1">
      <c r="I243" s="652"/>
      <c r="J243" s="652"/>
      <c r="K243" s="652"/>
    </row>
    <row r="244" spans="9:11" s="56" customFormat="1" ht="12" customHeight="1">
      <c r="I244" s="652"/>
      <c r="J244" s="652"/>
      <c r="K244" s="652"/>
    </row>
    <row r="245" spans="9:11" s="56" customFormat="1" ht="12" customHeight="1">
      <c r="I245" s="652"/>
      <c r="J245" s="652"/>
      <c r="K245" s="652"/>
    </row>
    <row r="246" spans="9:11" s="56" customFormat="1" ht="12" customHeight="1">
      <c r="I246" s="652"/>
      <c r="J246" s="652"/>
      <c r="K246" s="652"/>
    </row>
    <row r="247" spans="9:11" s="56" customFormat="1" ht="12" customHeight="1">
      <c r="I247" s="652"/>
      <c r="J247" s="652"/>
      <c r="K247" s="652"/>
    </row>
    <row r="248" spans="9:11" s="56" customFormat="1" ht="12" customHeight="1">
      <c r="I248" s="652"/>
      <c r="J248" s="652"/>
      <c r="K248" s="652"/>
    </row>
    <row r="249" spans="9:11" s="56" customFormat="1" ht="12" customHeight="1">
      <c r="I249" s="652"/>
      <c r="J249" s="652"/>
      <c r="K249" s="652"/>
    </row>
    <row r="250" spans="9:11" s="56" customFormat="1" ht="12" customHeight="1">
      <c r="I250" s="652"/>
      <c r="J250" s="652"/>
      <c r="K250" s="652"/>
    </row>
    <row r="251" spans="9:11" s="56" customFormat="1" ht="12" customHeight="1">
      <c r="I251" s="652"/>
      <c r="J251" s="652"/>
      <c r="K251" s="652"/>
    </row>
    <row r="252" spans="9:11" s="56" customFormat="1" ht="12" customHeight="1">
      <c r="I252" s="652"/>
      <c r="J252" s="652"/>
      <c r="K252" s="652"/>
    </row>
    <row r="253" spans="9:11" s="56" customFormat="1" ht="12" customHeight="1">
      <c r="I253" s="652"/>
      <c r="J253" s="652"/>
      <c r="K253" s="652"/>
    </row>
    <row r="254" spans="9:11" s="56" customFormat="1" ht="12" customHeight="1">
      <c r="I254" s="652"/>
      <c r="J254" s="652"/>
      <c r="K254" s="652"/>
    </row>
    <row r="255" spans="9:11" s="56" customFormat="1" ht="12" customHeight="1">
      <c r="I255" s="652"/>
      <c r="J255" s="652"/>
      <c r="K255" s="652"/>
    </row>
    <row r="256" spans="9:11" s="56" customFormat="1" ht="12" customHeight="1">
      <c r="I256" s="652"/>
      <c r="J256" s="652"/>
      <c r="K256" s="652"/>
    </row>
    <row r="257" spans="9:11" s="56" customFormat="1" ht="12" customHeight="1">
      <c r="I257" s="652"/>
      <c r="J257" s="652"/>
      <c r="K257" s="652"/>
    </row>
    <row r="258" spans="9:11" s="56" customFormat="1" ht="12" customHeight="1">
      <c r="I258" s="652"/>
      <c r="J258" s="652"/>
      <c r="K258" s="652"/>
    </row>
    <row r="259" spans="9:11" s="56" customFormat="1" ht="12" customHeight="1">
      <c r="I259" s="652"/>
      <c r="J259" s="652"/>
      <c r="K259" s="652"/>
    </row>
    <row r="260" spans="9:11" s="56" customFormat="1" ht="12" customHeight="1">
      <c r="I260" s="652"/>
      <c r="J260" s="652"/>
      <c r="K260" s="652"/>
    </row>
    <row r="261" spans="9:11" s="56" customFormat="1" ht="12" customHeight="1">
      <c r="I261" s="652"/>
      <c r="J261" s="652"/>
      <c r="K261" s="652"/>
    </row>
    <row r="262" spans="9:11" s="56" customFormat="1" ht="12" customHeight="1">
      <c r="I262" s="652"/>
      <c r="J262" s="652"/>
      <c r="K262" s="652"/>
    </row>
    <row r="263" spans="9:11" s="56" customFormat="1" ht="12" customHeight="1">
      <c r="I263" s="652"/>
      <c r="J263" s="652"/>
      <c r="K263" s="652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>
    <tabColor rgb="FFFF99FF"/>
  </sheetPr>
  <dimension ref="A1:N43"/>
  <sheetViews>
    <sheetView view="pageBreakPreview" topLeftCell="A28" zoomScaleNormal="100" zoomScaleSheetLayoutView="100" workbookViewId="0">
      <selection activeCell="F51" sqref="F51"/>
    </sheetView>
  </sheetViews>
  <sheetFormatPr baseColWidth="10" defaultColWidth="11.42578125" defaultRowHeight="12.75"/>
  <cols>
    <col min="1" max="1" width="11.42578125" style="265"/>
    <col min="2" max="14" width="10.5703125" style="264" customWidth="1"/>
    <col min="15" max="16384" width="11.42578125" style="265"/>
  </cols>
  <sheetData>
    <row r="1" spans="1:14">
      <c r="A1" s="213" t="s">
        <v>367</v>
      </c>
    </row>
    <row r="2" spans="1:14" ht="15.75">
      <c r="A2" s="276" t="s">
        <v>368</v>
      </c>
    </row>
    <row r="3" spans="1:14" ht="15.75">
      <c r="A3" s="276"/>
    </row>
    <row r="4" spans="1:14" ht="15.75">
      <c r="A4" s="276" t="s">
        <v>366</v>
      </c>
    </row>
    <row r="5" spans="1:14" ht="13.5" thickBot="1">
      <c r="A5" s="225" t="s">
        <v>282</v>
      </c>
      <c r="B5" s="259" t="s">
        <v>117</v>
      </c>
      <c r="C5" s="259" t="s">
        <v>118</v>
      </c>
      <c r="D5" s="259" t="s">
        <v>124</v>
      </c>
      <c r="E5" s="259" t="s">
        <v>126</v>
      </c>
      <c r="F5" s="259" t="s">
        <v>127</v>
      </c>
      <c r="G5" s="259" t="s">
        <v>152</v>
      </c>
      <c r="H5" s="259" t="s">
        <v>153</v>
      </c>
      <c r="I5" s="259" t="s">
        <v>155</v>
      </c>
      <c r="J5" s="259" t="s">
        <v>156</v>
      </c>
      <c r="K5" s="259" t="s">
        <v>157</v>
      </c>
      <c r="L5" s="259" t="s">
        <v>158</v>
      </c>
      <c r="M5" s="259" t="s">
        <v>159</v>
      </c>
      <c r="N5" s="259" t="s">
        <v>55</v>
      </c>
    </row>
    <row r="6" spans="1:14" ht="13.5" thickBot="1">
      <c r="A6" s="266" t="s">
        <v>460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4">
      <c r="A7" s="269">
        <v>2008</v>
      </c>
      <c r="B7" s="270">
        <v>709</v>
      </c>
      <c r="C7" s="270">
        <v>1674</v>
      </c>
      <c r="D7" s="270">
        <v>642</v>
      </c>
      <c r="E7" s="270">
        <v>807</v>
      </c>
      <c r="F7" s="270">
        <v>1007</v>
      </c>
      <c r="G7" s="270">
        <v>649</v>
      </c>
      <c r="H7" s="270">
        <v>856</v>
      </c>
      <c r="I7" s="270">
        <v>1094</v>
      </c>
      <c r="J7" s="270">
        <v>812</v>
      </c>
      <c r="K7" s="270">
        <v>686</v>
      </c>
      <c r="L7" s="270">
        <v>511</v>
      </c>
      <c r="M7" s="270">
        <v>346</v>
      </c>
      <c r="N7" s="270">
        <v>9793</v>
      </c>
    </row>
    <row r="8" spans="1:14">
      <c r="A8" s="269">
        <v>2009</v>
      </c>
      <c r="B8" s="270">
        <v>353</v>
      </c>
      <c r="C8" s="270">
        <v>717</v>
      </c>
      <c r="D8" s="270">
        <v>601</v>
      </c>
      <c r="E8" s="270">
        <v>338</v>
      </c>
      <c r="F8" s="270">
        <v>507</v>
      </c>
      <c r="G8" s="270">
        <v>281</v>
      </c>
      <c r="H8" s="270">
        <v>304</v>
      </c>
      <c r="I8" s="270">
        <v>586</v>
      </c>
      <c r="J8" s="270">
        <v>415</v>
      </c>
      <c r="K8" s="270">
        <v>439</v>
      </c>
      <c r="L8" s="270">
        <v>404</v>
      </c>
      <c r="M8" s="270">
        <v>290</v>
      </c>
      <c r="N8" s="270">
        <v>5235</v>
      </c>
    </row>
    <row r="9" spans="1:14">
      <c r="A9" s="269">
        <v>2010</v>
      </c>
      <c r="B9" s="270">
        <v>514</v>
      </c>
      <c r="C9" s="270">
        <v>1556</v>
      </c>
      <c r="D9" s="270">
        <v>512</v>
      </c>
      <c r="E9" s="270">
        <v>467</v>
      </c>
      <c r="F9" s="270">
        <v>697</v>
      </c>
      <c r="G9" s="270">
        <v>476</v>
      </c>
      <c r="H9" s="270">
        <v>686</v>
      </c>
      <c r="I9" s="270">
        <v>686</v>
      </c>
      <c r="J9" s="270">
        <v>526</v>
      </c>
      <c r="K9" s="270">
        <v>859</v>
      </c>
      <c r="L9" s="270">
        <v>949</v>
      </c>
      <c r="M9" s="270">
        <v>1710</v>
      </c>
      <c r="N9" s="270">
        <v>9638</v>
      </c>
    </row>
    <row r="10" spans="1:14">
      <c r="A10" s="269">
        <v>2011</v>
      </c>
      <c r="B10" s="270">
        <v>1388</v>
      </c>
      <c r="C10" s="270">
        <v>1930</v>
      </c>
      <c r="D10" s="270">
        <v>961</v>
      </c>
      <c r="E10" s="270">
        <v>782</v>
      </c>
      <c r="F10" s="270">
        <v>898</v>
      </c>
      <c r="G10" s="270">
        <v>494</v>
      </c>
      <c r="H10" s="270">
        <v>545</v>
      </c>
      <c r="I10" s="270">
        <v>600</v>
      </c>
      <c r="J10" s="270">
        <v>691</v>
      </c>
      <c r="K10" s="270">
        <v>451</v>
      </c>
      <c r="L10" s="270">
        <v>739</v>
      </c>
      <c r="M10" s="270">
        <v>463</v>
      </c>
      <c r="N10" s="270">
        <v>9942</v>
      </c>
    </row>
    <row r="11" spans="1:14">
      <c r="A11" s="269">
        <v>2012</v>
      </c>
      <c r="B11" s="270">
        <v>1391</v>
      </c>
      <c r="C11" s="270">
        <v>462</v>
      </c>
      <c r="D11" s="270">
        <v>474</v>
      </c>
      <c r="E11" s="270">
        <v>345</v>
      </c>
      <c r="F11" s="270">
        <v>1279</v>
      </c>
      <c r="G11" s="270">
        <v>523</v>
      </c>
      <c r="H11" s="270">
        <v>450</v>
      </c>
      <c r="I11" s="270">
        <v>611</v>
      </c>
      <c r="J11" s="270">
        <v>384</v>
      </c>
      <c r="K11" s="270">
        <v>371</v>
      </c>
      <c r="L11" s="270">
        <v>739</v>
      </c>
      <c r="M11" s="270">
        <v>218</v>
      </c>
      <c r="N11" s="270">
        <v>7247</v>
      </c>
    </row>
    <row r="12" spans="1:14">
      <c r="A12" s="269">
        <v>2013</v>
      </c>
      <c r="B12" s="270">
        <v>1121</v>
      </c>
      <c r="C12" s="270">
        <v>319</v>
      </c>
      <c r="D12" s="270">
        <v>318</v>
      </c>
      <c r="E12" s="270">
        <v>418</v>
      </c>
      <c r="F12" s="270">
        <v>1035</v>
      </c>
      <c r="G12" s="270">
        <v>376</v>
      </c>
      <c r="H12" s="270">
        <v>360</v>
      </c>
      <c r="I12" s="270">
        <v>451</v>
      </c>
      <c r="J12" s="270">
        <v>310</v>
      </c>
      <c r="K12" s="270">
        <v>271</v>
      </c>
      <c r="L12" s="270">
        <v>650</v>
      </c>
      <c r="M12" s="270">
        <v>168</v>
      </c>
      <c r="N12" s="270">
        <v>5797</v>
      </c>
    </row>
    <row r="13" spans="1:14">
      <c r="A13" s="269">
        <v>2014</v>
      </c>
      <c r="B13" s="270">
        <v>2039</v>
      </c>
      <c r="C13" s="270">
        <v>358</v>
      </c>
      <c r="D13" s="270">
        <v>236</v>
      </c>
      <c r="E13" s="270">
        <v>250</v>
      </c>
      <c r="F13" s="270">
        <v>670</v>
      </c>
      <c r="G13" s="270">
        <v>477</v>
      </c>
      <c r="H13" s="270">
        <v>206</v>
      </c>
      <c r="I13" s="270">
        <v>389</v>
      </c>
      <c r="J13" s="270">
        <v>403</v>
      </c>
      <c r="K13" s="270">
        <v>288</v>
      </c>
      <c r="L13" s="270">
        <v>402</v>
      </c>
      <c r="M13" s="270">
        <v>372</v>
      </c>
      <c r="N13" s="270">
        <v>6090</v>
      </c>
    </row>
    <row r="14" spans="1:14">
      <c r="A14" s="269">
        <v>2015</v>
      </c>
      <c r="B14" s="270">
        <v>2176</v>
      </c>
      <c r="C14" s="270">
        <v>325</v>
      </c>
      <c r="D14" s="270">
        <v>232</v>
      </c>
      <c r="E14" s="270">
        <v>246</v>
      </c>
      <c r="F14" s="270">
        <v>771</v>
      </c>
      <c r="G14" s="270">
        <v>353</v>
      </c>
      <c r="H14" s="270">
        <v>214</v>
      </c>
      <c r="I14" s="270">
        <v>571</v>
      </c>
      <c r="J14" s="270">
        <v>192</v>
      </c>
      <c r="K14" s="270">
        <v>184</v>
      </c>
      <c r="L14" s="270">
        <v>392</v>
      </c>
      <c r="M14" s="270">
        <v>140</v>
      </c>
      <c r="N14" s="270">
        <v>5796</v>
      </c>
    </row>
    <row r="15" spans="1:14">
      <c r="A15" s="269">
        <v>2016</v>
      </c>
      <c r="B15" s="270">
        <v>1917</v>
      </c>
      <c r="C15" s="270">
        <v>223</v>
      </c>
      <c r="D15" s="270">
        <v>205</v>
      </c>
      <c r="E15" s="270">
        <v>271</v>
      </c>
      <c r="F15" s="271">
        <v>0</v>
      </c>
      <c r="G15" s="271">
        <v>0</v>
      </c>
      <c r="H15" s="270">
        <v>879</v>
      </c>
      <c r="I15" s="270">
        <v>292</v>
      </c>
      <c r="J15" s="270">
        <v>330</v>
      </c>
      <c r="K15" s="270">
        <v>307</v>
      </c>
      <c r="L15" s="270">
        <v>582</v>
      </c>
      <c r="M15" s="270">
        <v>300</v>
      </c>
      <c r="N15" s="270">
        <v>5306</v>
      </c>
    </row>
    <row r="16" spans="1:14">
      <c r="A16" s="269">
        <v>2017</v>
      </c>
      <c r="B16" s="270">
        <v>2287</v>
      </c>
      <c r="C16" s="270">
        <v>70</v>
      </c>
      <c r="D16" s="270">
        <v>83</v>
      </c>
      <c r="E16" s="270">
        <v>55</v>
      </c>
      <c r="F16" s="270">
        <v>130</v>
      </c>
      <c r="G16" s="270">
        <v>34</v>
      </c>
      <c r="H16" s="270">
        <v>53</v>
      </c>
      <c r="I16" s="270">
        <v>98</v>
      </c>
      <c r="J16" s="270">
        <v>62</v>
      </c>
      <c r="K16" s="270">
        <v>1661</v>
      </c>
      <c r="L16" s="270">
        <v>895</v>
      </c>
      <c r="M16" s="270">
        <v>403</v>
      </c>
      <c r="N16" s="270">
        <v>5831</v>
      </c>
    </row>
    <row r="17" spans="1:14" ht="13.5" thickBot="1">
      <c r="A17" s="269">
        <v>2018</v>
      </c>
      <c r="B17" s="270">
        <v>699</v>
      </c>
      <c r="C17" s="270">
        <v>372</v>
      </c>
      <c r="D17" s="468">
        <v>349</v>
      </c>
      <c r="E17" s="270">
        <v>596</v>
      </c>
      <c r="F17" s="270">
        <v>1556</v>
      </c>
      <c r="G17" s="270">
        <v>403</v>
      </c>
      <c r="H17" s="270">
        <v>525</v>
      </c>
      <c r="I17" s="270">
        <v>876</v>
      </c>
      <c r="J17" s="270">
        <v>445</v>
      </c>
      <c r="K17" s="270" t="s">
        <v>598</v>
      </c>
      <c r="L17" s="270" t="s">
        <v>598</v>
      </c>
      <c r="M17" s="270" t="s">
        <v>54</v>
      </c>
      <c r="N17" s="270">
        <f>SUM(B17:M17)</f>
        <v>5821</v>
      </c>
    </row>
    <row r="18" spans="1:14" ht="13.5" thickBot="1">
      <c r="A18" s="272" t="s">
        <v>421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4"/>
    </row>
    <row r="19" spans="1:14">
      <c r="A19" s="269">
        <v>2008</v>
      </c>
      <c r="B19" s="270">
        <v>2</v>
      </c>
      <c r="C19" s="270">
        <v>182</v>
      </c>
      <c r="D19" s="270">
        <v>355</v>
      </c>
      <c r="E19" s="270">
        <v>252</v>
      </c>
      <c r="F19" s="270">
        <v>746</v>
      </c>
      <c r="G19" s="270">
        <v>431</v>
      </c>
      <c r="H19" s="270">
        <v>128</v>
      </c>
      <c r="I19" s="270">
        <v>580</v>
      </c>
      <c r="J19" s="270">
        <v>700</v>
      </c>
      <c r="K19" s="270">
        <v>829</v>
      </c>
      <c r="L19" s="270">
        <v>510</v>
      </c>
      <c r="M19" s="270">
        <v>748</v>
      </c>
      <c r="N19" s="270">
        <v>5463</v>
      </c>
    </row>
    <row r="20" spans="1:14">
      <c r="A20" s="269">
        <v>2009</v>
      </c>
      <c r="B20" s="270">
        <v>137</v>
      </c>
      <c r="C20" s="270">
        <v>418</v>
      </c>
      <c r="D20" s="270">
        <v>429</v>
      </c>
      <c r="E20" s="270">
        <v>93</v>
      </c>
      <c r="F20" s="270">
        <v>208</v>
      </c>
      <c r="G20" s="270">
        <v>423</v>
      </c>
      <c r="H20" s="270">
        <v>487</v>
      </c>
      <c r="I20" s="270">
        <v>121</v>
      </c>
      <c r="J20" s="270">
        <v>281</v>
      </c>
      <c r="K20" s="270">
        <v>332</v>
      </c>
      <c r="L20" s="270">
        <v>443</v>
      </c>
      <c r="M20" s="270">
        <v>490</v>
      </c>
      <c r="N20" s="270">
        <v>3862</v>
      </c>
    </row>
    <row r="21" spans="1:14">
      <c r="A21" s="269">
        <v>2010</v>
      </c>
      <c r="B21" s="270">
        <v>215</v>
      </c>
      <c r="C21" s="270">
        <v>261</v>
      </c>
      <c r="D21" s="270">
        <v>195</v>
      </c>
      <c r="E21" s="270">
        <v>236</v>
      </c>
      <c r="F21" s="270">
        <v>251</v>
      </c>
      <c r="G21" s="270">
        <v>244</v>
      </c>
      <c r="H21" s="270">
        <v>352</v>
      </c>
      <c r="I21" s="270">
        <v>216</v>
      </c>
      <c r="J21" s="270">
        <v>450</v>
      </c>
      <c r="K21" s="270">
        <v>301</v>
      </c>
      <c r="L21" s="270">
        <v>582</v>
      </c>
      <c r="M21" s="270">
        <v>688</v>
      </c>
      <c r="N21" s="270">
        <v>3991</v>
      </c>
    </row>
    <row r="22" spans="1:14">
      <c r="A22" s="269">
        <v>2011</v>
      </c>
      <c r="B22" s="270">
        <v>242</v>
      </c>
      <c r="C22" s="270">
        <v>292</v>
      </c>
      <c r="D22" s="270">
        <v>623</v>
      </c>
      <c r="E22" s="270">
        <v>481</v>
      </c>
      <c r="F22" s="270">
        <v>550</v>
      </c>
      <c r="G22" s="270">
        <v>332</v>
      </c>
      <c r="H22" s="270">
        <v>491</v>
      </c>
      <c r="I22" s="270">
        <v>455</v>
      </c>
      <c r="J22" s="270">
        <v>300</v>
      </c>
      <c r="K22" s="270">
        <v>179</v>
      </c>
      <c r="L22" s="270">
        <v>135</v>
      </c>
      <c r="M22" s="270">
        <v>175</v>
      </c>
      <c r="N22" s="270">
        <v>4255</v>
      </c>
    </row>
    <row r="23" spans="1:14" hidden="1">
      <c r="A23" s="269">
        <v>2012</v>
      </c>
      <c r="B23" s="271">
        <v>0</v>
      </c>
      <c r="C23" s="271">
        <v>0</v>
      </c>
      <c r="D23" s="271">
        <v>507</v>
      </c>
      <c r="E23" s="271">
        <v>1002</v>
      </c>
      <c r="F23" s="271">
        <v>517</v>
      </c>
      <c r="G23" s="271">
        <v>318</v>
      </c>
      <c r="H23" s="271">
        <v>347</v>
      </c>
      <c r="I23" s="271">
        <v>346</v>
      </c>
      <c r="J23" s="271">
        <v>196</v>
      </c>
      <c r="K23" s="271">
        <v>444</v>
      </c>
      <c r="L23" s="271">
        <v>336</v>
      </c>
      <c r="M23" s="271">
        <v>363</v>
      </c>
      <c r="N23" s="270">
        <v>4376</v>
      </c>
    </row>
    <row r="24" spans="1:14">
      <c r="A24" s="269">
        <v>2013</v>
      </c>
      <c r="B24" s="271">
        <v>125</v>
      </c>
      <c r="C24" s="271">
        <v>331</v>
      </c>
      <c r="D24" s="271">
        <v>330</v>
      </c>
      <c r="E24" s="271">
        <v>339</v>
      </c>
      <c r="F24" s="271">
        <v>326</v>
      </c>
      <c r="G24" s="271">
        <v>223</v>
      </c>
      <c r="H24" s="271">
        <v>420</v>
      </c>
      <c r="I24" s="271">
        <v>266</v>
      </c>
      <c r="J24" s="271">
        <v>390</v>
      </c>
      <c r="K24" s="271">
        <v>304</v>
      </c>
      <c r="L24" s="271">
        <v>317</v>
      </c>
      <c r="M24" s="271">
        <v>351</v>
      </c>
      <c r="N24" s="270">
        <v>3722</v>
      </c>
    </row>
    <row r="25" spans="1:14">
      <c r="A25" s="269">
        <v>2014</v>
      </c>
      <c r="B25" s="271">
        <v>220</v>
      </c>
      <c r="C25" s="271">
        <v>284</v>
      </c>
      <c r="D25" s="271">
        <v>253</v>
      </c>
      <c r="E25" s="271">
        <v>237</v>
      </c>
      <c r="F25" s="271">
        <v>357</v>
      </c>
      <c r="G25" s="271">
        <v>275</v>
      </c>
      <c r="H25" s="271">
        <v>278</v>
      </c>
      <c r="I25" s="271">
        <v>88</v>
      </c>
      <c r="J25" s="271">
        <v>244</v>
      </c>
      <c r="K25" s="271">
        <v>245</v>
      </c>
      <c r="L25" s="271">
        <v>145</v>
      </c>
      <c r="M25" s="271">
        <v>342</v>
      </c>
      <c r="N25" s="270">
        <v>2968</v>
      </c>
    </row>
    <row r="26" spans="1:14">
      <c r="A26" s="269">
        <v>2015</v>
      </c>
      <c r="B26" s="271">
        <v>225</v>
      </c>
      <c r="C26" s="271">
        <v>112</v>
      </c>
      <c r="D26" s="271">
        <v>155</v>
      </c>
      <c r="E26" s="271">
        <v>388</v>
      </c>
      <c r="F26" s="271">
        <v>364</v>
      </c>
      <c r="G26" s="271">
        <v>208</v>
      </c>
      <c r="H26" s="271">
        <v>393</v>
      </c>
      <c r="I26" s="271">
        <v>166</v>
      </c>
      <c r="J26" s="271">
        <v>474</v>
      </c>
      <c r="K26" s="271">
        <v>0</v>
      </c>
      <c r="L26" s="271">
        <v>0</v>
      </c>
      <c r="M26" s="271">
        <v>0</v>
      </c>
      <c r="N26" s="270">
        <v>2485</v>
      </c>
    </row>
    <row r="27" spans="1:14">
      <c r="A27" s="269">
        <v>2016</v>
      </c>
      <c r="B27" s="271">
        <v>0</v>
      </c>
      <c r="C27" s="271">
        <v>0</v>
      </c>
      <c r="D27" s="271">
        <v>0</v>
      </c>
      <c r="E27" s="271">
        <v>74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908</v>
      </c>
      <c r="L27" s="271">
        <v>179</v>
      </c>
      <c r="M27" s="271">
        <v>285</v>
      </c>
      <c r="N27" s="270">
        <v>1446</v>
      </c>
    </row>
    <row r="28" spans="1:14">
      <c r="A28" s="269">
        <v>2017</v>
      </c>
      <c r="B28" s="271">
        <v>0</v>
      </c>
      <c r="C28" s="270">
        <v>61</v>
      </c>
      <c r="D28" s="270">
        <v>247</v>
      </c>
      <c r="E28" s="270">
        <v>81</v>
      </c>
      <c r="F28" s="270">
        <v>110</v>
      </c>
      <c r="G28" s="270">
        <v>213</v>
      </c>
      <c r="H28" s="270">
        <v>108</v>
      </c>
      <c r="I28" s="270">
        <v>148</v>
      </c>
      <c r="J28" s="270">
        <v>325</v>
      </c>
      <c r="K28" s="270">
        <v>217</v>
      </c>
      <c r="L28" s="270">
        <v>130</v>
      </c>
      <c r="M28" s="270">
        <v>490</v>
      </c>
      <c r="N28" s="270">
        <v>2130</v>
      </c>
    </row>
    <row r="29" spans="1:14" ht="13.5" thickBot="1">
      <c r="A29" s="269">
        <v>2018</v>
      </c>
      <c r="B29" s="271">
        <v>134</v>
      </c>
      <c r="C29" s="270">
        <v>202</v>
      </c>
      <c r="D29" s="468">
        <v>178</v>
      </c>
      <c r="E29" s="270">
        <v>150</v>
      </c>
      <c r="F29" s="270">
        <v>119</v>
      </c>
      <c r="G29" s="270">
        <v>129</v>
      </c>
      <c r="H29" s="270">
        <v>22</v>
      </c>
      <c r="I29" s="270">
        <v>261</v>
      </c>
      <c r="J29" s="270">
        <v>177</v>
      </c>
      <c r="K29" s="270" t="s">
        <v>598</v>
      </c>
      <c r="L29" s="270" t="s">
        <v>598</v>
      </c>
      <c r="M29" s="270">
        <v>0</v>
      </c>
      <c r="N29" s="270">
        <f>SUM(B29:M29)</f>
        <v>1372</v>
      </c>
    </row>
    <row r="30" spans="1:14" ht="13.5" thickBot="1">
      <c r="A30" s="272" t="s">
        <v>525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4"/>
    </row>
    <row r="31" spans="1:14">
      <c r="A31" s="269">
        <v>2008</v>
      </c>
      <c r="B31" s="270">
        <v>800</v>
      </c>
      <c r="C31" s="270">
        <v>92518</v>
      </c>
      <c r="D31" s="270">
        <v>192433</v>
      </c>
      <c r="E31" s="270">
        <v>141524</v>
      </c>
      <c r="F31" s="270">
        <v>400303</v>
      </c>
      <c r="G31" s="270">
        <v>229588</v>
      </c>
      <c r="H31" s="270">
        <v>70032</v>
      </c>
      <c r="I31" s="270">
        <v>304691</v>
      </c>
      <c r="J31" s="270">
        <v>431052</v>
      </c>
      <c r="K31" s="270">
        <v>498837</v>
      </c>
      <c r="L31" s="270">
        <v>298851</v>
      </c>
      <c r="M31" s="270">
        <v>480402</v>
      </c>
      <c r="N31" s="270">
        <v>3141031</v>
      </c>
    </row>
    <row r="32" spans="1:14">
      <c r="A32" s="269">
        <v>2009</v>
      </c>
      <c r="B32" s="270">
        <v>79054</v>
      </c>
      <c r="C32" s="270">
        <v>233271</v>
      </c>
      <c r="D32" s="270">
        <v>245697</v>
      </c>
      <c r="E32" s="270">
        <v>49862</v>
      </c>
      <c r="F32" s="270">
        <v>128089</v>
      </c>
      <c r="G32" s="270">
        <v>262520</v>
      </c>
      <c r="H32" s="270">
        <v>287412</v>
      </c>
      <c r="I32" s="270">
        <v>58346</v>
      </c>
      <c r="J32" s="270">
        <v>184683</v>
      </c>
      <c r="K32" s="270">
        <v>187909</v>
      </c>
      <c r="L32" s="270">
        <v>239235</v>
      </c>
      <c r="M32" s="270">
        <v>252290</v>
      </c>
      <c r="N32" s="270">
        <v>2208368</v>
      </c>
    </row>
    <row r="33" spans="1:14">
      <c r="A33" s="269">
        <v>2010</v>
      </c>
      <c r="B33" s="270">
        <v>105549</v>
      </c>
      <c r="C33" s="270">
        <v>186481</v>
      </c>
      <c r="D33" s="270">
        <v>113138</v>
      </c>
      <c r="E33" s="270">
        <v>126981</v>
      </c>
      <c r="F33" s="270">
        <v>144408</v>
      </c>
      <c r="G33" s="270">
        <v>153551</v>
      </c>
      <c r="H33" s="270">
        <v>236173</v>
      </c>
      <c r="I33" s="270">
        <v>117965</v>
      </c>
      <c r="J33" s="270">
        <v>274273</v>
      </c>
      <c r="K33" s="270">
        <v>201597</v>
      </c>
      <c r="L33" s="270">
        <v>391211</v>
      </c>
      <c r="M33" s="270">
        <v>445154</v>
      </c>
      <c r="N33" s="270">
        <v>2496481</v>
      </c>
    </row>
    <row r="34" spans="1:14">
      <c r="A34" s="269">
        <v>2011</v>
      </c>
      <c r="B34" s="271">
        <v>161710</v>
      </c>
      <c r="C34" s="271">
        <v>170715</v>
      </c>
      <c r="D34" s="271">
        <v>432702</v>
      </c>
      <c r="E34" s="271">
        <v>390251</v>
      </c>
      <c r="F34" s="271">
        <v>437382</v>
      </c>
      <c r="G34" s="271">
        <v>220084</v>
      </c>
      <c r="H34" s="271">
        <v>342824</v>
      </c>
      <c r="I34" s="271">
        <v>299026</v>
      </c>
      <c r="J34" s="270">
        <v>171908</v>
      </c>
      <c r="K34" s="270">
        <v>171167</v>
      </c>
      <c r="L34" s="270">
        <v>101514</v>
      </c>
      <c r="M34" s="270">
        <v>113158</v>
      </c>
      <c r="N34" s="270">
        <v>3012441</v>
      </c>
    </row>
    <row r="35" spans="1:14">
      <c r="A35" s="269">
        <v>2012</v>
      </c>
      <c r="B35" s="271">
        <v>0</v>
      </c>
      <c r="C35" s="271">
        <v>0</v>
      </c>
      <c r="D35" s="271">
        <v>344770</v>
      </c>
      <c r="E35" s="271">
        <v>600417</v>
      </c>
      <c r="F35" s="271">
        <v>306692</v>
      </c>
      <c r="G35" s="271">
        <v>200734</v>
      </c>
      <c r="H35" s="271">
        <v>230042</v>
      </c>
      <c r="I35" s="271">
        <v>200873</v>
      </c>
      <c r="J35" s="270">
        <v>133315</v>
      </c>
      <c r="K35" s="270">
        <v>287218</v>
      </c>
      <c r="L35" s="270">
        <v>214813</v>
      </c>
      <c r="M35" s="270">
        <v>220432</v>
      </c>
      <c r="N35" s="270">
        <v>2739306</v>
      </c>
    </row>
    <row r="36" spans="1:14">
      <c r="A36" s="269">
        <v>2013</v>
      </c>
      <c r="B36" s="271">
        <v>58586</v>
      </c>
      <c r="C36" s="271">
        <v>147664</v>
      </c>
      <c r="D36" s="271">
        <v>152719</v>
      </c>
      <c r="E36" s="271">
        <v>169137</v>
      </c>
      <c r="F36" s="271">
        <v>158259</v>
      </c>
      <c r="G36" s="271">
        <v>117696</v>
      </c>
      <c r="H36" s="271">
        <v>226659</v>
      </c>
      <c r="I36" s="275">
        <v>141609</v>
      </c>
      <c r="J36" s="275">
        <v>204049</v>
      </c>
      <c r="K36" s="275">
        <v>160318</v>
      </c>
      <c r="L36" s="275">
        <v>150143</v>
      </c>
      <c r="M36" s="275">
        <v>173860</v>
      </c>
      <c r="N36" s="270">
        <v>1860699</v>
      </c>
    </row>
    <row r="37" spans="1:14">
      <c r="A37" s="269">
        <v>2014</v>
      </c>
      <c r="B37" s="271">
        <v>98436.3</v>
      </c>
      <c r="C37" s="271">
        <v>133326</v>
      </c>
      <c r="D37" s="271">
        <v>132626.29999999999</v>
      </c>
      <c r="E37" s="271">
        <v>139241</v>
      </c>
      <c r="F37" s="271">
        <v>190666</v>
      </c>
      <c r="G37" s="271">
        <v>126401</v>
      </c>
      <c r="H37" s="271">
        <v>133390</v>
      </c>
      <c r="I37" s="275">
        <v>41694</v>
      </c>
      <c r="J37" s="275">
        <v>127290.4</v>
      </c>
      <c r="K37" s="275">
        <v>127743</v>
      </c>
      <c r="L37" s="275">
        <v>68142</v>
      </c>
      <c r="M37" s="275">
        <v>180040</v>
      </c>
      <c r="N37" s="270">
        <v>1498996</v>
      </c>
    </row>
    <row r="38" spans="1:14">
      <c r="A38" s="269">
        <v>2015</v>
      </c>
      <c r="B38" s="271">
        <v>110934</v>
      </c>
      <c r="C38" s="271">
        <v>53376</v>
      </c>
      <c r="D38" s="271">
        <v>106585</v>
      </c>
      <c r="E38" s="271">
        <v>228911</v>
      </c>
      <c r="F38" s="271">
        <v>208849</v>
      </c>
      <c r="G38" s="271">
        <v>117497</v>
      </c>
      <c r="H38" s="271">
        <v>210342</v>
      </c>
      <c r="I38" s="275">
        <v>97422</v>
      </c>
      <c r="J38" s="275">
        <v>253813</v>
      </c>
      <c r="K38" s="275">
        <v>0</v>
      </c>
      <c r="L38" s="275">
        <v>0</v>
      </c>
      <c r="M38" s="275">
        <v>0</v>
      </c>
      <c r="N38" s="270">
        <v>1387729</v>
      </c>
    </row>
    <row r="39" spans="1:14">
      <c r="A39" s="269">
        <v>2016</v>
      </c>
      <c r="B39" s="271">
        <v>0</v>
      </c>
      <c r="C39" s="271">
        <v>0</v>
      </c>
      <c r="D39" s="271">
        <v>0</v>
      </c>
      <c r="E39" s="271">
        <v>35313</v>
      </c>
      <c r="F39" s="271">
        <v>0</v>
      </c>
      <c r="G39" s="271">
        <v>0</v>
      </c>
      <c r="H39" s="271">
        <v>0</v>
      </c>
      <c r="I39" s="275">
        <v>0</v>
      </c>
      <c r="J39" s="275">
        <v>0</v>
      </c>
      <c r="K39" s="275">
        <v>427494</v>
      </c>
      <c r="L39" s="275">
        <v>84556</v>
      </c>
      <c r="M39" s="275">
        <v>138372</v>
      </c>
      <c r="N39" s="270">
        <v>685735</v>
      </c>
    </row>
    <row r="40" spans="1:14">
      <c r="A40" s="269">
        <v>2017</v>
      </c>
      <c r="B40" s="271">
        <v>0</v>
      </c>
      <c r="C40" s="271">
        <v>32699</v>
      </c>
      <c r="D40" s="271">
        <v>119341</v>
      </c>
      <c r="E40" s="271">
        <v>39632</v>
      </c>
      <c r="F40" s="271">
        <v>52597</v>
      </c>
      <c r="G40" s="271">
        <v>103011</v>
      </c>
      <c r="H40" s="271">
        <v>58147</v>
      </c>
      <c r="I40" s="271">
        <v>71465</v>
      </c>
      <c r="J40" s="270">
        <v>169386</v>
      </c>
      <c r="K40" s="270">
        <v>116649</v>
      </c>
      <c r="L40" s="270">
        <v>66266</v>
      </c>
      <c r="M40" s="270">
        <v>248824</v>
      </c>
      <c r="N40" s="270">
        <v>1078017</v>
      </c>
    </row>
    <row r="41" spans="1:14">
      <c r="A41" s="269">
        <v>2018</v>
      </c>
      <c r="B41" s="271">
        <v>77038</v>
      </c>
      <c r="C41" s="270">
        <v>101004</v>
      </c>
      <c r="D41" s="468">
        <v>87582</v>
      </c>
      <c r="E41" s="270">
        <v>65306</v>
      </c>
      <c r="F41" s="270">
        <v>56653</v>
      </c>
      <c r="G41" s="270">
        <v>60122</v>
      </c>
      <c r="H41" s="270">
        <v>8299</v>
      </c>
      <c r="I41" s="270">
        <v>140270</v>
      </c>
      <c r="J41" s="270">
        <v>96582</v>
      </c>
      <c r="K41" s="270" t="s">
        <v>598</v>
      </c>
      <c r="L41" s="270" t="s">
        <v>598</v>
      </c>
      <c r="M41" s="270">
        <v>0</v>
      </c>
      <c r="N41" s="270">
        <f>SUM(B41:M41)</f>
        <v>692856</v>
      </c>
    </row>
    <row r="42" spans="1:14">
      <c r="A42" s="789" t="s">
        <v>599</v>
      </c>
      <c r="B42" s="789"/>
      <c r="C42" s="789"/>
      <c r="D42" s="789"/>
      <c r="E42" s="789"/>
      <c r="F42" s="789"/>
      <c r="G42" s="789"/>
      <c r="H42" s="789"/>
      <c r="I42" s="789"/>
      <c r="J42" s="628"/>
      <c r="K42" s="628"/>
      <c r="L42" s="628"/>
      <c r="M42" s="628"/>
      <c r="N42" s="628"/>
    </row>
    <row r="43" spans="1:14">
      <c r="A43" s="629" t="s">
        <v>532</v>
      </c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</row>
  </sheetData>
  <mergeCells count="1">
    <mergeCell ref="A42:I42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7">
    <tabColor rgb="FFFF99FF"/>
  </sheetPr>
  <dimension ref="A1:N53"/>
  <sheetViews>
    <sheetView view="pageBreakPreview" topLeftCell="A13" zoomScaleNormal="100" zoomScaleSheetLayoutView="100" workbookViewId="0">
      <selection activeCell="C39" sqref="C39"/>
    </sheetView>
  </sheetViews>
  <sheetFormatPr baseColWidth="10" defaultColWidth="11.5703125" defaultRowHeight="12.75"/>
  <cols>
    <col min="1" max="1" width="13.5703125" style="224" customWidth="1"/>
    <col min="2" max="2" width="74.7109375" style="193" customWidth="1"/>
    <col min="3" max="3" width="20.5703125" style="205" customWidth="1"/>
    <col min="4" max="4" width="15.7109375" style="205" customWidth="1"/>
    <col min="5" max="5" width="15.7109375" style="256" customWidth="1"/>
    <col min="6" max="6" width="25" style="193" customWidth="1"/>
    <col min="7" max="16384" width="11.5703125" style="193"/>
  </cols>
  <sheetData>
    <row r="1" spans="1:14" s="265" customFormat="1">
      <c r="A1" s="213" t="s">
        <v>367</v>
      </c>
      <c r="B1" s="264"/>
      <c r="C1" s="264"/>
      <c r="D1" s="264"/>
      <c r="E1" s="690"/>
      <c r="F1" s="264"/>
      <c r="G1" s="264"/>
      <c r="H1" s="264"/>
      <c r="I1" s="264"/>
      <c r="J1" s="264"/>
      <c r="K1" s="264"/>
      <c r="L1" s="264"/>
      <c r="M1" s="264"/>
      <c r="N1" s="264"/>
    </row>
    <row r="2" spans="1:14" ht="15.75">
      <c r="A2" s="138" t="s">
        <v>600</v>
      </c>
      <c r="B2" s="593"/>
    </row>
    <row r="3" spans="1:14">
      <c r="A3" s="499" t="s">
        <v>369</v>
      </c>
      <c r="B3" s="499" t="s">
        <v>370</v>
      </c>
      <c r="C3" s="500" t="s">
        <v>401</v>
      </c>
      <c r="D3" s="500" t="s">
        <v>371</v>
      </c>
    </row>
    <row r="4" spans="1:14" ht="9.75" customHeight="1">
      <c r="A4" s="501"/>
      <c r="B4" s="501"/>
      <c r="C4" s="501"/>
      <c r="D4" s="501"/>
    </row>
    <row r="5" spans="1:14">
      <c r="A5" s="502">
        <v>696</v>
      </c>
      <c r="B5" s="502" t="s">
        <v>303</v>
      </c>
      <c r="C5" s="503">
        <v>1397902.430600001</v>
      </c>
      <c r="D5" s="504">
        <f>C5/128521500.6</f>
        <v>1.0876798232777568E-2</v>
      </c>
    </row>
    <row r="6" spans="1:14">
      <c r="A6" s="502">
        <v>339</v>
      </c>
      <c r="B6" s="502" t="s">
        <v>302</v>
      </c>
      <c r="C6" s="503">
        <v>308648.28069999994</v>
      </c>
      <c r="D6" s="504">
        <f t="shared" ref="D6:D10" si="0">C6/128521500.6</f>
        <v>2.4015303218456194E-3</v>
      </c>
    </row>
    <row r="7" spans="1:14">
      <c r="A7" s="505">
        <v>138</v>
      </c>
      <c r="B7" s="505" t="s">
        <v>372</v>
      </c>
      <c r="C7" s="506">
        <v>59201.856500000016</v>
      </c>
      <c r="D7" s="594">
        <f t="shared" si="0"/>
        <v>4.6063776273710906E-4</v>
      </c>
    </row>
    <row r="8" spans="1:14">
      <c r="A8" s="505">
        <v>41</v>
      </c>
      <c r="B8" s="505" t="s">
        <v>373</v>
      </c>
      <c r="C8" s="506">
        <v>34947.440700000006</v>
      </c>
      <c r="D8" s="594">
        <f t="shared" si="0"/>
        <v>2.7191902161777286E-4</v>
      </c>
    </row>
    <row r="9" spans="1:14">
      <c r="A9" s="505">
        <v>28</v>
      </c>
      <c r="B9" s="505" t="s">
        <v>423</v>
      </c>
      <c r="C9" s="506">
        <v>45522.695599999999</v>
      </c>
      <c r="D9" s="594">
        <f t="shared" si="0"/>
        <v>3.5420295738439271E-4</v>
      </c>
    </row>
    <row r="10" spans="1:14">
      <c r="A10" s="505">
        <v>80</v>
      </c>
      <c r="B10" s="505" t="s">
        <v>374</v>
      </c>
      <c r="C10" s="506">
        <v>33413.019199999995</v>
      </c>
      <c r="D10" s="594">
        <f t="shared" si="0"/>
        <v>2.5997999590739293E-4</v>
      </c>
    </row>
    <row r="11" spans="1:14">
      <c r="A11" s="507">
        <f>SUM(A5:A6)</f>
        <v>1035</v>
      </c>
      <c r="B11" s="508" t="s">
        <v>375</v>
      </c>
      <c r="C11" s="507">
        <f>SUM(C5:C6)</f>
        <v>1706550.711300001</v>
      </c>
      <c r="D11" s="509">
        <f>C11/128521500.6</f>
        <v>1.3278328554623187E-2</v>
      </c>
      <c r="F11" s="541"/>
    </row>
    <row r="12" spans="1:14">
      <c r="F12" s="541"/>
    </row>
    <row r="13" spans="1:14">
      <c r="F13" s="541"/>
    </row>
    <row r="14" spans="1:14" ht="15.75">
      <c r="A14" s="138" t="s">
        <v>601</v>
      </c>
      <c r="F14" s="541"/>
    </row>
    <row r="15" spans="1:14">
      <c r="A15" s="226" t="s">
        <v>376</v>
      </c>
      <c r="B15" s="253" t="s">
        <v>602</v>
      </c>
      <c r="C15" s="254" t="s">
        <v>377</v>
      </c>
      <c r="D15" s="254" t="s">
        <v>401</v>
      </c>
      <c r="E15" s="691" t="s">
        <v>371</v>
      </c>
      <c r="F15" s="541"/>
    </row>
    <row r="16" spans="1:14" ht="4.5" customHeight="1">
      <c r="A16" s="262"/>
      <c r="B16" s="260"/>
      <c r="C16" s="261"/>
      <c r="D16" s="261"/>
      <c r="E16" s="692"/>
      <c r="F16" s="664"/>
    </row>
    <row r="17" spans="1:6">
      <c r="A17" s="224" t="s">
        <v>378</v>
      </c>
      <c r="B17" s="193" t="s">
        <v>553</v>
      </c>
      <c r="C17" s="205">
        <v>13</v>
      </c>
      <c r="D17" s="205">
        <v>6170475.0459999992</v>
      </c>
      <c r="E17" s="255">
        <f>D17/F17</f>
        <v>4.8011205637404332E-2</v>
      </c>
      <c r="F17" s="665">
        <v>128521560</v>
      </c>
    </row>
    <row r="18" spans="1:6">
      <c r="A18" s="224">
        <v>2</v>
      </c>
      <c r="B18" s="193" t="s">
        <v>554</v>
      </c>
      <c r="C18" s="205">
        <v>28</v>
      </c>
      <c r="D18" s="205">
        <v>10728666.2081</v>
      </c>
      <c r="E18" s="255">
        <f t="shared" ref="E18:E27" si="1">D18/F18</f>
        <v>8.3477559781409444E-2</v>
      </c>
      <c r="F18" s="665">
        <v>128521560</v>
      </c>
    </row>
    <row r="19" spans="1:6">
      <c r="A19" s="224" t="s">
        <v>379</v>
      </c>
      <c r="B19" s="193" t="s">
        <v>555</v>
      </c>
      <c r="C19" s="205">
        <v>67</v>
      </c>
      <c r="D19" s="205">
        <v>8548736.6800000016</v>
      </c>
      <c r="E19" s="255">
        <f t="shared" si="1"/>
        <v>6.6515973506701923E-2</v>
      </c>
      <c r="F19" s="665">
        <v>128521560</v>
      </c>
    </row>
    <row r="20" spans="1:6">
      <c r="A20" s="224" t="s">
        <v>380</v>
      </c>
      <c r="B20" s="193" t="s">
        <v>556</v>
      </c>
      <c r="C20" s="205">
        <v>13</v>
      </c>
      <c r="D20" s="205">
        <v>6935351.54</v>
      </c>
      <c r="E20" s="255">
        <f t="shared" si="1"/>
        <v>5.3962553364587232E-2</v>
      </c>
      <c r="F20" s="665">
        <v>128521560</v>
      </c>
    </row>
    <row r="21" spans="1:6">
      <c r="A21" s="224" t="s">
        <v>381</v>
      </c>
      <c r="B21" s="193" t="s">
        <v>557</v>
      </c>
      <c r="C21" s="205">
        <v>60</v>
      </c>
      <c r="D21" s="205">
        <v>3389508.3590000002</v>
      </c>
      <c r="E21" s="255">
        <f t="shared" si="1"/>
        <v>2.6373072027759389E-2</v>
      </c>
      <c r="F21" s="665">
        <v>128521560</v>
      </c>
    </row>
    <row r="22" spans="1:6">
      <c r="A22" s="224" t="s">
        <v>382</v>
      </c>
      <c r="B22" s="193" t="s">
        <v>558</v>
      </c>
      <c r="C22" s="205">
        <v>9314</v>
      </c>
      <c r="D22" s="205">
        <v>1453493.1894998099</v>
      </c>
      <c r="E22" s="255">
        <f t="shared" si="1"/>
        <v>1.1309333542946489E-2</v>
      </c>
      <c r="F22" s="665">
        <v>128521560</v>
      </c>
    </row>
    <row r="23" spans="1:6">
      <c r="A23" s="224" t="s">
        <v>383</v>
      </c>
      <c r="B23" s="193" t="s">
        <v>559</v>
      </c>
      <c r="C23" s="205">
        <v>206</v>
      </c>
      <c r="D23" s="205">
        <v>531725.7326999997</v>
      </c>
      <c r="E23" s="255">
        <f t="shared" si="1"/>
        <v>4.1372492887574641E-3</v>
      </c>
      <c r="F23" s="665">
        <v>128521560</v>
      </c>
    </row>
    <row r="24" spans="1:6">
      <c r="A24" s="224" t="s">
        <v>384</v>
      </c>
      <c r="B24" s="193" t="s">
        <v>560</v>
      </c>
      <c r="C24" s="205">
        <v>40</v>
      </c>
      <c r="D24" s="205">
        <v>348200</v>
      </c>
      <c r="E24" s="255">
        <f t="shared" si="1"/>
        <v>2.7092730589326802E-3</v>
      </c>
      <c r="F24" s="665">
        <v>128521560</v>
      </c>
    </row>
    <row r="25" spans="1:6">
      <c r="A25" s="224" t="s">
        <v>385</v>
      </c>
      <c r="B25" s="193" t="s">
        <v>561</v>
      </c>
      <c r="C25" s="205">
        <v>6</v>
      </c>
      <c r="D25" s="205">
        <v>108611.5851</v>
      </c>
      <c r="E25" s="255">
        <f t="shared" si="1"/>
        <v>8.4508455312867347E-4</v>
      </c>
      <c r="F25" s="665">
        <v>128521560</v>
      </c>
    </row>
    <row r="26" spans="1:6">
      <c r="A26" s="224" t="s">
        <v>386</v>
      </c>
      <c r="B26" s="193" t="s">
        <v>562</v>
      </c>
      <c r="C26" s="205">
        <v>1</v>
      </c>
      <c r="D26" s="205">
        <v>4696.1350000000002</v>
      </c>
      <c r="E26" s="256">
        <f>D26/F26</f>
        <v>3.65396669632706E-5</v>
      </c>
      <c r="F26" s="665">
        <v>128521560</v>
      </c>
    </row>
    <row r="27" spans="1:6">
      <c r="A27" s="224" t="s">
        <v>387</v>
      </c>
      <c r="B27" s="193" t="s">
        <v>563</v>
      </c>
      <c r="C27" s="205">
        <v>20</v>
      </c>
      <c r="D27" s="205">
        <v>4188.8639999999996</v>
      </c>
      <c r="E27" s="256">
        <f t="shared" si="1"/>
        <v>3.2592694953282545E-5</v>
      </c>
      <c r="F27" s="665">
        <v>128521560</v>
      </c>
    </row>
    <row r="28" spans="1:6">
      <c r="A28" s="224" t="s">
        <v>388</v>
      </c>
      <c r="B28" s="193" t="s">
        <v>564</v>
      </c>
      <c r="C28" s="205">
        <v>40</v>
      </c>
      <c r="D28" s="205">
        <v>1912</v>
      </c>
      <c r="E28" s="256">
        <f>D28/F28</f>
        <v>1.4876881357493638E-5</v>
      </c>
      <c r="F28" s="665">
        <v>128521560</v>
      </c>
    </row>
    <row r="29" spans="1:6">
      <c r="A29" s="252" t="s">
        <v>55</v>
      </c>
      <c r="B29" s="257"/>
      <c r="C29" s="258">
        <f>SUM(C17:C28)</f>
        <v>9808</v>
      </c>
      <c r="D29" s="258">
        <f>SUM(D17:D28)</f>
        <v>38225565.339399807</v>
      </c>
      <c r="E29" s="693">
        <f>D29/F29</f>
        <v>0.29742531400490163</v>
      </c>
      <c r="F29" s="665">
        <v>128521560</v>
      </c>
    </row>
    <row r="30" spans="1:6" ht="9.75" customHeight="1">
      <c r="A30" s="739"/>
      <c r="B30" s="740"/>
      <c r="C30" s="741"/>
      <c r="D30" s="741"/>
      <c r="E30" s="742"/>
      <c r="F30" s="665">
        <v>128521560</v>
      </c>
    </row>
    <row r="31" spans="1:6">
      <c r="A31" s="226" t="s">
        <v>376</v>
      </c>
      <c r="B31" s="253" t="s">
        <v>603</v>
      </c>
      <c r="C31" s="254" t="s">
        <v>377</v>
      </c>
      <c r="D31" s="254" t="s">
        <v>401</v>
      </c>
      <c r="E31" s="691" t="s">
        <v>371</v>
      </c>
      <c r="F31" s="665">
        <v>128521560</v>
      </c>
    </row>
    <row r="32" spans="1:6" ht="3.75" customHeight="1">
      <c r="A32" s="262"/>
      <c r="B32" s="260"/>
      <c r="C32" s="261"/>
      <c r="D32" s="261"/>
      <c r="E32" s="692"/>
      <c r="F32" s="665">
        <v>128521560</v>
      </c>
    </row>
    <row r="33" spans="1:6">
      <c r="A33" s="224" t="s">
        <v>378</v>
      </c>
      <c r="B33" s="193" t="s">
        <v>604</v>
      </c>
      <c r="C33" s="205">
        <v>65</v>
      </c>
      <c r="D33" s="205">
        <v>15198104.047899999</v>
      </c>
      <c r="E33" s="255">
        <f>D33/F33</f>
        <v>0.11825334245787243</v>
      </c>
      <c r="F33" s="665">
        <v>128521560</v>
      </c>
    </row>
    <row r="34" spans="1:6">
      <c r="A34" s="224">
        <v>2</v>
      </c>
      <c r="B34" s="193" t="s">
        <v>605</v>
      </c>
      <c r="C34" s="205">
        <v>69</v>
      </c>
      <c r="D34" s="205">
        <v>11687818.789999999</v>
      </c>
      <c r="E34" s="255">
        <f t="shared" ref="E34:E41" si="2">D34/F34</f>
        <v>9.0940530055813193E-2</v>
      </c>
      <c r="F34" s="665">
        <v>128521560</v>
      </c>
    </row>
    <row r="35" spans="1:6">
      <c r="A35" s="224" t="s">
        <v>379</v>
      </c>
      <c r="B35" s="193" t="s">
        <v>606</v>
      </c>
      <c r="C35" s="205">
        <v>18</v>
      </c>
      <c r="D35" s="205">
        <v>7500837.4480000008</v>
      </c>
      <c r="E35" s="255">
        <f t="shared" si="2"/>
        <v>5.8362483679781051E-2</v>
      </c>
      <c r="F35" s="665">
        <v>128521560</v>
      </c>
    </row>
    <row r="36" spans="1:6">
      <c r="A36" s="224" t="s">
        <v>380</v>
      </c>
      <c r="B36" s="193" t="s">
        <v>607</v>
      </c>
      <c r="C36" s="205">
        <v>29</v>
      </c>
      <c r="D36" s="205">
        <v>1391869.3733999999</v>
      </c>
      <c r="E36" s="255">
        <f t="shared" si="2"/>
        <v>1.0829851220293311E-2</v>
      </c>
      <c r="F36" s="665">
        <v>128521560</v>
      </c>
    </row>
    <row r="37" spans="1:6">
      <c r="A37" s="224" t="s">
        <v>381</v>
      </c>
      <c r="B37" s="193" t="s">
        <v>608</v>
      </c>
      <c r="C37" s="205">
        <v>130</v>
      </c>
      <c r="D37" s="205">
        <v>396392.47000000003</v>
      </c>
      <c r="E37" s="255">
        <f t="shared" si="2"/>
        <v>3.0842488217541091E-3</v>
      </c>
      <c r="F37" s="665">
        <v>128521560</v>
      </c>
    </row>
    <row r="38" spans="1:6">
      <c r="A38" s="224" t="s">
        <v>382</v>
      </c>
      <c r="B38" s="193" t="s">
        <v>609</v>
      </c>
      <c r="C38" s="205">
        <v>24</v>
      </c>
      <c r="D38" s="205">
        <v>374508.31</v>
      </c>
      <c r="E38" s="255">
        <f t="shared" si="2"/>
        <v>2.9139726439672844E-3</v>
      </c>
      <c r="F38" s="665">
        <v>128521560</v>
      </c>
    </row>
    <row r="39" spans="1:6">
      <c r="A39" s="224" t="s">
        <v>383</v>
      </c>
      <c r="B39" s="193" t="s">
        <v>610</v>
      </c>
      <c r="C39" s="205">
        <v>2459</v>
      </c>
      <c r="D39" s="205">
        <v>353093.97700000001</v>
      </c>
      <c r="E39" s="255">
        <f t="shared" si="2"/>
        <v>2.7473520940766672E-3</v>
      </c>
      <c r="F39" s="665">
        <v>128521560</v>
      </c>
    </row>
    <row r="40" spans="1:6">
      <c r="A40" s="224" t="s">
        <v>384</v>
      </c>
      <c r="B40" s="193" t="s">
        <v>611</v>
      </c>
      <c r="C40" s="205">
        <v>2</v>
      </c>
      <c r="D40" s="205">
        <v>8933689.0940000005</v>
      </c>
      <c r="E40" s="255">
        <f t="shared" si="2"/>
        <v>6.9511209590048556E-2</v>
      </c>
      <c r="F40" s="665">
        <v>128521560</v>
      </c>
    </row>
    <row r="41" spans="1:6">
      <c r="A41" s="224" t="s">
        <v>385</v>
      </c>
      <c r="B41" s="193" t="s">
        <v>612</v>
      </c>
      <c r="C41" s="205">
        <v>6</v>
      </c>
      <c r="D41" s="205">
        <v>115053.0894</v>
      </c>
      <c r="E41" s="255">
        <f t="shared" si="2"/>
        <v>8.9520458201721169E-4</v>
      </c>
      <c r="F41" s="665">
        <v>128521560</v>
      </c>
    </row>
    <row r="42" spans="1:6">
      <c r="A42" s="252" t="s">
        <v>55</v>
      </c>
      <c r="B42" s="257"/>
      <c r="C42" s="258">
        <f>SUM(C33:C41)</f>
        <v>2802</v>
      </c>
      <c r="D42" s="258">
        <f>SUM(D33:D41)</f>
        <v>45951366.599699996</v>
      </c>
      <c r="E42" s="693">
        <f>SUM(E33:E41)</f>
        <v>0.35753819514562379</v>
      </c>
      <c r="F42" s="665"/>
    </row>
    <row r="43" spans="1:6">
      <c r="F43" s="664"/>
    </row>
    <row r="44" spans="1:6">
      <c r="A44" s="263" t="s">
        <v>613</v>
      </c>
      <c r="B44" s="208"/>
      <c r="C44" s="631"/>
      <c r="D44" s="631"/>
      <c r="E44" s="694"/>
      <c r="F44" s="664"/>
    </row>
    <row r="45" spans="1:6">
      <c r="F45" s="541"/>
    </row>
    <row r="46" spans="1:6">
      <c r="F46" s="541"/>
    </row>
    <row r="47" spans="1:6">
      <c r="F47" s="541"/>
    </row>
    <row r="48" spans="1:6">
      <c r="F48" s="541"/>
    </row>
    <row r="49" spans="6:6" s="193" customFormat="1">
      <c r="F49" s="541"/>
    </row>
    <row r="50" spans="6:6" s="193" customFormat="1">
      <c r="F50" s="541"/>
    </row>
    <row r="51" spans="6:6" s="193" customFormat="1">
      <c r="F51" s="541"/>
    </row>
    <row r="52" spans="6:6" s="193" customFormat="1">
      <c r="F52" s="541"/>
    </row>
    <row r="53" spans="6:6" s="193" customFormat="1">
      <c r="F53" s="541"/>
    </row>
  </sheetData>
  <printOptions horizontalCentered="1" verticalCentered="1"/>
  <pageMargins left="0" right="0" top="0" bottom="0" header="0.31496062992125984" footer="0.31496062992125984"/>
  <pageSetup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</sheetPr>
  <dimension ref="A1:N39"/>
  <sheetViews>
    <sheetView showGridLines="0" view="pageBreakPreview" topLeftCell="A24" zoomScaleNormal="100" zoomScaleSheetLayoutView="100" workbookViewId="0">
      <selection activeCell="P45" sqref="P45"/>
    </sheetView>
  </sheetViews>
  <sheetFormatPr baseColWidth="10" defaultRowHeight="15"/>
  <cols>
    <col min="1" max="1" width="16.7109375" style="652" customWidth="1"/>
    <col min="2" max="2" width="9.42578125" style="652" customWidth="1"/>
    <col min="3" max="3" width="15.42578125" style="652" customWidth="1"/>
    <col min="4" max="4" width="9.140625" style="652" bestFit="1" customWidth="1"/>
    <col min="5" max="5" width="12.42578125" style="652" customWidth="1"/>
    <col min="6" max="6" width="9.140625" style="652" bestFit="1" customWidth="1"/>
    <col min="7" max="7" width="15.85546875" style="652" customWidth="1"/>
    <col min="8" max="16384" width="11.42578125" style="652"/>
  </cols>
  <sheetData>
    <row r="1" spans="1:14" s="265" customFormat="1" ht="12.75">
      <c r="A1" s="213" t="s">
        <v>367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>
      <c r="A2" s="791" t="s">
        <v>463</v>
      </c>
      <c r="B2" s="791"/>
      <c r="C2" s="791"/>
      <c r="D2" s="791"/>
      <c r="E2" s="791"/>
      <c r="F2" s="791"/>
      <c r="G2" s="791"/>
    </row>
    <row r="3" spans="1:14">
      <c r="A3" s="791"/>
      <c r="B3" s="791"/>
      <c r="C3" s="791"/>
      <c r="D3" s="791"/>
      <c r="E3" s="791"/>
      <c r="F3" s="791"/>
      <c r="G3" s="791"/>
    </row>
    <row r="4" spans="1:14" ht="15.75" thickBot="1"/>
    <row r="5" spans="1:14" ht="15" customHeight="1" thickBot="1">
      <c r="A5" s="510"/>
      <c r="B5" s="792" t="s">
        <v>540</v>
      </c>
      <c r="C5" s="793"/>
      <c r="D5" s="796" t="s">
        <v>467</v>
      </c>
      <c r="E5" s="796"/>
      <c r="F5" s="796"/>
      <c r="G5" s="797"/>
    </row>
    <row r="6" spans="1:14" ht="15.75" thickBot="1">
      <c r="A6" s="510"/>
      <c r="B6" s="794"/>
      <c r="C6" s="795"/>
      <c r="D6" s="798" t="s">
        <v>536</v>
      </c>
      <c r="E6" s="799"/>
      <c r="F6" s="800" t="s">
        <v>541</v>
      </c>
      <c r="G6" s="801"/>
    </row>
    <row r="7" spans="1:14" ht="15.75" thickBot="1">
      <c r="A7" s="514" t="s">
        <v>465</v>
      </c>
      <c r="B7" s="515" t="s">
        <v>377</v>
      </c>
      <c r="C7" s="515" t="s">
        <v>466</v>
      </c>
      <c r="D7" s="515" t="s">
        <v>377</v>
      </c>
      <c r="E7" s="515" t="s">
        <v>401</v>
      </c>
      <c r="F7" s="515" t="s">
        <v>377</v>
      </c>
      <c r="G7" s="516" t="s">
        <v>401</v>
      </c>
    </row>
    <row r="8" spans="1:14">
      <c r="A8" s="542" t="s">
        <v>289</v>
      </c>
      <c r="B8" s="511">
        <v>198</v>
      </c>
      <c r="C8" s="512">
        <v>101063</v>
      </c>
      <c r="D8" s="511">
        <v>0</v>
      </c>
      <c r="E8" s="511">
        <v>0</v>
      </c>
      <c r="F8" s="511">
        <v>14</v>
      </c>
      <c r="G8" s="543">
        <v>3122</v>
      </c>
    </row>
    <row r="9" spans="1:14">
      <c r="A9" s="542" t="s">
        <v>535</v>
      </c>
      <c r="B9" s="513">
        <v>4172</v>
      </c>
      <c r="C9" s="512">
        <v>1554317</v>
      </c>
      <c r="D9" s="511">
        <v>44</v>
      </c>
      <c r="E9" s="512">
        <v>14900</v>
      </c>
      <c r="F9" s="511">
        <v>404</v>
      </c>
      <c r="G9" s="543">
        <v>177549.48</v>
      </c>
    </row>
    <row r="10" spans="1:14">
      <c r="A10" s="542" t="s">
        <v>526</v>
      </c>
      <c r="B10" s="513">
        <v>1868</v>
      </c>
      <c r="C10" s="512">
        <v>1083123</v>
      </c>
      <c r="D10" s="511">
        <v>15</v>
      </c>
      <c r="E10" s="512">
        <v>10300</v>
      </c>
      <c r="F10" s="511">
        <v>344</v>
      </c>
      <c r="G10" s="543">
        <v>214800</v>
      </c>
    </row>
    <row r="11" spans="1:14">
      <c r="A11" s="542" t="s">
        <v>34</v>
      </c>
      <c r="B11" s="513">
        <v>5063</v>
      </c>
      <c r="C11" s="512">
        <v>2316369</v>
      </c>
      <c r="D11" s="511">
        <v>28</v>
      </c>
      <c r="E11" s="512">
        <v>11300</v>
      </c>
      <c r="F11" s="511">
        <v>557</v>
      </c>
      <c r="G11" s="543">
        <v>233485</v>
      </c>
    </row>
    <row r="12" spans="1:14">
      <c r="A12" s="542" t="s">
        <v>45</v>
      </c>
      <c r="B12" s="513">
        <v>2224</v>
      </c>
      <c r="C12" s="512">
        <v>1172918</v>
      </c>
      <c r="D12" s="511">
        <v>32</v>
      </c>
      <c r="E12" s="512">
        <v>18000</v>
      </c>
      <c r="F12" s="511">
        <v>408</v>
      </c>
      <c r="G12" s="543">
        <v>235500</v>
      </c>
    </row>
    <row r="13" spans="1:14">
      <c r="A13" s="542" t="s">
        <v>40</v>
      </c>
      <c r="B13" s="513">
        <v>1825</v>
      </c>
      <c r="C13" s="512">
        <v>846501</v>
      </c>
      <c r="D13" s="511">
        <v>4</v>
      </c>
      <c r="E13" s="512">
        <v>1000</v>
      </c>
      <c r="F13" s="511">
        <v>245</v>
      </c>
      <c r="G13" s="543">
        <v>131600</v>
      </c>
    </row>
    <row r="14" spans="1:14">
      <c r="A14" s="542" t="s">
        <v>527</v>
      </c>
      <c r="B14" s="511">
        <v>15</v>
      </c>
      <c r="C14" s="512">
        <v>2150</v>
      </c>
      <c r="D14" s="511">
        <v>0</v>
      </c>
      <c r="E14" s="511">
        <v>0</v>
      </c>
      <c r="F14" s="511">
        <v>1</v>
      </c>
      <c r="G14" s="544">
        <v>10</v>
      </c>
    </row>
    <row r="15" spans="1:14">
      <c r="A15" s="542" t="s">
        <v>36</v>
      </c>
      <c r="B15" s="513">
        <v>2421</v>
      </c>
      <c r="C15" s="512">
        <v>1100650</v>
      </c>
      <c r="D15" s="511">
        <v>25</v>
      </c>
      <c r="E15" s="512">
        <v>6700</v>
      </c>
      <c r="F15" s="511">
        <v>431</v>
      </c>
      <c r="G15" s="543">
        <v>161877</v>
      </c>
    </row>
    <row r="16" spans="1:14">
      <c r="A16" s="542" t="s">
        <v>42</v>
      </c>
      <c r="B16" s="513">
        <v>2576</v>
      </c>
      <c r="C16" s="512">
        <v>775610</v>
      </c>
      <c r="D16" s="511">
        <v>21</v>
      </c>
      <c r="E16" s="512">
        <v>6600</v>
      </c>
      <c r="F16" s="511">
        <v>256</v>
      </c>
      <c r="G16" s="543">
        <v>134500</v>
      </c>
    </row>
    <row r="17" spans="1:7">
      <c r="A17" s="542" t="s">
        <v>533</v>
      </c>
      <c r="B17" s="511">
        <v>973</v>
      </c>
      <c r="C17" s="512">
        <v>462151</v>
      </c>
      <c r="D17" s="511">
        <v>8</v>
      </c>
      <c r="E17" s="512">
        <v>3300</v>
      </c>
      <c r="F17" s="511">
        <v>169</v>
      </c>
      <c r="G17" s="543">
        <v>81900</v>
      </c>
    </row>
    <row r="18" spans="1:7">
      <c r="A18" s="542" t="s">
        <v>39</v>
      </c>
      <c r="B18" s="513">
        <v>1336</v>
      </c>
      <c r="C18" s="512">
        <v>573114</v>
      </c>
      <c r="D18" s="511">
        <v>16</v>
      </c>
      <c r="E18" s="512">
        <v>4100</v>
      </c>
      <c r="F18" s="511">
        <v>222</v>
      </c>
      <c r="G18" s="543">
        <v>84400</v>
      </c>
    </row>
    <row r="19" spans="1:7">
      <c r="A19" s="542" t="s">
        <v>456</v>
      </c>
      <c r="B19" s="513">
        <v>3362</v>
      </c>
      <c r="C19" s="512">
        <v>866246</v>
      </c>
      <c r="D19" s="511">
        <v>34</v>
      </c>
      <c r="E19" s="512">
        <v>13000</v>
      </c>
      <c r="F19" s="511">
        <v>225</v>
      </c>
      <c r="G19" s="543">
        <v>76500</v>
      </c>
    </row>
    <row r="20" spans="1:7">
      <c r="A20" s="542" t="s">
        <v>44</v>
      </c>
      <c r="B20" s="513">
        <v>3298</v>
      </c>
      <c r="C20" s="512">
        <v>1256203</v>
      </c>
      <c r="D20" s="511">
        <v>44</v>
      </c>
      <c r="E20" s="512">
        <v>21265</v>
      </c>
      <c r="F20" s="511">
        <v>464</v>
      </c>
      <c r="G20" s="543">
        <v>223868</v>
      </c>
    </row>
    <row r="21" spans="1:7">
      <c r="A21" s="542" t="s">
        <v>287</v>
      </c>
      <c r="B21" s="511">
        <v>463</v>
      </c>
      <c r="C21" s="512">
        <v>245144</v>
      </c>
      <c r="D21" s="511">
        <v>0</v>
      </c>
      <c r="E21" s="512">
        <v>0</v>
      </c>
      <c r="F21" s="511">
        <v>47</v>
      </c>
      <c r="G21" s="543">
        <v>12500</v>
      </c>
    </row>
    <row r="22" spans="1:7">
      <c r="A22" s="542" t="s">
        <v>41</v>
      </c>
      <c r="B22" s="513">
        <v>4373</v>
      </c>
      <c r="C22" s="512">
        <v>1497151</v>
      </c>
      <c r="D22" s="511">
        <v>32</v>
      </c>
      <c r="E22" s="512">
        <v>13030</v>
      </c>
      <c r="F22" s="511">
        <v>428</v>
      </c>
      <c r="G22" s="543">
        <v>216380</v>
      </c>
    </row>
    <row r="23" spans="1:7">
      <c r="A23" s="542" t="s">
        <v>290</v>
      </c>
      <c r="B23" s="511">
        <v>71</v>
      </c>
      <c r="C23" s="512">
        <v>21800</v>
      </c>
      <c r="D23" s="511">
        <v>1</v>
      </c>
      <c r="E23" s="511">
        <v>100</v>
      </c>
      <c r="F23" s="511">
        <v>10</v>
      </c>
      <c r="G23" s="543">
        <v>2100</v>
      </c>
    </row>
    <row r="24" spans="1:7">
      <c r="A24" s="542" t="s">
        <v>28</v>
      </c>
      <c r="B24" s="513">
        <v>1618</v>
      </c>
      <c r="C24" s="512">
        <v>313570</v>
      </c>
      <c r="D24" s="511">
        <v>5</v>
      </c>
      <c r="E24" s="512">
        <v>1200</v>
      </c>
      <c r="F24" s="511">
        <v>93</v>
      </c>
      <c r="G24" s="543">
        <v>14600</v>
      </c>
    </row>
    <row r="25" spans="1:7">
      <c r="A25" s="542" t="s">
        <v>124</v>
      </c>
      <c r="B25" s="513">
        <v>20</v>
      </c>
      <c r="C25" s="512">
        <v>14500</v>
      </c>
      <c r="D25" s="511">
        <v>0</v>
      </c>
      <c r="E25" s="512">
        <v>0</v>
      </c>
      <c r="F25" s="511">
        <v>0</v>
      </c>
      <c r="G25" s="543">
        <v>0</v>
      </c>
    </row>
    <row r="26" spans="1:7">
      <c r="A26" s="542" t="s">
        <v>35</v>
      </c>
      <c r="B26" s="513">
        <v>1344</v>
      </c>
      <c r="C26" s="512">
        <v>895159</v>
      </c>
      <c r="D26" s="511">
        <v>6</v>
      </c>
      <c r="E26" s="512">
        <v>2900</v>
      </c>
      <c r="F26" s="511">
        <v>152</v>
      </c>
      <c r="G26" s="543">
        <v>104100</v>
      </c>
    </row>
    <row r="27" spans="1:7">
      <c r="A27" s="542" t="s">
        <v>38</v>
      </c>
      <c r="B27" s="513">
        <v>1226</v>
      </c>
      <c r="C27" s="512">
        <v>451542</v>
      </c>
      <c r="D27" s="511">
        <v>3</v>
      </c>
      <c r="E27" s="512">
        <v>600</v>
      </c>
      <c r="F27" s="511">
        <v>79</v>
      </c>
      <c r="G27" s="543">
        <v>34500</v>
      </c>
    </row>
    <row r="28" spans="1:7">
      <c r="A28" s="542" t="s">
        <v>162</v>
      </c>
      <c r="B28" s="513">
        <v>1321</v>
      </c>
      <c r="C28" s="512">
        <v>846933</v>
      </c>
      <c r="D28" s="511">
        <v>16</v>
      </c>
      <c r="E28" s="512">
        <v>5300</v>
      </c>
      <c r="F28" s="511">
        <v>186</v>
      </c>
      <c r="G28" s="543">
        <v>78700</v>
      </c>
    </row>
    <row r="29" spans="1:7">
      <c r="A29" s="542" t="s">
        <v>43</v>
      </c>
      <c r="B29" s="513">
        <v>3374</v>
      </c>
      <c r="C29" s="512">
        <v>1532971</v>
      </c>
      <c r="D29" s="511">
        <v>77</v>
      </c>
      <c r="E29" s="512">
        <v>38700</v>
      </c>
      <c r="F29" s="511">
        <v>674</v>
      </c>
      <c r="G29" s="543">
        <v>309600</v>
      </c>
    </row>
    <row r="30" spans="1:7">
      <c r="A30" s="542" t="s">
        <v>542</v>
      </c>
      <c r="B30" s="513">
        <v>190</v>
      </c>
      <c r="C30" s="512">
        <v>78600</v>
      </c>
      <c r="D30" s="511">
        <v>24</v>
      </c>
      <c r="E30" s="512">
        <v>19200</v>
      </c>
      <c r="F30" s="511">
        <v>49</v>
      </c>
      <c r="G30" s="543">
        <v>27600</v>
      </c>
    </row>
    <row r="31" spans="1:7">
      <c r="A31" s="542" t="s">
        <v>37</v>
      </c>
      <c r="B31" s="513">
        <v>1065</v>
      </c>
      <c r="C31" s="512">
        <v>692989</v>
      </c>
      <c r="D31" s="511">
        <v>3</v>
      </c>
      <c r="E31" s="512">
        <v>400</v>
      </c>
      <c r="F31" s="511">
        <v>263</v>
      </c>
      <c r="G31" s="543">
        <v>199500</v>
      </c>
    </row>
    <row r="32" spans="1:7">
      <c r="A32" s="542" t="s">
        <v>291</v>
      </c>
      <c r="B32" s="511">
        <v>72</v>
      </c>
      <c r="C32" s="512">
        <v>13200</v>
      </c>
      <c r="D32" s="511">
        <v>0</v>
      </c>
      <c r="E32" s="511">
        <v>0</v>
      </c>
      <c r="F32" s="511">
        <v>12</v>
      </c>
      <c r="G32" s="543">
        <v>1800</v>
      </c>
    </row>
    <row r="33" spans="1:14">
      <c r="A33" s="542" t="s">
        <v>461</v>
      </c>
      <c r="B33" s="511">
        <v>40</v>
      </c>
      <c r="C33" s="512">
        <v>6300</v>
      </c>
      <c r="D33" s="511">
        <v>3</v>
      </c>
      <c r="E33" s="512">
        <v>500</v>
      </c>
      <c r="F33" s="511">
        <v>21</v>
      </c>
      <c r="G33" s="543">
        <v>2900</v>
      </c>
    </row>
    <row r="34" spans="1:14" ht="15.75" thickBot="1">
      <c r="A34" s="595" t="s">
        <v>462</v>
      </c>
      <c r="B34" s="512">
        <v>64</v>
      </c>
      <c r="C34" s="512">
        <v>0</v>
      </c>
      <c r="D34" s="511">
        <v>4</v>
      </c>
      <c r="E34" s="512">
        <v>2300</v>
      </c>
      <c r="F34" s="512">
        <v>67</v>
      </c>
      <c r="G34" s="543">
        <v>34262</v>
      </c>
    </row>
    <row r="35" spans="1:14" ht="15.75" thickBot="1">
      <c r="A35" s="596" t="s">
        <v>55</v>
      </c>
      <c r="B35" s="597">
        <v>44572</v>
      </c>
      <c r="C35" s="597">
        <v>18720274</v>
      </c>
      <c r="D35" s="598">
        <v>445</v>
      </c>
      <c r="E35" s="597">
        <v>194695</v>
      </c>
      <c r="F35" s="597">
        <v>5821</v>
      </c>
      <c r="G35" s="599">
        <v>2797653.48</v>
      </c>
      <c r="H35" s="600"/>
    </row>
    <row r="36" spans="1:14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</row>
    <row r="37" spans="1:14" ht="57" customHeight="1">
      <c r="A37" s="790" t="s">
        <v>614</v>
      </c>
      <c r="B37" s="790"/>
      <c r="C37" s="790"/>
      <c r="D37" s="790"/>
      <c r="E37" s="790"/>
      <c r="F37" s="790"/>
      <c r="G37" s="790"/>
      <c r="H37" s="287"/>
      <c r="I37" s="287"/>
      <c r="J37" s="287"/>
      <c r="K37" s="287"/>
      <c r="L37" s="287"/>
      <c r="M37" s="287"/>
      <c r="N37" s="287"/>
    </row>
    <row r="38" spans="1:14">
      <c r="A38" s="790" t="s">
        <v>464</v>
      </c>
      <c r="B38" s="790"/>
      <c r="C38" s="790"/>
      <c r="D38" s="790"/>
      <c r="E38" s="790"/>
      <c r="F38" s="790"/>
      <c r="G38" s="790"/>
    </row>
    <row r="39" spans="1:14">
      <c r="A39" s="790"/>
      <c r="B39" s="790"/>
      <c r="C39" s="790"/>
      <c r="D39" s="790"/>
      <c r="E39" s="790"/>
      <c r="F39" s="790"/>
      <c r="G39" s="790"/>
    </row>
  </sheetData>
  <mergeCells count="7">
    <mergeCell ref="A38:G39"/>
    <mergeCell ref="A37:G37"/>
    <mergeCell ref="A2:G3"/>
    <mergeCell ref="B5:C6"/>
    <mergeCell ref="D5:G5"/>
    <mergeCell ref="D6:E6"/>
    <mergeCell ref="F6:G6"/>
  </mergeCells>
  <pageMargins left="0.7" right="0.7" top="0.75" bottom="0.75" header="0.3" footer="0.3"/>
  <pageSetup paperSize="9" scale="99" orientation="portrait" r:id="rId1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8">
    <tabColor rgb="FFFF99FF"/>
  </sheetPr>
  <dimension ref="A1:G27"/>
  <sheetViews>
    <sheetView view="pageBreakPreview" topLeftCell="A4" zoomScaleNormal="100" zoomScaleSheetLayoutView="100" workbookViewId="0">
      <selection activeCell="D10" sqref="D10"/>
    </sheetView>
  </sheetViews>
  <sheetFormatPr baseColWidth="10" defaultColWidth="11.42578125" defaultRowHeight="15"/>
  <cols>
    <col min="1" max="1" width="16.85546875" style="155" customWidth="1"/>
    <col min="2" max="6" width="19.42578125" style="151" customWidth="1"/>
    <col min="7" max="16384" width="11.42578125" style="152"/>
  </cols>
  <sheetData>
    <row r="1" spans="1:7">
      <c r="A1" s="204" t="s">
        <v>397</v>
      </c>
      <c r="B1" s="224"/>
      <c r="C1" s="224"/>
      <c r="D1" s="224"/>
      <c r="E1" s="224"/>
      <c r="F1" s="224"/>
    </row>
    <row r="2" spans="1:7" ht="15.75">
      <c r="A2" s="138" t="s">
        <v>398</v>
      </c>
      <c r="B2" s="224"/>
      <c r="C2" s="224"/>
      <c r="D2" s="224"/>
      <c r="E2" s="224"/>
      <c r="F2" s="224"/>
    </row>
    <row r="3" spans="1:7">
      <c r="A3" s="204"/>
      <c r="B3" s="224"/>
      <c r="C3" s="224"/>
      <c r="D3" s="224"/>
      <c r="E3" s="224"/>
      <c r="F3" s="224"/>
    </row>
    <row r="4" spans="1:7">
      <c r="A4" s="203" t="s">
        <v>251</v>
      </c>
      <c r="B4" s="249" t="s">
        <v>389</v>
      </c>
      <c r="C4" s="249" t="s">
        <v>390</v>
      </c>
      <c r="D4" s="249" t="s">
        <v>391</v>
      </c>
      <c r="E4" s="249" t="s">
        <v>392</v>
      </c>
      <c r="F4" s="249" t="s">
        <v>393</v>
      </c>
    </row>
    <row r="5" spans="1:7">
      <c r="A5" s="203"/>
      <c r="B5" s="249" t="s">
        <v>394</v>
      </c>
      <c r="C5" s="249"/>
      <c r="D5" s="249" t="s">
        <v>395</v>
      </c>
      <c r="E5" s="249" t="s">
        <v>394</v>
      </c>
      <c r="F5" s="249" t="s">
        <v>396</v>
      </c>
    </row>
    <row r="6" spans="1:7">
      <c r="A6" s="204">
        <v>2011</v>
      </c>
      <c r="B6" s="224">
        <v>58.66</v>
      </c>
      <c r="C6" s="224">
        <v>146.12</v>
      </c>
      <c r="D6" s="224">
        <v>70.680000000000007</v>
      </c>
      <c r="E6" s="224">
        <v>135.63</v>
      </c>
      <c r="F6" s="224">
        <v>411.09</v>
      </c>
      <c r="G6" s="367"/>
    </row>
    <row r="7" spans="1:7">
      <c r="A7" s="204">
        <v>2012</v>
      </c>
      <c r="B7" s="224">
        <v>441.66</v>
      </c>
      <c r="C7" s="224">
        <v>12.71</v>
      </c>
      <c r="D7" s="224">
        <v>571.66999999999996</v>
      </c>
      <c r="E7" s="224">
        <v>941.67</v>
      </c>
      <c r="F7" s="247">
        <v>1967.71</v>
      </c>
      <c r="G7" s="367"/>
    </row>
    <row r="8" spans="1:7">
      <c r="A8" s="204">
        <v>2013</v>
      </c>
      <c r="B8" s="224">
        <v>336.98</v>
      </c>
      <c r="C8" s="224">
        <v>11.91</v>
      </c>
      <c r="D8" s="224">
        <v>505.37</v>
      </c>
      <c r="E8" s="224">
        <v>809.47</v>
      </c>
      <c r="F8" s="247">
        <v>1663.73</v>
      </c>
      <c r="G8" s="367"/>
    </row>
    <row r="9" spans="1:7">
      <c r="A9" s="204">
        <v>2014</v>
      </c>
      <c r="B9" s="224">
        <v>372.45</v>
      </c>
      <c r="C9" s="224">
        <v>120.64</v>
      </c>
      <c r="D9" s="224">
        <v>528.97</v>
      </c>
      <c r="E9" s="224">
        <v>535.11</v>
      </c>
      <c r="F9" s="247">
        <v>1557.17</v>
      </c>
      <c r="G9" s="367"/>
    </row>
    <row r="10" spans="1:7">
      <c r="A10" s="204">
        <v>2015</v>
      </c>
      <c r="B10" s="224">
        <v>208.18</v>
      </c>
      <c r="C10" s="224">
        <v>198.71</v>
      </c>
      <c r="D10" s="224">
        <v>352.16</v>
      </c>
      <c r="E10" s="224">
        <v>344.16</v>
      </c>
      <c r="F10" s="247">
        <v>1103.2</v>
      </c>
      <c r="G10" s="367"/>
    </row>
    <row r="11" spans="1:7">
      <c r="A11" s="204">
        <v>2016</v>
      </c>
      <c r="B11" s="224">
        <v>236.43</v>
      </c>
      <c r="C11" s="224">
        <v>205.76</v>
      </c>
      <c r="D11" s="224">
        <v>519.58000000000004</v>
      </c>
      <c r="E11" s="224">
        <v>101.5</v>
      </c>
      <c r="F11" s="247">
        <v>1063.27</v>
      </c>
      <c r="G11" s="367"/>
    </row>
    <row r="12" spans="1:7">
      <c r="A12" s="204">
        <v>2017</v>
      </c>
      <c r="B12" s="366">
        <v>638.01203592000002</v>
      </c>
      <c r="C12" s="366">
        <v>260.90940907000004</v>
      </c>
      <c r="D12" s="366">
        <v>808.82568502999993</v>
      </c>
      <c r="E12" s="366">
        <v>66.167433000000003</v>
      </c>
      <c r="F12" s="366">
        <v>1773.9145630200001</v>
      </c>
      <c r="G12" s="367"/>
    </row>
    <row r="13" spans="1:7">
      <c r="A13" s="210" t="s">
        <v>568</v>
      </c>
      <c r="B13" s="250">
        <f>SUM(B14:B23)</f>
        <v>652.88205489000006</v>
      </c>
      <c r="C13" s="250">
        <f t="shared" ref="C13:F13" si="0">SUM(C14:C23)</f>
        <v>220.67144810000002</v>
      </c>
      <c r="D13" s="250">
        <f t="shared" si="0"/>
        <v>793.36551509000014</v>
      </c>
      <c r="E13" s="250">
        <f t="shared" si="0"/>
        <v>66.722073990000013</v>
      </c>
      <c r="F13" s="250">
        <f t="shared" si="0"/>
        <v>1733.6410920700002</v>
      </c>
    </row>
    <row r="14" spans="1:7">
      <c r="A14" s="204" t="s">
        <v>137</v>
      </c>
      <c r="B14" s="247">
        <v>7.3141999999999999E-2</v>
      </c>
      <c r="C14" s="247">
        <v>28.185164029999999</v>
      </c>
      <c r="D14" s="247">
        <v>0.24851297</v>
      </c>
      <c r="E14" s="247" t="s">
        <v>54</v>
      </c>
      <c r="F14" s="247">
        <f>SUM(B14:E14)</f>
        <v>28.506819</v>
      </c>
      <c r="G14" s="368"/>
    </row>
    <row r="15" spans="1:7">
      <c r="A15" s="204" t="s">
        <v>138</v>
      </c>
      <c r="B15" s="247">
        <v>51.307370000000006</v>
      </c>
      <c r="C15" s="247">
        <v>14.785137980000002</v>
      </c>
      <c r="D15" s="247">
        <v>53.634860969999998</v>
      </c>
      <c r="E15" s="247">
        <v>4.6292420000000005</v>
      </c>
      <c r="F15" s="247">
        <f t="shared" ref="F15:F23" si="1">SUM(B15:E15)</f>
        <v>124.35661095</v>
      </c>
      <c r="G15" s="368"/>
    </row>
    <row r="16" spans="1:7">
      <c r="A16" s="204" t="s">
        <v>139</v>
      </c>
      <c r="B16" s="247">
        <v>183.65521099000003</v>
      </c>
      <c r="C16" s="247">
        <v>27.507437999999997</v>
      </c>
      <c r="D16" s="247">
        <v>230.42256400000002</v>
      </c>
      <c r="E16" s="247">
        <v>25.635743999999999</v>
      </c>
      <c r="F16" s="247">
        <f t="shared" si="1"/>
        <v>467.22095699000005</v>
      </c>
      <c r="G16" s="368"/>
    </row>
    <row r="17" spans="1:7">
      <c r="A17" s="204" t="s">
        <v>140</v>
      </c>
      <c r="B17" s="247" t="s">
        <v>54</v>
      </c>
      <c r="C17" s="247">
        <v>22.11587007</v>
      </c>
      <c r="D17" s="247" t="s">
        <v>54</v>
      </c>
      <c r="E17" s="247" t="s">
        <v>54</v>
      </c>
      <c r="F17" s="247">
        <f t="shared" si="1"/>
        <v>22.11587007</v>
      </c>
    </row>
    <row r="18" spans="1:7">
      <c r="A18" s="204" t="s">
        <v>141</v>
      </c>
      <c r="B18" s="247">
        <v>84.665308950000011</v>
      </c>
      <c r="C18" s="247">
        <v>20.10221593</v>
      </c>
      <c r="D18" s="247">
        <v>96.473646129999992</v>
      </c>
      <c r="E18" s="247">
        <v>18.949471030000002</v>
      </c>
      <c r="F18" s="247">
        <f t="shared" si="1"/>
        <v>220.19064204000003</v>
      </c>
    </row>
    <row r="19" spans="1:7">
      <c r="A19" s="204" t="s">
        <v>142</v>
      </c>
      <c r="B19" s="247">
        <v>129.72532995999998</v>
      </c>
      <c r="C19" s="247">
        <v>9.4005019900000004</v>
      </c>
      <c r="D19" s="247">
        <v>161.29537901</v>
      </c>
      <c r="E19" s="247" t="s">
        <v>54</v>
      </c>
      <c r="F19" s="247">
        <f t="shared" si="1"/>
        <v>300.42121096</v>
      </c>
    </row>
    <row r="20" spans="1:7">
      <c r="A20" s="204" t="s">
        <v>143</v>
      </c>
      <c r="B20" s="247">
        <v>0.90428197999999993</v>
      </c>
      <c r="C20" s="247">
        <v>38.109245000000001</v>
      </c>
      <c r="D20" s="247">
        <v>1.0131209999999999</v>
      </c>
      <c r="E20" s="247" t="s">
        <v>54</v>
      </c>
      <c r="F20" s="247">
        <f t="shared" si="1"/>
        <v>40.02664798</v>
      </c>
      <c r="G20" s="666"/>
    </row>
    <row r="21" spans="1:7">
      <c r="A21" s="204" t="s">
        <v>144</v>
      </c>
      <c r="B21" s="247">
        <v>59.342085009999998</v>
      </c>
      <c r="C21" s="247">
        <v>21.991430040000001</v>
      </c>
      <c r="D21" s="247">
        <v>55.603507990000004</v>
      </c>
      <c r="E21" s="247">
        <v>4.3461780000000001</v>
      </c>
      <c r="F21" s="247">
        <f t="shared" si="1"/>
        <v>141.28320104000002</v>
      </c>
      <c r="G21" s="667"/>
    </row>
    <row r="22" spans="1:7">
      <c r="A22" s="204" t="s">
        <v>145</v>
      </c>
      <c r="B22" s="247">
        <v>142.83755499999998</v>
      </c>
      <c r="C22" s="247">
        <v>22.853468020000001</v>
      </c>
      <c r="D22" s="247">
        <v>194.43366202000001</v>
      </c>
      <c r="E22" s="247">
        <v>13.161438960000002</v>
      </c>
      <c r="F22" s="247">
        <f t="shared" si="1"/>
        <v>373.28612400000003</v>
      </c>
      <c r="G22" s="667"/>
    </row>
    <row r="23" spans="1:7">
      <c r="A23" s="204" t="s">
        <v>133</v>
      </c>
      <c r="B23" s="247">
        <v>0.37177100000000002</v>
      </c>
      <c r="C23" s="247">
        <v>15.62097704</v>
      </c>
      <c r="D23" s="247">
        <v>0.240261</v>
      </c>
      <c r="E23" s="247" t="s">
        <v>54</v>
      </c>
      <c r="F23" s="247">
        <f t="shared" si="1"/>
        <v>16.233009039999999</v>
      </c>
      <c r="G23" s="667"/>
    </row>
    <row r="24" spans="1:7">
      <c r="A24" s="204" t="s">
        <v>135</v>
      </c>
      <c r="B24" s="247" t="s">
        <v>445</v>
      </c>
      <c r="C24" s="247" t="s">
        <v>445</v>
      </c>
      <c r="D24" s="247" t="s">
        <v>445</v>
      </c>
      <c r="E24" s="247" t="s">
        <v>445</v>
      </c>
      <c r="F24" s="247" t="s">
        <v>445</v>
      </c>
      <c r="G24" s="667"/>
    </row>
    <row r="25" spans="1:7">
      <c r="A25" s="207" t="s">
        <v>393</v>
      </c>
      <c r="B25" s="251">
        <f>SUM(B6:B13)</f>
        <v>2945.25409081</v>
      </c>
      <c r="C25" s="251">
        <f>SUM(C6:C13)</f>
        <v>1177.4308571700001</v>
      </c>
      <c r="D25" s="251">
        <f>SUM(D6:D13)</f>
        <v>4150.6212001200001</v>
      </c>
      <c r="E25" s="251">
        <f>SUM(E6:E13)</f>
        <v>3000.4295069899999</v>
      </c>
      <c r="F25" s="251">
        <f>SUM(F6:F13)</f>
        <v>11273.72565509</v>
      </c>
    </row>
    <row r="26" spans="1:7">
      <c r="B26" s="365"/>
      <c r="C26" s="365"/>
      <c r="D26" s="365"/>
      <c r="E26" s="365"/>
      <c r="F26" s="365"/>
    </row>
    <row r="27" spans="1:7" ht="32.25" customHeight="1">
      <c r="A27" s="802" t="s">
        <v>615</v>
      </c>
      <c r="B27" s="802"/>
      <c r="C27" s="802"/>
      <c r="D27" s="802"/>
      <c r="E27" s="802"/>
      <c r="F27" s="802"/>
    </row>
  </sheetData>
  <mergeCells count="1">
    <mergeCell ref="A27:F27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53" t="s">
        <v>172</v>
      </c>
      <c r="C2" s="753"/>
      <c r="D2" s="753"/>
      <c r="E2" s="753"/>
      <c r="F2" s="753"/>
      <c r="G2" s="753"/>
    </row>
    <row r="3" spans="2:8">
      <c r="B3" s="753" t="s">
        <v>171</v>
      </c>
      <c r="C3" s="753"/>
      <c r="D3" s="753"/>
      <c r="E3" s="753"/>
      <c r="F3" s="753"/>
      <c r="G3" s="753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54" t="s">
        <v>53</v>
      </c>
      <c r="C14" s="754"/>
      <c r="D14" s="754"/>
      <c r="E14" s="754"/>
      <c r="F14" s="754"/>
      <c r="G14" s="754"/>
      <c r="H14" s="754"/>
      <c r="I14" s="754"/>
      <c r="J14" s="754"/>
      <c r="K14" s="754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N97"/>
  <sheetViews>
    <sheetView showGridLines="0" view="pageBreakPreview" zoomScaleNormal="100" zoomScaleSheetLayoutView="100" workbookViewId="0">
      <selection activeCell="A65" sqref="A1:XFD1048576"/>
    </sheetView>
  </sheetViews>
  <sheetFormatPr baseColWidth="10" defaultColWidth="11.5703125" defaultRowHeight="12" customHeight="1"/>
  <cols>
    <col min="1" max="1" width="33.42578125" style="216" customWidth="1"/>
    <col min="2" max="3" width="12.28515625" style="214" customWidth="1"/>
    <col min="4" max="4" width="12.5703125" style="215" customWidth="1"/>
    <col min="5" max="5" width="12.28515625" style="214" customWidth="1"/>
    <col min="6" max="6" width="12.28515625" style="216" customWidth="1"/>
    <col min="7" max="7" width="12.5703125" style="215" customWidth="1"/>
    <col min="8" max="8" width="11" style="215" customWidth="1"/>
    <col min="9" max="9" width="15.28515625" style="216" bestFit="1" customWidth="1"/>
    <col min="10" max="10" width="15.42578125" style="216" bestFit="1" customWidth="1"/>
    <col min="11" max="11" width="25.42578125" style="216" bestFit="1" customWidth="1"/>
    <col min="12" max="12" width="10.140625" style="216" customWidth="1"/>
    <col min="13" max="13" width="11.5703125" style="216" bestFit="1" customWidth="1"/>
    <col min="14" max="16384" width="11.5703125" style="216"/>
  </cols>
  <sheetData>
    <row r="1" spans="1:11" ht="12" customHeight="1">
      <c r="A1" s="213" t="s">
        <v>220</v>
      </c>
    </row>
    <row r="2" spans="1:11" ht="15.75">
      <c r="A2" s="217" t="s">
        <v>221</v>
      </c>
    </row>
    <row r="3" spans="1:11" ht="12" customHeight="1" thickBot="1">
      <c r="B3" s="218"/>
      <c r="C3" s="218"/>
      <c r="E3" s="218"/>
      <c r="F3" s="218"/>
    </row>
    <row r="4" spans="1:11" ht="12" customHeight="1" thickBot="1">
      <c r="A4" s="222"/>
      <c r="B4" s="746" t="s">
        <v>570</v>
      </c>
      <c r="C4" s="747"/>
      <c r="D4" s="748"/>
      <c r="E4" s="749" t="s">
        <v>578</v>
      </c>
      <c r="F4" s="750"/>
      <c r="G4" s="750"/>
      <c r="H4" s="751"/>
    </row>
    <row r="5" spans="1:11" ht="13.5" thickBot="1">
      <c r="A5" s="142" t="s">
        <v>214</v>
      </c>
      <c r="B5" s="413">
        <v>2017</v>
      </c>
      <c r="C5" s="414">
        <v>2018</v>
      </c>
      <c r="D5" s="415" t="s">
        <v>212</v>
      </c>
      <c r="E5" s="413">
        <v>2017</v>
      </c>
      <c r="F5" s="414">
        <v>2018</v>
      </c>
      <c r="G5" s="416" t="s">
        <v>212</v>
      </c>
      <c r="H5" s="417" t="s">
        <v>213</v>
      </c>
    </row>
    <row r="6" spans="1:11" s="421" customFormat="1" ht="12.75">
      <c r="A6" s="219" t="s">
        <v>434</v>
      </c>
      <c r="B6" s="418">
        <f>+SUM(B7:B22)</f>
        <v>206342.304405</v>
      </c>
      <c r="C6" s="419">
        <f>+SUM(C7:C22)</f>
        <v>214252.57313399998</v>
      </c>
      <c r="D6" s="650">
        <f t="shared" ref="D6:D69" si="0">+C6/B6-1</f>
        <v>3.8335661471891047E-2</v>
      </c>
      <c r="E6" s="418">
        <f>+SUM(E7:E22)</f>
        <v>2220931.5220180005</v>
      </c>
      <c r="F6" s="419">
        <f>+SUM(F7:F22)</f>
        <v>2206686.4715229999</v>
      </c>
      <c r="G6" s="641">
        <f t="shared" ref="G6:G69" si="1">+F6/E6-1</f>
        <v>-6.4139980696285015E-3</v>
      </c>
      <c r="H6" s="420">
        <v>1</v>
      </c>
    </row>
    <row r="7" spans="1:11" ht="15">
      <c r="A7" s="426" t="s">
        <v>34</v>
      </c>
      <c r="B7" s="423">
        <v>38870.458882999999</v>
      </c>
      <c r="C7" s="424">
        <v>38317.258415000004</v>
      </c>
      <c r="D7" s="645">
        <f t="shared" si="0"/>
        <v>-1.4231899594114084E-2</v>
      </c>
      <c r="E7" s="423">
        <v>464003.86043200002</v>
      </c>
      <c r="F7" s="424">
        <v>453402.089324</v>
      </c>
      <c r="G7" s="644">
        <f t="shared" si="1"/>
        <v>-2.2848454532532259E-2</v>
      </c>
      <c r="H7" s="639">
        <f>+F7/$F$6</f>
        <v>0.20546738069730097</v>
      </c>
      <c r="I7" s="623"/>
      <c r="J7" s="483"/>
      <c r="K7" s="483"/>
    </row>
    <row r="8" spans="1:11" ht="15">
      <c r="A8" s="422" t="s">
        <v>535</v>
      </c>
      <c r="B8" s="423">
        <v>33415.123858000014</v>
      </c>
      <c r="C8" s="424">
        <v>37315.405568999995</v>
      </c>
      <c r="D8" s="645">
        <f t="shared" si="0"/>
        <v>0.11672204860213919</v>
      </c>
      <c r="E8" s="423">
        <v>407005.03354500001</v>
      </c>
      <c r="F8" s="424">
        <v>418585.01765700005</v>
      </c>
      <c r="G8" s="644">
        <f t="shared" si="1"/>
        <v>2.8451697540786469E-2</v>
      </c>
      <c r="H8" s="639">
        <f t="shared" ref="H8:H22" si="2">+F8/$F$6</f>
        <v>0.18968939315067407</v>
      </c>
      <c r="I8" s="623"/>
      <c r="J8" s="483"/>
      <c r="K8" s="483"/>
    </row>
    <row r="9" spans="1:11" ht="15">
      <c r="A9" s="422" t="s">
        <v>526</v>
      </c>
      <c r="B9" s="423">
        <v>39258.544715999997</v>
      </c>
      <c r="C9" s="424">
        <v>42478.001499999998</v>
      </c>
      <c r="D9" s="645">
        <f t="shared" si="0"/>
        <v>8.2006523860979952E-2</v>
      </c>
      <c r="E9" s="423">
        <v>411281.04251699999</v>
      </c>
      <c r="F9" s="424">
        <v>346143.903918</v>
      </c>
      <c r="G9" s="644">
        <f t="shared" si="1"/>
        <v>-0.15837622420028663</v>
      </c>
      <c r="H9" s="639">
        <f t="shared" si="2"/>
        <v>0.15686138850486545</v>
      </c>
      <c r="I9" s="623"/>
      <c r="J9" s="483"/>
      <c r="K9" s="483"/>
    </row>
    <row r="10" spans="1:11" ht="15">
      <c r="A10" s="426" t="s">
        <v>36</v>
      </c>
      <c r="B10" s="423">
        <v>31853.193104999998</v>
      </c>
      <c r="C10" s="424">
        <v>26890.574009</v>
      </c>
      <c r="D10" s="645">
        <f t="shared" si="0"/>
        <v>-0.1557965972089943</v>
      </c>
      <c r="E10" s="423">
        <v>293610.23520499998</v>
      </c>
      <c r="F10" s="424">
        <v>299533.59013500001</v>
      </c>
      <c r="G10" s="644">
        <f t="shared" si="1"/>
        <v>2.0174211317477875E-2</v>
      </c>
      <c r="H10" s="639">
        <f t="shared" si="2"/>
        <v>0.13573907938460755</v>
      </c>
      <c r="I10" s="623"/>
      <c r="J10" s="483"/>
      <c r="K10" s="483"/>
    </row>
    <row r="11" spans="1:11" ht="15">
      <c r="A11" s="426" t="s">
        <v>538</v>
      </c>
      <c r="B11" s="427">
        <v>20677.899208000003</v>
      </c>
      <c r="C11" s="428">
        <v>22489.184942999997</v>
      </c>
      <c r="D11" s="645">
        <f t="shared" si="0"/>
        <v>8.7595249245592255E-2</v>
      </c>
      <c r="E11" s="427">
        <v>192094.23194500004</v>
      </c>
      <c r="F11" s="428">
        <v>205742.30373200003</v>
      </c>
      <c r="G11" s="644">
        <f t="shared" si="1"/>
        <v>7.1048837067151815E-2</v>
      </c>
      <c r="H11" s="639">
        <f t="shared" si="2"/>
        <v>9.3235856741352943E-2</v>
      </c>
      <c r="I11" s="623"/>
      <c r="J11" s="483"/>
      <c r="K11" s="483"/>
    </row>
    <row r="12" spans="1:11" ht="15">
      <c r="A12" s="426" t="s">
        <v>37</v>
      </c>
      <c r="B12" s="427">
        <v>10932.51815</v>
      </c>
      <c r="C12" s="428">
        <v>16080.742957</v>
      </c>
      <c r="D12" s="645">
        <f t="shared" si="0"/>
        <v>0.47090933089372466</v>
      </c>
      <c r="E12" s="427">
        <v>130837.286062</v>
      </c>
      <c r="F12" s="428">
        <v>150202.459626</v>
      </c>
      <c r="G12" s="644">
        <f t="shared" si="1"/>
        <v>0.14800959380052725</v>
      </c>
      <c r="H12" s="639">
        <f t="shared" si="2"/>
        <v>6.8066968989180424E-2</v>
      </c>
      <c r="I12" s="623"/>
      <c r="J12" s="483"/>
      <c r="K12" s="483"/>
    </row>
    <row r="13" spans="1:11" ht="15">
      <c r="A13" s="426" t="s">
        <v>35</v>
      </c>
      <c r="B13" s="427">
        <v>14318.684577</v>
      </c>
      <c r="C13" s="428">
        <v>14255.592828000001</v>
      </c>
      <c r="D13" s="645">
        <f t="shared" si="0"/>
        <v>-4.4062531485149492E-3</v>
      </c>
      <c r="E13" s="427">
        <v>146961.73577899998</v>
      </c>
      <c r="F13" s="428">
        <v>147333.04948000002</v>
      </c>
      <c r="G13" s="644">
        <f t="shared" si="1"/>
        <v>2.526601220595337E-3</v>
      </c>
      <c r="H13" s="639">
        <f t="shared" si="2"/>
        <v>6.6766643735443956E-2</v>
      </c>
      <c r="I13" s="623"/>
      <c r="J13" s="483"/>
      <c r="K13" s="483"/>
    </row>
    <row r="14" spans="1:11" ht="15">
      <c r="A14" s="426" t="s">
        <v>39</v>
      </c>
      <c r="B14" s="427">
        <v>4788.4682719999992</v>
      </c>
      <c r="C14" s="428">
        <v>4299.7709070000001</v>
      </c>
      <c r="D14" s="645">
        <f t="shared" si="0"/>
        <v>-0.10205713753134771</v>
      </c>
      <c r="E14" s="427">
        <v>45247.479062999992</v>
      </c>
      <c r="F14" s="428">
        <v>55221.673279000002</v>
      </c>
      <c r="G14" s="644">
        <f t="shared" si="1"/>
        <v>0.22043646237423564</v>
      </c>
      <c r="H14" s="639">
        <f t="shared" si="2"/>
        <v>2.5024702870855679E-2</v>
      </c>
      <c r="I14" s="623"/>
      <c r="J14" s="483"/>
      <c r="K14" s="483"/>
    </row>
    <row r="15" spans="1:11" ht="15">
      <c r="A15" s="426" t="s">
        <v>38</v>
      </c>
      <c r="B15" s="427">
        <v>5235.4595239999999</v>
      </c>
      <c r="C15" s="428">
        <v>4569.6932379999998</v>
      </c>
      <c r="D15" s="645">
        <f t="shared" si="0"/>
        <v>-0.1271648234406253</v>
      </c>
      <c r="E15" s="427">
        <v>52774.998973000002</v>
      </c>
      <c r="F15" s="428">
        <v>52782.875253999991</v>
      </c>
      <c r="G15" s="644">
        <f t="shared" si="1"/>
        <v>1.4924265567528572E-4</v>
      </c>
      <c r="H15" s="639">
        <f t="shared" si="2"/>
        <v>2.3919517310300346E-2</v>
      </c>
      <c r="I15" s="623"/>
      <c r="J15" s="483"/>
      <c r="K15" s="483"/>
    </row>
    <row r="16" spans="1:11" ht="15">
      <c r="A16" s="426" t="s">
        <v>41</v>
      </c>
      <c r="B16" s="427">
        <v>2745.8315640000001</v>
      </c>
      <c r="C16" s="428">
        <v>2903.6601390000001</v>
      </c>
      <c r="D16" s="645">
        <f t="shared" si="0"/>
        <v>5.7479335975759049E-2</v>
      </c>
      <c r="E16" s="427">
        <v>28681.771757000002</v>
      </c>
      <c r="F16" s="428">
        <v>30440.830819999996</v>
      </c>
      <c r="G16" s="644">
        <f t="shared" si="1"/>
        <v>6.1330209231955202E-2</v>
      </c>
      <c r="H16" s="639">
        <f t="shared" si="2"/>
        <v>1.3794814629461381E-2</v>
      </c>
      <c r="I16" s="623"/>
      <c r="J16" s="483"/>
      <c r="K16" s="483"/>
    </row>
    <row r="17" spans="1:14" ht="15">
      <c r="A17" s="426" t="s">
        <v>40</v>
      </c>
      <c r="B17" s="423">
        <v>2602.8520290000001</v>
      </c>
      <c r="C17" s="424">
        <v>2989.2995839999999</v>
      </c>
      <c r="D17" s="645">
        <f t="shared" si="0"/>
        <v>0.14847081228373571</v>
      </c>
      <c r="E17" s="423">
        <v>28875.715607999999</v>
      </c>
      <c r="F17" s="424">
        <v>30133.836910000002</v>
      </c>
      <c r="G17" s="644">
        <f t="shared" si="1"/>
        <v>4.3570220703082363E-2</v>
      </c>
      <c r="H17" s="639">
        <f t="shared" si="2"/>
        <v>1.3655694770812811E-2</v>
      </c>
      <c r="I17" s="623"/>
      <c r="J17" s="483"/>
      <c r="K17" s="483"/>
    </row>
    <row r="18" spans="1:14" ht="15">
      <c r="A18" s="426" t="s">
        <v>42</v>
      </c>
      <c r="B18" s="427">
        <v>986.30857000000003</v>
      </c>
      <c r="C18" s="428">
        <v>1188.7561479999999</v>
      </c>
      <c r="D18" s="645">
        <f t="shared" si="0"/>
        <v>0.20525785150584253</v>
      </c>
      <c r="E18" s="427">
        <v>12061.067127999999</v>
      </c>
      <c r="F18" s="428">
        <v>11811.393663999999</v>
      </c>
      <c r="G18" s="644">
        <f t="shared" si="1"/>
        <v>-2.0700777248837121E-2</v>
      </c>
      <c r="H18" s="639">
        <f t="shared" si="2"/>
        <v>5.3525472768444857E-3</v>
      </c>
      <c r="I18" s="623"/>
      <c r="J18" s="483"/>
      <c r="K18" s="483"/>
    </row>
    <row r="19" spans="1:14" ht="15">
      <c r="A19" s="426" t="s">
        <v>43</v>
      </c>
      <c r="B19" s="427">
        <v>316.46747599999998</v>
      </c>
      <c r="C19" s="428">
        <v>306.02018700000002</v>
      </c>
      <c r="D19" s="645">
        <f t="shared" si="0"/>
        <v>-3.3012204388421784E-2</v>
      </c>
      <c r="E19" s="427">
        <v>3645.7620659999998</v>
      </c>
      <c r="F19" s="428">
        <v>3262.7428709999999</v>
      </c>
      <c r="G19" s="644">
        <f t="shared" si="1"/>
        <v>-0.10505874713328034</v>
      </c>
      <c r="H19" s="639">
        <f t="shared" si="2"/>
        <v>1.4785711124372537E-3</v>
      </c>
      <c r="I19" s="623"/>
      <c r="J19" s="483"/>
      <c r="K19" s="483"/>
    </row>
    <row r="20" spans="1:14" ht="15">
      <c r="A20" s="426" t="s">
        <v>533</v>
      </c>
      <c r="B20" s="427">
        <v>173.12133</v>
      </c>
      <c r="C20" s="428">
        <v>168.61270999999999</v>
      </c>
      <c r="D20" s="645">
        <f t="shared" si="0"/>
        <v>-2.6043122473700997E-2</v>
      </c>
      <c r="E20" s="427">
        <v>1990.49729</v>
      </c>
      <c r="F20" s="428">
        <v>1730.1849400000001</v>
      </c>
      <c r="G20" s="644">
        <f t="shared" si="1"/>
        <v>-0.1307775455449125</v>
      </c>
      <c r="H20" s="639">
        <f t="shared" si="2"/>
        <v>7.8406468808678092E-4</v>
      </c>
      <c r="I20" s="623"/>
      <c r="J20" s="483"/>
      <c r="K20" s="483"/>
      <c r="L20" s="652"/>
      <c r="M20" s="652"/>
    </row>
    <row r="21" spans="1:14" ht="12.75">
      <c r="A21" s="426" t="s">
        <v>45</v>
      </c>
      <c r="B21" s="423">
        <v>60.063462999999999</v>
      </c>
      <c r="C21" s="424">
        <v>0</v>
      </c>
      <c r="D21" s="645" t="s">
        <v>54</v>
      </c>
      <c r="E21" s="423">
        <v>578.38789100000008</v>
      </c>
      <c r="F21" s="424">
        <v>360.51991299999997</v>
      </c>
      <c r="G21" s="644">
        <f t="shared" si="1"/>
        <v>-0.37668143021341383</v>
      </c>
      <c r="H21" s="639">
        <f t="shared" si="2"/>
        <v>1.6337613777601045E-4</v>
      </c>
    </row>
    <row r="22" spans="1:14" ht="15.75" thickBot="1">
      <c r="A22" s="426" t="s">
        <v>44</v>
      </c>
      <c r="B22" s="427">
        <v>107.30968</v>
      </c>
      <c r="C22" s="428">
        <v>0</v>
      </c>
      <c r="D22" s="645" t="s">
        <v>54</v>
      </c>
      <c r="E22" s="427">
        <v>1282.416757</v>
      </c>
      <c r="F22" s="428">
        <v>0</v>
      </c>
      <c r="G22" s="644" t="s">
        <v>54</v>
      </c>
      <c r="H22" s="639">
        <f t="shared" si="2"/>
        <v>0</v>
      </c>
      <c r="I22" s="623"/>
      <c r="J22" s="483"/>
      <c r="K22" s="483"/>
      <c r="L22" s="652"/>
      <c r="M22" s="652"/>
      <c r="N22" s="652"/>
    </row>
    <row r="23" spans="1:14" ht="15">
      <c r="A23" s="406" t="s">
        <v>435</v>
      </c>
      <c r="B23" s="429">
        <f>+SUM(B24:B40)</f>
        <v>12670223.108136114</v>
      </c>
      <c r="C23" s="430">
        <f>+SUM(C24:C40)</f>
        <v>11870850.160207471</v>
      </c>
      <c r="D23" s="650">
        <f t="shared" si="0"/>
        <v>-6.3090676549754643E-2</v>
      </c>
      <c r="E23" s="429">
        <f>+SUM(E24:E40)</f>
        <v>138777142.94580519</v>
      </c>
      <c r="F23" s="430">
        <f>+SUM(F24:F40)</f>
        <v>131123804.65358917</v>
      </c>
      <c r="G23" s="641">
        <f t="shared" si="1"/>
        <v>-5.5148406500952207E-2</v>
      </c>
      <c r="H23" s="651">
        <v>1</v>
      </c>
      <c r="I23" s="652"/>
      <c r="J23" s="652"/>
      <c r="K23" s="652"/>
      <c r="L23" s="652"/>
      <c r="M23" s="652"/>
      <c r="N23" s="652"/>
    </row>
    <row r="24" spans="1:14" ht="15">
      <c r="A24" s="426" t="s">
        <v>44</v>
      </c>
      <c r="B24" s="427">
        <v>3431065.5272629997</v>
      </c>
      <c r="C24" s="428">
        <v>2885024.5522880005</v>
      </c>
      <c r="D24" s="645">
        <f t="shared" si="0"/>
        <v>-0.15914618086894494</v>
      </c>
      <c r="E24" s="427">
        <v>39263612.374425992</v>
      </c>
      <c r="F24" s="428">
        <v>32560400.329190005</v>
      </c>
      <c r="G24" s="644">
        <f t="shared" si="1"/>
        <v>-0.17072326359869183</v>
      </c>
      <c r="H24" s="639">
        <f t="shared" ref="H24:H40" si="3">+F24/$F$23</f>
        <v>0.24831799546398189</v>
      </c>
      <c r="I24" s="652"/>
      <c r="J24" s="652"/>
      <c r="K24" s="652"/>
      <c r="L24" s="652"/>
      <c r="M24" s="652"/>
      <c r="N24" s="652"/>
    </row>
    <row r="25" spans="1:14" ht="15">
      <c r="A25" s="426" t="s">
        <v>40</v>
      </c>
      <c r="B25" s="427">
        <v>2713135.6088480004</v>
      </c>
      <c r="C25" s="428">
        <v>2924732.3347960003</v>
      </c>
      <c r="D25" s="645">
        <f t="shared" si="0"/>
        <v>7.7989734555820478E-2</v>
      </c>
      <c r="E25" s="427">
        <v>30168161.159553997</v>
      </c>
      <c r="F25" s="428">
        <v>28450618.304923005</v>
      </c>
      <c r="G25" s="644">
        <f t="shared" si="1"/>
        <v>-5.693230175837416E-2</v>
      </c>
      <c r="H25" s="639">
        <f t="shared" si="3"/>
        <v>0.21697523481785458</v>
      </c>
      <c r="I25" s="652"/>
      <c r="J25" s="652"/>
      <c r="K25" s="652"/>
      <c r="L25" s="652"/>
      <c r="M25" s="652"/>
      <c r="N25" s="652"/>
    </row>
    <row r="26" spans="1:14" ht="15">
      <c r="A26" s="426" t="s">
        <v>34</v>
      </c>
      <c r="B26" s="427">
        <v>2044992.4155784</v>
      </c>
      <c r="C26" s="428">
        <v>1825953.0919915584</v>
      </c>
      <c r="D26" s="645">
        <f t="shared" si="0"/>
        <v>-0.10711009093150559</v>
      </c>
      <c r="E26" s="427">
        <v>19806304.037605017</v>
      </c>
      <c r="F26" s="428">
        <v>21749985.395185366</v>
      </c>
      <c r="G26" s="644">
        <f t="shared" si="1"/>
        <v>9.8134480511356426E-2</v>
      </c>
      <c r="H26" s="639">
        <f t="shared" si="3"/>
        <v>0.16587366003179818</v>
      </c>
      <c r="I26" s="652"/>
      <c r="J26" s="652"/>
      <c r="K26" s="652"/>
      <c r="L26" s="652"/>
      <c r="M26" s="652"/>
      <c r="N26" s="652"/>
    </row>
    <row r="27" spans="1:14" ht="15">
      <c r="A27" s="426" t="s">
        <v>45</v>
      </c>
      <c r="B27" s="427">
        <v>997904.77849899989</v>
      </c>
      <c r="C27" s="428">
        <v>957436.19677699998</v>
      </c>
      <c r="D27" s="645">
        <f t="shared" si="0"/>
        <v>-4.055355039272468E-2</v>
      </c>
      <c r="E27" s="427">
        <v>10496920.504118999</v>
      </c>
      <c r="F27" s="428">
        <v>10891581.511298999</v>
      </c>
      <c r="G27" s="644">
        <f t="shared" si="1"/>
        <v>3.7597789468362119E-2</v>
      </c>
      <c r="H27" s="639">
        <f t="shared" si="3"/>
        <v>8.3063342617864397E-2</v>
      </c>
      <c r="I27" s="652"/>
      <c r="J27" s="652"/>
      <c r="K27" s="652"/>
      <c r="L27" s="652"/>
      <c r="M27" s="652"/>
      <c r="N27" s="652"/>
    </row>
    <row r="28" spans="1:14" ht="15">
      <c r="A28" s="426" t="s">
        <v>43</v>
      </c>
      <c r="B28" s="427">
        <v>850191.01288887253</v>
      </c>
      <c r="C28" s="428">
        <v>935832.18148076255</v>
      </c>
      <c r="D28" s="645">
        <f t="shared" si="0"/>
        <v>0.10073167946211181</v>
      </c>
      <c r="E28" s="427">
        <v>9754731.6506542992</v>
      </c>
      <c r="F28" s="428">
        <v>10239052.512680367</v>
      </c>
      <c r="G28" s="644">
        <f t="shared" si="1"/>
        <v>4.964983962358227E-2</v>
      </c>
      <c r="H28" s="639">
        <f t="shared" si="3"/>
        <v>7.8086908320960616E-2</v>
      </c>
      <c r="I28" s="652"/>
      <c r="J28" s="652"/>
      <c r="K28" s="652"/>
      <c r="L28" s="652"/>
      <c r="M28" s="652"/>
    </row>
    <row r="29" spans="1:14" ht="15">
      <c r="A29" s="426" t="s">
        <v>28</v>
      </c>
      <c r="B29" s="427">
        <v>784708.11028799997</v>
      </c>
      <c r="C29" s="428">
        <v>788956.15788499999</v>
      </c>
      <c r="D29" s="645">
        <f t="shared" si="0"/>
        <v>5.4135385391147484E-3</v>
      </c>
      <c r="E29" s="427">
        <v>11952730.896533001</v>
      </c>
      <c r="F29" s="428">
        <v>9289180.2400640007</v>
      </c>
      <c r="G29" s="644">
        <f t="shared" si="1"/>
        <v>-0.22284034330945979</v>
      </c>
      <c r="H29" s="639">
        <f t="shared" si="3"/>
        <v>7.0842821138425022E-2</v>
      </c>
      <c r="I29" s="652"/>
      <c r="J29" s="652"/>
      <c r="K29" s="652"/>
      <c r="L29" s="652"/>
      <c r="M29" s="652"/>
    </row>
    <row r="30" spans="1:14" ht="15">
      <c r="A30" s="426" t="s">
        <v>36</v>
      </c>
      <c r="B30" s="427">
        <v>705200.72037</v>
      </c>
      <c r="C30" s="428">
        <v>402269.51228099997</v>
      </c>
      <c r="D30" s="645">
        <f t="shared" si="0"/>
        <v>-0.42956735485190667</v>
      </c>
      <c r="E30" s="427">
        <v>4360342.331145999</v>
      </c>
      <c r="F30" s="428">
        <v>5563715.7601860007</v>
      </c>
      <c r="G30" s="644">
        <f t="shared" si="1"/>
        <v>0.27598141101084761</v>
      </c>
      <c r="H30" s="639">
        <f t="shared" si="3"/>
        <v>4.2431012239803161E-2</v>
      </c>
      <c r="I30" s="652"/>
      <c r="J30" s="652"/>
      <c r="K30" s="652"/>
      <c r="L30" s="652"/>
      <c r="M30" s="652"/>
    </row>
    <row r="31" spans="1:14" ht="15">
      <c r="A31" s="426" t="s">
        <v>37</v>
      </c>
      <c r="B31" s="427">
        <v>230613.46239999999</v>
      </c>
      <c r="C31" s="428">
        <v>273804.65509999997</v>
      </c>
      <c r="D31" s="645">
        <f t="shared" si="0"/>
        <v>0.18728825390551007</v>
      </c>
      <c r="E31" s="427">
        <v>2831074.2938260003</v>
      </c>
      <c r="F31" s="428">
        <v>2951188.8706</v>
      </c>
      <c r="G31" s="644">
        <f t="shared" si="1"/>
        <v>4.2427207592518945E-2</v>
      </c>
      <c r="H31" s="639">
        <f t="shared" si="3"/>
        <v>2.2506888649216898E-2</v>
      </c>
      <c r="I31" s="652"/>
      <c r="J31" s="652"/>
      <c r="K31" s="652"/>
    </row>
    <row r="32" spans="1:14" ht="15">
      <c r="A32" s="426" t="s">
        <v>535</v>
      </c>
      <c r="B32" s="427">
        <v>271815.00407600001</v>
      </c>
      <c r="C32" s="428">
        <v>219198.99895199999</v>
      </c>
      <c r="D32" s="645">
        <f t="shared" si="0"/>
        <v>-0.19357285041295391</v>
      </c>
      <c r="E32" s="427">
        <v>3570532.3210920002</v>
      </c>
      <c r="F32" s="428">
        <v>2528723.6339720003</v>
      </c>
      <c r="G32" s="644">
        <f t="shared" si="1"/>
        <v>-0.29177965452540044</v>
      </c>
      <c r="H32" s="639">
        <f t="shared" si="3"/>
        <v>1.9285008093324747E-2</v>
      </c>
      <c r="I32" s="652"/>
      <c r="J32" s="652"/>
      <c r="K32" s="652"/>
    </row>
    <row r="33" spans="1:11" ht="15">
      <c r="A33" s="426" t="s">
        <v>526</v>
      </c>
      <c r="B33" s="427">
        <v>228988.919765</v>
      </c>
      <c r="C33" s="428">
        <v>240578.48826700001</v>
      </c>
      <c r="D33" s="645">
        <f t="shared" si="0"/>
        <v>5.0611918314186655E-2</v>
      </c>
      <c r="E33" s="427">
        <v>2564489.9858730002</v>
      </c>
      <c r="F33" s="428">
        <v>2330911.8850039998</v>
      </c>
      <c r="G33" s="644">
        <f t="shared" si="1"/>
        <v>-9.1081697396250938E-2</v>
      </c>
      <c r="H33" s="639">
        <f t="shared" si="3"/>
        <v>1.7776420468899178E-2</v>
      </c>
      <c r="I33" s="652"/>
      <c r="J33" s="652"/>
      <c r="K33" s="652"/>
    </row>
    <row r="34" spans="1:11" ht="15">
      <c r="A34" s="426" t="s">
        <v>38</v>
      </c>
      <c r="B34" s="427">
        <v>168799.23963500001</v>
      </c>
      <c r="C34" s="428">
        <v>125000.30532799999</v>
      </c>
      <c r="D34" s="645">
        <f t="shared" si="0"/>
        <v>-0.25947352844543525</v>
      </c>
      <c r="E34" s="427">
        <v>1683204.5439939999</v>
      </c>
      <c r="F34" s="428">
        <v>1631634.041799</v>
      </c>
      <c r="G34" s="644">
        <f t="shared" si="1"/>
        <v>-3.0638285987887537E-2</v>
      </c>
      <c r="H34" s="639">
        <f t="shared" si="3"/>
        <v>1.2443461704833458E-2</v>
      </c>
      <c r="I34" s="652"/>
      <c r="J34" s="652"/>
      <c r="K34" s="652"/>
    </row>
    <row r="35" spans="1:11" ht="15">
      <c r="A35" s="426" t="s">
        <v>162</v>
      </c>
      <c r="B35" s="427">
        <v>36009.034475838074</v>
      </c>
      <c r="C35" s="428">
        <v>84596.096972151121</v>
      </c>
      <c r="D35" s="645">
        <f t="shared" si="0"/>
        <v>1.349302007220293</v>
      </c>
      <c r="E35" s="427">
        <v>231617.80933890844</v>
      </c>
      <c r="F35" s="428">
        <v>699765.95560243784</v>
      </c>
      <c r="G35" s="644">
        <f t="shared" si="1"/>
        <v>2.0212096280494753</v>
      </c>
      <c r="H35" s="639">
        <f t="shared" si="3"/>
        <v>5.3366812948352285E-3</v>
      </c>
      <c r="I35" s="652"/>
      <c r="J35" s="652"/>
      <c r="K35" s="652"/>
    </row>
    <row r="36" spans="1:11" ht="15">
      <c r="A36" s="426" t="s">
        <v>538</v>
      </c>
      <c r="B36" s="427">
        <v>57308.584292</v>
      </c>
      <c r="C36" s="428">
        <v>62912.674088</v>
      </c>
      <c r="D36" s="645">
        <f t="shared" si="0"/>
        <v>9.7787964320422027E-2</v>
      </c>
      <c r="E36" s="427">
        <v>704673.22551200003</v>
      </c>
      <c r="F36" s="428">
        <v>651562.95613499999</v>
      </c>
      <c r="G36" s="644">
        <f t="shared" si="1"/>
        <v>-7.5368649544491073E-2</v>
      </c>
      <c r="H36" s="639">
        <f t="shared" si="3"/>
        <v>4.9690668895425857E-3</v>
      </c>
      <c r="I36" s="652"/>
      <c r="J36" s="652"/>
      <c r="K36" s="652"/>
    </row>
    <row r="37" spans="1:11" ht="15">
      <c r="A37" s="426" t="s">
        <v>41</v>
      </c>
      <c r="B37" s="427">
        <v>54184.619382999997</v>
      </c>
      <c r="C37" s="428">
        <v>60997.882000000005</v>
      </c>
      <c r="D37" s="645">
        <f t="shared" si="0"/>
        <v>0.12574163470340105</v>
      </c>
      <c r="E37" s="427">
        <v>461233.99187600001</v>
      </c>
      <c r="F37" s="428">
        <v>625943.99436400004</v>
      </c>
      <c r="G37" s="644">
        <f t="shared" si="1"/>
        <v>0.35710725009244615</v>
      </c>
      <c r="H37" s="639">
        <f t="shared" si="3"/>
        <v>4.7736869443169138E-3</v>
      </c>
      <c r="I37" s="652"/>
      <c r="J37" s="652"/>
      <c r="K37" s="652"/>
    </row>
    <row r="38" spans="1:11" ht="15">
      <c r="A38" s="426" t="s">
        <v>35</v>
      </c>
      <c r="B38" s="427">
        <v>42173.767758999995</v>
      </c>
      <c r="C38" s="428">
        <v>46375.142630000002</v>
      </c>
      <c r="D38" s="645">
        <f t="shared" si="0"/>
        <v>9.9620572081881908E-2</v>
      </c>
      <c r="E38" s="427">
        <v>572509.84960399999</v>
      </c>
      <c r="F38" s="428">
        <v>411173.06424600002</v>
      </c>
      <c r="G38" s="644">
        <f t="shared" si="1"/>
        <v>-0.28180613044403546</v>
      </c>
      <c r="H38" s="639">
        <f t="shared" si="3"/>
        <v>3.1357621549516655E-3</v>
      </c>
      <c r="I38" s="652"/>
      <c r="J38" s="652"/>
      <c r="K38" s="652"/>
    </row>
    <row r="39" spans="1:11" ht="15">
      <c r="A39" s="426" t="s">
        <v>42</v>
      </c>
      <c r="B39" s="427">
        <v>39555.345981999999</v>
      </c>
      <c r="C39" s="428">
        <v>37181.889370999997</v>
      </c>
      <c r="D39" s="645">
        <f t="shared" si="0"/>
        <v>-6.0003434480893292E-2</v>
      </c>
      <c r="E39" s="427">
        <v>220890.37188399999</v>
      </c>
      <c r="F39" s="428">
        <v>350410.496377</v>
      </c>
      <c r="G39" s="644">
        <f t="shared" si="1"/>
        <v>0.58635477584789064</v>
      </c>
      <c r="H39" s="639">
        <f t="shared" si="3"/>
        <v>2.6723637046891348E-3</v>
      </c>
      <c r="I39" s="652"/>
      <c r="J39" s="652"/>
      <c r="K39" s="652"/>
    </row>
    <row r="40" spans="1:11" ht="15.75" thickBot="1">
      <c r="A40" s="426" t="s">
        <v>39</v>
      </c>
      <c r="B40" s="427">
        <v>13576.956633</v>
      </c>
      <c r="C40" s="428">
        <v>0</v>
      </c>
      <c r="D40" s="645" t="s">
        <v>54</v>
      </c>
      <c r="E40" s="427">
        <v>134113.598768</v>
      </c>
      <c r="F40" s="428">
        <v>197955.70196199999</v>
      </c>
      <c r="G40" s="644">
        <f t="shared" si="1"/>
        <v>0.47603005049800329</v>
      </c>
      <c r="H40" s="639">
        <f t="shared" si="3"/>
        <v>1.5096854647023961E-3</v>
      </c>
      <c r="I40" s="652"/>
      <c r="J40" s="652"/>
      <c r="K40" s="652"/>
    </row>
    <row r="41" spans="1:11" ht="12.75">
      <c r="A41" s="406" t="s">
        <v>427</v>
      </c>
      <c r="B41" s="429">
        <f>+SUM(B42:B53)</f>
        <v>138635.275287</v>
      </c>
      <c r="C41" s="430">
        <f>+SUM(C42:C53)</f>
        <v>112472.644741</v>
      </c>
      <c r="D41" s="650">
        <f t="shared" si="0"/>
        <v>-0.18871553788773199</v>
      </c>
      <c r="E41" s="429">
        <f>+SUM(E42:E53)</f>
        <v>1348019.1716089998</v>
      </c>
      <c r="F41" s="430">
        <f>+SUM(F42:F53)</f>
        <v>1353962.2466219997</v>
      </c>
      <c r="G41" s="641">
        <f t="shared" si="1"/>
        <v>4.4087466544753262E-3</v>
      </c>
      <c r="H41" s="651">
        <v>1</v>
      </c>
    </row>
    <row r="42" spans="1:11" ht="12.75">
      <c r="A42" s="426" t="s">
        <v>535</v>
      </c>
      <c r="B42" s="427">
        <v>52701.697202999996</v>
      </c>
      <c r="C42" s="428">
        <v>39409.923825000005</v>
      </c>
      <c r="D42" s="645">
        <f t="shared" si="0"/>
        <v>-0.25220769127798348</v>
      </c>
      <c r="E42" s="427">
        <v>460370.83</v>
      </c>
      <c r="F42" s="428">
        <v>498308.46334099991</v>
      </c>
      <c r="G42" s="644">
        <f t="shared" si="1"/>
        <v>8.2406683631540911E-2</v>
      </c>
      <c r="H42" s="639">
        <f t="shared" ref="H42:H53" si="4">+F42/$F$41</f>
        <v>0.36803719201493962</v>
      </c>
    </row>
    <row r="43" spans="1:11" ht="12.75">
      <c r="A43" s="426" t="s">
        <v>538</v>
      </c>
      <c r="B43" s="427">
        <v>23785.876695999999</v>
      </c>
      <c r="C43" s="428">
        <v>22023.198582000001</v>
      </c>
      <c r="D43" s="645">
        <f t="shared" si="0"/>
        <v>-7.4106081374600841E-2</v>
      </c>
      <c r="E43" s="427">
        <v>265348.536708</v>
      </c>
      <c r="F43" s="428">
        <v>254646.39661099997</v>
      </c>
      <c r="G43" s="644">
        <f t="shared" si="1"/>
        <v>-4.0332387846468865E-2</v>
      </c>
      <c r="H43" s="639">
        <f t="shared" si="4"/>
        <v>0.18807496091291856</v>
      </c>
    </row>
    <row r="44" spans="1:11" ht="12.75">
      <c r="A44" s="426" t="s">
        <v>38</v>
      </c>
      <c r="B44" s="427">
        <v>19930.324573000002</v>
      </c>
      <c r="C44" s="428">
        <v>18859.389717999999</v>
      </c>
      <c r="D44" s="645">
        <f t="shared" si="0"/>
        <v>-5.3733939508984196E-2</v>
      </c>
      <c r="E44" s="427">
        <v>221943.27221299999</v>
      </c>
      <c r="F44" s="428">
        <v>214528.90575100001</v>
      </c>
      <c r="G44" s="644">
        <f t="shared" si="1"/>
        <v>-3.3406583529526301E-2</v>
      </c>
      <c r="H44" s="639">
        <f t="shared" si="4"/>
        <v>0.15844526410262041</v>
      </c>
    </row>
    <row r="45" spans="1:11" ht="12.75">
      <c r="A45" s="426" t="s">
        <v>41</v>
      </c>
      <c r="B45" s="427">
        <v>12766.369835000001</v>
      </c>
      <c r="C45" s="428">
        <v>11610.754309</v>
      </c>
      <c r="D45" s="645">
        <f t="shared" si="0"/>
        <v>-9.05202920592032E-2</v>
      </c>
      <c r="E45" s="427">
        <v>124077.02596699999</v>
      </c>
      <c r="F45" s="428">
        <v>138809.28234800001</v>
      </c>
      <c r="G45" s="644">
        <f t="shared" si="1"/>
        <v>0.11873476387899773</v>
      </c>
      <c r="H45" s="639">
        <f t="shared" si="4"/>
        <v>0.10252079235910401</v>
      </c>
    </row>
    <row r="46" spans="1:11" ht="12.75">
      <c r="A46" s="426" t="s">
        <v>39</v>
      </c>
      <c r="B46" s="427">
        <v>17071.377343</v>
      </c>
      <c r="C46" s="428">
        <v>13127.465871999999</v>
      </c>
      <c r="D46" s="645">
        <f t="shared" si="0"/>
        <v>-0.23102479616954719</v>
      </c>
      <c r="E46" s="427">
        <v>148138.561636</v>
      </c>
      <c r="F46" s="428">
        <v>122769.258812</v>
      </c>
      <c r="G46" s="644">
        <f t="shared" si="1"/>
        <v>-0.17125387572168016</v>
      </c>
      <c r="H46" s="639">
        <f t="shared" si="4"/>
        <v>9.0674063562922097E-2</v>
      </c>
    </row>
    <row r="47" spans="1:11" ht="12.75">
      <c r="A47" s="426" t="s">
        <v>533</v>
      </c>
      <c r="B47" s="427">
        <v>4455.4501399999999</v>
      </c>
      <c r="C47" s="428">
        <v>3371.7809999999999</v>
      </c>
      <c r="D47" s="645">
        <f t="shared" si="0"/>
        <v>-0.24322326722300613</v>
      </c>
      <c r="E47" s="427">
        <v>49115.896200000003</v>
      </c>
      <c r="F47" s="428">
        <v>43281.211519999997</v>
      </c>
      <c r="G47" s="644">
        <f t="shared" si="1"/>
        <v>-0.11879422206287682</v>
      </c>
      <c r="H47" s="639">
        <f t="shared" si="4"/>
        <v>3.1966335566580448E-2</v>
      </c>
    </row>
    <row r="48" spans="1:11" ht="12.75">
      <c r="A48" s="426" t="s">
        <v>45</v>
      </c>
      <c r="B48" s="427">
        <v>3993.3637610000001</v>
      </c>
      <c r="C48" s="428">
        <v>290.25200000000001</v>
      </c>
      <c r="D48" s="645">
        <f t="shared" si="0"/>
        <v>-0.92731641358729699</v>
      </c>
      <c r="E48" s="427">
        <v>41911.709770000001</v>
      </c>
      <c r="F48" s="428">
        <v>35855.341406</v>
      </c>
      <c r="G48" s="644">
        <f t="shared" si="1"/>
        <v>-0.14450301353096051</v>
      </c>
      <c r="H48" s="639">
        <f t="shared" si="4"/>
        <v>2.6481788170575279E-2</v>
      </c>
    </row>
    <row r="49" spans="1:8" ht="12.75">
      <c r="A49" s="426" t="s">
        <v>34</v>
      </c>
      <c r="B49" s="427">
        <v>3088.8029400000005</v>
      </c>
      <c r="C49" s="428">
        <v>2958.0659499999997</v>
      </c>
      <c r="D49" s="645">
        <f t="shared" si="0"/>
        <v>-4.2326102551560219E-2</v>
      </c>
      <c r="E49" s="427">
        <v>26359.266555000002</v>
      </c>
      <c r="F49" s="428">
        <v>34252.330500999997</v>
      </c>
      <c r="G49" s="644">
        <f t="shared" si="1"/>
        <v>0.29944171358223115</v>
      </c>
      <c r="H49" s="639">
        <f t="shared" si="4"/>
        <v>2.5297847548154416E-2</v>
      </c>
    </row>
    <row r="50" spans="1:8" ht="12.75">
      <c r="A50" s="426" t="s">
        <v>42</v>
      </c>
      <c r="B50" s="427">
        <v>678.72624299999995</v>
      </c>
      <c r="C50" s="428">
        <v>798.82940500000007</v>
      </c>
      <c r="D50" s="645">
        <f t="shared" si="0"/>
        <v>0.17695376190132106</v>
      </c>
      <c r="E50" s="427">
        <v>8847.5772870000001</v>
      </c>
      <c r="F50" s="428">
        <v>10350.218222000001</v>
      </c>
      <c r="G50" s="644">
        <f t="shared" si="1"/>
        <v>0.16983642937009158</v>
      </c>
      <c r="H50" s="639">
        <f t="shared" si="4"/>
        <v>7.6443920410799934E-3</v>
      </c>
    </row>
    <row r="51" spans="1:8" ht="12.75">
      <c r="A51" s="426" t="s">
        <v>36</v>
      </c>
      <c r="B51" s="427">
        <v>0</v>
      </c>
      <c r="C51" s="428">
        <v>4.8987579999999999</v>
      </c>
      <c r="D51" s="645" t="s">
        <v>64</v>
      </c>
      <c r="E51" s="427">
        <v>11.606559000000001</v>
      </c>
      <c r="F51" s="428">
        <v>906.73231299999998</v>
      </c>
      <c r="G51" s="644" t="s">
        <v>64</v>
      </c>
      <c r="H51" s="639">
        <f t="shared" si="4"/>
        <v>6.6968803248554853E-4</v>
      </c>
    </row>
    <row r="52" spans="1:8" ht="12.75">
      <c r="A52" s="426" t="s">
        <v>43</v>
      </c>
      <c r="B52" s="427">
        <v>48.412787999999999</v>
      </c>
      <c r="C52" s="428">
        <v>18.085322000000001</v>
      </c>
      <c r="D52" s="645">
        <f t="shared" si="0"/>
        <v>-0.62643502373794291</v>
      </c>
      <c r="E52" s="427">
        <v>373.75012100000004</v>
      </c>
      <c r="F52" s="428">
        <v>254.105797</v>
      </c>
      <c r="G52" s="644">
        <f t="shared" si="1"/>
        <v>-0.32011848900511797</v>
      </c>
      <c r="H52" s="639">
        <f t="shared" si="4"/>
        <v>1.8767568861980351E-4</v>
      </c>
    </row>
    <row r="53" spans="1:8" ht="13.5" thickBot="1">
      <c r="A53" s="426" t="s">
        <v>44</v>
      </c>
      <c r="B53" s="427">
        <v>114.87376500000001</v>
      </c>
      <c r="C53" s="428">
        <v>0</v>
      </c>
      <c r="D53" s="645" t="s">
        <v>54</v>
      </c>
      <c r="E53" s="427">
        <v>1521.1385929999999</v>
      </c>
      <c r="F53" s="428">
        <v>0</v>
      </c>
      <c r="G53" s="644" t="s">
        <v>54</v>
      </c>
      <c r="H53" s="639">
        <f t="shared" si="4"/>
        <v>0</v>
      </c>
    </row>
    <row r="54" spans="1:8" ht="12.75">
      <c r="A54" s="406" t="s">
        <v>436</v>
      </c>
      <c r="B54" s="429">
        <f>+SUM(B55:B66)</f>
        <v>27165.701134999999</v>
      </c>
      <c r="C54" s="430">
        <f>+SUM(C55:C66)</f>
        <v>23715.103183999996</v>
      </c>
      <c r="D54" s="650">
        <f t="shared" si="0"/>
        <v>-0.12702038993406617</v>
      </c>
      <c r="E54" s="429">
        <f>+SUM(E55:E66)</f>
        <v>280607.02020199999</v>
      </c>
      <c r="F54" s="430">
        <f>+SUM(F55:F66)</f>
        <v>260639.29320299995</v>
      </c>
      <c r="G54" s="641">
        <f t="shared" si="1"/>
        <v>-7.115904293707942E-2</v>
      </c>
      <c r="H54" s="651">
        <v>1</v>
      </c>
    </row>
    <row r="55" spans="1:8" ht="12.75">
      <c r="A55" s="426" t="s">
        <v>38</v>
      </c>
      <c r="B55" s="427">
        <v>8600.6189549999999</v>
      </c>
      <c r="C55" s="428">
        <v>7119.019679</v>
      </c>
      <c r="D55" s="645">
        <f t="shared" si="0"/>
        <v>-0.17226658729470479</v>
      </c>
      <c r="E55" s="427">
        <v>87429.180666</v>
      </c>
      <c r="F55" s="428">
        <v>82655.867276999998</v>
      </c>
      <c r="G55" s="644">
        <f t="shared" si="1"/>
        <v>-5.4596341320355957E-2</v>
      </c>
      <c r="H55" s="639">
        <f t="shared" ref="H55:H66" si="5">+F55/$F$54</f>
        <v>0.3171274225817638</v>
      </c>
    </row>
    <row r="56" spans="1:8" ht="12.75">
      <c r="A56" s="426" t="s">
        <v>41</v>
      </c>
      <c r="B56" s="427">
        <v>4483.0177799999992</v>
      </c>
      <c r="C56" s="428">
        <v>4078.6188639999996</v>
      </c>
      <c r="D56" s="645">
        <f t="shared" si="0"/>
        <v>-9.0206850796830773E-2</v>
      </c>
      <c r="E56" s="427">
        <v>48643.871786000003</v>
      </c>
      <c r="F56" s="428">
        <v>47396.713504999992</v>
      </c>
      <c r="G56" s="644">
        <f t="shared" si="1"/>
        <v>-2.5638548808093686E-2</v>
      </c>
      <c r="H56" s="639">
        <f t="shared" si="5"/>
        <v>0.18184792063599126</v>
      </c>
    </row>
    <row r="57" spans="1:8" ht="12.75">
      <c r="A57" s="426" t="s">
        <v>538</v>
      </c>
      <c r="B57" s="427">
        <v>3098.522602</v>
      </c>
      <c r="C57" s="428">
        <v>3860.0147139999995</v>
      </c>
      <c r="D57" s="645">
        <f t="shared" si="0"/>
        <v>0.24575974095153597</v>
      </c>
      <c r="E57" s="427">
        <v>39238.816426000005</v>
      </c>
      <c r="F57" s="428">
        <v>39851.925173999989</v>
      </c>
      <c r="G57" s="644">
        <f t="shared" si="1"/>
        <v>1.5625057120574493E-2</v>
      </c>
      <c r="H57" s="639">
        <f t="shared" si="5"/>
        <v>0.15290068003277296</v>
      </c>
    </row>
    <row r="58" spans="1:8" ht="12.75">
      <c r="A58" s="426" t="s">
        <v>535</v>
      </c>
      <c r="B58" s="427">
        <v>4083.925279</v>
      </c>
      <c r="C58" s="428">
        <v>2588.2003279999999</v>
      </c>
      <c r="D58" s="645">
        <f t="shared" si="0"/>
        <v>-0.36624689454804304</v>
      </c>
      <c r="E58" s="427">
        <v>36678.495182999992</v>
      </c>
      <c r="F58" s="428">
        <v>24319.526209999993</v>
      </c>
      <c r="G58" s="644">
        <f t="shared" si="1"/>
        <v>-0.33695409016475197</v>
      </c>
      <c r="H58" s="639">
        <f t="shared" si="5"/>
        <v>9.330721362514835E-2</v>
      </c>
    </row>
    <row r="59" spans="1:8" ht="12.75">
      <c r="A59" s="426" t="s">
        <v>34</v>
      </c>
      <c r="B59" s="427">
        <v>1958.011915</v>
      </c>
      <c r="C59" s="428">
        <v>1815.659322</v>
      </c>
      <c r="D59" s="645">
        <f t="shared" si="0"/>
        <v>-7.2702618359704929E-2</v>
      </c>
      <c r="E59" s="427">
        <v>17997.206484999999</v>
      </c>
      <c r="F59" s="428">
        <v>20508.836260999997</v>
      </c>
      <c r="G59" s="644">
        <f t="shared" si="1"/>
        <v>0.13955664608801088</v>
      </c>
      <c r="H59" s="639">
        <f t="shared" si="5"/>
        <v>7.8686663123455486E-2</v>
      </c>
    </row>
    <row r="60" spans="1:8" ht="12.75">
      <c r="A60" s="426" t="s">
        <v>533</v>
      </c>
      <c r="B60" s="427">
        <v>1520.5634600000001</v>
      </c>
      <c r="C60" s="428">
        <v>1400.6350659999998</v>
      </c>
      <c r="D60" s="645">
        <f t="shared" si="0"/>
        <v>-7.8871021930252305E-2</v>
      </c>
      <c r="E60" s="427">
        <v>19542.02045</v>
      </c>
      <c r="F60" s="428">
        <v>18014.649495999998</v>
      </c>
      <c r="G60" s="644">
        <f t="shared" si="1"/>
        <v>-7.8158292685647113E-2</v>
      </c>
      <c r="H60" s="639">
        <f t="shared" si="5"/>
        <v>6.9117166773350697E-2</v>
      </c>
    </row>
    <row r="61" spans="1:8" ht="12.75">
      <c r="A61" s="426" t="s">
        <v>39</v>
      </c>
      <c r="B61" s="427">
        <v>2055.8770089999998</v>
      </c>
      <c r="C61" s="428">
        <v>1445.478695</v>
      </c>
      <c r="D61" s="645">
        <f t="shared" si="0"/>
        <v>-0.29690410045341376</v>
      </c>
      <c r="E61" s="427">
        <v>15057.160115000001</v>
      </c>
      <c r="F61" s="428">
        <v>13178.782893000001</v>
      </c>
      <c r="G61" s="644">
        <f t="shared" si="1"/>
        <v>-0.12474976739662569</v>
      </c>
      <c r="H61" s="639">
        <f t="shared" si="5"/>
        <v>5.0563300456526537E-2</v>
      </c>
    </row>
    <row r="62" spans="1:8" ht="12.75">
      <c r="A62" s="426" t="s">
        <v>42</v>
      </c>
      <c r="B62" s="427">
        <v>660.15127099999995</v>
      </c>
      <c r="C62" s="428">
        <v>1231.5064609999999</v>
      </c>
      <c r="D62" s="645">
        <f t="shared" si="0"/>
        <v>0.86549131252070266</v>
      </c>
      <c r="E62" s="427">
        <v>9788.5122659999997</v>
      </c>
      <c r="F62" s="428">
        <v>10945.619003</v>
      </c>
      <c r="G62" s="644">
        <f t="shared" si="1"/>
        <v>0.11821068468383733</v>
      </c>
      <c r="H62" s="639">
        <f t="shared" si="5"/>
        <v>4.199527580239009E-2</v>
      </c>
    </row>
    <row r="63" spans="1:8" ht="12.75">
      <c r="A63" s="426" t="s">
        <v>45</v>
      </c>
      <c r="B63" s="427">
        <v>343.698666</v>
      </c>
      <c r="C63" s="428">
        <v>141.8152</v>
      </c>
      <c r="D63" s="645">
        <f t="shared" si="0"/>
        <v>-0.58738507294642806</v>
      </c>
      <c r="E63" s="427">
        <v>4142.2917090000001</v>
      </c>
      <c r="F63" s="428">
        <v>2859.240503</v>
      </c>
      <c r="G63" s="644">
        <f t="shared" si="1"/>
        <v>-0.30974429039178997</v>
      </c>
      <c r="H63" s="639">
        <f t="shared" si="5"/>
        <v>1.0970105343145898E-2</v>
      </c>
    </row>
    <row r="64" spans="1:8" ht="12.75">
      <c r="A64" s="426" t="s">
        <v>36</v>
      </c>
      <c r="B64" s="427">
        <v>0</v>
      </c>
      <c r="C64" s="428">
        <v>7.0840529999999999</v>
      </c>
      <c r="D64" s="645" t="s">
        <v>64</v>
      </c>
      <c r="E64" s="427">
        <v>12.127495</v>
      </c>
      <c r="F64" s="428">
        <v>535.58368099999996</v>
      </c>
      <c r="G64" s="644" t="s">
        <v>64</v>
      </c>
      <c r="H64" s="639">
        <f t="shared" si="5"/>
        <v>2.0548846431334452E-3</v>
      </c>
    </row>
    <row r="65" spans="1:8" ht="12.75">
      <c r="A65" s="426" t="s">
        <v>43</v>
      </c>
      <c r="B65" s="427">
        <v>329.83633800000001</v>
      </c>
      <c r="C65" s="428">
        <v>27.070802</v>
      </c>
      <c r="D65" s="645">
        <f t="shared" si="0"/>
        <v>-0.91792656271850803</v>
      </c>
      <c r="E65" s="427">
        <v>1503.4817049999999</v>
      </c>
      <c r="F65" s="428">
        <v>372.54919999999998</v>
      </c>
      <c r="G65" s="644">
        <f t="shared" si="1"/>
        <v>-0.75220902338814954</v>
      </c>
      <c r="H65" s="639">
        <f t="shared" si="5"/>
        <v>1.429366982321574E-3</v>
      </c>
    </row>
    <row r="66" spans="1:8" ht="13.5" thickBot="1">
      <c r="A66" s="426" t="s">
        <v>44</v>
      </c>
      <c r="B66" s="427">
        <v>31.47786</v>
      </c>
      <c r="C66" s="428">
        <v>0</v>
      </c>
      <c r="D66" s="645" t="s">
        <v>54</v>
      </c>
      <c r="E66" s="427">
        <v>573.85591599999998</v>
      </c>
      <c r="F66" s="428">
        <v>0</v>
      </c>
      <c r="G66" s="644" t="s">
        <v>54</v>
      </c>
      <c r="H66" s="639">
        <f t="shared" si="5"/>
        <v>0</v>
      </c>
    </row>
    <row r="67" spans="1:8" ht="12.75">
      <c r="A67" s="406" t="s">
        <v>437</v>
      </c>
      <c r="B67" s="429">
        <f>+SUM(B68:B83)</f>
        <v>355848.18782199995</v>
      </c>
      <c r="C67" s="430">
        <f>+SUM(C68:C83)</f>
        <v>331833.48049599992</v>
      </c>
      <c r="D67" s="650">
        <f t="shared" si="0"/>
        <v>-6.7485821616752206E-2</v>
      </c>
      <c r="E67" s="429">
        <f>+SUM(E68:E83)</f>
        <v>4031053.8031059997</v>
      </c>
      <c r="F67" s="430">
        <f>+SUM(F68:F83)</f>
        <v>3821046.0249350001</v>
      </c>
      <c r="G67" s="641">
        <f t="shared" si="1"/>
        <v>-5.209748825708671E-2</v>
      </c>
      <c r="H67" s="651">
        <v>1</v>
      </c>
    </row>
    <row r="68" spans="1:8" ht="12.75">
      <c r="A68" s="426" t="s">
        <v>538</v>
      </c>
      <c r="B68" s="427">
        <v>55086.085185999989</v>
      </c>
      <c r="C68" s="428">
        <v>58412.239471000001</v>
      </c>
      <c r="D68" s="645">
        <f t="shared" si="0"/>
        <v>6.0381024967905095E-2</v>
      </c>
      <c r="E68" s="427">
        <v>710398.53733900015</v>
      </c>
      <c r="F68" s="428">
        <v>642337.372951</v>
      </c>
      <c r="G68" s="644">
        <f t="shared" si="1"/>
        <v>-9.5807016499418252E-2</v>
      </c>
      <c r="H68" s="639">
        <f t="shared" ref="H68:H83" si="6">+F68/$F$67</f>
        <v>0.16810511277783596</v>
      </c>
    </row>
    <row r="69" spans="1:8" ht="12.75">
      <c r="A69" s="426" t="s">
        <v>535</v>
      </c>
      <c r="B69" s="427">
        <v>60906.715670999984</v>
      </c>
      <c r="C69" s="428">
        <v>52685.891088000004</v>
      </c>
      <c r="D69" s="645">
        <f t="shared" si="0"/>
        <v>-0.13497402531777347</v>
      </c>
      <c r="E69" s="427">
        <v>734581.00730499998</v>
      </c>
      <c r="F69" s="428">
        <v>625000.03029100015</v>
      </c>
      <c r="G69" s="644">
        <f t="shared" si="1"/>
        <v>-0.14917480294790897</v>
      </c>
      <c r="H69" s="639">
        <f t="shared" si="6"/>
        <v>0.16356778385092391</v>
      </c>
    </row>
    <row r="70" spans="1:8" ht="12.75">
      <c r="A70" s="426" t="s">
        <v>41</v>
      </c>
      <c r="B70" s="427">
        <v>59237.245984000001</v>
      </c>
      <c r="C70" s="428">
        <v>44217.748980000004</v>
      </c>
      <c r="D70" s="645">
        <f t="shared" ref="D70:D95" si="7">+C70/B70-1</f>
        <v>-0.25354819851106458</v>
      </c>
      <c r="E70" s="427">
        <v>725394.55568600015</v>
      </c>
      <c r="F70" s="428">
        <v>605038.21102100017</v>
      </c>
      <c r="G70" s="644">
        <f t="shared" ref="G70:G95" si="8">+F70/E70-1</f>
        <v>-0.16591845599279398</v>
      </c>
      <c r="H70" s="639">
        <f t="shared" si="6"/>
        <v>0.15834360724071428</v>
      </c>
    </row>
    <row r="71" spans="1:8" ht="12.75">
      <c r="A71" s="426" t="s">
        <v>38</v>
      </c>
      <c r="B71" s="427">
        <v>59598.519695000003</v>
      </c>
      <c r="C71" s="428">
        <v>52634.819769000002</v>
      </c>
      <c r="D71" s="645">
        <f t="shared" si="7"/>
        <v>-0.11684350486618245</v>
      </c>
      <c r="E71" s="427">
        <v>587447.72412799997</v>
      </c>
      <c r="F71" s="428">
        <v>585148.69137399993</v>
      </c>
      <c r="G71" s="644">
        <f t="shared" si="8"/>
        <v>-3.9135954733890976E-3</v>
      </c>
      <c r="H71" s="639">
        <f t="shared" si="6"/>
        <v>0.15313835205215931</v>
      </c>
    </row>
    <row r="72" spans="1:8" ht="12.75">
      <c r="A72" s="426" t="s">
        <v>45</v>
      </c>
      <c r="B72" s="427">
        <v>33831.388807000003</v>
      </c>
      <c r="C72" s="428">
        <v>42795.613137000008</v>
      </c>
      <c r="D72" s="645">
        <f t="shared" si="7"/>
        <v>0.26496767191967097</v>
      </c>
      <c r="E72" s="427">
        <v>397072.90894900006</v>
      </c>
      <c r="F72" s="428">
        <v>444521.94922399998</v>
      </c>
      <c r="G72" s="644">
        <f t="shared" si="8"/>
        <v>0.11949704753364143</v>
      </c>
      <c r="H72" s="639">
        <f t="shared" si="6"/>
        <v>0.11633514653400746</v>
      </c>
    </row>
    <row r="73" spans="1:8" ht="12.75">
      <c r="A73" s="426" t="s">
        <v>34</v>
      </c>
      <c r="B73" s="427">
        <v>25721.714326000001</v>
      </c>
      <c r="C73" s="428">
        <v>21736.064055999992</v>
      </c>
      <c r="D73" s="645">
        <f t="shared" si="7"/>
        <v>-0.15495274613058108</v>
      </c>
      <c r="E73" s="427">
        <v>230603.20181599999</v>
      </c>
      <c r="F73" s="428">
        <v>273004.30318399996</v>
      </c>
      <c r="G73" s="644">
        <f t="shared" si="8"/>
        <v>0.18387039309988484</v>
      </c>
      <c r="H73" s="639">
        <f t="shared" si="6"/>
        <v>7.1447530702968706E-2</v>
      </c>
    </row>
    <row r="74" spans="1:8" ht="12.75">
      <c r="A74" s="426" t="s">
        <v>42</v>
      </c>
      <c r="B74" s="427">
        <v>5676.1576080000004</v>
      </c>
      <c r="C74" s="428">
        <v>11975.493989999997</v>
      </c>
      <c r="D74" s="645">
        <f t="shared" si="7"/>
        <v>1.1097888425652038</v>
      </c>
      <c r="E74" s="427">
        <v>112119.09496100001</v>
      </c>
      <c r="F74" s="428">
        <v>124796.329646</v>
      </c>
      <c r="G74" s="644">
        <f t="shared" si="8"/>
        <v>0.11306936333556461</v>
      </c>
      <c r="H74" s="639">
        <f t="shared" si="6"/>
        <v>3.2660252933782163E-2</v>
      </c>
    </row>
    <row r="75" spans="1:8" ht="12.75">
      <c r="A75" s="426" t="s">
        <v>36</v>
      </c>
      <c r="B75" s="427">
        <v>11156.122656</v>
      </c>
      <c r="C75" s="428">
        <v>11175.882283999999</v>
      </c>
      <c r="D75" s="645">
        <f t="shared" si="7"/>
        <v>1.7711913546749614E-3</v>
      </c>
      <c r="E75" s="427">
        <v>106291.146691</v>
      </c>
      <c r="F75" s="428">
        <v>119290.705573</v>
      </c>
      <c r="G75" s="644">
        <f t="shared" si="8"/>
        <v>0.12230142666341859</v>
      </c>
      <c r="H75" s="639">
        <f t="shared" si="6"/>
        <v>3.1219384638275654E-2</v>
      </c>
    </row>
    <row r="76" spans="1:8" ht="12.75">
      <c r="A76" s="426" t="s">
        <v>39</v>
      </c>
      <c r="B76" s="427">
        <v>12837.664346</v>
      </c>
      <c r="C76" s="428">
        <v>9820.4417580000008</v>
      </c>
      <c r="D76" s="645">
        <f t="shared" si="7"/>
        <v>-0.23502893569110295</v>
      </c>
      <c r="E76" s="427">
        <v>116703.82269100001</v>
      </c>
      <c r="F76" s="428">
        <v>111087.82548300001</v>
      </c>
      <c r="G76" s="644">
        <f t="shared" si="8"/>
        <v>-4.8121793087015141E-2</v>
      </c>
      <c r="H76" s="639">
        <f t="shared" si="6"/>
        <v>2.9072621674293947E-2</v>
      </c>
    </row>
    <row r="77" spans="1:8" ht="12.75">
      <c r="A77" s="426" t="s">
        <v>35</v>
      </c>
      <c r="B77" s="427">
        <v>8607.5305220000009</v>
      </c>
      <c r="C77" s="428">
        <v>7155.0075310000002</v>
      </c>
      <c r="D77" s="645">
        <f t="shared" si="7"/>
        <v>-0.16875025738073135</v>
      </c>
      <c r="E77" s="427">
        <v>87611.209984999994</v>
      </c>
      <c r="F77" s="428">
        <v>79247.873732000007</v>
      </c>
      <c r="G77" s="644">
        <f t="shared" si="8"/>
        <v>-9.545965926542832E-2</v>
      </c>
      <c r="H77" s="639">
        <f t="shared" si="6"/>
        <v>2.0739837524817069E-2</v>
      </c>
    </row>
    <row r="78" spans="1:8" ht="12.75">
      <c r="A78" s="426" t="s">
        <v>533</v>
      </c>
      <c r="B78" s="427">
        <v>8469.0953119999995</v>
      </c>
      <c r="C78" s="428">
        <v>5580.8754559999998</v>
      </c>
      <c r="D78" s="645">
        <f t="shared" si="7"/>
        <v>-0.34103050557332071</v>
      </c>
      <c r="E78" s="427">
        <v>73657.280572000003</v>
      </c>
      <c r="F78" s="428">
        <v>66575.416811000003</v>
      </c>
      <c r="G78" s="644">
        <f t="shared" si="8"/>
        <v>-9.614614748201944E-2</v>
      </c>
      <c r="H78" s="639">
        <f t="shared" si="6"/>
        <v>1.7423348574329856E-2</v>
      </c>
    </row>
    <row r="79" spans="1:8" ht="12.75">
      <c r="A79" s="426" t="s">
        <v>37</v>
      </c>
      <c r="B79" s="427">
        <v>4772.3799049999998</v>
      </c>
      <c r="C79" s="428">
        <v>7038.2448609999992</v>
      </c>
      <c r="D79" s="645">
        <f t="shared" si="7"/>
        <v>0.47478721332014318</v>
      </c>
      <c r="E79" s="427">
        <v>53320.352211000005</v>
      </c>
      <c r="F79" s="428">
        <v>62374.642652999995</v>
      </c>
      <c r="G79" s="644">
        <f t="shared" si="8"/>
        <v>0.16980927669363899</v>
      </c>
      <c r="H79" s="639">
        <f t="shared" si="6"/>
        <v>1.6323970516440207E-2</v>
      </c>
    </row>
    <row r="80" spans="1:8" ht="12.75">
      <c r="A80" s="426" t="s">
        <v>40</v>
      </c>
      <c r="B80" s="427">
        <v>4776.6511079999991</v>
      </c>
      <c r="C80" s="428">
        <v>3495.0746359999998</v>
      </c>
      <c r="D80" s="645">
        <f t="shared" si="7"/>
        <v>-0.26830020510679498</v>
      </c>
      <c r="E80" s="427">
        <v>42567.952158000007</v>
      </c>
      <c r="F80" s="428">
        <v>40787.914021999997</v>
      </c>
      <c r="G80" s="644">
        <f t="shared" si="8"/>
        <v>-4.1816391105520379E-2</v>
      </c>
      <c r="H80" s="639">
        <f t="shared" si="6"/>
        <v>1.0674541409820847E-2</v>
      </c>
    </row>
    <row r="81" spans="1:8" ht="12.75">
      <c r="A81" s="426" t="s">
        <v>44</v>
      </c>
      <c r="B81" s="427">
        <v>4908.4930349999995</v>
      </c>
      <c r="C81" s="428">
        <v>2807.7778950000002</v>
      </c>
      <c r="D81" s="645">
        <f t="shared" si="7"/>
        <v>-0.42797557723334934</v>
      </c>
      <c r="E81" s="427">
        <v>51115.985791999999</v>
      </c>
      <c r="F81" s="428">
        <v>39351.543850999995</v>
      </c>
      <c r="G81" s="644">
        <f t="shared" si="8"/>
        <v>-0.23015191351041542</v>
      </c>
      <c r="H81" s="639">
        <f t="shared" si="6"/>
        <v>1.0298631210983492E-2</v>
      </c>
    </row>
    <row r="82" spans="1:8" ht="12.75">
      <c r="A82" s="426" t="s">
        <v>43</v>
      </c>
      <c r="B82" s="427">
        <v>148.62699900000001</v>
      </c>
      <c r="C82" s="428">
        <v>166.91941</v>
      </c>
      <c r="D82" s="645">
        <f t="shared" si="7"/>
        <v>0.12307596280000244</v>
      </c>
      <c r="E82" s="427">
        <v>1011.5306469999999</v>
      </c>
      <c r="F82" s="428">
        <v>1462.2352919999998</v>
      </c>
      <c r="G82" s="644">
        <f t="shared" si="8"/>
        <v>0.44556696955915354</v>
      </c>
      <c r="H82" s="639">
        <f t="shared" si="6"/>
        <v>3.8267931934289482E-4</v>
      </c>
    </row>
    <row r="83" spans="1:8" ht="13.5" thickBot="1">
      <c r="A83" s="426" t="s">
        <v>526</v>
      </c>
      <c r="B83" s="427">
        <v>113.796662</v>
      </c>
      <c r="C83" s="428">
        <v>135.38617400000001</v>
      </c>
      <c r="D83" s="645">
        <f t="shared" si="7"/>
        <v>0.18972008159606668</v>
      </c>
      <c r="E83" s="427">
        <v>1157.4921750000001</v>
      </c>
      <c r="F83" s="428">
        <v>1020.979827</v>
      </c>
      <c r="G83" s="644">
        <f t="shared" si="8"/>
        <v>-0.11793803098496114</v>
      </c>
      <c r="H83" s="639">
        <f t="shared" si="6"/>
        <v>2.671990393042617E-4</v>
      </c>
    </row>
    <row r="84" spans="1:8" ht="12.75">
      <c r="A84" s="406" t="s">
        <v>438</v>
      </c>
      <c r="B84" s="429">
        <f>+B85</f>
        <v>901252.88803399995</v>
      </c>
      <c r="C84" s="430">
        <f>+C85</f>
        <v>569214.25865600002</v>
      </c>
      <c r="D84" s="650">
        <f t="shared" si="7"/>
        <v>-0.36841893522506386</v>
      </c>
      <c r="E84" s="429">
        <f>+E85</f>
        <v>7954055.6483110003</v>
      </c>
      <c r="F84" s="430">
        <f>+F85</f>
        <v>8637928.6116070002</v>
      </c>
      <c r="G84" s="641">
        <f t="shared" si="8"/>
        <v>8.5977895244071734E-2</v>
      </c>
      <c r="H84" s="651">
        <v>1</v>
      </c>
    </row>
    <row r="85" spans="1:8" ht="15.75" thickBot="1">
      <c r="A85" s="638" t="s">
        <v>39</v>
      </c>
      <c r="B85" s="427">
        <v>901252.88803399995</v>
      </c>
      <c r="C85" s="428">
        <v>569214.25865600002</v>
      </c>
      <c r="D85" s="645">
        <f t="shared" si="7"/>
        <v>-0.36841893522506386</v>
      </c>
      <c r="E85" s="427">
        <v>7954055.6483110003</v>
      </c>
      <c r="F85" s="428">
        <v>8637928.6116070002</v>
      </c>
      <c r="G85" s="644">
        <f t="shared" si="8"/>
        <v>8.5977895244071734E-2</v>
      </c>
      <c r="H85" s="639">
        <v>1</v>
      </c>
    </row>
    <row r="86" spans="1:8" ht="12.75">
      <c r="A86" s="406" t="s">
        <v>439</v>
      </c>
      <c r="B86" s="429">
        <f>+B87</f>
        <v>1358.6143</v>
      </c>
      <c r="C86" s="430">
        <f>+C87</f>
        <v>1597.1046999999999</v>
      </c>
      <c r="D86" s="650">
        <f t="shared" si="7"/>
        <v>0.17553944485936879</v>
      </c>
      <c r="E86" s="429">
        <f>+E87</f>
        <v>16484.266066</v>
      </c>
      <c r="F86" s="430">
        <f>+F87</f>
        <v>16905.014808</v>
      </c>
      <c r="G86" s="641">
        <f t="shared" si="8"/>
        <v>2.5524262973880552E-2</v>
      </c>
      <c r="H86" s="651">
        <v>1</v>
      </c>
    </row>
    <row r="87" spans="1:8" ht="13.5" thickBot="1">
      <c r="A87" s="426" t="s">
        <v>43</v>
      </c>
      <c r="B87" s="427">
        <v>1358.6143</v>
      </c>
      <c r="C87" s="428">
        <v>1597.1046999999999</v>
      </c>
      <c r="D87" s="645">
        <f t="shared" si="7"/>
        <v>0.17553944485936879</v>
      </c>
      <c r="E87" s="427">
        <v>16484.266066</v>
      </c>
      <c r="F87" s="428">
        <v>16905.014808</v>
      </c>
      <c r="G87" s="644">
        <f t="shared" si="8"/>
        <v>2.5524262973880552E-2</v>
      </c>
      <c r="H87" s="639">
        <v>1</v>
      </c>
    </row>
    <row r="88" spans="1:8" ht="12.75">
      <c r="A88" s="406" t="s">
        <v>440</v>
      </c>
      <c r="B88" s="429">
        <f>+SUM(B89:B95)</f>
        <v>2315.1522439999999</v>
      </c>
      <c r="C88" s="430">
        <f>+SUM(C89:C95)</f>
        <v>2174.1320479999999</v>
      </c>
      <c r="D88" s="650">
        <f t="shared" si="7"/>
        <v>-6.0911845588328406E-2</v>
      </c>
      <c r="E88" s="429">
        <f>+SUM(E89:E95)</f>
        <v>25518.703579999998</v>
      </c>
      <c r="F88" s="430">
        <f>+SUM(F89:F95)</f>
        <v>25640.521302999998</v>
      </c>
      <c r="G88" s="641">
        <f t="shared" si="8"/>
        <v>4.7736642505411542E-3</v>
      </c>
      <c r="H88" s="651">
        <v>1</v>
      </c>
    </row>
    <row r="89" spans="1:8" ht="12.75">
      <c r="A89" s="426" t="s">
        <v>34</v>
      </c>
      <c r="B89" s="188">
        <v>980.4325</v>
      </c>
      <c r="C89" s="189">
        <v>920.98792500000002</v>
      </c>
      <c r="D89" s="645">
        <f t="shared" si="7"/>
        <v>-6.0630971535521327E-2</v>
      </c>
      <c r="E89" s="188">
        <v>11620.073716999999</v>
      </c>
      <c r="F89" s="189">
        <v>11476.603290999999</v>
      </c>
      <c r="G89" s="644">
        <f t="shared" si="8"/>
        <v>-1.2346774168059294E-2</v>
      </c>
      <c r="H89" s="639">
        <f t="shared" ref="H89:H95" si="9">+F89/$F$88</f>
        <v>0.44759633220316825</v>
      </c>
    </row>
    <row r="90" spans="1:8" ht="12.75">
      <c r="A90" s="426" t="s">
        <v>454</v>
      </c>
      <c r="B90" s="427">
        <v>498.03857499999998</v>
      </c>
      <c r="C90" s="428">
        <v>346.927502</v>
      </c>
      <c r="D90" s="645">
        <f t="shared" si="7"/>
        <v>-0.30341238728345488</v>
      </c>
      <c r="E90" s="427">
        <v>3239.0605399999999</v>
      </c>
      <c r="F90" s="428">
        <v>4238.4687919999997</v>
      </c>
      <c r="G90" s="644">
        <f t="shared" si="8"/>
        <v>0.30854880285750985</v>
      </c>
      <c r="H90" s="639">
        <f t="shared" si="9"/>
        <v>0.16530353427346617</v>
      </c>
    </row>
    <row r="91" spans="1:8" ht="12.75">
      <c r="A91" s="426" t="s">
        <v>37</v>
      </c>
      <c r="B91" s="427">
        <v>172.37196900000001</v>
      </c>
      <c r="C91" s="438">
        <v>348.45132599999999</v>
      </c>
      <c r="D91" s="645">
        <f t="shared" si="7"/>
        <v>1.0215080678227908</v>
      </c>
      <c r="E91" s="427">
        <v>3816.6479330000002</v>
      </c>
      <c r="F91" s="428">
        <v>3853.8302210000002</v>
      </c>
      <c r="G91" s="644">
        <f t="shared" si="8"/>
        <v>9.7421320102673015E-3</v>
      </c>
      <c r="H91" s="639">
        <f t="shared" si="9"/>
        <v>0.15030233494313133</v>
      </c>
    </row>
    <row r="92" spans="1:8" ht="12.75">
      <c r="A92" s="426" t="s">
        <v>35</v>
      </c>
      <c r="B92" s="427">
        <v>289.31472200000002</v>
      </c>
      <c r="C92" s="428">
        <v>257.26031999999998</v>
      </c>
      <c r="D92" s="645">
        <f t="shared" si="7"/>
        <v>-0.1107942305127495</v>
      </c>
      <c r="E92" s="427">
        <v>3459.3102730000001</v>
      </c>
      <c r="F92" s="428">
        <v>2797.2962729999999</v>
      </c>
      <c r="G92" s="644">
        <f t="shared" si="8"/>
        <v>-0.19137167462746418</v>
      </c>
      <c r="H92" s="639">
        <f t="shared" si="9"/>
        <v>0.10909670048996664</v>
      </c>
    </row>
    <row r="93" spans="1:8" ht="12.75">
      <c r="A93" s="426" t="s">
        <v>455</v>
      </c>
      <c r="B93" s="427">
        <v>131.29511400000001</v>
      </c>
      <c r="C93" s="428">
        <v>150.638936</v>
      </c>
      <c r="D93" s="645">
        <f t="shared" si="7"/>
        <v>0.14733085954744651</v>
      </c>
      <c r="E93" s="427">
        <v>955.95169599999997</v>
      </c>
      <c r="F93" s="428">
        <v>1809.134294</v>
      </c>
      <c r="G93" s="644">
        <f t="shared" si="8"/>
        <v>0.89249551161421858</v>
      </c>
      <c r="H93" s="639">
        <f t="shared" si="9"/>
        <v>7.0557625276843616E-2</v>
      </c>
    </row>
    <row r="94" spans="1:8" ht="12.75">
      <c r="A94" s="426" t="s">
        <v>36</v>
      </c>
      <c r="B94" s="427">
        <v>34.136074000000001</v>
      </c>
      <c r="C94" s="428">
        <v>109.658106</v>
      </c>
      <c r="D94" s="645">
        <f t="shared" si="7"/>
        <v>2.2123818925398391</v>
      </c>
      <c r="E94" s="427">
        <v>392.55719099999999</v>
      </c>
      <c r="F94" s="428">
        <v>812.75219200000004</v>
      </c>
      <c r="G94" s="644">
        <f t="shared" si="8"/>
        <v>1.0704045439330647</v>
      </c>
      <c r="H94" s="639">
        <f t="shared" si="9"/>
        <v>3.1697958960955536E-2</v>
      </c>
    </row>
    <row r="95" spans="1:8" ht="13.5" thickBot="1">
      <c r="A95" s="431" t="s">
        <v>456</v>
      </c>
      <c r="B95" s="432">
        <v>209.56328999999999</v>
      </c>
      <c r="C95" s="433">
        <v>40.207932999999997</v>
      </c>
      <c r="D95" s="642">
        <f t="shared" si="7"/>
        <v>-0.80813465469071422</v>
      </c>
      <c r="E95" s="432">
        <v>2035.10223</v>
      </c>
      <c r="F95" s="433">
        <v>652.43624</v>
      </c>
      <c r="G95" s="644">
        <f t="shared" si="8"/>
        <v>-0.67940861624430537</v>
      </c>
      <c r="H95" s="639">
        <f t="shared" si="9"/>
        <v>2.5445513852468495E-2</v>
      </c>
    </row>
    <row r="96" spans="1:8" ht="29.25" customHeight="1">
      <c r="A96" s="755" t="s">
        <v>580</v>
      </c>
      <c r="B96" s="755"/>
      <c r="C96" s="755"/>
      <c r="D96" s="755"/>
      <c r="E96" s="755"/>
      <c r="F96" s="755"/>
      <c r="G96" s="755"/>
      <c r="H96" s="755"/>
    </row>
    <row r="97" spans="2:8" ht="12" customHeight="1">
      <c r="B97" s="216"/>
      <c r="C97" s="216"/>
      <c r="D97" s="216"/>
      <c r="E97" s="216"/>
      <c r="G97" s="216"/>
      <c r="H97" s="216"/>
    </row>
  </sheetData>
  <mergeCells count="3">
    <mergeCell ref="B4:D4"/>
    <mergeCell ref="E4:H4"/>
    <mergeCell ref="A96:H96"/>
  </mergeCells>
  <printOptions horizontalCentered="1"/>
  <pageMargins left="0" right="0" top="0" bottom="0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I47"/>
  <sheetViews>
    <sheetView showGridLines="0" view="pageBreakPreview" topLeftCell="A13" zoomScaleNormal="100" zoomScaleSheetLayoutView="100" workbookViewId="0">
      <selection activeCell="F19" sqref="F19"/>
    </sheetView>
  </sheetViews>
  <sheetFormatPr baseColWidth="10" defaultRowHeight="15"/>
  <cols>
    <col min="1" max="1" width="53" style="652" bestFit="1" customWidth="1"/>
    <col min="2" max="4" width="11.42578125" style="652"/>
    <col min="5" max="5" width="11.42578125" style="652" customWidth="1"/>
    <col min="6" max="9" width="11.42578125" style="652"/>
    <col min="10" max="10" width="26.7109375" style="652" bestFit="1" customWidth="1"/>
    <col min="11" max="11" width="12.28515625" style="652" bestFit="1" customWidth="1"/>
    <col min="12" max="16384" width="11.42578125" style="652"/>
  </cols>
  <sheetData>
    <row r="1" spans="1:9">
      <c r="A1" s="213" t="s">
        <v>222</v>
      </c>
      <c r="B1" s="434"/>
      <c r="C1" s="434"/>
      <c r="D1" s="654"/>
      <c r="E1" s="434"/>
      <c r="F1" s="223"/>
      <c r="G1" s="223"/>
      <c r="H1" s="223"/>
      <c r="I1" s="214"/>
    </row>
    <row r="2" spans="1:9" ht="15.75">
      <c r="A2" s="217" t="s">
        <v>458</v>
      </c>
      <c r="B2" s="434"/>
      <c r="C2" s="434"/>
      <c r="D2" s="654"/>
      <c r="E2" s="552"/>
      <c r="F2" s="223"/>
      <c r="G2" s="223"/>
      <c r="H2" s="223"/>
      <c r="I2" s="214"/>
    </row>
    <row r="3" spans="1:9">
      <c r="A3" s="216"/>
      <c r="B3" s="435"/>
      <c r="C3" s="435"/>
      <c r="D3" s="655"/>
      <c r="E3" s="553"/>
      <c r="F3" s="223"/>
      <c r="G3" s="223"/>
      <c r="H3" s="223"/>
      <c r="I3" s="214"/>
    </row>
    <row r="4" spans="1:9">
      <c r="A4" s="554"/>
      <c r="B4" s="756" t="s">
        <v>581</v>
      </c>
      <c r="C4" s="757"/>
      <c r="D4" s="758"/>
      <c r="E4" s="555"/>
      <c r="F4" s="756" t="s">
        <v>582</v>
      </c>
      <c r="G4" s="757"/>
      <c r="H4" s="757"/>
      <c r="I4" s="758"/>
    </row>
    <row r="5" spans="1:9">
      <c r="A5" s="556" t="s">
        <v>215</v>
      </c>
      <c r="B5" s="557">
        <v>2017</v>
      </c>
      <c r="C5" s="558">
        <v>2018</v>
      </c>
      <c r="D5" s="559" t="s">
        <v>521</v>
      </c>
      <c r="E5" s="560"/>
      <c r="F5" s="557">
        <v>2017</v>
      </c>
      <c r="G5" s="558">
        <v>2018</v>
      </c>
      <c r="H5" s="560" t="s">
        <v>521</v>
      </c>
      <c r="I5" s="559" t="s">
        <v>470</v>
      </c>
    </row>
    <row r="6" spans="1:9">
      <c r="A6" s="561" t="s">
        <v>216</v>
      </c>
      <c r="B6" s="562">
        <f>SUM(B7:B39)</f>
        <v>6417612.3559999987</v>
      </c>
      <c r="C6" s="563">
        <f>SUM(C7:C39)</f>
        <v>4299756.2190010007</v>
      </c>
      <c r="D6" s="564">
        <f>C6/B6-1</f>
        <v>-0.33000686540672053</v>
      </c>
      <c r="E6" s="565"/>
      <c r="F6" s="562">
        <f>SUM(F7:F39)</f>
        <v>40595158.966600001</v>
      </c>
      <c r="G6" s="563">
        <f>SUM(G7:G39)</f>
        <v>57738117.595002018</v>
      </c>
      <c r="H6" s="572">
        <f>G6/F6-1</f>
        <v>0.42229071309972022</v>
      </c>
      <c r="I6" s="564">
        <f t="shared" ref="I6:I39" si="0">G6/$G$6</f>
        <v>1</v>
      </c>
    </row>
    <row r="7" spans="1:9">
      <c r="A7" s="566" t="s">
        <v>174</v>
      </c>
      <c r="B7" s="567">
        <v>3774057.5</v>
      </c>
      <c r="C7" s="438">
        <v>1653183.4</v>
      </c>
      <c r="D7" s="568">
        <f t="shared" ref="D7:D39" si="1">C7/B7-1</f>
        <v>-0.5619612578769666</v>
      </c>
      <c r="E7" s="425"/>
      <c r="F7" s="567">
        <v>16499254.366999999</v>
      </c>
      <c r="G7" s="438">
        <v>29136305.715</v>
      </c>
      <c r="H7" s="574">
        <f t="shared" ref="H7:H39" si="2">G7/F7-1</f>
        <v>0.7659165115531068</v>
      </c>
      <c r="I7" s="568">
        <f t="shared" si="0"/>
        <v>0.50462860461391501</v>
      </c>
    </row>
    <row r="8" spans="1:9">
      <c r="A8" s="566" t="s">
        <v>175</v>
      </c>
      <c r="B8" s="567">
        <v>712101</v>
      </c>
      <c r="C8" s="438">
        <v>820954</v>
      </c>
      <c r="D8" s="568">
        <f t="shared" si="1"/>
        <v>0.15286174292691634</v>
      </c>
      <c r="E8" s="425"/>
      <c r="F8" s="567">
        <v>7738278.0199999996</v>
      </c>
      <c r="G8" s="438">
        <v>9422984</v>
      </c>
      <c r="H8" s="574">
        <f t="shared" si="2"/>
        <v>0.21771070716841479</v>
      </c>
      <c r="I8" s="568">
        <f t="shared" si="0"/>
        <v>0.16320213391951111</v>
      </c>
    </row>
    <row r="9" spans="1:9">
      <c r="A9" s="566" t="s">
        <v>496</v>
      </c>
      <c r="B9" s="567">
        <v>849193.93000000017</v>
      </c>
      <c r="C9" s="438">
        <v>623457.12</v>
      </c>
      <c r="D9" s="568">
        <f t="shared" si="1"/>
        <v>-0.26582480399971786</v>
      </c>
      <c r="E9" s="425"/>
      <c r="F9" s="567">
        <v>6164844.0179999992</v>
      </c>
      <c r="G9" s="438">
        <v>7686643.3059999999</v>
      </c>
      <c r="H9" s="574">
        <f t="shared" si="2"/>
        <v>0.24685122341403587</v>
      </c>
      <c r="I9" s="568">
        <f t="shared" si="0"/>
        <v>0.13312944076073202</v>
      </c>
    </row>
    <row r="10" spans="1:9">
      <c r="A10" s="566" t="s">
        <v>176</v>
      </c>
      <c r="B10" s="567">
        <v>177414.61499999999</v>
      </c>
      <c r="C10" s="438">
        <v>202181.995</v>
      </c>
      <c r="D10" s="568">
        <f t="shared" si="1"/>
        <v>0.13960168952259089</v>
      </c>
      <c r="E10" s="425"/>
      <c r="F10" s="567">
        <v>1730949.6400000001</v>
      </c>
      <c r="G10" s="438">
        <v>1970990.5750000002</v>
      </c>
      <c r="H10" s="574">
        <f t="shared" si="2"/>
        <v>0.13867586292111889</v>
      </c>
      <c r="I10" s="568">
        <f t="shared" si="0"/>
        <v>3.4136730761215796E-2</v>
      </c>
    </row>
    <row r="11" spans="1:9">
      <c r="A11" s="566" t="s">
        <v>177</v>
      </c>
      <c r="B11" s="567">
        <v>84006.38</v>
      </c>
      <c r="C11" s="438">
        <v>165160.07</v>
      </c>
      <c r="D11" s="568">
        <f t="shared" si="1"/>
        <v>0.96604198395407592</v>
      </c>
      <c r="E11" s="425"/>
      <c r="F11" s="567">
        <v>1417708.3955999999</v>
      </c>
      <c r="G11" s="438">
        <v>1397347.7329999998</v>
      </c>
      <c r="H11" s="574">
        <f t="shared" si="2"/>
        <v>-1.436167173954217E-2</v>
      </c>
      <c r="I11" s="568">
        <f t="shared" si="0"/>
        <v>2.4201477138578523E-2</v>
      </c>
    </row>
    <row r="12" spans="1:9">
      <c r="A12" s="566" t="s">
        <v>178</v>
      </c>
      <c r="B12" s="567">
        <v>113532</v>
      </c>
      <c r="C12" s="438">
        <v>122110</v>
      </c>
      <c r="D12" s="568">
        <f t="shared" si="1"/>
        <v>7.5555790437938253E-2</v>
      </c>
      <c r="E12" s="425"/>
      <c r="F12" s="567">
        <v>1367865.5</v>
      </c>
      <c r="G12" s="438">
        <v>1396910.0069999998</v>
      </c>
      <c r="H12" s="574">
        <f t="shared" si="2"/>
        <v>2.1233452411804965E-2</v>
      </c>
      <c r="I12" s="568">
        <f t="shared" si="0"/>
        <v>2.4193895907699638E-2</v>
      </c>
    </row>
    <row r="13" spans="1:9">
      <c r="A13" s="566" t="s">
        <v>181</v>
      </c>
      <c r="B13" s="567">
        <v>163590</v>
      </c>
      <c r="C13" s="438">
        <v>145353</v>
      </c>
      <c r="D13" s="568">
        <f t="shared" si="1"/>
        <v>-0.1114799193104713</v>
      </c>
      <c r="E13" s="425"/>
      <c r="F13" s="567">
        <v>758571</v>
      </c>
      <c r="G13" s="438">
        <v>1306012</v>
      </c>
      <c r="H13" s="574">
        <f t="shared" si="2"/>
        <v>0.72167404237704846</v>
      </c>
      <c r="I13" s="568">
        <f t="shared" si="0"/>
        <v>2.2619580519768319E-2</v>
      </c>
    </row>
    <row r="14" spans="1:9">
      <c r="A14" s="566" t="s">
        <v>583</v>
      </c>
      <c r="B14" s="567">
        <v>142908.39000000001</v>
      </c>
      <c r="C14" s="438">
        <v>105704.82</v>
      </c>
      <c r="D14" s="568">
        <f t="shared" si="1"/>
        <v>-0.26033160124468546</v>
      </c>
      <c r="E14" s="425"/>
      <c r="F14" s="567">
        <v>1199903.8399999999</v>
      </c>
      <c r="G14" s="438">
        <v>1289543.5775000001</v>
      </c>
      <c r="H14" s="574">
        <f t="shared" si="2"/>
        <v>7.4705767672182954E-2</v>
      </c>
      <c r="I14" s="568">
        <f t="shared" si="0"/>
        <v>2.2334354343613496E-2</v>
      </c>
    </row>
    <row r="15" spans="1:9">
      <c r="A15" s="566" t="s">
        <v>180</v>
      </c>
      <c r="B15" s="567">
        <v>93445.63</v>
      </c>
      <c r="C15" s="438">
        <v>110486.39</v>
      </c>
      <c r="D15" s="568">
        <f t="shared" si="1"/>
        <v>0.1823601595922677</v>
      </c>
      <c r="E15" s="425"/>
      <c r="F15" s="567">
        <v>960375.04999999993</v>
      </c>
      <c r="G15" s="438">
        <v>1058207.58</v>
      </c>
      <c r="H15" s="574">
        <f t="shared" si="2"/>
        <v>0.10186908749868095</v>
      </c>
      <c r="I15" s="568">
        <f t="shared" si="0"/>
        <v>1.8327711814622817E-2</v>
      </c>
    </row>
    <row r="16" spans="1:9">
      <c r="A16" s="566" t="s">
        <v>179</v>
      </c>
      <c r="B16" s="567">
        <v>93627.72</v>
      </c>
      <c r="C16" s="438">
        <v>120292.44</v>
      </c>
      <c r="D16" s="568">
        <f t="shared" si="1"/>
        <v>0.28479514400222494</v>
      </c>
      <c r="E16" s="425"/>
      <c r="F16" s="567">
        <v>1289114.8050000002</v>
      </c>
      <c r="G16" s="438">
        <v>1030702.6214999999</v>
      </c>
      <c r="H16" s="574">
        <f t="shared" si="2"/>
        <v>-0.20045707527189582</v>
      </c>
      <c r="I16" s="568">
        <f t="shared" si="0"/>
        <v>1.7851337460111801E-2</v>
      </c>
    </row>
    <row r="17" spans="1:9">
      <c r="A17" s="566" t="s">
        <v>182</v>
      </c>
      <c r="B17" s="567">
        <v>69110.3</v>
      </c>
      <c r="C17" s="438">
        <v>46825.17</v>
      </c>
      <c r="D17" s="568">
        <f t="shared" si="1"/>
        <v>-0.32245743398596161</v>
      </c>
      <c r="E17" s="425"/>
      <c r="F17" s="567">
        <v>491934.60000000003</v>
      </c>
      <c r="G17" s="438">
        <v>704687.67999999993</v>
      </c>
      <c r="H17" s="574">
        <f t="shared" si="2"/>
        <v>0.43248244787010282</v>
      </c>
      <c r="I17" s="568">
        <f t="shared" si="0"/>
        <v>1.2204895298855392E-2</v>
      </c>
    </row>
    <row r="18" spans="1:9">
      <c r="A18" s="566" t="s">
        <v>522</v>
      </c>
      <c r="B18" s="567">
        <v>23846.34</v>
      </c>
      <c r="C18" s="438">
        <v>31553.929000000004</v>
      </c>
      <c r="D18" s="568">
        <f t="shared" si="1"/>
        <v>0.32321895100044729</v>
      </c>
      <c r="E18" s="425"/>
      <c r="F18" s="567">
        <v>353299.23899999994</v>
      </c>
      <c r="G18" s="438">
        <v>406075.43</v>
      </c>
      <c r="H18" s="574">
        <f t="shared" si="2"/>
        <v>0.14938099258119286</v>
      </c>
      <c r="I18" s="568">
        <f t="shared" si="0"/>
        <v>7.0330562705277922E-3</v>
      </c>
    </row>
    <row r="19" spans="1:9">
      <c r="A19" s="566" t="s">
        <v>183</v>
      </c>
      <c r="B19" s="567">
        <v>49252.501000000004</v>
      </c>
      <c r="C19" s="438">
        <v>50318.180001000001</v>
      </c>
      <c r="D19" s="568">
        <f t="shared" si="1"/>
        <v>2.1637053537646667E-2</v>
      </c>
      <c r="E19" s="425"/>
      <c r="F19" s="567">
        <v>237404.777</v>
      </c>
      <c r="G19" s="438">
        <v>380049.35600199999</v>
      </c>
      <c r="H19" s="574">
        <f t="shared" si="2"/>
        <v>0.60084965772192511</v>
      </c>
      <c r="I19" s="568">
        <f t="shared" si="0"/>
        <v>6.582295575824214E-3</v>
      </c>
    </row>
    <row r="20" spans="1:9">
      <c r="A20" s="566" t="s">
        <v>184</v>
      </c>
      <c r="B20" s="567">
        <v>9781.92</v>
      </c>
      <c r="C20" s="438">
        <v>26554.879999999997</v>
      </c>
      <c r="D20" s="568">
        <f t="shared" si="1"/>
        <v>1.714689958617531</v>
      </c>
      <c r="E20" s="425"/>
      <c r="F20" s="567">
        <v>120123.87</v>
      </c>
      <c r="G20" s="438">
        <v>135593.28999999998</v>
      </c>
      <c r="H20" s="574">
        <f t="shared" si="2"/>
        <v>0.1287789013124534</v>
      </c>
      <c r="I20" s="568">
        <f t="shared" si="0"/>
        <v>2.3484189587042814E-3</v>
      </c>
    </row>
    <row r="21" spans="1:9">
      <c r="A21" s="566" t="s">
        <v>552</v>
      </c>
      <c r="B21" s="567"/>
      <c r="C21" s="438">
        <v>45072.61</v>
      </c>
      <c r="D21" s="568" t="s">
        <v>64</v>
      </c>
      <c r="E21" s="425"/>
      <c r="F21" s="567"/>
      <c r="G21" s="438">
        <v>100550.95999999999</v>
      </c>
      <c r="H21" s="574" t="s">
        <v>64</v>
      </c>
      <c r="I21" s="568">
        <f t="shared" si="0"/>
        <v>1.7415004885560034E-3</v>
      </c>
    </row>
    <row r="22" spans="1:9">
      <c r="A22" s="566" t="s">
        <v>190</v>
      </c>
      <c r="B22" s="567">
        <v>46284</v>
      </c>
      <c r="C22" s="438">
        <v>1894.69</v>
      </c>
      <c r="D22" s="568">
        <f t="shared" si="1"/>
        <v>-0.9590638233514821</v>
      </c>
      <c r="E22" s="425"/>
      <c r="F22" s="567">
        <v>50305.985000000001</v>
      </c>
      <c r="G22" s="438">
        <v>94792.324999999997</v>
      </c>
      <c r="H22" s="574">
        <f t="shared" si="2"/>
        <v>0.88431505714479086</v>
      </c>
      <c r="I22" s="568">
        <f t="shared" si="0"/>
        <v>1.6417633436703087E-3</v>
      </c>
    </row>
    <row r="23" spans="1:9">
      <c r="A23" s="566" t="s">
        <v>185</v>
      </c>
      <c r="B23" s="567">
        <v>4927.83</v>
      </c>
      <c r="C23" s="438">
        <v>5948.1100000000006</v>
      </c>
      <c r="D23" s="568">
        <f t="shared" si="1"/>
        <v>0.20704448002467624</v>
      </c>
      <c r="E23" s="425"/>
      <c r="F23" s="567">
        <v>68094.303</v>
      </c>
      <c r="G23" s="438">
        <v>63009</v>
      </c>
      <c r="H23" s="574">
        <f t="shared" si="2"/>
        <v>-7.4680300347592987E-2</v>
      </c>
      <c r="I23" s="568">
        <f t="shared" si="0"/>
        <v>1.0912894743463934E-3</v>
      </c>
    </row>
    <row r="24" spans="1:9">
      <c r="A24" s="569" t="s">
        <v>191</v>
      </c>
      <c r="B24" s="567">
        <v>2214.2190000000001</v>
      </c>
      <c r="C24" s="438">
        <v>8886.43</v>
      </c>
      <c r="D24" s="568">
        <f t="shared" si="1"/>
        <v>3.0133473698852731</v>
      </c>
      <c r="E24" s="425"/>
      <c r="F24" s="567">
        <v>12715.581999999999</v>
      </c>
      <c r="G24" s="438">
        <v>28376.550999999999</v>
      </c>
      <c r="H24" s="574">
        <f t="shared" si="2"/>
        <v>1.2316360352204092</v>
      </c>
      <c r="I24" s="568">
        <f t="shared" si="0"/>
        <v>4.9146997134621442E-4</v>
      </c>
    </row>
    <row r="25" spans="1:9">
      <c r="A25" s="566" t="s">
        <v>187</v>
      </c>
      <c r="B25" s="567">
        <v>738.90599999999995</v>
      </c>
      <c r="C25" s="438">
        <v>1356.92</v>
      </c>
      <c r="D25" s="568">
        <f t="shared" si="1"/>
        <v>0.83639055576758103</v>
      </c>
      <c r="E25" s="425"/>
      <c r="F25" s="567">
        <v>22021.513999999996</v>
      </c>
      <c r="G25" s="438">
        <v>25269.652999999998</v>
      </c>
      <c r="H25" s="574">
        <f t="shared" si="2"/>
        <v>0.14749844175109872</v>
      </c>
      <c r="I25" s="568">
        <f t="shared" si="0"/>
        <v>4.3765980001723184E-4</v>
      </c>
    </row>
    <row r="26" spans="1:9">
      <c r="A26" s="566" t="s">
        <v>186</v>
      </c>
      <c r="B26" s="567">
        <v>527</v>
      </c>
      <c r="C26" s="438">
        <v>4508</v>
      </c>
      <c r="D26" s="568">
        <f t="shared" si="1"/>
        <v>7.5540796963946875</v>
      </c>
      <c r="E26" s="425"/>
      <c r="F26" s="567">
        <v>50909</v>
      </c>
      <c r="G26" s="438">
        <v>23719</v>
      </c>
      <c r="H26" s="574">
        <f t="shared" si="2"/>
        <v>-0.53409023944685607</v>
      </c>
      <c r="I26" s="568">
        <f t="shared" si="0"/>
        <v>4.1080313990099991E-4</v>
      </c>
    </row>
    <row r="27" spans="1:9">
      <c r="A27" s="566" t="s">
        <v>188</v>
      </c>
      <c r="B27" s="567">
        <v>1859</v>
      </c>
      <c r="C27" s="438">
        <v>3084</v>
      </c>
      <c r="D27" s="568">
        <f t="shared" si="1"/>
        <v>0.65895642818719735</v>
      </c>
      <c r="E27" s="425"/>
      <c r="F27" s="567">
        <v>16356.2</v>
      </c>
      <c r="G27" s="438">
        <v>19673</v>
      </c>
      <c r="H27" s="574">
        <f t="shared" si="2"/>
        <v>0.20278548807180141</v>
      </c>
      <c r="I27" s="568">
        <f t="shared" si="0"/>
        <v>3.4072811548852699E-4</v>
      </c>
    </row>
    <row r="28" spans="1:9">
      <c r="A28" s="566" t="s">
        <v>189</v>
      </c>
      <c r="B28" s="567">
        <v>2598.0949999999998</v>
      </c>
      <c r="C28" s="438">
        <v>1619.9</v>
      </c>
      <c r="D28" s="568">
        <f t="shared" si="1"/>
        <v>-0.37650470825739624</v>
      </c>
      <c r="E28" s="425"/>
      <c r="F28" s="567">
        <v>16764.724999999999</v>
      </c>
      <c r="G28" s="438">
        <v>18237.52</v>
      </c>
      <c r="H28" s="574">
        <f t="shared" si="2"/>
        <v>8.7850829643790984E-2</v>
      </c>
      <c r="I28" s="568">
        <f t="shared" si="0"/>
        <v>3.1586620346588324E-4</v>
      </c>
    </row>
    <row r="29" spans="1:9">
      <c r="A29" s="566" t="s">
        <v>497</v>
      </c>
      <c r="B29" s="567">
        <v>1266.4859999999999</v>
      </c>
      <c r="C29" s="438">
        <v>908.76</v>
      </c>
      <c r="D29" s="568">
        <f t="shared" si="1"/>
        <v>-0.2824555502390077</v>
      </c>
      <c r="E29" s="425"/>
      <c r="F29" s="567">
        <v>16433.57</v>
      </c>
      <c r="G29" s="438">
        <v>15190.089</v>
      </c>
      <c r="H29" s="574">
        <f t="shared" si="2"/>
        <v>-7.5667125280751479E-2</v>
      </c>
      <c r="I29" s="568">
        <f t="shared" si="0"/>
        <v>2.6308597565561953E-4</v>
      </c>
    </row>
    <row r="30" spans="1:9">
      <c r="A30" s="566" t="s">
        <v>192</v>
      </c>
      <c r="B30" s="567">
        <v>906.04000000000008</v>
      </c>
      <c r="C30" s="438">
        <v>1426.1149999999998</v>
      </c>
      <c r="D30" s="568">
        <f t="shared" si="1"/>
        <v>0.57400887378040677</v>
      </c>
      <c r="E30" s="425"/>
      <c r="F30" s="567">
        <v>8276.0799999999981</v>
      </c>
      <c r="G30" s="438">
        <v>14561.571</v>
      </c>
      <c r="H30" s="574">
        <f t="shared" si="2"/>
        <v>0.75947682961015395</v>
      </c>
      <c r="I30" s="568">
        <f t="shared" si="0"/>
        <v>2.5220030729336578E-4</v>
      </c>
    </row>
    <row r="31" spans="1:9">
      <c r="A31" s="566" t="s">
        <v>444</v>
      </c>
      <c r="B31" s="567"/>
      <c r="C31" s="438">
        <v>535.57000000000005</v>
      </c>
      <c r="D31" s="568" t="s">
        <v>64</v>
      </c>
      <c r="E31" s="425"/>
      <c r="F31" s="567"/>
      <c r="G31" s="438">
        <v>7001.58</v>
      </c>
      <c r="H31" s="574" t="s">
        <v>64</v>
      </c>
      <c r="I31" s="568">
        <f t="shared" si="0"/>
        <v>1.2126443139542321E-4</v>
      </c>
    </row>
    <row r="32" spans="1:9">
      <c r="A32" s="566" t="s">
        <v>194</v>
      </c>
      <c r="B32" s="567">
        <v>27.568999999999999</v>
      </c>
      <c r="C32" s="656">
        <v>108.005</v>
      </c>
      <c r="D32" s="568">
        <f t="shared" si="1"/>
        <v>2.9176248685117341</v>
      </c>
      <c r="E32" s="425"/>
      <c r="F32" s="567">
        <v>728.23500000000001</v>
      </c>
      <c r="G32" s="438">
        <v>2244.7050000000004</v>
      </c>
      <c r="H32" s="574">
        <f t="shared" si="2"/>
        <v>2.0823909864260854</v>
      </c>
      <c r="I32" s="568">
        <f t="shared" si="0"/>
        <v>3.8877349894661422E-5</v>
      </c>
    </row>
    <row r="33" spans="1:9">
      <c r="A33" s="566" t="s">
        <v>193</v>
      </c>
      <c r="B33" s="567">
        <v>183</v>
      </c>
      <c r="C33" s="438">
        <v>174</v>
      </c>
      <c r="D33" s="568">
        <f t="shared" si="1"/>
        <v>-4.9180327868852514E-2</v>
      </c>
      <c r="E33" s="425"/>
      <c r="F33" s="567">
        <v>1248.3900000000001</v>
      </c>
      <c r="G33" s="438">
        <v>1898.6</v>
      </c>
      <c r="H33" s="574">
        <f t="shared" si="2"/>
        <v>0.520838840426469</v>
      </c>
      <c r="I33" s="568">
        <f t="shared" si="0"/>
        <v>3.28829563394763E-5</v>
      </c>
    </row>
    <row r="34" spans="1:9">
      <c r="A34" s="566" t="s">
        <v>198</v>
      </c>
      <c r="B34" s="567">
        <v>47</v>
      </c>
      <c r="C34" s="438">
        <v>22</v>
      </c>
      <c r="D34" s="568">
        <f t="shared" si="1"/>
        <v>-0.53191489361702127</v>
      </c>
      <c r="E34" s="425"/>
      <c r="F34" s="567">
        <v>241</v>
      </c>
      <c r="G34" s="438">
        <v>364</v>
      </c>
      <c r="H34" s="574">
        <f t="shared" si="2"/>
        <v>0.51037344398340245</v>
      </c>
      <c r="I34" s="568">
        <f t="shared" si="0"/>
        <v>6.3043274557934133E-6</v>
      </c>
    </row>
    <row r="35" spans="1:9">
      <c r="A35" s="566" t="s">
        <v>523</v>
      </c>
      <c r="B35" s="567">
        <v>102</v>
      </c>
      <c r="C35" s="438">
        <v>50</v>
      </c>
      <c r="D35" s="568">
        <f t="shared" si="1"/>
        <v>-0.50980392156862742</v>
      </c>
      <c r="E35" s="425"/>
      <c r="F35" s="567">
        <v>460</v>
      </c>
      <c r="G35" s="438">
        <v>318</v>
      </c>
      <c r="H35" s="574">
        <f t="shared" si="2"/>
        <v>-0.30869565217391304</v>
      </c>
      <c r="I35" s="568">
        <f t="shared" si="0"/>
        <v>5.5076267333579823E-6</v>
      </c>
    </row>
    <row r="36" spans="1:9">
      <c r="A36" s="566" t="s">
        <v>197</v>
      </c>
      <c r="B36" s="567">
        <v>0</v>
      </c>
      <c r="C36" s="438">
        <v>10</v>
      </c>
      <c r="D36" s="568" t="s">
        <v>64</v>
      </c>
      <c r="E36" s="425"/>
      <c r="F36" s="567">
        <v>172</v>
      </c>
      <c r="G36" s="438">
        <v>250</v>
      </c>
      <c r="H36" s="574">
        <f t="shared" si="2"/>
        <v>0.45348837209302317</v>
      </c>
      <c r="I36" s="568">
        <f t="shared" si="0"/>
        <v>4.3298952306273445E-6</v>
      </c>
    </row>
    <row r="37" spans="1:9">
      <c r="A37" s="569" t="s">
        <v>452</v>
      </c>
      <c r="B37" s="567">
        <v>0</v>
      </c>
      <c r="C37" s="438">
        <v>3</v>
      </c>
      <c r="D37" s="568" t="s">
        <v>64</v>
      </c>
      <c r="E37" s="425"/>
      <c r="F37" s="567">
        <v>220</v>
      </c>
      <c r="G37" s="438">
        <v>223</v>
      </c>
      <c r="H37" s="574">
        <f t="shared" si="2"/>
        <v>1.3636363636363669E-2</v>
      </c>
      <c r="I37" s="568">
        <f t="shared" si="0"/>
        <v>3.8622665457195913E-6</v>
      </c>
    </row>
    <row r="38" spans="1:9">
      <c r="A38" s="566" t="s">
        <v>195</v>
      </c>
      <c r="B38" s="567">
        <v>33.79</v>
      </c>
      <c r="C38" s="438">
        <v>0</v>
      </c>
      <c r="D38" s="568" t="s">
        <v>54</v>
      </c>
      <c r="E38" s="425"/>
      <c r="F38" s="567">
        <v>380.86599999999999</v>
      </c>
      <c r="G38" s="438">
        <v>213.52500000000001</v>
      </c>
      <c r="H38" s="574">
        <f t="shared" si="2"/>
        <v>-0.4393697520912867</v>
      </c>
      <c r="I38" s="568">
        <f t="shared" si="0"/>
        <v>3.6981635164788152E-6</v>
      </c>
    </row>
    <row r="39" spans="1:9">
      <c r="A39" s="566" t="s">
        <v>196</v>
      </c>
      <c r="B39" s="567">
        <v>29.195</v>
      </c>
      <c r="C39" s="438">
        <v>12.715</v>
      </c>
      <c r="D39" s="568">
        <f t="shared" si="1"/>
        <v>-0.56448021921561908</v>
      </c>
      <c r="E39" s="425"/>
      <c r="F39" s="567">
        <v>204.39500000000001</v>
      </c>
      <c r="G39" s="438">
        <v>171.64500000000001</v>
      </c>
      <c r="H39" s="574">
        <f t="shared" si="2"/>
        <v>-0.16022896841899259</v>
      </c>
      <c r="I39" s="568">
        <f t="shared" si="0"/>
        <v>2.9728194674441224E-6</v>
      </c>
    </row>
    <row r="40" spans="1:9">
      <c r="A40" s="561" t="s">
        <v>524</v>
      </c>
      <c r="B40" s="570">
        <f>SUM(B41:B43)</f>
        <v>19002.509999999998</v>
      </c>
      <c r="C40" s="571">
        <f>SUM(C41:C43)</f>
        <v>15015.25</v>
      </c>
      <c r="D40" s="564">
        <f>C40/B40-1</f>
        <v>-0.20982807008126814</v>
      </c>
      <c r="E40" s="572"/>
      <c r="F40" s="570">
        <f>SUM(F41:F43)</f>
        <v>280074.56000000006</v>
      </c>
      <c r="G40" s="571">
        <f>SUM(G41:G43)</f>
        <v>196767.22500000001</v>
      </c>
      <c r="H40" s="565">
        <f>G40/F40-1</f>
        <v>-0.29744699054423229</v>
      </c>
      <c r="I40" s="564">
        <f>G40/$G$40</f>
        <v>1</v>
      </c>
    </row>
    <row r="41" spans="1:9">
      <c r="A41" s="569" t="s">
        <v>493</v>
      </c>
      <c r="B41" s="573">
        <v>9010.9699999999993</v>
      </c>
      <c r="C41" s="424">
        <v>9361.6200000000008</v>
      </c>
      <c r="D41" s="568">
        <f>C41/B41-1</f>
        <v>3.8913679659348777E-2</v>
      </c>
      <c r="E41" s="574"/>
      <c r="F41" s="573">
        <v>105143.1</v>
      </c>
      <c r="G41" s="424">
        <v>102479.17</v>
      </c>
      <c r="H41" s="425">
        <f>G41/F41-1</f>
        <v>-2.5336232239681067E-2</v>
      </c>
      <c r="I41" s="568">
        <f>G41/$G$40</f>
        <v>0.5208142260480626</v>
      </c>
    </row>
    <row r="42" spans="1:9">
      <c r="A42" s="569" t="s">
        <v>492</v>
      </c>
      <c r="B42" s="573">
        <v>9961.7000000000007</v>
      </c>
      <c r="C42" s="424">
        <v>5652.63</v>
      </c>
      <c r="D42" s="568">
        <f t="shared" ref="D42:D43" si="3">C42/B42-1</f>
        <v>-0.43256371904393831</v>
      </c>
      <c r="E42" s="574"/>
      <c r="F42" s="573">
        <v>174661.93</v>
      </c>
      <c r="G42" s="424">
        <v>94142.650000000009</v>
      </c>
      <c r="H42" s="425">
        <f t="shared" ref="H42:H43" si="4">G42/F42-1</f>
        <v>-0.46100074584083661</v>
      </c>
      <c r="I42" s="568">
        <f>G42/$G$40</f>
        <v>0.47844680433949305</v>
      </c>
    </row>
    <row r="43" spans="1:9">
      <c r="A43" s="566" t="s">
        <v>494</v>
      </c>
      <c r="B43" s="657">
        <v>29.84</v>
      </c>
      <c r="C43" s="576">
        <v>1</v>
      </c>
      <c r="D43" s="577">
        <f t="shared" si="3"/>
        <v>-0.96648793565683644</v>
      </c>
      <c r="E43" s="574"/>
      <c r="F43" s="575">
        <v>269.52999999999997</v>
      </c>
      <c r="G43" s="576">
        <v>145.405</v>
      </c>
      <c r="H43" s="713">
        <f t="shared" si="4"/>
        <v>-0.4605238748933328</v>
      </c>
      <c r="I43" s="577">
        <f>G43/$G$40</f>
        <v>7.3896961244434884E-4</v>
      </c>
    </row>
    <row r="44" spans="1:9">
      <c r="A44" s="566"/>
      <c r="B44" s="714"/>
      <c r="C44" s="715"/>
      <c r="D44" s="574"/>
      <c r="E44" s="574"/>
      <c r="F44" s="715"/>
      <c r="G44" s="715"/>
      <c r="H44" s="425"/>
      <c r="I44" s="574"/>
    </row>
    <row r="45" spans="1:9">
      <c r="A45" s="759" t="s">
        <v>584</v>
      </c>
      <c r="B45" s="760"/>
      <c r="C45" s="760"/>
      <c r="D45" s="760"/>
      <c r="E45" s="760"/>
      <c r="F45" s="760"/>
      <c r="G45" s="716"/>
      <c r="H45" s="716"/>
      <c r="I45" s="717"/>
    </row>
    <row r="46" spans="1:9">
      <c r="A46" s="658" t="s">
        <v>537</v>
      </c>
      <c r="B46" s="659"/>
      <c r="C46" s="659"/>
      <c r="D46" s="660"/>
      <c r="E46" s="659"/>
      <c r="F46" s="661"/>
      <c r="G46" s="661"/>
      <c r="H46" s="661"/>
      <c r="I46" s="662"/>
    </row>
    <row r="47" spans="1:9">
      <c r="A47" s="216"/>
      <c r="B47" s="435"/>
      <c r="C47" s="435"/>
      <c r="D47" s="655"/>
      <c r="E47" s="435"/>
      <c r="F47" s="223"/>
      <c r="G47" s="223"/>
      <c r="H47" s="223"/>
      <c r="I47" s="214"/>
    </row>
  </sheetData>
  <mergeCells count="3">
    <mergeCell ref="B4:D4"/>
    <mergeCell ref="F4:I4"/>
    <mergeCell ref="A45:F45"/>
  </mergeCells>
  <conditionalFormatting sqref="I42:I44 I6:I40">
    <cfRule type="cellIs" dxfId="1" priority="2" operator="greaterThan">
      <formula>1</formula>
    </cfRule>
  </conditionalFormatting>
  <conditionalFormatting sqref="I41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I110"/>
  <sheetViews>
    <sheetView showGridLines="0" view="pageBreakPreview" topLeftCell="A97" zoomScaleNormal="100" zoomScaleSheetLayoutView="100" workbookViewId="0">
      <selection sqref="A1:XFD1048576"/>
    </sheetView>
  </sheetViews>
  <sheetFormatPr baseColWidth="10" defaultRowHeight="15"/>
  <cols>
    <col min="1" max="1" width="28.85546875" style="652" customWidth="1"/>
    <col min="2" max="16384" width="11.42578125" style="652"/>
  </cols>
  <sheetData>
    <row r="1" spans="1:9">
      <c r="A1" s="213" t="s">
        <v>495</v>
      </c>
    </row>
    <row r="2" spans="1:9" ht="15.75">
      <c r="A2" s="217" t="s">
        <v>458</v>
      </c>
    </row>
    <row r="4" spans="1:9">
      <c r="A4" s="517"/>
      <c r="B4" s="762" t="s">
        <v>581</v>
      </c>
      <c r="C4" s="763"/>
      <c r="D4" s="764"/>
      <c r="E4" s="578"/>
      <c r="F4" s="762" t="s">
        <v>582</v>
      </c>
      <c r="G4" s="763"/>
      <c r="H4" s="763"/>
      <c r="I4" s="764"/>
    </row>
    <row r="5" spans="1:9">
      <c r="A5" s="704" t="s">
        <v>468</v>
      </c>
      <c r="B5" s="518">
        <v>2017</v>
      </c>
      <c r="C5" s="519">
        <v>2018</v>
      </c>
      <c r="D5" s="520" t="s">
        <v>469</v>
      </c>
      <c r="E5" s="519"/>
      <c r="F5" s="518">
        <v>2017</v>
      </c>
      <c r="G5" s="519">
        <v>2018</v>
      </c>
      <c r="H5" s="519" t="s">
        <v>469</v>
      </c>
      <c r="I5" s="520" t="s">
        <v>470</v>
      </c>
    </row>
    <row r="6" spans="1:9">
      <c r="A6" s="703" t="s">
        <v>471</v>
      </c>
      <c r="B6" s="521">
        <f>SUM(B7:B11)</f>
        <v>3774057.5</v>
      </c>
      <c r="C6" s="522">
        <f>SUM(C7:C11)</f>
        <v>1653183.4</v>
      </c>
      <c r="D6" s="523">
        <f>(C6-B6)/B6</f>
        <v>-0.56196125787696671</v>
      </c>
      <c r="E6" s="524"/>
      <c r="F6" s="521">
        <f>SUM(F7:F11)</f>
        <v>17058014.511999998</v>
      </c>
      <c r="G6" s="522">
        <f>SUM(G7:G11)</f>
        <v>29136305.715</v>
      </c>
      <c r="H6" s="524">
        <f>(G6-F6)/F6</f>
        <v>0.70807134057150356</v>
      </c>
      <c r="I6" s="523">
        <f t="shared" ref="I6:I11" si="0">G6/$G$6</f>
        <v>1</v>
      </c>
    </row>
    <row r="7" spans="1:9">
      <c r="A7" s="525" t="s">
        <v>456</v>
      </c>
      <c r="B7" s="718">
        <v>2366351.65</v>
      </c>
      <c r="C7" s="625">
        <v>880436.7</v>
      </c>
      <c r="D7" s="626">
        <f t="shared" ref="D7:D69" si="1">(C7-B7)/B7</f>
        <v>-0.62793496900598011</v>
      </c>
      <c r="E7" s="719"/>
      <c r="F7" s="718">
        <v>8882286.8499999996</v>
      </c>
      <c r="G7" s="625">
        <v>19871034.366</v>
      </c>
      <c r="H7" s="527">
        <f t="shared" ref="H7:H70" si="2">(G7-F7)/F7</f>
        <v>1.2371529653987701</v>
      </c>
      <c r="I7" s="526">
        <f t="shared" si="0"/>
        <v>0.68200253526890897</v>
      </c>
    </row>
    <row r="8" spans="1:9">
      <c r="A8" s="525" t="s">
        <v>41</v>
      </c>
      <c r="B8" s="718">
        <v>385700</v>
      </c>
      <c r="C8" s="625">
        <v>505765</v>
      </c>
      <c r="D8" s="626">
        <f t="shared" si="1"/>
        <v>0.31129115893181231</v>
      </c>
      <c r="E8" s="719"/>
      <c r="F8" s="718">
        <v>3322927.4</v>
      </c>
      <c r="G8" s="625">
        <v>4406847</v>
      </c>
      <c r="H8" s="527">
        <f t="shared" si="2"/>
        <v>0.32619418648749299</v>
      </c>
      <c r="I8" s="526">
        <f t="shared" si="0"/>
        <v>0.15124933967628093</v>
      </c>
    </row>
    <row r="9" spans="1:9">
      <c r="A9" s="525" t="s">
        <v>34</v>
      </c>
      <c r="B9" s="718">
        <v>186230</v>
      </c>
      <c r="C9" s="625">
        <v>228217.75</v>
      </c>
      <c r="D9" s="626">
        <f t="shared" si="1"/>
        <v>0.22546179455512003</v>
      </c>
      <c r="E9" s="719"/>
      <c r="F9" s="718">
        <v>1781060.5</v>
      </c>
      <c r="G9" s="625">
        <v>2356336.5099999998</v>
      </c>
      <c r="H9" s="527">
        <f t="shared" si="2"/>
        <v>0.32299633280284401</v>
      </c>
      <c r="I9" s="526">
        <f t="shared" si="0"/>
        <v>8.087286470181794E-2</v>
      </c>
    </row>
    <row r="10" spans="1:9">
      <c r="A10" s="525" t="s">
        <v>40</v>
      </c>
      <c r="B10" s="718">
        <v>796074.45000000007</v>
      </c>
      <c r="C10" s="625">
        <v>15824.060000000001</v>
      </c>
      <c r="D10" s="626">
        <f t="shared" si="1"/>
        <v>-0.9801223867943506</v>
      </c>
      <c r="E10" s="719"/>
      <c r="F10" s="718">
        <v>2656362.227</v>
      </c>
      <c r="G10" s="625">
        <v>2033403.8889999997</v>
      </c>
      <c r="H10" s="527">
        <f t="shared" si="2"/>
        <v>-0.23451558363090677</v>
      </c>
      <c r="I10" s="526">
        <f t="shared" si="0"/>
        <v>6.9789351776095604E-2</v>
      </c>
    </row>
    <row r="11" spans="1:9">
      <c r="A11" s="525" t="s">
        <v>26</v>
      </c>
      <c r="B11" s="624">
        <v>39701.399999999994</v>
      </c>
      <c r="C11" s="625">
        <v>22939.889999999898</v>
      </c>
      <c r="D11" s="626">
        <f t="shared" si="1"/>
        <v>-0.42218939382490539</v>
      </c>
      <c r="E11" s="719"/>
      <c r="F11" s="624">
        <v>415377.53500000003</v>
      </c>
      <c r="G11" s="625">
        <v>468683.94999999925</v>
      </c>
      <c r="H11" s="527">
        <f t="shared" si="2"/>
        <v>0.12833244580740077</v>
      </c>
      <c r="I11" s="526">
        <f t="shared" si="0"/>
        <v>1.6085908576896579E-2</v>
      </c>
    </row>
    <row r="12" spans="1:9">
      <c r="A12" s="703" t="s">
        <v>472</v>
      </c>
      <c r="B12" s="521">
        <f>SUM(B13)</f>
        <v>712101</v>
      </c>
      <c r="C12" s="522">
        <f>SUM(C13)</f>
        <v>820954</v>
      </c>
      <c r="D12" s="523">
        <f t="shared" si="1"/>
        <v>0.15286174292691626</v>
      </c>
      <c r="E12" s="524"/>
      <c r="F12" s="521">
        <f>SUM(F13)</f>
        <v>7549043.0199999996</v>
      </c>
      <c r="G12" s="522">
        <f>SUM(G13)</f>
        <v>9422984</v>
      </c>
      <c r="H12" s="524">
        <f t="shared" si="2"/>
        <v>0.24823556774485048</v>
      </c>
      <c r="I12" s="523">
        <f>G12/$G$13</f>
        <v>1</v>
      </c>
    </row>
    <row r="13" spans="1:9">
      <c r="A13" s="525" t="s">
        <v>162</v>
      </c>
      <c r="B13" s="718">
        <v>712101</v>
      </c>
      <c r="C13" s="625">
        <v>820954</v>
      </c>
      <c r="D13" s="626">
        <f t="shared" si="1"/>
        <v>0.15286174292691626</v>
      </c>
      <c r="E13" s="627"/>
      <c r="F13" s="718">
        <v>7549043.0199999996</v>
      </c>
      <c r="G13" s="625">
        <v>9422984</v>
      </c>
      <c r="H13" s="527">
        <f t="shared" si="2"/>
        <v>0.24823556774485048</v>
      </c>
      <c r="I13" s="526">
        <f>G13/$G$13</f>
        <v>1</v>
      </c>
    </row>
    <row r="14" spans="1:9">
      <c r="A14" s="703" t="s">
        <v>473</v>
      </c>
      <c r="B14" s="521">
        <f>SUM(B15:B19)</f>
        <v>849193.92999999993</v>
      </c>
      <c r="C14" s="522">
        <f>SUM(C15:C19)</f>
        <v>623457.12</v>
      </c>
      <c r="D14" s="523">
        <f t="shared" si="1"/>
        <v>-0.26582480399971764</v>
      </c>
      <c r="E14" s="524"/>
      <c r="F14" s="521">
        <f>SUM(F15:F19)</f>
        <v>6219056.6180000007</v>
      </c>
      <c r="G14" s="522">
        <f>SUM(G15:G19)</f>
        <v>7686643.3060000008</v>
      </c>
      <c r="H14" s="524">
        <f t="shared" si="2"/>
        <v>0.23598220407775677</v>
      </c>
      <c r="I14" s="523">
        <f t="shared" ref="I14:I19" si="3">G14/$G$14</f>
        <v>1</v>
      </c>
    </row>
    <row r="15" spans="1:9">
      <c r="A15" s="236" t="s">
        <v>41</v>
      </c>
      <c r="B15" s="718">
        <v>459339.66</v>
      </c>
      <c r="C15" s="625">
        <v>380918.97000000003</v>
      </c>
      <c r="D15" s="626">
        <f t="shared" si="1"/>
        <v>-0.17072484008892233</v>
      </c>
      <c r="E15" s="627"/>
      <c r="F15" s="718">
        <v>4478326.37</v>
      </c>
      <c r="G15" s="625">
        <v>4505132.45</v>
      </c>
      <c r="H15" s="627">
        <f t="shared" si="2"/>
        <v>5.9857361400839741E-3</v>
      </c>
      <c r="I15" s="626">
        <f t="shared" si="3"/>
        <v>0.5860988042053944</v>
      </c>
    </row>
    <row r="16" spans="1:9">
      <c r="A16" s="236" t="s">
        <v>34</v>
      </c>
      <c r="B16" s="718">
        <v>255238.5</v>
      </c>
      <c r="C16" s="625">
        <v>70189</v>
      </c>
      <c r="D16" s="626">
        <f t="shared" si="1"/>
        <v>-0.72500621967297252</v>
      </c>
      <c r="E16" s="627"/>
      <c r="F16" s="718">
        <v>1002454.4680000001</v>
      </c>
      <c r="G16" s="625">
        <v>1557471.736</v>
      </c>
      <c r="H16" s="627">
        <f t="shared" si="2"/>
        <v>0.55365833134278564</v>
      </c>
      <c r="I16" s="626">
        <f t="shared" si="3"/>
        <v>0.20262052940381359</v>
      </c>
    </row>
    <row r="17" spans="1:9">
      <c r="A17" s="236" t="s">
        <v>39</v>
      </c>
      <c r="B17" s="718">
        <v>10580.77</v>
      </c>
      <c r="C17" s="625">
        <v>150845.04999999999</v>
      </c>
      <c r="D17" s="626" t="s">
        <v>64</v>
      </c>
      <c r="E17" s="627"/>
      <c r="F17" s="718">
        <v>123148.87999999999</v>
      </c>
      <c r="G17" s="625">
        <v>1110170.3899999999</v>
      </c>
      <c r="H17" s="627">
        <f t="shared" si="2"/>
        <v>8.0148638785833857</v>
      </c>
      <c r="I17" s="626">
        <f t="shared" si="3"/>
        <v>0.14442850354893258</v>
      </c>
    </row>
    <row r="18" spans="1:9">
      <c r="A18" s="236" t="s">
        <v>35</v>
      </c>
      <c r="B18" s="718">
        <v>73592</v>
      </c>
      <c r="C18" s="625">
        <v>7559.5</v>
      </c>
      <c r="D18" s="626">
        <f t="shared" si="1"/>
        <v>-0.89727823676486573</v>
      </c>
      <c r="E18" s="627"/>
      <c r="F18" s="718">
        <v>346904</v>
      </c>
      <c r="G18" s="625">
        <v>322341.5</v>
      </c>
      <c r="H18" s="627">
        <f t="shared" si="2"/>
        <v>-7.0804891266748146E-2</v>
      </c>
      <c r="I18" s="626">
        <f t="shared" si="3"/>
        <v>4.1935274887594735E-2</v>
      </c>
    </row>
    <row r="19" spans="1:9">
      <c r="A19" s="236" t="s">
        <v>26</v>
      </c>
      <c r="B19" s="624">
        <v>50443</v>
      </c>
      <c r="C19" s="625">
        <v>13944.6</v>
      </c>
      <c r="D19" s="626">
        <f t="shared" si="1"/>
        <v>-0.7235572824772516</v>
      </c>
      <c r="E19" s="627"/>
      <c r="F19" s="624">
        <v>268222.90000000002</v>
      </c>
      <c r="G19" s="625">
        <v>191527.23</v>
      </c>
      <c r="H19" s="627">
        <f t="shared" si="2"/>
        <v>-0.28594005209845991</v>
      </c>
      <c r="I19" s="626">
        <f t="shared" si="3"/>
        <v>2.4916887954264597E-2</v>
      </c>
    </row>
    <row r="20" spans="1:9">
      <c r="A20" s="703" t="s">
        <v>474</v>
      </c>
      <c r="B20" s="521">
        <f>SUM(B21:B24)</f>
        <v>177414.61499999999</v>
      </c>
      <c r="C20" s="522">
        <f>SUM(C21:C23)</f>
        <v>202181.995</v>
      </c>
      <c r="D20" s="523">
        <f t="shared" si="1"/>
        <v>0.13960168952259094</v>
      </c>
      <c r="E20" s="524"/>
      <c r="F20" s="521">
        <f>SUM(F21:F24)</f>
        <v>1735664.41</v>
      </c>
      <c r="G20" s="522">
        <f>SUM(G21:G23)</f>
        <v>1970990.5750000002</v>
      </c>
      <c r="H20" s="524">
        <f t="shared" si="2"/>
        <v>0.13558275646154447</v>
      </c>
      <c r="I20" s="523">
        <f>G20/$G$20</f>
        <v>1</v>
      </c>
    </row>
    <row r="21" spans="1:9">
      <c r="A21" s="236" t="s">
        <v>43</v>
      </c>
      <c r="B21" s="624">
        <v>174432.59</v>
      </c>
      <c r="C21" s="625">
        <v>200705</v>
      </c>
      <c r="D21" s="626">
        <f t="shared" si="1"/>
        <v>0.15061640717482899</v>
      </c>
      <c r="E21" s="627"/>
      <c r="F21" s="624">
        <v>1709151.59</v>
      </c>
      <c r="G21" s="625">
        <v>1950405.09</v>
      </c>
      <c r="H21" s="527">
        <f t="shared" si="2"/>
        <v>0.14115395112495549</v>
      </c>
      <c r="I21" s="526">
        <f>G21/$G$20</f>
        <v>0.98955576690162506</v>
      </c>
    </row>
    <row r="22" spans="1:9">
      <c r="A22" s="236" t="s">
        <v>454</v>
      </c>
      <c r="B22" s="624">
        <v>2210</v>
      </c>
      <c r="C22" s="625">
        <v>970</v>
      </c>
      <c r="D22" s="626">
        <f t="shared" si="1"/>
        <v>-0.56108597285067874</v>
      </c>
      <c r="E22" s="627"/>
      <c r="F22" s="624">
        <v>16770</v>
      </c>
      <c r="G22" s="625">
        <v>14360</v>
      </c>
      <c r="H22" s="527">
        <f t="shared" si="2"/>
        <v>-0.14370900417412044</v>
      </c>
      <c r="I22" s="526">
        <f>G22/$G$20</f>
        <v>7.2856766451052154E-3</v>
      </c>
    </row>
    <row r="23" spans="1:9">
      <c r="A23" s="236" t="s">
        <v>456</v>
      </c>
      <c r="B23" s="624">
        <v>772.02499999999998</v>
      </c>
      <c r="C23" s="625">
        <v>506.995</v>
      </c>
      <c r="D23" s="626">
        <f t="shared" si="1"/>
        <v>-0.34329199183964249</v>
      </c>
      <c r="E23" s="627"/>
      <c r="F23" s="624">
        <v>9736.4199999999983</v>
      </c>
      <c r="G23" s="625">
        <v>6225.4849999999988</v>
      </c>
      <c r="H23" s="527">
        <f t="shared" si="2"/>
        <v>-0.36059814593043438</v>
      </c>
      <c r="I23" s="526">
        <f>G23/$G$20</f>
        <v>3.1585564532696955E-3</v>
      </c>
    </row>
    <row r="24" spans="1:9">
      <c r="A24" s="236" t="s">
        <v>36</v>
      </c>
      <c r="B24" s="624">
        <v>0</v>
      </c>
      <c r="C24" s="625"/>
      <c r="D24" s="626" t="s">
        <v>54</v>
      </c>
      <c r="E24" s="627"/>
      <c r="F24" s="624">
        <v>6.4</v>
      </c>
      <c r="G24" s="625"/>
      <c r="H24" s="527" t="s">
        <v>54</v>
      </c>
      <c r="I24" s="526" t="s">
        <v>54</v>
      </c>
    </row>
    <row r="25" spans="1:9">
      <c r="A25" s="703" t="s">
        <v>475</v>
      </c>
      <c r="B25" s="521">
        <f>SUM(B26:B29)</f>
        <v>113532</v>
      </c>
      <c r="C25" s="522">
        <f>SUM(C26:C29)</f>
        <v>122110</v>
      </c>
      <c r="D25" s="523">
        <f t="shared" si="1"/>
        <v>7.5555790437938197E-2</v>
      </c>
      <c r="E25" s="524"/>
      <c r="F25" s="521">
        <f>SUM(F26:F29)</f>
        <v>1362561.5</v>
      </c>
      <c r="G25" s="522">
        <f>SUM(G26:G29)</f>
        <v>1396910.007</v>
      </c>
      <c r="H25" s="524">
        <f t="shared" si="2"/>
        <v>2.5208775530498977E-2</v>
      </c>
      <c r="I25" s="523">
        <f>G25/$G$25</f>
        <v>1</v>
      </c>
    </row>
    <row r="26" spans="1:9">
      <c r="A26" s="236" t="s">
        <v>39</v>
      </c>
      <c r="B26" s="624">
        <v>73532</v>
      </c>
      <c r="C26" s="625">
        <v>70516</v>
      </c>
      <c r="D26" s="626">
        <f t="shared" si="1"/>
        <v>-4.1016156231300657E-2</v>
      </c>
      <c r="E26" s="627"/>
      <c r="F26" s="624">
        <v>786666.5</v>
      </c>
      <c r="G26" s="625">
        <v>812880.09699999995</v>
      </c>
      <c r="H26" s="627">
        <f t="shared" si="2"/>
        <v>3.3322376127621997E-2</v>
      </c>
      <c r="I26" s="526">
        <f>G26/$G$25</f>
        <v>0.58191300293262194</v>
      </c>
    </row>
    <row r="27" spans="1:9">
      <c r="A27" s="236" t="s">
        <v>41</v>
      </c>
      <c r="B27" s="624">
        <v>33840</v>
      </c>
      <c r="C27" s="625">
        <v>46934</v>
      </c>
      <c r="D27" s="626">
        <f t="shared" si="1"/>
        <v>0.3869385342789598</v>
      </c>
      <c r="E27" s="627"/>
      <c r="F27" s="624">
        <v>494725</v>
      </c>
      <c r="G27" s="625">
        <v>523169.91</v>
      </c>
      <c r="H27" s="627">
        <f t="shared" si="2"/>
        <v>5.749640709485062E-2</v>
      </c>
      <c r="I27" s="526">
        <f>G27/$G$25</f>
        <v>0.37451940882258994</v>
      </c>
    </row>
    <row r="28" spans="1:9">
      <c r="A28" s="236" t="s">
        <v>44</v>
      </c>
      <c r="B28" s="624">
        <v>5300</v>
      </c>
      <c r="C28" s="625">
        <v>3800</v>
      </c>
      <c r="D28" s="626">
        <f t="shared" si="1"/>
        <v>-0.28301886792452829</v>
      </c>
      <c r="E28" s="627"/>
      <c r="F28" s="624">
        <v>71710</v>
      </c>
      <c r="G28" s="625">
        <v>51400</v>
      </c>
      <c r="H28" s="627">
        <f t="shared" si="2"/>
        <v>-0.2832240970575931</v>
      </c>
      <c r="I28" s="526">
        <f>G28/$G$25</f>
        <v>3.6795498451891326E-2</v>
      </c>
    </row>
    <row r="29" spans="1:9">
      <c r="A29" s="236" t="s">
        <v>459</v>
      </c>
      <c r="B29" s="624">
        <v>860</v>
      </c>
      <c r="C29" s="625">
        <v>860</v>
      </c>
      <c r="D29" s="626">
        <f t="shared" si="1"/>
        <v>0</v>
      </c>
      <c r="E29" s="627"/>
      <c r="F29" s="624">
        <v>9460</v>
      </c>
      <c r="G29" s="625">
        <v>9460</v>
      </c>
      <c r="H29" s="627">
        <f t="shared" si="2"/>
        <v>0</v>
      </c>
      <c r="I29" s="526">
        <f>G29/$G$25</f>
        <v>6.7720897928967303E-3</v>
      </c>
    </row>
    <row r="30" spans="1:9">
      <c r="A30" s="703" t="s">
        <v>477</v>
      </c>
      <c r="B30" s="521">
        <f>SUM(B31:B37)</f>
        <v>84006.38</v>
      </c>
      <c r="C30" s="522">
        <f>SUM(C31:C37)</f>
        <v>165160.07000000004</v>
      </c>
      <c r="D30" s="523">
        <f t="shared" si="1"/>
        <v>0.96604198395407614</v>
      </c>
      <c r="E30" s="524"/>
      <c r="F30" s="521">
        <f>SUM(F31:F37)</f>
        <v>1417429.3155999999</v>
      </c>
      <c r="G30" s="522">
        <f>SUM(G31:G37)</f>
        <v>1397347.7330000002</v>
      </c>
      <c r="H30" s="524">
        <f t="shared" si="2"/>
        <v>-1.4167607780497367E-2</v>
      </c>
      <c r="I30" s="523">
        <f t="shared" ref="I30:I37" si="4">G30/$G$30</f>
        <v>1</v>
      </c>
    </row>
    <row r="31" spans="1:9">
      <c r="A31" s="236" t="s">
        <v>41</v>
      </c>
      <c r="B31" s="718">
        <v>54254.78</v>
      </c>
      <c r="C31" s="625">
        <v>115019.02</v>
      </c>
      <c r="D31" s="626">
        <f t="shared" si="1"/>
        <v>1.1199794746195635</v>
      </c>
      <c r="E31" s="627"/>
      <c r="F31" s="718">
        <v>1048803.7656</v>
      </c>
      <c r="G31" s="625">
        <v>901475.7</v>
      </c>
      <c r="H31" s="527">
        <f t="shared" si="2"/>
        <v>-0.14047247963084553</v>
      </c>
      <c r="I31" s="526">
        <f t="shared" si="4"/>
        <v>0.6451334043134701</v>
      </c>
    </row>
    <row r="32" spans="1:9">
      <c r="A32" s="236" t="s">
        <v>44</v>
      </c>
      <c r="B32" s="718">
        <v>12185</v>
      </c>
      <c r="C32" s="625">
        <v>12613.06</v>
      </c>
      <c r="D32" s="626">
        <f t="shared" si="1"/>
        <v>3.5130077964710668E-2</v>
      </c>
      <c r="E32" s="627"/>
      <c r="F32" s="718">
        <v>140586.66</v>
      </c>
      <c r="G32" s="625">
        <v>158126.36000000002</v>
      </c>
      <c r="H32" s="527">
        <f t="shared" si="2"/>
        <v>0.12476077033197895</v>
      </c>
      <c r="I32" s="526">
        <f t="shared" si="4"/>
        <v>0.11316178232923786</v>
      </c>
    </row>
    <row r="33" spans="1:9">
      <c r="A33" s="236" t="s">
        <v>39</v>
      </c>
      <c r="B33" s="718">
        <v>6461.8</v>
      </c>
      <c r="C33" s="625">
        <v>10635</v>
      </c>
      <c r="D33" s="626">
        <f t="shared" si="1"/>
        <v>0.6458262403664613</v>
      </c>
      <c r="E33" s="627"/>
      <c r="F33" s="718">
        <v>77522.039999999994</v>
      </c>
      <c r="G33" s="625">
        <v>87544.489999999991</v>
      </c>
      <c r="H33" s="527">
        <f t="shared" si="2"/>
        <v>0.12928516845015944</v>
      </c>
      <c r="I33" s="526">
        <f t="shared" si="4"/>
        <v>6.2650468407064702E-2</v>
      </c>
    </row>
    <row r="34" spans="1:9">
      <c r="A34" s="236" t="s">
        <v>35</v>
      </c>
      <c r="B34" s="718">
        <v>1392</v>
      </c>
      <c r="C34" s="625">
        <v>9186.39</v>
      </c>
      <c r="D34" s="626">
        <f t="shared" si="1"/>
        <v>5.5994181034482757</v>
      </c>
      <c r="E34" s="627"/>
      <c r="F34" s="718">
        <v>6029</v>
      </c>
      <c r="G34" s="625">
        <v>82329.388000000006</v>
      </c>
      <c r="H34" s="527" t="s">
        <v>64</v>
      </c>
      <c r="I34" s="526">
        <f t="shared" si="4"/>
        <v>5.8918325092384136E-2</v>
      </c>
    </row>
    <row r="35" spans="1:9">
      <c r="A35" s="236" t="s">
        <v>287</v>
      </c>
      <c r="B35" s="718">
        <v>4368</v>
      </c>
      <c r="C35" s="625">
        <v>1855.6</v>
      </c>
      <c r="D35" s="626">
        <f t="shared" si="1"/>
        <v>-0.57518315018315025</v>
      </c>
      <c r="E35" s="627"/>
      <c r="F35" s="718">
        <v>25996</v>
      </c>
      <c r="G35" s="625">
        <v>58719.8</v>
      </c>
      <c r="H35" s="527">
        <f t="shared" si="2"/>
        <v>1.25880135405447</v>
      </c>
      <c r="I35" s="526">
        <f t="shared" si="4"/>
        <v>4.2022324589122147E-2</v>
      </c>
    </row>
    <row r="36" spans="1:9">
      <c r="A36" s="236" t="s">
        <v>34</v>
      </c>
      <c r="B36" s="624"/>
      <c r="C36" s="625">
        <v>9324</v>
      </c>
      <c r="D36" s="626" t="s">
        <v>64</v>
      </c>
      <c r="E36" s="627"/>
      <c r="F36" s="718">
        <v>21740.2</v>
      </c>
      <c r="G36" s="625">
        <v>51408.125</v>
      </c>
      <c r="H36" s="527">
        <f t="shared" si="2"/>
        <v>1.3646574088554841</v>
      </c>
      <c r="I36" s="526">
        <f t="shared" si="4"/>
        <v>3.6789786669371577E-2</v>
      </c>
    </row>
    <row r="37" spans="1:9">
      <c r="A37" s="236" t="s">
        <v>26</v>
      </c>
      <c r="B37" s="624">
        <v>5344.8</v>
      </c>
      <c r="C37" s="625">
        <v>6527</v>
      </c>
      <c r="D37" s="626">
        <f t="shared" si="1"/>
        <v>0.22118694806166736</v>
      </c>
      <c r="E37" s="627"/>
      <c r="F37" s="624">
        <v>96751.65</v>
      </c>
      <c r="G37" s="625">
        <v>57743.87</v>
      </c>
      <c r="H37" s="527">
        <f t="shared" si="2"/>
        <v>-0.40317431278949756</v>
      </c>
      <c r="I37" s="526">
        <f t="shared" si="4"/>
        <v>4.1323908599349334E-2</v>
      </c>
    </row>
    <row r="38" spans="1:9">
      <c r="A38" s="703" t="s">
        <v>478</v>
      </c>
      <c r="B38" s="521">
        <f>SUM(B39:B45)</f>
        <v>142908.39000000001</v>
      </c>
      <c r="C38" s="522">
        <f>SUM(C39:C45)</f>
        <v>105704.82</v>
      </c>
      <c r="D38" s="523">
        <f t="shared" si="1"/>
        <v>-0.26033160124468552</v>
      </c>
      <c r="E38" s="524"/>
      <c r="F38" s="521">
        <f>SUM(F39:F45)</f>
        <v>1209362.7199999997</v>
      </c>
      <c r="G38" s="522">
        <f>SUM(G39:G45)</f>
        <v>1289543.5774999999</v>
      </c>
      <c r="H38" s="524">
        <f t="shared" si="2"/>
        <v>6.6300090265722908E-2</v>
      </c>
      <c r="I38" s="523">
        <f t="shared" ref="I38:I45" si="5">G38/$G$38</f>
        <v>1</v>
      </c>
    </row>
    <row r="39" spans="1:9">
      <c r="A39" s="236" t="s">
        <v>41</v>
      </c>
      <c r="B39" s="718">
        <v>77140.39</v>
      </c>
      <c r="C39" s="625">
        <v>49083</v>
      </c>
      <c r="D39" s="626">
        <f t="shared" si="1"/>
        <v>-0.36371853966514817</v>
      </c>
      <c r="E39" s="627"/>
      <c r="F39" s="718">
        <v>830754.75999999989</v>
      </c>
      <c r="G39" s="625">
        <v>675410.48</v>
      </c>
      <c r="H39" s="627">
        <f t="shared" si="2"/>
        <v>-0.18699174230431123</v>
      </c>
      <c r="I39" s="526">
        <f>G39/$G$38</f>
        <v>0.52375932987809404</v>
      </c>
    </row>
    <row r="40" spans="1:9">
      <c r="A40" s="236" t="s">
        <v>39</v>
      </c>
      <c r="B40" s="718">
        <v>18500</v>
      </c>
      <c r="C40" s="625">
        <v>22176</v>
      </c>
      <c r="D40" s="626">
        <f t="shared" si="1"/>
        <v>0.19870270270270271</v>
      </c>
      <c r="E40" s="627"/>
      <c r="F40" s="718">
        <v>116374.96</v>
      </c>
      <c r="G40" s="625">
        <v>239439</v>
      </c>
      <c r="H40" s="627">
        <f t="shared" si="2"/>
        <v>1.0574786878551881</v>
      </c>
      <c r="I40" s="526">
        <f>G40/$G$38</f>
        <v>0.18567732349471533</v>
      </c>
    </row>
    <row r="41" spans="1:9">
      <c r="A41" s="236" t="s">
        <v>287</v>
      </c>
      <c r="B41" s="718">
        <v>11637</v>
      </c>
      <c r="C41" s="625">
        <v>10795.07</v>
      </c>
      <c r="D41" s="626">
        <f t="shared" si="1"/>
        <v>-7.2349402767036206E-2</v>
      </c>
      <c r="E41" s="627"/>
      <c r="F41" s="718">
        <v>76257.5</v>
      </c>
      <c r="G41" s="625">
        <v>102404.36</v>
      </c>
      <c r="H41" s="627">
        <f t="shared" si="2"/>
        <v>0.34287591384453991</v>
      </c>
      <c r="I41" s="526">
        <f t="shared" si="5"/>
        <v>7.9411321793815076E-2</v>
      </c>
    </row>
    <row r="42" spans="1:9">
      <c r="A42" s="236" t="s">
        <v>288</v>
      </c>
      <c r="B42" s="718">
        <v>24600</v>
      </c>
      <c r="C42" s="625">
        <v>9450</v>
      </c>
      <c r="D42" s="626">
        <f t="shared" si="1"/>
        <v>-0.61585365853658536</v>
      </c>
      <c r="E42" s="627"/>
      <c r="F42" s="718">
        <v>95567</v>
      </c>
      <c r="G42" s="625">
        <v>81022</v>
      </c>
      <c r="H42" s="627">
        <f t="shared" si="2"/>
        <v>-0.15219688804712925</v>
      </c>
      <c r="I42" s="526">
        <f t="shared" si="5"/>
        <v>6.2829982184142208E-2</v>
      </c>
    </row>
    <row r="43" spans="1:9">
      <c r="A43" s="236" t="s">
        <v>36</v>
      </c>
      <c r="B43" s="718">
        <v>17</v>
      </c>
      <c r="C43" s="625">
        <v>7140.5</v>
      </c>
      <c r="D43" s="626" t="s">
        <v>64</v>
      </c>
      <c r="E43" s="627"/>
      <c r="F43" s="718">
        <v>2828.5</v>
      </c>
      <c r="G43" s="625">
        <v>54188.75</v>
      </c>
      <c r="H43" s="627" t="s">
        <v>64</v>
      </c>
      <c r="I43" s="526">
        <f t="shared" si="5"/>
        <v>4.2021650873601442E-2</v>
      </c>
    </row>
    <row r="44" spans="1:9">
      <c r="A44" s="236" t="s">
        <v>35</v>
      </c>
      <c r="B44" s="624"/>
      <c r="C44" s="625">
        <v>1751</v>
      </c>
      <c r="D44" s="626" t="s">
        <v>64</v>
      </c>
      <c r="E44" s="627"/>
      <c r="F44" s="718">
        <v>882</v>
      </c>
      <c r="G44" s="625">
        <v>43821.5</v>
      </c>
      <c r="H44" s="627" t="s">
        <v>64</v>
      </c>
      <c r="I44" s="526">
        <f t="shared" si="5"/>
        <v>3.3982178473530494E-2</v>
      </c>
    </row>
    <row r="45" spans="1:9">
      <c r="A45" s="236" t="s">
        <v>26</v>
      </c>
      <c r="B45" s="624">
        <v>11014</v>
      </c>
      <c r="C45" s="625">
        <v>5309.25</v>
      </c>
      <c r="D45" s="626">
        <f t="shared" si="1"/>
        <v>-0.51795442164517891</v>
      </c>
      <c r="E45" s="627"/>
      <c r="F45" s="624">
        <v>86698</v>
      </c>
      <c r="G45" s="625">
        <v>93257.487500000003</v>
      </c>
      <c r="H45" s="627">
        <f t="shared" si="2"/>
        <v>7.5659040577637351E-2</v>
      </c>
      <c r="I45" s="526">
        <f t="shared" si="5"/>
        <v>7.2318213302101461E-2</v>
      </c>
    </row>
    <row r="46" spans="1:9">
      <c r="A46" s="703" t="s">
        <v>476</v>
      </c>
      <c r="B46" s="521">
        <f>SUM(B47:B48)</f>
        <v>163590</v>
      </c>
      <c r="C46" s="522">
        <f>SUM(C47:C48)</f>
        <v>145353</v>
      </c>
      <c r="D46" s="523">
        <f t="shared" si="1"/>
        <v>-0.1114799193104713</v>
      </c>
      <c r="E46" s="524"/>
      <c r="F46" s="521">
        <f>SUM(F47:F48)</f>
        <v>747294</v>
      </c>
      <c r="G46" s="522">
        <f>SUM(G47:G48)</f>
        <v>1306012</v>
      </c>
      <c r="H46" s="524">
        <f t="shared" si="2"/>
        <v>0.74765487211191317</v>
      </c>
      <c r="I46" s="523">
        <f>G46/$G$46</f>
        <v>1</v>
      </c>
    </row>
    <row r="47" spans="1:9">
      <c r="A47" s="236" t="s">
        <v>162</v>
      </c>
      <c r="B47" s="624">
        <v>161970</v>
      </c>
      <c r="C47" s="720">
        <v>142573</v>
      </c>
      <c r="D47" s="626">
        <f t="shared" si="1"/>
        <v>-0.11975674507624869</v>
      </c>
      <c r="E47" s="627"/>
      <c r="F47" s="624">
        <v>732786</v>
      </c>
      <c r="G47" s="720">
        <v>1288698</v>
      </c>
      <c r="H47" s="527">
        <f t="shared" si="2"/>
        <v>0.7586280305573524</v>
      </c>
      <c r="I47" s="526">
        <f>G47/$G$46</f>
        <v>0.986742847692058</v>
      </c>
    </row>
    <row r="48" spans="1:9">
      <c r="A48" s="236" t="s">
        <v>34</v>
      </c>
      <c r="B48" s="624">
        <v>1620</v>
      </c>
      <c r="C48" s="720">
        <v>2780</v>
      </c>
      <c r="D48" s="626">
        <f t="shared" si="1"/>
        <v>0.71604938271604934</v>
      </c>
      <c r="E48" s="627"/>
      <c r="F48" s="624">
        <v>14508</v>
      </c>
      <c r="G48" s="720">
        <v>17314</v>
      </c>
      <c r="H48" s="527">
        <f t="shared" si="2"/>
        <v>0.19341053212020953</v>
      </c>
      <c r="I48" s="526">
        <f>G48/$G$46</f>
        <v>1.3257152307942041E-2</v>
      </c>
    </row>
    <row r="49" spans="1:9">
      <c r="A49" s="703" t="s">
        <v>480</v>
      </c>
      <c r="B49" s="521">
        <f>SUM(B50:B53)</f>
        <v>93445.63</v>
      </c>
      <c r="C49" s="522">
        <f>SUM(C50:C53)</f>
        <v>110486.39</v>
      </c>
      <c r="D49" s="523">
        <f t="shared" si="1"/>
        <v>0.18236015959226765</v>
      </c>
      <c r="E49" s="524"/>
      <c r="F49" s="521">
        <f>SUM(F50:F53)</f>
        <v>949873.19000000006</v>
      </c>
      <c r="G49" s="522">
        <f>SUM(G50:G53)</f>
        <v>1058207.58</v>
      </c>
      <c r="H49" s="524">
        <f t="shared" si="2"/>
        <v>0.11405142406430063</v>
      </c>
      <c r="I49" s="523">
        <f>G49/$G$49</f>
        <v>1</v>
      </c>
    </row>
    <row r="50" spans="1:9">
      <c r="A50" s="236" t="s">
        <v>34</v>
      </c>
      <c r="B50" s="718">
        <v>85500</v>
      </c>
      <c r="C50" s="625">
        <v>78000</v>
      </c>
      <c r="D50" s="626">
        <f t="shared" si="1"/>
        <v>-8.771929824561403E-2</v>
      </c>
      <c r="E50" s="627"/>
      <c r="F50" s="718">
        <v>888442</v>
      </c>
      <c r="G50" s="625">
        <v>900408</v>
      </c>
      <c r="H50" s="627">
        <f t="shared" si="2"/>
        <v>1.3468521299083115E-2</v>
      </c>
      <c r="I50" s="526">
        <f>G50/$G$49</f>
        <v>0.85088031593952473</v>
      </c>
    </row>
    <row r="51" spans="1:9">
      <c r="A51" s="236" t="s">
        <v>45</v>
      </c>
      <c r="B51" s="718">
        <v>7663.7199999999993</v>
      </c>
      <c r="C51" s="625">
        <v>2899.88</v>
      </c>
      <c r="D51" s="626">
        <f t="shared" si="1"/>
        <v>-0.62160934898456621</v>
      </c>
      <c r="E51" s="627"/>
      <c r="F51" s="718">
        <v>11092.06</v>
      </c>
      <c r="G51" s="625">
        <v>72695.86</v>
      </c>
      <c r="H51" s="627">
        <f t="shared" si="2"/>
        <v>5.5538646563397602</v>
      </c>
      <c r="I51" s="526">
        <f t="shared" ref="I51:I52" si="6">G51/$G$49</f>
        <v>6.8697164312506623E-2</v>
      </c>
    </row>
    <row r="52" spans="1:9">
      <c r="A52" s="236" t="s">
        <v>40</v>
      </c>
      <c r="B52" s="624"/>
      <c r="C52" s="625">
        <v>27884.34</v>
      </c>
      <c r="D52" s="626" t="s">
        <v>64</v>
      </c>
      <c r="E52" s="627"/>
      <c r="F52" s="718">
        <v>22287</v>
      </c>
      <c r="G52" s="625">
        <v>55388.880000000005</v>
      </c>
      <c r="H52" s="627">
        <f t="shared" si="2"/>
        <v>1.4852550814376095</v>
      </c>
      <c r="I52" s="526">
        <f t="shared" si="6"/>
        <v>5.2342169009978172E-2</v>
      </c>
    </row>
    <row r="53" spans="1:9">
      <c r="A53" s="236" t="s">
        <v>456</v>
      </c>
      <c r="B53" s="718">
        <v>281.91000000000003</v>
      </c>
      <c r="C53" s="625">
        <v>1702.17</v>
      </c>
      <c r="D53" s="626">
        <f t="shared" si="1"/>
        <v>5.037990848143024</v>
      </c>
      <c r="E53" s="627"/>
      <c r="F53" s="718">
        <v>28052.129999999997</v>
      </c>
      <c r="G53" s="625">
        <v>29714.840000000004</v>
      </c>
      <c r="H53" s="627">
        <f t="shared" si="2"/>
        <v>5.9272147961670164E-2</v>
      </c>
      <c r="I53" s="526" t="s">
        <v>54</v>
      </c>
    </row>
    <row r="54" spans="1:9">
      <c r="A54" s="703" t="s">
        <v>479</v>
      </c>
      <c r="B54" s="521">
        <f>SUM(B55:B61)</f>
        <v>93627.72</v>
      </c>
      <c r="C54" s="522">
        <f>SUM(C55:C61)</f>
        <v>120292.44</v>
      </c>
      <c r="D54" s="523">
        <f t="shared" si="1"/>
        <v>0.284795144002225</v>
      </c>
      <c r="E54" s="524"/>
      <c r="F54" s="521">
        <f>SUM(F55:F61)</f>
        <v>1286433.355</v>
      </c>
      <c r="G54" s="522">
        <f>SUM(G55:G61)</f>
        <v>1030702.6215</v>
      </c>
      <c r="H54" s="524">
        <f t="shared" si="2"/>
        <v>-0.19879050283176153</v>
      </c>
      <c r="I54" s="523">
        <f>G54/$G$54</f>
        <v>1</v>
      </c>
    </row>
    <row r="55" spans="1:9">
      <c r="A55" s="236" t="s">
        <v>41</v>
      </c>
      <c r="B55" s="718">
        <v>64518.58</v>
      </c>
      <c r="C55" s="625">
        <v>79822.91</v>
      </c>
      <c r="D55" s="626">
        <f t="shared" si="1"/>
        <v>0.23720810346414942</v>
      </c>
      <c r="E55" s="627"/>
      <c r="F55" s="718">
        <v>886603.37000000011</v>
      </c>
      <c r="G55" s="625">
        <v>627218.65</v>
      </c>
      <c r="H55" s="627">
        <f t="shared" si="2"/>
        <v>-0.29256004294231369</v>
      </c>
      <c r="I55" s="626">
        <f>G55/$G$54</f>
        <v>0.60853502932513892</v>
      </c>
    </row>
    <row r="56" spans="1:9">
      <c r="A56" s="236" t="s">
        <v>456</v>
      </c>
      <c r="B56" s="718">
        <v>9582.67</v>
      </c>
      <c r="C56" s="625">
        <v>14341.960000000001</v>
      </c>
      <c r="D56" s="626">
        <f t="shared" si="1"/>
        <v>0.49665594244610334</v>
      </c>
      <c r="E56" s="627"/>
      <c r="F56" s="718">
        <v>103468.855</v>
      </c>
      <c r="G56" s="625">
        <v>143583.78450000001</v>
      </c>
      <c r="H56" s="627">
        <f t="shared" si="2"/>
        <v>0.38770052592154436</v>
      </c>
      <c r="I56" s="626">
        <f>G56/$G$54</f>
        <v>0.1393067035097281</v>
      </c>
    </row>
    <row r="57" spans="1:9">
      <c r="A57" s="236" t="s">
        <v>37</v>
      </c>
      <c r="B57" s="718">
        <v>4529.3500000000004</v>
      </c>
      <c r="C57" s="625">
        <v>6391</v>
      </c>
      <c r="D57" s="626">
        <f t="shared" si="1"/>
        <v>0.41101924117147043</v>
      </c>
      <c r="E57" s="627"/>
      <c r="F57" s="718">
        <v>80454.540000000008</v>
      </c>
      <c r="G57" s="625">
        <v>89423.57</v>
      </c>
      <c r="H57" s="627">
        <f t="shared" si="2"/>
        <v>0.11147947648448425</v>
      </c>
      <c r="I57" s="626">
        <f>G57/$G$54</f>
        <v>8.6759816201748163E-2</v>
      </c>
    </row>
    <row r="58" spans="1:9">
      <c r="A58" s="236" t="s">
        <v>459</v>
      </c>
      <c r="B58" s="718">
        <v>4354.3999999999996</v>
      </c>
      <c r="C58" s="625">
        <v>6555.45</v>
      </c>
      <c r="D58" s="626">
        <f t="shared" si="1"/>
        <v>0.50547721844571014</v>
      </c>
      <c r="E58" s="627"/>
      <c r="F58" s="718">
        <v>71846.080000000002</v>
      </c>
      <c r="G58" s="625">
        <v>67139.05</v>
      </c>
      <c r="H58" s="627">
        <f t="shared" si="2"/>
        <v>-6.5515474191493797E-2</v>
      </c>
      <c r="I58" s="626">
        <f t="shared" ref="I58" si="7">G58/$G$54</f>
        <v>6.5139108603693416E-2</v>
      </c>
    </row>
    <row r="59" spans="1:9">
      <c r="A59" s="236" t="s">
        <v>44</v>
      </c>
      <c r="B59" s="718">
        <v>6850.72</v>
      </c>
      <c r="C59" s="625">
        <v>1341.14</v>
      </c>
      <c r="D59" s="626">
        <f t="shared" si="1"/>
        <v>-0.80423371558026013</v>
      </c>
      <c r="E59" s="627"/>
      <c r="F59" s="718">
        <v>52829.13</v>
      </c>
      <c r="G59" s="625">
        <v>55656.267</v>
      </c>
      <c r="H59" s="627">
        <f t="shared" si="2"/>
        <v>5.3514737039962658E-2</v>
      </c>
      <c r="I59" s="626">
        <f>G59/$G$54</f>
        <v>5.3998375320907246E-2</v>
      </c>
    </row>
    <row r="60" spans="1:9">
      <c r="A60" s="236" t="s">
        <v>287</v>
      </c>
      <c r="B60" s="718">
        <v>3439</v>
      </c>
      <c r="C60" s="625">
        <v>7823.7</v>
      </c>
      <c r="D60" s="626">
        <f t="shared" si="1"/>
        <v>1.2749927304448967</v>
      </c>
      <c r="E60" s="627"/>
      <c r="F60" s="718">
        <v>86265.7</v>
      </c>
      <c r="G60" s="625">
        <v>27989.099999999995</v>
      </c>
      <c r="H60" s="627">
        <f t="shared" si="2"/>
        <v>-0.67554775536511047</v>
      </c>
      <c r="I60" s="626">
        <f>G60/$G$54</f>
        <v>2.7155359282260247E-2</v>
      </c>
    </row>
    <row r="61" spans="1:9">
      <c r="A61" s="236" t="s">
        <v>26</v>
      </c>
      <c r="B61" s="624">
        <v>353</v>
      </c>
      <c r="C61" s="625">
        <v>4016.28</v>
      </c>
      <c r="D61" s="626" t="s">
        <v>64</v>
      </c>
      <c r="E61" s="625"/>
      <c r="F61" s="624">
        <v>4965.68</v>
      </c>
      <c r="G61" s="625">
        <v>19692.2</v>
      </c>
      <c r="H61" s="627">
        <f t="shared" si="2"/>
        <v>2.9656602922459765</v>
      </c>
      <c r="I61" s="626">
        <f>G61/$G$54</f>
        <v>1.9105607756523979E-2</v>
      </c>
    </row>
    <row r="62" spans="1:9">
      <c r="A62" s="703" t="s">
        <v>481</v>
      </c>
      <c r="B62" s="521">
        <f>SUM(B63)</f>
        <v>69110.3</v>
      </c>
      <c r="C62" s="522">
        <f>SUM(C63)</f>
        <v>46825.17</v>
      </c>
      <c r="D62" s="523">
        <f t="shared" si="1"/>
        <v>-0.32245743398596161</v>
      </c>
      <c r="E62" s="524"/>
      <c r="F62" s="521">
        <f>SUM(F63)</f>
        <v>481974.89</v>
      </c>
      <c r="G62" s="522">
        <f>SUM(G63)</f>
        <v>704687.67999999993</v>
      </c>
      <c r="H62" s="524">
        <f t="shared" si="2"/>
        <v>0.46208380274748323</v>
      </c>
      <c r="I62" s="523">
        <f>G62/$G$62</f>
        <v>1</v>
      </c>
    </row>
    <row r="63" spans="1:9">
      <c r="A63" s="236" t="s">
        <v>162</v>
      </c>
      <c r="B63" s="624">
        <v>69110.3</v>
      </c>
      <c r="C63" s="625">
        <v>46825.17</v>
      </c>
      <c r="D63" s="626">
        <f t="shared" si="1"/>
        <v>-0.32245743398596161</v>
      </c>
      <c r="E63" s="627"/>
      <c r="F63" s="624">
        <v>481974.89</v>
      </c>
      <c r="G63" s="625">
        <v>704687.67999999993</v>
      </c>
      <c r="H63" s="627">
        <f t="shared" si="2"/>
        <v>0.46208380274748323</v>
      </c>
      <c r="I63" s="526">
        <f>G63/$G$62</f>
        <v>1</v>
      </c>
    </row>
    <row r="64" spans="1:9">
      <c r="A64" s="703" t="s">
        <v>482</v>
      </c>
      <c r="B64" s="521">
        <f>SUM(B65:B67)</f>
        <v>23846.34</v>
      </c>
      <c r="C64" s="522">
        <f>SUM(C65:C67)</f>
        <v>31553.929</v>
      </c>
      <c r="D64" s="523">
        <f t="shared" si="1"/>
        <v>0.32321895100044701</v>
      </c>
      <c r="E64" s="524"/>
      <c r="F64" s="521">
        <f>SUM(F65:F67)</f>
        <v>348142.93900000001</v>
      </c>
      <c r="G64" s="522">
        <f>SUM(G65:G67)</f>
        <v>406075.43</v>
      </c>
      <c r="H64" s="524">
        <f t="shared" si="2"/>
        <v>0.16640432566693528</v>
      </c>
      <c r="I64" s="523">
        <f>G64/$G$64</f>
        <v>1</v>
      </c>
    </row>
    <row r="65" spans="1:9">
      <c r="A65" s="236" t="s">
        <v>456</v>
      </c>
      <c r="B65" s="624">
        <v>14848.75</v>
      </c>
      <c r="C65" s="625">
        <v>19829.449000000001</v>
      </c>
      <c r="D65" s="626">
        <f t="shared" si="1"/>
        <v>0.33542884081151614</v>
      </c>
      <c r="E65" s="627"/>
      <c r="F65" s="624">
        <v>220657.49900000001</v>
      </c>
      <c r="G65" s="625">
        <v>286016.2</v>
      </c>
      <c r="H65" s="627">
        <f t="shared" si="2"/>
        <v>0.29619977248087997</v>
      </c>
      <c r="I65" s="626">
        <f>G65/$G$64</f>
        <v>0.7043425404979563</v>
      </c>
    </row>
    <row r="66" spans="1:9">
      <c r="A66" s="236" t="s">
        <v>34</v>
      </c>
      <c r="B66" s="624">
        <v>6678.59</v>
      </c>
      <c r="C66" s="625">
        <v>8480.48</v>
      </c>
      <c r="D66" s="626">
        <f t="shared" si="1"/>
        <v>0.26980096098128487</v>
      </c>
      <c r="E66" s="627"/>
      <c r="F66" s="624">
        <v>94741.739999999991</v>
      </c>
      <c r="G66" s="625">
        <v>86402.23</v>
      </c>
      <c r="H66" s="627">
        <f t="shared" si="2"/>
        <v>-8.8023610290459048E-2</v>
      </c>
      <c r="I66" s="626">
        <f>G66/$G$64</f>
        <v>0.21277384351966333</v>
      </c>
    </row>
    <row r="67" spans="1:9">
      <c r="A67" s="236" t="s">
        <v>37</v>
      </c>
      <c r="B67" s="624">
        <v>2319</v>
      </c>
      <c r="C67" s="625">
        <v>3244</v>
      </c>
      <c r="D67" s="626">
        <f t="shared" si="1"/>
        <v>0.39887882708063821</v>
      </c>
      <c r="E67" s="627"/>
      <c r="F67" s="624">
        <v>32743.7</v>
      </c>
      <c r="G67" s="625">
        <v>33657</v>
      </c>
      <c r="H67" s="627">
        <f t="shared" si="2"/>
        <v>2.7892388459459353E-2</v>
      </c>
      <c r="I67" s="626">
        <f>G67/$G$64</f>
        <v>8.2883615982380421E-2</v>
      </c>
    </row>
    <row r="68" spans="1:9">
      <c r="A68" s="703" t="s">
        <v>483</v>
      </c>
      <c r="B68" s="521">
        <f>SUM(B69:B73)</f>
        <v>49252.501000000004</v>
      </c>
      <c r="C68" s="522">
        <f>SUM(C69:C73)</f>
        <v>50318.180001000001</v>
      </c>
      <c r="D68" s="523">
        <f t="shared" si="1"/>
        <v>2.163705353764668E-2</v>
      </c>
      <c r="E68" s="524"/>
      <c r="F68" s="521">
        <f>SUM(F69:F73)</f>
        <v>251486.22800000003</v>
      </c>
      <c r="G68" s="522">
        <f>SUM(G69:G73)</f>
        <v>380049.35600200004</v>
      </c>
      <c r="H68" s="524">
        <f t="shared" si="2"/>
        <v>0.51121339337118687</v>
      </c>
      <c r="I68" s="523">
        <f>G68/$G$68</f>
        <v>1</v>
      </c>
    </row>
    <row r="69" spans="1:9">
      <c r="A69" s="236" t="s">
        <v>34</v>
      </c>
      <c r="B69" s="718">
        <v>37850</v>
      </c>
      <c r="C69" s="721">
        <v>33600</v>
      </c>
      <c r="D69" s="626">
        <f t="shared" si="1"/>
        <v>-0.11228533685601057</v>
      </c>
      <c r="E69" s="627"/>
      <c r="F69" s="718">
        <v>159725.5</v>
      </c>
      <c r="G69" s="625">
        <v>131262</v>
      </c>
      <c r="H69" s="627">
        <f t="shared" si="2"/>
        <v>-0.17820260384221681</v>
      </c>
      <c r="I69" s="526">
        <f t="shared" ref="I69:I73" si="8">G69/$G$68</f>
        <v>0.34538145618988819</v>
      </c>
    </row>
    <row r="70" spans="1:9">
      <c r="A70" s="236" t="s">
        <v>162</v>
      </c>
      <c r="B70" s="718">
        <v>1E-3</v>
      </c>
      <c r="C70" s="625">
        <v>9.9999999999999995E-7</v>
      </c>
      <c r="D70" s="626" t="s">
        <v>54</v>
      </c>
      <c r="E70" s="627"/>
      <c r="F70" s="718">
        <v>13513.108000000002</v>
      </c>
      <c r="G70" s="625">
        <v>123384.00100199999</v>
      </c>
      <c r="H70" s="627">
        <f t="shared" si="2"/>
        <v>8.1306900678955554</v>
      </c>
      <c r="I70" s="526">
        <f t="shared" si="8"/>
        <v>0.32465257223419863</v>
      </c>
    </row>
    <row r="71" spans="1:9">
      <c r="A71" s="236" t="s">
        <v>456</v>
      </c>
      <c r="B71" s="718">
        <v>8792.7000000000007</v>
      </c>
      <c r="C71" s="625">
        <v>7781.079999999999</v>
      </c>
      <c r="D71" s="626">
        <f t="shared" ref="D71:D107" si="9">(C71-B71)/B71</f>
        <v>-0.11505225926052312</v>
      </c>
      <c r="E71" s="627"/>
      <c r="F71" s="718">
        <v>40215.710000000006</v>
      </c>
      <c r="G71" s="625">
        <v>80644.194999999992</v>
      </c>
      <c r="H71" s="627">
        <f t="shared" ref="H71:H107" si="10">(G71-F71)/F71</f>
        <v>1.0052908428074496</v>
      </c>
      <c r="I71" s="526">
        <f t="shared" si="8"/>
        <v>0.21219400513752112</v>
      </c>
    </row>
    <row r="72" spans="1:9">
      <c r="A72" s="236" t="s">
        <v>542</v>
      </c>
      <c r="B72" s="718">
        <v>1448</v>
      </c>
      <c r="C72" s="625">
        <v>1408.5</v>
      </c>
      <c r="D72" s="626">
        <f t="shared" si="9"/>
        <v>-2.7279005524861878E-2</v>
      </c>
      <c r="E72" s="627"/>
      <c r="F72" s="718">
        <v>20920.5</v>
      </c>
      <c r="G72" s="625">
        <v>17546.900000000001</v>
      </c>
      <c r="H72" s="627">
        <f t="shared" si="10"/>
        <v>-0.16125809612580955</v>
      </c>
      <c r="I72" s="526">
        <f t="shared" si="8"/>
        <v>4.6170055870079302E-2</v>
      </c>
    </row>
    <row r="73" spans="1:9">
      <c r="A73" s="236" t="s">
        <v>26</v>
      </c>
      <c r="B73" s="624">
        <v>1161.8</v>
      </c>
      <c r="C73" s="625">
        <v>7528.6</v>
      </c>
      <c r="D73" s="626">
        <f t="shared" si="9"/>
        <v>5.4801170597348943</v>
      </c>
      <c r="E73" s="627"/>
      <c r="F73" s="624">
        <v>17111.41</v>
      </c>
      <c r="G73" s="625">
        <v>27212.260000000002</v>
      </c>
      <c r="H73" s="627">
        <f t="shared" si="10"/>
        <v>0.59029910451564205</v>
      </c>
      <c r="I73" s="526">
        <f t="shared" si="8"/>
        <v>7.1601910568312596E-2</v>
      </c>
    </row>
    <row r="74" spans="1:9">
      <c r="A74" s="703" t="s">
        <v>484</v>
      </c>
      <c r="B74" s="521">
        <f>SUM(B75:B77)</f>
        <v>9781.9200000000019</v>
      </c>
      <c r="C74" s="522">
        <f>SUM(C75:C76)</f>
        <v>26554.879999999997</v>
      </c>
      <c r="D74" s="523">
        <f t="shared" si="9"/>
        <v>1.7146899586175304</v>
      </c>
      <c r="E74" s="524"/>
      <c r="F74" s="579">
        <f>SUM(F75:F77)</f>
        <v>115675.58</v>
      </c>
      <c r="G74" s="522">
        <f>SUM(G75:G76)</f>
        <v>135593.29</v>
      </c>
      <c r="H74" s="580">
        <f t="shared" si="10"/>
        <v>0.17218595316314822</v>
      </c>
      <c r="I74" s="523">
        <f>G74/$G$74</f>
        <v>1</v>
      </c>
    </row>
    <row r="75" spans="1:9">
      <c r="A75" s="236" t="s">
        <v>456</v>
      </c>
      <c r="B75" s="624">
        <v>9781.9200000000019</v>
      </c>
      <c r="C75" s="720">
        <v>25923.78</v>
      </c>
      <c r="D75" s="626">
        <f t="shared" si="9"/>
        <v>1.6501729721772407</v>
      </c>
      <c r="E75" s="627"/>
      <c r="F75" s="624">
        <v>115077.25</v>
      </c>
      <c r="G75" s="720">
        <v>129526.89000000001</v>
      </c>
      <c r="H75" s="527">
        <f t="shared" si="10"/>
        <v>0.12556469675804743</v>
      </c>
      <c r="I75" s="526">
        <f>G75/$G$74</f>
        <v>0.95526032298500907</v>
      </c>
    </row>
    <row r="76" spans="1:9">
      <c r="A76" s="236" t="s">
        <v>34</v>
      </c>
      <c r="B76" s="624"/>
      <c r="C76" s="720">
        <v>631.1</v>
      </c>
      <c r="D76" s="626" t="s">
        <v>64</v>
      </c>
      <c r="E76" s="627"/>
      <c r="F76" s="722"/>
      <c r="G76" s="720">
        <v>6066.4000000000005</v>
      </c>
      <c r="H76" s="527" t="s">
        <v>64</v>
      </c>
      <c r="I76" s="526">
        <f>G76/$G$74</f>
        <v>4.4739677014990938E-2</v>
      </c>
    </row>
    <row r="77" spans="1:9">
      <c r="A77" s="236" t="s">
        <v>454</v>
      </c>
      <c r="B77" s="624"/>
      <c r="C77" s="625"/>
      <c r="D77" s="626" t="s">
        <v>64</v>
      </c>
      <c r="E77" s="627"/>
      <c r="F77" s="624">
        <v>598.33000000000004</v>
      </c>
      <c r="G77" s="721"/>
      <c r="H77" s="527" t="s">
        <v>54</v>
      </c>
      <c r="I77" s="526" t="s">
        <v>54</v>
      </c>
    </row>
    <row r="78" spans="1:9">
      <c r="A78" s="703" t="s">
        <v>486</v>
      </c>
      <c r="B78" s="521">
        <f>SUM(B79:B81)</f>
        <v>46284</v>
      </c>
      <c r="C78" s="522">
        <f>SUM(C79:C81)</f>
        <v>1894.69</v>
      </c>
      <c r="D78" s="523">
        <f t="shared" si="9"/>
        <v>-0.9590638233514821</v>
      </c>
      <c r="E78" s="524"/>
      <c r="F78" s="521">
        <f>SUM(F79:F81)</f>
        <v>59885.315000000002</v>
      </c>
      <c r="G78" s="522">
        <f>SUM(G79:G81)</f>
        <v>94792.324999999997</v>
      </c>
      <c r="H78" s="524">
        <f t="shared" si="10"/>
        <v>0.58289766030286383</v>
      </c>
      <c r="I78" s="523">
        <f>G78/$G$78</f>
        <v>1</v>
      </c>
    </row>
    <row r="79" spans="1:9">
      <c r="A79" s="236" t="s">
        <v>162</v>
      </c>
      <c r="B79" s="624">
        <v>44112</v>
      </c>
      <c r="C79" s="720">
        <v>0</v>
      </c>
      <c r="D79" s="626" t="s">
        <v>54</v>
      </c>
      <c r="E79" s="627"/>
      <c r="F79" s="624">
        <v>44112</v>
      </c>
      <c r="G79" s="720">
        <v>80131</v>
      </c>
      <c r="H79" s="527">
        <f t="shared" si="10"/>
        <v>0.81653518317011242</v>
      </c>
      <c r="I79" s="526">
        <f>G79/$G$78</f>
        <v>0.84533215109978577</v>
      </c>
    </row>
    <row r="80" spans="1:9">
      <c r="A80" s="236" t="s">
        <v>34</v>
      </c>
      <c r="B80" s="624">
        <v>2001</v>
      </c>
      <c r="C80" s="720">
        <v>1559.39</v>
      </c>
      <c r="D80" s="526">
        <f t="shared" si="9"/>
        <v>-0.22069465267366312</v>
      </c>
      <c r="E80" s="627"/>
      <c r="F80" s="624">
        <v>12754.52</v>
      </c>
      <c r="G80" s="720">
        <v>11732.98</v>
      </c>
      <c r="H80" s="527">
        <f t="shared" si="10"/>
        <v>-8.009239077597595E-2</v>
      </c>
      <c r="I80" s="526">
        <f>G80/$G$78</f>
        <v>0.12377563267912249</v>
      </c>
    </row>
    <row r="81" spans="1:9">
      <c r="A81" s="236" t="s">
        <v>39</v>
      </c>
      <c r="B81" s="624">
        <v>171</v>
      </c>
      <c r="C81" s="720">
        <v>335.3</v>
      </c>
      <c r="D81" s="626">
        <f t="shared" si="9"/>
        <v>0.96081871345029246</v>
      </c>
      <c r="E81" s="627"/>
      <c r="F81" s="624">
        <v>3018.7950000000001</v>
      </c>
      <c r="G81" s="720">
        <v>2928.3449999999998</v>
      </c>
      <c r="H81" s="527">
        <f t="shared" si="10"/>
        <v>-2.9962286276477956E-2</v>
      </c>
      <c r="I81" s="526">
        <f>G81/$G$78</f>
        <v>3.0892216221091739E-2</v>
      </c>
    </row>
    <row r="82" spans="1:9">
      <c r="A82" s="703" t="s">
        <v>485</v>
      </c>
      <c r="B82" s="521">
        <f>SUM(B83:B85)</f>
        <v>4927.83</v>
      </c>
      <c r="C82" s="522">
        <f>SUM(C83:C85)</f>
        <v>5948.1100000000006</v>
      </c>
      <c r="D82" s="523">
        <f t="shared" si="9"/>
        <v>0.20704448002467632</v>
      </c>
      <c r="E82" s="524"/>
      <c r="F82" s="521">
        <f>SUM(F83:F85)</f>
        <v>62115.373000000007</v>
      </c>
      <c r="G82" s="522">
        <f>SUM(G83:G85)</f>
        <v>63009</v>
      </c>
      <c r="H82" s="524">
        <f t="shared" si="10"/>
        <v>1.4386567396125803E-2</v>
      </c>
      <c r="I82" s="523">
        <f>G82/$G$82</f>
        <v>1</v>
      </c>
    </row>
    <row r="83" spans="1:9">
      <c r="A83" s="236" t="s">
        <v>37</v>
      </c>
      <c r="B83" s="718">
        <v>4790.83</v>
      </c>
      <c r="C83" s="720">
        <v>5858.1100000000006</v>
      </c>
      <c r="D83" s="626">
        <f t="shared" si="9"/>
        <v>0.22277559420810186</v>
      </c>
      <c r="E83" s="627"/>
      <c r="F83" s="718">
        <v>59921.630000000005</v>
      </c>
      <c r="G83" s="720">
        <v>57072</v>
      </c>
      <c r="H83" s="627">
        <f t="shared" si="10"/>
        <v>-4.7555949329148833E-2</v>
      </c>
      <c r="I83" s="723">
        <f t="shared" ref="I83:I85" si="11">G83/$G$82</f>
        <v>0.90577536542398707</v>
      </c>
    </row>
    <row r="84" spans="1:9">
      <c r="A84" s="236" t="s">
        <v>45</v>
      </c>
      <c r="B84" s="624"/>
      <c r="C84" s="720">
        <v>0</v>
      </c>
      <c r="D84" s="626" t="s">
        <v>54</v>
      </c>
      <c r="E84" s="627"/>
      <c r="F84" s="624"/>
      <c r="G84" s="720">
        <v>4783</v>
      </c>
      <c r="H84" s="627" t="s">
        <v>64</v>
      </c>
      <c r="I84" s="723">
        <f t="shared" si="11"/>
        <v>7.5909790664825658E-2</v>
      </c>
    </row>
    <row r="85" spans="1:9">
      <c r="A85" s="236" t="s">
        <v>26</v>
      </c>
      <c r="B85" s="722">
        <v>137</v>
      </c>
      <c r="C85" s="625">
        <v>90</v>
      </c>
      <c r="D85" s="626">
        <f t="shared" si="9"/>
        <v>-0.34306569343065696</v>
      </c>
      <c r="E85" s="627"/>
      <c r="F85" s="624">
        <v>2193.7429999999999</v>
      </c>
      <c r="G85" s="625">
        <v>1154</v>
      </c>
      <c r="H85" s="627">
        <f t="shared" si="10"/>
        <v>-0.47395843542292782</v>
      </c>
      <c r="I85" s="723">
        <f t="shared" si="11"/>
        <v>1.831484391118729E-2</v>
      </c>
    </row>
    <row r="86" spans="1:9">
      <c r="A86" s="703" t="s">
        <v>539</v>
      </c>
      <c r="B86" s="521">
        <f>SUM(B87:B89)</f>
        <v>1859</v>
      </c>
      <c r="C86" s="522">
        <f>SUM(C87:C89)</f>
        <v>3084</v>
      </c>
      <c r="D86" s="523">
        <f t="shared" si="9"/>
        <v>0.65895642818719746</v>
      </c>
      <c r="E86" s="524"/>
      <c r="F86" s="521">
        <f>SUM(F87:F89)</f>
        <v>16836.2</v>
      </c>
      <c r="G86" s="522">
        <f>SUM(G87:G89)</f>
        <v>19673</v>
      </c>
      <c r="H86" s="524">
        <f t="shared" si="10"/>
        <v>0.16849407823618151</v>
      </c>
      <c r="I86" s="523">
        <f>G86/$G$86</f>
        <v>1</v>
      </c>
    </row>
    <row r="87" spans="1:9">
      <c r="A87" s="236" t="s">
        <v>36</v>
      </c>
      <c r="B87" s="718">
        <v>1305</v>
      </c>
      <c r="C87" s="720">
        <v>1492</v>
      </c>
      <c r="D87" s="626">
        <f t="shared" si="9"/>
        <v>0.14329501915708812</v>
      </c>
      <c r="E87" s="627"/>
      <c r="F87" s="718">
        <v>10262.200000000001</v>
      </c>
      <c r="G87" s="720">
        <v>12543</v>
      </c>
      <c r="H87" s="627">
        <f t="shared" si="10"/>
        <v>0.22225253844204937</v>
      </c>
      <c r="I87" s="626">
        <f t="shared" ref="I87:I88" si="12">G87/$G$86</f>
        <v>0.63757434046662942</v>
      </c>
    </row>
    <row r="88" spans="1:9">
      <c r="A88" s="236" t="s">
        <v>288</v>
      </c>
      <c r="B88" s="718">
        <v>500</v>
      </c>
      <c r="C88" s="720">
        <v>1500</v>
      </c>
      <c r="D88" s="626">
        <f t="shared" si="9"/>
        <v>2</v>
      </c>
      <c r="E88" s="627"/>
      <c r="F88" s="718">
        <v>6000</v>
      </c>
      <c r="G88" s="720">
        <v>6500</v>
      </c>
      <c r="H88" s="627">
        <f t="shared" si="10"/>
        <v>8.3333333333333329E-2</v>
      </c>
      <c r="I88" s="626">
        <f t="shared" si="12"/>
        <v>0.33040207390840237</v>
      </c>
    </row>
    <row r="89" spans="1:9">
      <c r="A89" s="236" t="s">
        <v>26</v>
      </c>
      <c r="B89" s="722">
        <v>54</v>
      </c>
      <c r="C89" s="625">
        <v>92</v>
      </c>
      <c r="D89" s="626">
        <f t="shared" si="9"/>
        <v>0.70370370370370372</v>
      </c>
      <c r="E89" s="627"/>
      <c r="F89" s="624">
        <v>574</v>
      </c>
      <c r="G89" s="625">
        <v>630</v>
      </c>
      <c r="H89" s="627">
        <f t="shared" si="10"/>
        <v>9.7560975609756101E-2</v>
      </c>
      <c r="I89" s="626">
        <f>G89/$G$86</f>
        <v>3.202358562496823E-2</v>
      </c>
    </row>
    <row r="90" spans="1:9">
      <c r="A90" s="703" t="s">
        <v>488</v>
      </c>
      <c r="B90" s="521">
        <f>SUM(B91)</f>
        <v>738.90599999999995</v>
      </c>
      <c r="C90" s="522">
        <f>SUM(C91)</f>
        <v>1356.92</v>
      </c>
      <c r="D90" s="581">
        <f t="shared" si="9"/>
        <v>0.83639055576758092</v>
      </c>
      <c r="E90" s="524"/>
      <c r="F90" s="521">
        <f>SUM(F91)</f>
        <v>21037.009999999995</v>
      </c>
      <c r="G90" s="522">
        <f>SUM(G91)</f>
        <v>25269.652999999998</v>
      </c>
      <c r="H90" s="524">
        <f t="shared" si="10"/>
        <v>0.20119983780965092</v>
      </c>
      <c r="I90" s="523">
        <v>1</v>
      </c>
    </row>
    <row r="91" spans="1:9">
      <c r="A91" s="236" t="s">
        <v>456</v>
      </c>
      <c r="B91" s="624">
        <v>738.90599999999995</v>
      </c>
      <c r="C91" s="720">
        <v>1356.92</v>
      </c>
      <c r="D91" s="626">
        <f t="shared" si="9"/>
        <v>0.83639055576758092</v>
      </c>
      <c r="E91" s="627"/>
      <c r="F91" s="624">
        <v>21037.009999999995</v>
      </c>
      <c r="G91" s="720">
        <v>25269.652999999998</v>
      </c>
      <c r="H91" s="627">
        <f t="shared" si="10"/>
        <v>0.20119983780965092</v>
      </c>
      <c r="I91" s="526">
        <v>1</v>
      </c>
    </row>
    <row r="92" spans="1:9">
      <c r="A92" s="703" t="s">
        <v>487</v>
      </c>
      <c r="B92" s="521">
        <f>SUM(B93:B96)</f>
        <v>527</v>
      </c>
      <c r="C92" s="522">
        <f>SUM(C93:C96)</f>
        <v>4508</v>
      </c>
      <c r="D92" s="523">
        <f t="shared" si="9"/>
        <v>7.5540796963946866</v>
      </c>
      <c r="E92" s="524"/>
      <c r="F92" s="579">
        <f>SUM(F93:F96)</f>
        <v>51005</v>
      </c>
      <c r="G92" s="582">
        <f>SUM(G93:G95)</f>
        <v>23719</v>
      </c>
      <c r="H92" s="580">
        <f t="shared" si="10"/>
        <v>-0.53496716008234491</v>
      </c>
      <c r="I92" s="523">
        <f>G92/$G$92</f>
        <v>1</v>
      </c>
    </row>
    <row r="93" spans="1:9">
      <c r="A93" s="236" t="s">
        <v>34</v>
      </c>
      <c r="B93" s="624">
        <v>7</v>
      </c>
      <c r="C93" s="720">
        <v>4508</v>
      </c>
      <c r="D93" s="626" t="s">
        <v>64</v>
      </c>
      <c r="E93" s="627"/>
      <c r="F93" s="624">
        <v>27313</v>
      </c>
      <c r="G93" s="720">
        <v>21638</v>
      </c>
      <c r="H93" s="627">
        <f t="shared" si="10"/>
        <v>-0.20777651667704022</v>
      </c>
      <c r="I93" s="526">
        <f>G93/$G$92</f>
        <v>0.9122644293604284</v>
      </c>
    </row>
    <row r="94" spans="1:9">
      <c r="A94" s="236" t="s">
        <v>454</v>
      </c>
      <c r="B94" s="624">
        <v>520</v>
      </c>
      <c r="C94" s="720">
        <v>0</v>
      </c>
      <c r="D94" s="626" t="s">
        <v>54</v>
      </c>
      <c r="E94" s="627"/>
      <c r="F94" s="624">
        <v>7910</v>
      </c>
      <c r="G94" s="720">
        <v>2080</v>
      </c>
      <c r="H94" s="627">
        <f t="shared" si="10"/>
        <v>-0.73704171934260432</v>
      </c>
      <c r="I94" s="526">
        <f>G94/$G$92</f>
        <v>8.7693410346136008E-2</v>
      </c>
    </row>
    <row r="95" spans="1:9">
      <c r="A95" s="236" t="s">
        <v>43</v>
      </c>
      <c r="B95" s="624"/>
      <c r="C95" s="720">
        <v>0</v>
      </c>
      <c r="D95" s="626" t="s">
        <v>54</v>
      </c>
      <c r="E95" s="627"/>
      <c r="F95" s="624"/>
      <c r="G95" s="720">
        <v>1</v>
      </c>
      <c r="H95" s="627" t="s">
        <v>64</v>
      </c>
      <c r="I95" s="526">
        <f t="shared" ref="I95" si="13">G95/$G$92</f>
        <v>4.216029343564231E-5</v>
      </c>
    </row>
    <row r="96" spans="1:9">
      <c r="A96" s="236" t="s">
        <v>40</v>
      </c>
      <c r="B96" s="624"/>
      <c r="C96" s="625"/>
      <c r="D96" s="626" t="s">
        <v>54</v>
      </c>
      <c r="E96" s="627"/>
      <c r="F96" s="624">
        <v>15782</v>
      </c>
      <c r="G96" s="625"/>
      <c r="H96" s="627" t="s">
        <v>54</v>
      </c>
      <c r="I96" s="526" t="s">
        <v>54</v>
      </c>
    </row>
    <row r="97" spans="1:9">
      <c r="A97" s="703" t="s">
        <v>489</v>
      </c>
      <c r="B97" s="521">
        <f>SUM(B98:B100)</f>
        <v>2214.2190000000001</v>
      </c>
      <c r="C97" s="522">
        <f>SUM(C98:C100)</f>
        <v>8886.4299999999985</v>
      </c>
      <c r="D97" s="523">
        <f t="shared" si="9"/>
        <v>3.0133473698852726</v>
      </c>
      <c r="E97" s="524"/>
      <c r="F97" s="579">
        <f>SUM(F98:F101)</f>
        <v>13501.380999999999</v>
      </c>
      <c r="G97" s="522">
        <f>SUM(G98:G100)</f>
        <v>28376.550999999999</v>
      </c>
      <c r="H97" s="524">
        <f t="shared" si="10"/>
        <v>1.1017517393220739</v>
      </c>
      <c r="I97" s="523">
        <f>G97/$G$97</f>
        <v>1</v>
      </c>
    </row>
    <row r="98" spans="1:9">
      <c r="A98" s="623" t="s">
        <v>42</v>
      </c>
      <c r="B98" s="624">
        <v>1837.87</v>
      </c>
      <c r="C98" s="720">
        <v>4613.3999999999996</v>
      </c>
      <c r="D98" s="626">
        <f t="shared" si="9"/>
        <v>1.5101884246437451</v>
      </c>
      <c r="E98" s="627"/>
      <c r="F98" s="624">
        <v>9346.42</v>
      </c>
      <c r="G98" s="720">
        <v>18907.73</v>
      </c>
      <c r="H98" s="527">
        <f t="shared" si="10"/>
        <v>1.0229916909362087</v>
      </c>
      <c r="I98" s="526">
        <f>G98/$G$97</f>
        <v>0.66631529673919854</v>
      </c>
    </row>
    <row r="99" spans="1:9">
      <c r="A99" s="236" t="s">
        <v>456</v>
      </c>
      <c r="B99" s="624"/>
      <c r="C99" s="720">
        <v>3440.73</v>
      </c>
      <c r="D99" s="626" t="s">
        <v>64</v>
      </c>
      <c r="E99" s="627"/>
      <c r="F99" s="624"/>
      <c r="G99" s="720">
        <v>4940.6899999999996</v>
      </c>
      <c r="H99" s="527" t="s">
        <v>64</v>
      </c>
      <c r="I99" s="526">
        <f>G99/$G$97</f>
        <v>0.17411171639569586</v>
      </c>
    </row>
    <row r="100" spans="1:9">
      <c r="A100" s="623" t="s">
        <v>34</v>
      </c>
      <c r="B100" s="722">
        <v>376.34899999999999</v>
      </c>
      <c r="C100" s="720">
        <v>832.3</v>
      </c>
      <c r="D100" s="626">
        <f t="shared" si="9"/>
        <v>1.2115111239833238</v>
      </c>
      <c r="E100" s="627"/>
      <c r="F100" s="722">
        <v>4067.6610000000001</v>
      </c>
      <c r="G100" s="720">
        <v>4528.1310000000003</v>
      </c>
      <c r="H100" s="527">
        <f t="shared" si="10"/>
        <v>0.11320264889330754</v>
      </c>
      <c r="I100" s="526">
        <f>G100/$G$97</f>
        <v>0.15957298686510565</v>
      </c>
    </row>
    <row r="101" spans="1:9">
      <c r="A101" s="236" t="s">
        <v>40</v>
      </c>
      <c r="B101" s="722">
        <v>0</v>
      </c>
      <c r="C101" s="721"/>
      <c r="D101" s="626" t="s">
        <v>54</v>
      </c>
      <c r="E101" s="627"/>
      <c r="F101" s="624">
        <v>87.300000000000011</v>
      </c>
      <c r="G101" s="721"/>
      <c r="H101" s="527" t="s">
        <v>54</v>
      </c>
      <c r="I101" s="526" t="s">
        <v>54</v>
      </c>
    </row>
    <row r="102" spans="1:9">
      <c r="A102" s="703" t="s">
        <v>491</v>
      </c>
      <c r="B102" s="521">
        <f>SUM(B103)</f>
        <v>2598.0949999999998</v>
      </c>
      <c r="C102" s="522">
        <f>SUM(C103)</f>
        <v>1619.9</v>
      </c>
      <c r="D102" s="523">
        <f t="shared" si="9"/>
        <v>-0.37650470825739618</v>
      </c>
      <c r="E102" s="524"/>
      <c r="F102" s="521">
        <f>SUM(F103)</f>
        <v>16675.46</v>
      </c>
      <c r="G102" s="522">
        <f>SUM(G103)</f>
        <v>18237.52</v>
      </c>
      <c r="H102" s="524">
        <f t="shared" si="10"/>
        <v>9.3674177503949005E-2</v>
      </c>
      <c r="I102" s="523">
        <f>G102/$G$102</f>
        <v>1</v>
      </c>
    </row>
    <row r="103" spans="1:9">
      <c r="A103" s="236" t="s">
        <v>456</v>
      </c>
      <c r="B103" s="624">
        <v>2598.0949999999998</v>
      </c>
      <c r="C103" s="720">
        <v>1619.9</v>
      </c>
      <c r="D103" s="626">
        <f t="shared" si="9"/>
        <v>-0.37650470825739618</v>
      </c>
      <c r="E103" s="627"/>
      <c r="F103" s="624">
        <v>16675.46</v>
      </c>
      <c r="G103" s="720">
        <v>18237.52</v>
      </c>
      <c r="H103" s="527">
        <f t="shared" si="10"/>
        <v>9.3674177503949005E-2</v>
      </c>
      <c r="I103" s="526">
        <v>1</v>
      </c>
    </row>
    <row r="104" spans="1:9">
      <c r="A104" s="703" t="s">
        <v>490</v>
      </c>
      <c r="B104" s="521">
        <f>SUM(B105:B107)</f>
        <v>1266.4859999999999</v>
      </c>
      <c r="C104" s="522">
        <f>SUM(C105:C107)</f>
        <v>908.76</v>
      </c>
      <c r="D104" s="523">
        <f t="shared" si="9"/>
        <v>-0.2824555502390077</v>
      </c>
      <c r="E104" s="524"/>
      <c r="F104" s="579">
        <f>SUM(F105:F107)</f>
        <v>16235.460999999999</v>
      </c>
      <c r="G104" s="522">
        <f>SUM(G105:G107)</f>
        <v>15190.089</v>
      </c>
      <c r="H104" s="524">
        <f t="shared" si="10"/>
        <v>-6.4388193227158719E-2</v>
      </c>
      <c r="I104" s="523">
        <f t="shared" ref="I104:I107" si="14">G104/$G$104</f>
        <v>1</v>
      </c>
    </row>
    <row r="105" spans="1:9">
      <c r="A105" s="236" t="s">
        <v>38</v>
      </c>
      <c r="B105" s="624">
        <v>506.58</v>
      </c>
      <c r="C105" s="720">
        <v>645.76499999999999</v>
      </c>
      <c r="D105" s="626">
        <f t="shared" si="9"/>
        <v>0.27475423427691581</v>
      </c>
      <c r="E105" s="627"/>
      <c r="F105" s="624">
        <v>8489.0349999999999</v>
      </c>
      <c r="G105" s="720">
        <v>8357.11</v>
      </c>
      <c r="H105" s="527">
        <f t="shared" si="10"/>
        <v>-1.5540635655289356E-2</v>
      </c>
      <c r="I105" s="526">
        <f t="shared" si="14"/>
        <v>0.55016860006547696</v>
      </c>
    </row>
    <row r="106" spans="1:9">
      <c r="A106" s="236" t="s">
        <v>454</v>
      </c>
      <c r="B106" s="624">
        <v>696.04600000000005</v>
      </c>
      <c r="C106" s="720">
        <v>182.73500000000001</v>
      </c>
      <c r="D106" s="626">
        <f t="shared" si="9"/>
        <v>-0.73746706395841655</v>
      </c>
      <c r="E106" s="627"/>
      <c r="F106" s="624">
        <v>6929.8560000000007</v>
      </c>
      <c r="G106" s="720">
        <v>5987.3890000000001</v>
      </c>
      <c r="H106" s="527">
        <f t="shared" si="10"/>
        <v>-0.13600095009189231</v>
      </c>
      <c r="I106" s="526">
        <f t="shared" si="14"/>
        <v>0.39416418165818518</v>
      </c>
    </row>
    <row r="107" spans="1:9">
      <c r="A107" s="236" t="s">
        <v>42</v>
      </c>
      <c r="B107" s="724">
        <v>63.86</v>
      </c>
      <c r="C107" s="725">
        <v>80.260000000000005</v>
      </c>
      <c r="D107" s="726">
        <f t="shared" si="9"/>
        <v>0.25681177575947395</v>
      </c>
      <c r="E107" s="627"/>
      <c r="F107" s="724">
        <v>816.56999999999994</v>
      </c>
      <c r="G107" s="725">
        <v>845.59</v>
      </c>
      <c r="H107" s="530">
        <f t="shared" si="10"/>
        <v>3.5538900522919158E-2</v>
      </c>
      <c r="I107" s="529">
        <f t="shared" si="14"/>
        <v>5.566721827633795E-2</v>
      </c>
    </row>
    <row r="109" spans="1:9" ht="16.899999999999999" customHeight="1">
      <c r="A109" s="761" t="s">
        <v>585</v>
      </c>
      <c r="B109" s="761"/>
      <c r="C109" s="761"/>
      <c r="D109" s="761"/>
      <c r="E109" s="761"/>
      <c r="F109" s="761"/>
      <c r="G109" s="761"/>
      <c r="H109" s="761"/>
      <c r="I109" s="761"/>
    </row>
    <row r="110" spans="1:9">
      <c r="A110" s="727" t="s">
        <v>531</v>
      </c>
      <c r="B110" s="727"/>
      <c r="C110" s="727"/>
      <c r="D110" s="727"/>
      <c r="E110" s="727"/>
      <c r="F110" s="727"/>
      <c r="G110" s="727"/>
      <c r="H110" s="727"/>
      <c r="I110" s="728"/>
    </row>
  </sheetData>
  <mergeCells count="3">
    <mergeCell ref="A109:I109"/>
    <mergeCell ref="B4:D4"/>
    <mergeCell ref="F4:I4"/>
  </mergeCells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H19"/>
  <sheetViews>
    <sheetView showGridLines="0" view="pageBreakPreview" zoomScaleNormal="100" zoomScaleSheetLayoutView="100" workbookViewId="0">
      <selection activeCell="E21" sqref="E21"/>
    </sheetView>
  </sheetViews>
  <sheetFormatPr baseColWidth="10" defaultRowHeight="15"/>
  <cols>
    <col min="1" max="1" width="37.42578125" style="652" bestFit="1" customWidth="1"/>
    <col min="2" max="16384" width="11.42578125" style="652"/>
  </cols>
  <sheetData>
    <row r="1" spans="1:8">
      <c r="A1" s="213" t="s">
        <v>498</v>
      </c>
    </row>
    <row r="2" spans="1:8" ht="15.75" customHeight="1">
      <c r="A2" s="217" t="s">
        <v>499</v>
      </c>
      <c r="B2" s="540"/>
      <c r="C2" s="540"/>
      <c r="D2" s="540"/>
      <c r="E2" s="540"/>
      <c r="F2" s="540"/>
      <c r="G2" s="540"/>
    </row>
    <row r="3" spans="1:8" ht="15" customHeight="1">
      <c r="A3" s="539"/>
      <c r="B3" s="540"/>
      <c r="C3" s="540"/>
      <c r="D3" s="540"/>
      <c r="E3" s="540"/>
      <c r="F3" s="540"/>
      <c r="G3" s="540"/>
    </row>
    <row r="5" spans="1:8">
      <c r="B5" s="765" t="s">
        <v>581</v>
      </c>
      <c r="C5" s="766"/>
      <c r="D5" s="767"/>
      <c r="E5" s="765" t="s">
        <v>582</v>
      </c>
      <c r="F5" s="766"/>
      <c r="G5" s="766"/>
      <c r="H5" s="767"/>
    </row>
    <row r="6" spans="1:8" ht="24.75" customHeight="1">
      <c r="A6" s="705" t="s">
        <v>214</v>
      </c>
      <c r="B6" s="531">
        <v>2017</v>
      </c>
      <c r="C6" s="364">
        <v>2018</v>
      </c>
      <c r="D6" s="532" t="s">
        <v>469</v>
      </c>
      <c r="E6" s="531">
        <v>2017</v>
      </c>
      <c r="F6" s="364">
        <v>2018</v>
      </c>
      <c r="G6" s="364" t="s">
        <v>469</v>
      </c>
      <c r="H6" s="532" t="s">
        <v>470</v>
      </c>
    </row>
    <row r="7" spans="1:8" ht="24.75" customHeight="1">
      <c r="A7" s="703" t="s">
        <v>586</v>
      </c>
      <c r="B7" s="663">
        <f>SUM(B8:B11)</f>
        <v>9961.7000000000007</v>
      </c>
      <c r="C7" s="583">
        <f>SUM(C8:C11)</f>
        <v>5652.63</v>
      </c>
      <c r="D7" s="524">
        <f>(C7-B7)/B7</f>
        <v>-0.43256371904393831</v>
      </c>
      <c r="E7" s="663">
        <f>SUM(E8:E11)</f>
        <v>174661.93000000002</v>
      </c>
      <c r="F7" s="583">
        <f>SUM(F8:F11)</f>
        <v>94142.65</v>
      </c>
      <c r="G7" s="524">
        <f>(F7-E7)/E7</f>
        <v>-0.46100074584083672</v>
      </c>
      <c r="H7" s="523">
        <f>F7/$F$7</f>
        <v>1</v>
      </c>
    </row>
    <row r="8" spans="1:8" ht="18.75" customHeight="1">
      <c r="A8" s="533" t="s">
        <v>454</v>
      </c>
      <c r="B8" s="584">
        <v>4705.2700000000004</v>
      </c>
      <c r="C8" s="720">
        <v>2121.63</v>
      </c>
      <c r="D8" s="526">
        <f>(C8-B8)/B8</f>
        <v>-0.54909495098049632</v>
      </c>
      <c r="E8" s="584">
        <v>75486.63</v>
      </c>
      <c r="F8" s="720">
        <v>51774.829999999994</v>
      </c>
      <c r="G8" s="527">
        <f>(F8-E8)/E8</f>
        <v>-0.31411920230112284</v>
      </c>
      <c r="H8" s="526">
        <f>F8/$F$7</f>
        <v>0.54996146804875368</v>
      </c>
    </row>
    <row r="9" spans="1:8" ht="18.75" customHeight="1">
      <c r="A9" s="533" t="s">
        <v>41</v>
      </c>
      <c r="B9" s="584">
        <v>1476.4299999999998</v>
      </c>
      <c r="C9" s="720">
        <v>790</v>
      </c>
      <c r="D9" s="526">
        <f>(C9-B9)/B9</f>
        <v>-0.46492552982532181</v>
      </c>
      <c r="E9" s="584">
        <v>21836.33</v>
      </c>
      <c r="F9" s="720">
        <v>19778.32</v>
      </c>
      <c r="G9" s="527">
        <f>(F9-E9)/E9</f>
        <v>-9.4247064410548934E-2</v>
      </c>
      <c r="H9" s="526">
        <f>F9/$F$7</f>
        <v>0.21008883858697414</v>
      </c>
    </row>
    <row r="10" spans="1:8" ht="18.75" customHeight="1">
      <c r="A10" s="533" t="s">
        <v>44</v>
      </c>
      <c r="B10" s="584">
        <v>1648</v>
      </c>
      <c r="C10" s="720">
        <v>2555</v>
      </c>
      <c r="D10" s="526">
        <f>(C10-B10)/B10</f>
        <v>0.55036407766990292</v>
      </c>
      <c r="E10" s="584">
        <v>29888.400000000001</v>
      </c>
      <c r="F10" s="720">
        <v>15910.5</v>
      </c>
      <c r="G10" s="527">
        <f>(F10-E10)/E10</f>
        <v>-0.46766973140081103</v>
      </c>
      <c r="H10" s="526">
        <f>F10/$F$7</f>
        <v>0.16900416548716232</v>
      </c>
    </row>
    <row r="11" spans="1:8" ht="18.75" customHeight="1">
      <c r="A11" s="533" t="s">
        <v>40</v>
      </c>
      <c r="B11" s="584">
        <v>2132</v>
      </c>
      <c r="C11" s="720">
        <v>186</v>
      </c>
      <c r="D11" s="526">
        <f>(C11-B11)/B11</f>
        <v>-0.91275797373358347</v>
      </c>
      <c r="E11" s="584">
        <v>47450.57</v>
      </c>
      <c r="F11" s="720">
        <v>6679</v>
      </c>
      <c r="G11" s="527">
        <f>(F11-E11)/E11</f>
        <v>-0.85924299750245359</v>
      </c>
      <c r="H11" s="526">
        <f>F11/$F$7</f>
        <v>7.0945527877109907E-2</v>
      </c>
    </row>
    <row r="12" spans="1:8" ht="24.75" customHeight="1">
      <c r="A12" s="703" t="s">
        <v>587</v>
      </c>
      <c r="B12" s="729">
        <f>SUM(B13:B14)</f>
        <v>9010.9700000000012</v>
      </c>
      <c r="C12" s="585">
        <f>SUM(C13:C14)</f>
        <v>9361.6200000000008</v>
      </c>
      <c r="D12" s="581">
        <f t="shared" ref="D12:D13" si="0">(C12-B12)/B12</f>
        <v>3.8913679659348506E-2</v>
      </c>
      <c r="E12" s="585">
        <f>SUM(E13:E14)</f>
        <v>105143.1</v>
      </c>
      <c r="F12" s="585">
        <f>SUM(F13:F14)</f>
        <v>102479.17000000001</v>
      </c>
      <c r="G12" s="580">
        <f t="shared" ref="G12:G13" si="1">(F12-E12)/E12</f>
        <v>-2.53362322396809E-2</v>
      </c>
      <c r="H12" s="581">
        <f>F12/$F$12</f>
        <v>1</v>
      </c>
    </row>
    <row r="13" spans="1:8" ht="17.25" customHeight="1">
      <c r="A13" s="586" t="s">
        <v>41</v>
      </c>
      <c r="B13" s="587">
        <v>8490.9700000000012</v>
      </c>
      <c r="C13" s="720">
        <v>9361.6200000000008</v>
      </c>
      <c r="D13" s="589">
        <f t="shared" si="0"/>
        <v>0.10253834367569306</v>
      </c>
      <c r="E13" s="587">
        <v>97233.1</v>
      </c>
      <c r="F13" s="720">
        <v>102479.17000000001</v>
      </c>
      <c r="G13" s="590">
        <f t="shared" si="1"/>
        <v>5.3953540512438732E-2</v>
      </c>
      <c r="H13" s="589">
        <f>F13/$F$12</f>
        <v>1</v>
      </c>
    </row>
    <row r="14" spans="1:8" ht="17.25" customHeight="1">
      <c r="A14" s="533" t="s">
        <v>454</v>
      </c>
      <c r="B14" s="587">
        <v>520</v>
      </c>
      <c r="C14" s="588"/>
      <c r="D14" s="589" t="s">
        <v>54</v>
      </c>
      <c r="E14" s="587">
        <v>7910</v>
      </c>
      <c r="F14" s="588"/>
      <c r="G14" s="590" t="s">
        <v>54</v>
      </c>
      <c r="H14" s="589" t="s">
        <v>54</v>
      </c>
    </row>
    <row r="15" spans="1:8" ht="24.75" customHeight="1">
      <c r="A15" s="703" t="s">
        <v>588</v>
      </c>
      <c r="B15" s="730">
        <f>SUM(B16)</f>
        <v>29.84</v>
      </c>
      <c r="C15" s="591">
        <f>SUM(C16)</f>
        <v>1</v>
      </c>
      <c r="D15" s="534">
        <f>(C15-B15)/B15</f>
        <v>-0.96648793565683644</v>
      </c>
      <c r="E15" s="591">
        <f>SUM(E16)</f>
        <v>269.52999999999997</v>
      </c>
      <c r="F15" s="591">
        <f>SUM(F16)</f>
        <v>145.405</v>
      </c>
      <c r="G15" s="535">
        <f>(F15-E15)/E15</f>
        <v>-0.4605238748933328</v>
      </c>
      <c r="H15" s="534">
        <v>1</v>
      </c>
    </row>
    <row r="16" spans="1:8" ht="21" customHeight="1">
      <c r="A16" s="536" t="s">
        <v>454</v>
      </c>
      <c r="B16" s="592">
        <v>29.84</v>
      </c>
      <c r="C16" s="725">
        <v>1</v>
      </c>
      <c r="D16" s="537">
        <f>(C16-B16)/B16</f>
        <v>-0.96648793565683644</v>
      </c>
      <c r="E16" s="592">
        <v>269.52999999999997</v>
      </c>
      <c r="F16" s="725">
        <v>145.405</v>
      </c>
      <c r="G16" s="538">
        <f>(F16-E16)/E16</f>
        <v>-0.4605238748933328</v>
      </c>
      <c r="H16" s="537">
        <v>1</v>
      </c>
    </row>
    <row r="18" spans="1:8" ht="32.25" customHeight="1">
      <c r="A18" s="761" t="s">
        <v>585</v>
      </c>
      <c r="B18" s="761"/>
      <c r="C18" s="761"/>
      <c r="D18" s="761"/>
      <c r="E18" s="761"/>
      <c r="F18" s="761"/>
      <c r="G18" s="761"/>
      <c r="H18" s="761"/>
    </row>
    <row r="19" spans="1:8">
      <c r="A19" s="727" t="s">
        <v>589</v>
      </c>
      <c r="B19" s="728"/>
      <c r="C19" s="728"/>
      <c r="D19" s="728"/>
      <c r="E19" s="728"/>
      <c r="F19" s="728"/>
      <c r="G19" s="728"/>
      <c r="H19" s="728"/>
    </row>
  </sheetData>
  <mergeCells count="3">
    <mergeCell ref="A18:H18"/>
    <mergeCell ref="B5:D5"/>
    <mergeCell ref="E5:H5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FF99FF"/>
  </sheetPr>
  <dimension ref="A1:N68"/>
  <sheetViews>
    <sheetView showGridLines="0" view="pageBreakPreview" zoomScaleNormal="110" zoomScaleSheetLayoutView="100" workbookViewId="0">
      <selection activeCell="H44" sqref="H44"/>
    </sheetView>
  </sheetViews>
  <sheetFormatPr baseColWidth="10" defaultColWidth="11.5703125" defaultRowHeight="12.75"/>
  <cols>
    <col min="1" max="1" width="13" style="204" customWidth="1"/>
    <col min="2" max="2" width="16" style="204" customWidth="1"/>
    <col min="3" max="7" width="16" style="224" customWidth="1"/>
    <col min="8" max="8" width="17" style="224" customWidth="1"/>
    <col min="9" max="9" width="25.7109375" style="224" customWidth="1"/>
    <col min="10" max="10" width="10.28515625" style="193" customWidth="1"/>
    <col min="11" max="16384" width="11.5703125" style="193"/>
  </cols>
  <sheetData>
    <row r="1" spans="1:11">
      <c r="A1" s="221" t="s">
        <v>250</v>
      </c>
    </row>
    <row r="2" spans="1:11" ht="15.75">
      <c r="A2" s="217" t="s">
        <v>223</v>
      </c>
    </row>
    <row r="3" spans="1:11">
      <c r="A3" s="194"/>
    </row>
    <row r="4" spans="1:11">
      <c r="A4" s="225" t="s">
        <v>251</v>
      </c>
      <c r="B4" s="226" t="s">
        <v>224</v>
      </c>
      <c r="C4" s="226" t="s">
        <v>225</v>
      </c>
      <c r="D4" s="226" t="s">
        <v>226</v>
      </c>
      <c r="E4" s="226" t="s">
        <v>227</v>
      </c>
      <c r="F4" s="226" t="s">
        <v>121</v>
      </c>
      <c r="G4" s="226" t="s">
        <v>414</v>
      </c>
      <c r="H4" s="226" t="s">
        <v>228</v>
      </c>
      <c r="I4" s="226" t="s">
        <v>229</v>
      </c>
    </row>
    <row r="5" spans="1:11" ht="13.5" thickBot="1">
      <c r="A5" s="227"/>
      <c r="B5" s="228" t="s">
        <v>405</v>
      </c>
      <c r="C5" s="228" t="s">
        <v>405</v>
      </c>
      <c r="D5" s="228" t="s">
        <v>405</v>
      </c>
      <c r="E5" s="228" t="s">
        <v>406</v>
      </c>
      <c r="F5" s="228" t="s">
        <v>230</v>
      </c>
      <c r="G5" s="228" t="s">
        <v>230</v>
      </c>
      <c r="H5" s="228" t="s">
        <v>230</v>
      </c>
      <c r="I5" s="228" t="s">
        <v>230</v>
      </c>
    </row>
    <row r="6" spans="1:11">
      <c r="A6" s="204">
        <v>2009</v>
      </c>
      <c r="B6" s="232">
        <v>1.0492323817545399E-2</v>
      </c>
      <c r="C6" s="232">
        <v>-2.1150924836664902E-2</v>
      </c>
      <c r="D6" s="232">
        <v>2.9353447267621097E-2</v>
      </c>
      <c r="E6" s="230">
        <v>3.0115883398838004</v>
      </c>
      <c r="F6" s="233">
        <v>27070.519638872898</v>
      </c>
      <c r="G6" s="233">
        <v>16629.833628277931</v>
      </c>
      <c r="H6" s="233">
        <v>21010.687576</v>
      </c>
      <c r="I6" s="231">
        <v>6059.8320628728798</v>
      </c>
    </row>
    <row r="7" spans="1:11">
      <c r="A7" s="204">
        <v>2010</v>
      </c>
      <c r="B7" s="232">
        <v>8.450746875258601E-2</v>
      </c>
      <c r="C7" s="232">
        <v>-2.7200264214780799E-2</v>
      </c>
      <c r="D7" s="232">
        <v>1.52952730656656E-2</v>
      </c>
      <c r="E7" s="230">
        <v>2.8250957505877676</v>
      </c>
      <c r="F7" s="233">
        <v>35803.080814595101</v>
      </c>
      <c r="G7" s="233">
        <v>22154.513265768925</v>
      </c>
      <c r="H7" s="233">
        <v>28815.319466000004</v>
      </c>
      <c r="I7" s="231">
        <v>6987.7613485950496</v>
      </c>
    </row>
    <row r="8" spans="1:11">
      <c r="A8" s="204">
        <v>2011</v>
      </c>
      <c r="B8" s="232">
        <v>6.4522160023376504E-2</v>
      </c>
      <c r="C8" s="232">
        <v>-2.11936819637971E-2</v>
      </c>
      <c r="D8" s="232">
        <v>3.3696654863748704E-2</v>
      </c>
      <c r="E8" s="230">
        <v>2.7540112112709312</v>
      </c>
      <c r="F8" s="233">
        <v>46375.961566173602</v>
      </c>
      <c r="G8" s="233">
        <v>28017.642434212732</v>
      </c>
      <c r="H8" s="233">
        <v>37151.5216</v>
      </c>
      <c r="I8" s="231">
        <v>9224.4399661735497</v>
      </c>
    </row>
    <row r="9" spans="1:11">
      <c r="A9" s="204">
        <v>2012</v>
      </c>
      <c r="B9" s="232">
        <v>5.9503463404493695E-2</v>
      </c>
      <c r="C9" s="232">
        <v>2.5103842207752903E-2</v>
      </c>
      <c r="D9" s="232">
        <v>3.6554139094222504E-2</v>
      </c>
      <c r="E9" s="230">
        <v>2.6375267297979796</v>
      </c>
      <c r="F9" s="233">
        <v>47410.606678139004</v>
      </c>
      <c r="G9" s="233">
        <v>28188.938086776645</v>
      </c>
      <c r="H9" s="233">
        <v>41017.937140000002</v>
      </c>
      <c r="I9" s="231">
        <v>6392.66953813902</v>
      </c>
    </row>
    <row r="10" spans="1:11">
      <c r="A10" s="204">
        <v>2013</v>
      </c>
      <c r="B10" s="232">
        <v>5.8375397600710699E-2</v>
      </c>
      <c r="C10" s="232">
        <v>4.2606338594700199E-2</v>
      </c>
      <c r="D10" s="232">
        <v>2.80558676982447E-2</v>
      </c>
      <c r="E10" s="230">
        <v>2.7023295295055818</v>
      </c>
      <c r="F10" s="233">
        <v>42860.636578772901</v>
      </c>
      <c r="G10" s="231">
        <v>24511.389216193056</v>
      </c>
      <c r="H10" s="231">
        <v>42356.184714999996</v>
      </c>
      <c r="I10" s="231">
        <v>504.45186377284699</v>
      </c>
    </row>
    <row r="11" spans="1:11">
      <c r="A11" s="204">
        <v>2014</v>
      </c>
      <c r="B11" s="232">
        <v>2.40642284749602E-2</v>
      </c>
      <c r="C11" s="232">
        <v>-2.2330662964123501E-2</v>
      </c>
      <c r="D11" s="232">
        <v>3.2462027510329498E-2</v>
      </c>
      <c r="E11" s="235">
        <v>2.8387441197691197</v>
      </c>
      <c r="F11" s="233">
        <v>39532.682898636704</v>
      </c>
      <c r="G11" s="231">
        <v>21209.019628408008</v>
      </c>
      <c r="H11" s="231">
        <v>41042.150549999991</v>
      </c>
      <c r="I11" s="231">
        <v>-1509.4676513633401</v>
      </c>
      <c r="J11" s="205"/>
    </row>
    <row r="12" spans="1:11">
      <c r="A12" s="204">
        <v>2015</v>
      </c>
      <c r="B12" s="232">
        <v>3.2955528770114199E-2</v>
      </c>
      <c r="C12" s="232">
        <v>0.15717476222631699</v>
      </c>
      <c r="D12" s="232">
        <v>3.5478487642527201E-2</v>
      </c>
      <c r="E12" s="235">
        <v>3.1853143181818182</v>
      </c>
      <c r="F12" s="233">
        <v>34414.354533501202</v>
      </c>
      <c r="G12" s="231">
        <v>19648.602319839254</v>
      </c>
      <c r="H12" s="231">
        <v>37331</v>
      </c>
      <c r="I12" s="231">
        <v>-2916.4355934988498</v>
      </c>
      <c r="J12" s="205"/>
    </row>
    <row r="13" spans="1:11">
      <c r="A13" s="204">
        <v>2016</v>
      </c>
      <c r="B13" s="232">
        <v>3.9993953638601198E-2</v>
      </c>
      <c r="C13" s="232">
        <v>0.21152949253380102</v>
      </c>
      <c r="D13" s="232">
        <v>3.5930838949936005E-2</v>
      </c>
      <c r="E13" s="235">
        <v>3.375425825928458</v>
      </c>
      <c r="F13" s="233">
        <v>37019.780710529703</v>
      </c>
      <c r="G13" s="231">
        <v>22416.963898768292</v>
      </c>
      <c r="H13" s="231">
        <v>35132</v>
      </c>
      <c r="I13" s="231">
        <v>1888.1616035297</v>
      </c>
      <c r="J13" s="205"/>
    </row>
    <row r="14" spans="1:11">
      <c r="A14" s="204">
        <v>2017</v>
      </c>
      <c r="B14" s="232">
        <v>2.5053423005865601E-2</v>
      </c>
      <c r="C14" s="232">
        <v>4.2050342395793902E-2</v>
      </c>
      <c r="D14" s="229">
        <v>2.8038318234279401E-2</v>
      </c>
      <c r="E14" s="355">
        <v>3.2607222536055769</v>
      </c>
      <c r="F14" s="233">
        <v>44917.617153410691</v>
      </c>
      <c r="G14" s="233">
        <v>27744.675048278266</v>
      </c>
      <c r="H14" s="233">
        <v>38651.849475999996</v>
      </c>
      <c r="I14" s="233">
        <v>6265.7676774106949</v>
      </c>
      <c r="J14" s="205"/>
    </row>
    <row r="15" spans="1:11">
      <c r="A15" s="237">
        <v>2018</v>
      </c>
      <c r="B15" s="238"/>
      <c r="C15" s="239"/>
      <c r="D15" s="238"/>
      <c r="E15" s="240"/>
      <c r="F15" s="241"/>
      <c r="G15" s="241"/>
      <c r="H15" s="241"/>
      <c r="I15" s="241"/>
    </row>
    <row r="16" spans="1:11">
      <c r="A16" s="338" t="s">
        <v>231</v>
      </c>
      <c r="B16" s="229">
        <v>2.8636965490000003E-2</v>
      </c>
      <c r="C16" s="232">
        <v>-2.02246959820464E-2</v>
      </c>
      <c r="D16" s="477">
        <v>1.2531883694175008E-2</v>
      </c>
      <c r="E16" s="475">
        <v>3.2149095238095242</v>
      </c>
      <c r="F16" s="478">
        <v>4021.6715658138301</v>
      </c>
      <c r="G16" s="478">
        <v>2393.7612637320003</v>
      </c>
      <c r="H16" s="478">
        <v>3406.8232440000002</v>
      </c>
      <c r="I16" s="478">
        <v>614.84832180000001</v>
      </c>
      <c r="J16" s="255"/>
      <c r="K16" s="255"/>
    </row>
    <row r="17" spans="1:12">
      <c r="A17" s="338" t="s">
        <v>232</v>
      </c>
      <c r="B17" s="229">
        <v>2.679827794E-2</v>
      </c>
      <c r="C17" s="232">
        <v>1.5091855876178499E-2</v>
      </c>
      <c r="D17" s="477">
        <v>1.179561248356677E-2</v>
      </c>
      <c r="E17" s="476">
        <v>3.2488100000000002</v>
      </c>
      <c r="F17" s="478">
        <v>3624.2667035300501</v>
      </c>
      <c r="G17" s="478">
        <v>2235.1256702799997</v>
      </c>
      <c r="H17" s="478">
        <v>3110.3977789999999</v>
      </c>
      <c r="I17" s="478">
        <v>513.86892450000005</v>
      </c>
      <c r="J17" s="255"/>
      <c r="K17" s="255"/>
    </row>
    <row r="18" spans="1:12">
      <c r="A18" s="338" t="s">
        <v>233</v>
      </c>
      <c r="B18" s="229">
        <v>3.8860622519999999E-2</v>
      </c>
      <c r="C18" s="232">
        <v>5.4275657715857205E-2</v>
      </c>
      <c r="D18" s="477">
        <v>3.6313602935378244E-3</v>
      </c>
      <c r="E18" s="476">
        <v>3.2522549999999995</v>
      </c>
      <c r="F18" s="478">
        <v>4172.7909612753901</v>
      </c>
      <c r="G18" s="478">
        <v>2609.0614742569996</v>
      </c>
      <c r="H18" s="478">
        <v>3524.5407620000001</v>
      </c>
      <c r="I18" s="478">
        <v>648.25019929999996</v>
      </c>
      <c r="J18" s="255"/>
      <c r="K18" s="255"/>
    </row>
    <row r="19" spans="1:12">
      <c r="A19" s="338" t="s">
        <v>120</v>
      </c>
      <c r="B19" s="229">
        <v>7.8544069389999999E-2</v>
      </c>
      <c r="C19" s="232">
        <v>-5.46599063884462E-3</v>
      </c>
      <c r="D19" s="477">
        <v>4.84869886232957E-3</v>
      </c>
      <c r="E19" s="476">
        <v>3.2306849999999998</v>
      </c>
      <c r="F19" s="478">
        <v>3794.63134005555</v>
      </c>
      <c r="G19" s="478">
        <v>2369.8260515009997</v>
      </c>
      <c r="H19" s="478">
        <v>3466.8024409999998</v>
      </c>
      <c r="I19" s="478">
        <v>327.8288991</v>
      </c>
      <c r="J19" s="255"/>
      <c r="K19" s="255"/>
      <c r="L19" s="448"/>
    </row>
    <row r="20" spans="1:12">
      <c r="A20" s="338" t="s">
        <v>409</v>
      </c>
      <c r="B20" s="232">
        <v>6.5969964830000005E-2</v>
      </c>
      <c r="C20" s="232">
        <v>-3.7979805697643304E-5</v>
      </c>
      <c r="D20" s="477">
        <v>9.2999999999999992E-3</v>
      </c>
      <c r="E20" s="476">
        <v>3.274</v>
      </c>
      <c r="F20" s="478">
        <v>4189.7614679462204</v>
      </c>
      <c r="G20" s="478">
        <v>2454.2295332999997</v>
      </c>
      <c r="H20" s="478">
        <v>3664.172372</v>
      </c>
      <c r="I20" s="478">
        <v>525.58909589999996</v>
      </c>
      <c r="K20" s="255"/>
      <c r="L20" s="448"/>
    </row>
    <row r="21" spans="1:12">
      <c r="A21" s="338" t="s">
        <v>410</v>
      </c>
      <c r="B21" s="232">
        <v>2.0633537550000001E-2</v>
      </c>
      <c r="C21" s="232">
        <v>-5.6265405970635403E-2</v>
      </c>
      <c r="D21" s="477">
        <v>1.43E-2</v>
      </c>
      <c r="E21" s="476">
        <v>3.2709999999999999</v>
      </c>
      <c r="F21" s="478">
        <v>4535.7997256478002</v>
      </c>
      <c r="G21" s="478">
        <v>2650.9098640740003</v>
      </c>
      <c r="H21" s="478">
        <v>3374.6479370000002</v>
      </c>
      <c r="I21" s="478">
        <v>1161.151789</v>
      </c>
      <c r="K21" s="255"/>
      <c r="L21" s="448"/>
    </row>
    <row r="22" spans="1:12">
      <c r="A22" s="338" t="s">
        <v>411</v>
      </c>
      <c r="B22" s="232">
        <v>2.4667602430000001E-2</v>
      </c>
      <c r="C22" s="232">
        <v>-5.6595657448867104E-2</v>
      </c>
      <c r="D22" s="477">
        <v>1.6199999999999999E-2</v>
      </c>
      <c r="E22" s="476">
        <v>3.2770000000000001</v>
      </c>
      <c r="F22" s="478">
        <v>4093.80870811164</v>
      </c>
      <c r="G22" s="478">
        <v>2281.1972386960001</v>
      </c>
      <c r="H22" s="478">
        <v>3540.7584630000001</v>
      </c>
      <c r="I22" s="478">
        <v>553.05024509999998</v>
      </c>
      <c r="K22" s="255"/>
      <c r="L22" s="448"/>
    </row>
    <row r="23" spans="1:12">
      <c r="A23" s="338" t="s">
        <v>147</v>
      </c>
      <c r="B23" s="232">
        <v>2.2189442599999998E-2</v>
      </c>
      <c r="C23" s="232">
        <v>1.6816899836639501E-3</v>
      </c>
      <c r="D23" s="477">
        <v>1.0699999999999999E-2</v>
      </c>
      <c r="E23" s="476">
        <v>3.2890000000000001</v>
      </c>
      <c r="F23" s="478">
        <v>4053.64305682043</v>
      </c>
      <c r="G23" s="478">
        <v>2221.3886414109998</v>
      </c>
      <c r="H23" s="478">
        <v>3840.241059</v>
      </c>
      <c r="I23" s="478">
        <v>213.4019978</v>
      </c>
      <c r="K23" s="255"/>
      <c r="L23" s="448"/>
    </row>
    <row r="24" spans="1:12">
      <c r="A24" s="338" t="s">
        <v>148</v>
      </c>
      <c r="B24" s="232">
        <v>2.1329245819999999E-2</v>
      </c>
      <c r="C24" s="232">
        <v>-1.28839167732182E-2</v>
      </c>
      <c r="D24" s="477">
        <v>1.2800000000000001E-2</v>
      </c>
      <c r="E24" s="476">
        <v>3.31</v>
      </c>
      <c r="F24" s="478">
        <v>3887.4810187555599</v>
      </c>
      <c r="G24" s="478">
        <v>2191.7429982550002</v>
      </c>
      <c r="H24" s="478">
        <v>3366.0454100000002</v>
      </c>
      <c r="I24" s="478">
        <v>521.43560879999995</v>
      </c>
      <c r="K24" s="255"/>
      <c r="L24" s="448"/>
    </row>
    <row r="25" spans="1:12">
      <c r="A25" s="338" t="s">
        <v>149</v>
      </c>
      <c r="B25" s="232">
        <v>4.2000000000000003E-2</v>
      </c>
      <c r="C25" s="232">
        <v>-3.1E-2</v>
      </c>
      <c r="D25" s="477">
        <v>1.84E-2</v>
      </c>
      <c r="E25" s="476">
        <v>3.36</v>
      </c>
      <c r="F25" s="478">
        <v>3859.4109588927199</v>
      </c>
      <c r="G25" s="478">
        <v>2179.8805321899999</v>
      </c>
      <c r="H25" s="478">
        <v>4014.3469089999999</v>
      </c>
      <c r="I25" s="478">
        <v>-154.93595010000001</v>
      </c>
      <c r="L25" s="448"/>
    </row>
    <row r="26" spans="1:12">
      <c r="A26" s="338" t="s">
        <v>412</v>
      </c>
      <c r="B26" s="768" t="s">
        <v>616</v>
      </c>
      <c r="C26" s="768"/>
      <c r="D26" s="477">
        <v>2.1700000000000001E-2</v>
      </c>
      <c r="E26" s="476">
        <v>3.37</v>
      </c>
      <c r="F26" s="768" t="s">
        <v>616</v>
      </c>
      <c r="G26" s="768"/>
      <c r="H26" s="768"/>
      <c r="I26" s="768"/>
      <c r="L26" s="448"/>
    </row>
    <row r="27" spans="1:12">
      <c r="A27" s="338"/>
      <c r="B27" s="232"/>
      <c r="C27" s="232"/>
      <c r="D27" s="232"/>
      <c r="E27" s="242"/>
      <c r="F27" s="193"/>
      <c r="G27" s="193"/>
      <c r="H27" s="193"/>
      <c r="I27" s="193"/>
    </row>
    <row r="28" spans="1:12">
      <c r="A28" s="194" t="s">
        <v>407</v>
      </c>
      <c r="B28" s="224"/>
    </row>
    <row r="29" spans="1:12">
      <c r="B29" s="224"/>
    </row>
    <row r="30" spans="1:12">
      <c r="A30" s="225" t="s">
        <v>251</v>
      </c>
      <c r="B30" s="226" t="s">
        <v>234</v>
      </c>
      <c r="C30" s="226" t="s">
        <v>235</v>
      </c>
      <c r="D30" s="226" t="s">
        <v>236</v>
      </c>
      <c r="E30" s="226" t="s">
        <v>237</v>
      </c>
      <c r="F30" s="226" t="s">
        <v>238</v>
      </c>
      <c r="G30" s="226" t="s">
        <v>239</v>
      </c>
      <c r="H30" s="226" t="s">
        <v>204</v>
      </c>
      <c r="I30" s="226" t="s">
        <v>240</v>
      </c>
    </row>
    <row r="31" spans="1:12">
      <c r="A31" s="243"/>
      <c r="B31" s="244" t="s">
        <v>241</v>
      </c>
      <c r="C31" s="245" t="s">
        <v>242</v>
      </c>
      <c r="D31" s="244" t="s">
        <v>241</v>
      </c>
      <c r="E31" s="245" t="s">
        <v>242</v>
      </c>
      <c r="F31" s="244" t="s">
        <v>241</v>
      </c>
      <c r="G31" s="246" t="s">
        <v>241</v>
      </c>
      <c r="H31" s="244" t="s">
        <v>243</v>
      </c>
      <c r="I31" s="246" t="s">
        <v>244</v>
      </c>
    </row>
    <row r="32" spans="1:12">
      <c r="A32" s="243"/>
      <c r="B32" s="244" t="s">
        <v>245</v>
      </c>
      <c r="C32" s="245" t="s">
        <v>246</v>
      </c>
      <c r="D32" s="244" t="s">
        <v>245</v>
      </c>
      <c r="E32" s="246" t="s">
        <v>247</v>
      </c>
      <c r="F32" s="244" t="s">
        <v>245</v>
      </c>
      <c r="G32" s="246" t="s">
        <v>245</v>
      </c>
      <c r="H32" s="244" t="s">
        <v>248</v>
      </c>
      <c r="I32" s="246" t="s">
        <v>249</v>
      </c>
    </row>
    <row r="33" spans="1:9">
      <c r="A33" s="204">
        <v>1995</v>
      </c>
      <c r="B33" s="601">
        <v>133.19999999999999</v>
      </c>
      <c r="C33" s="601">
        <v>384.2</v>
      </c>
      <c r="D33" s="601">
        <v>46.8</v>
      </c>
      <c r="E33" s="601">
        <v>5.19</v>
      </c>
      <c r="F33" s="601">
        <v>28.6</v>
      </c>
      <c r="G33" s="601">
        <v>294.5</v>
      </c>
      <c r="H33" s="601">
        <v>16.5</v>
      </c>
      <c r="I33" s="601">
        <v>7.9</v>
      </c>
    </row>
    <row r="34" spans="1:9">
      <c r="A34" s="204">
        <v>1996</v>
      </c>
      <c r="B34" s="601">
        <v>103.89</v>
      </c>
      <c r="C34" s="601">
        <v>387.8</v>
      </c>
      <c r="D34" s="601">
        <v>46.5</v>
      </c>
      <c r="E34" s="601">
        <v>5.18</v>
      </c>
      <c r="F34" s="601">
        <v>35.1</v>
      </c>
      <c r="G34" s="601">
        <v>289</v>
      </c>
      <c r="H34" s="601">
        <v>20.5</v>
      </c>
      <c r="I34" s="601">
        <v>3.78</v>
      </c>
    </row>
    <row r="35" spans="1:9">
      <c r="A35" s="204">
        <v>1997</v>
      </c>
      <c r="B35" s="601">
        <v>103.22</v>
      </c>
      <c r="C35" s="601">
        <v>331.2</v>
      </c>
      <c r="D35" s="601">
        <v>59.7</v>
      </c>
      <c r="E35" s="601">
        <v>4.8899999999999997</v>
      </c>
      <c r="F35" s="601">
        <v>28</v>
      </c>
      <c r="G35" s="601">
        <v>264.39999999999998</v>
      </c>
      <c r="H35" s="601">
        <v>20.100000000000001</v>
      </c>
      <c r="I35" s="601">
        <v>4.3</v>
      </c>
    </row>
    <row r="36" spans="1:9">
      <c r="A36" s="204">
        <v>1998</v>
      </c>
      <c r="B36" s="601">
        <v>74.97</v>
      </c>
      <c r="C36" s="601">
        <v>294.10000000000002</v>
      </c>
      <c r="D36" s="601">
        <v>46.5</v>
      </c>
      <c r="E36" s="601">
        <v>5.53</v>
      </c>
      <c r="F36" s="601">
        <v>24</v>
      </c>
      <c r="G36" s="601">
        <v>261.39999999999998</v>
      </c>
      <c r="H36" s="601">
        <v>21</v>
      </c>
      <c r="I36" s="601">
        <v>3.41</v>
      </c>
    </row>
    <row r="37" spans="1:9">
      <c r="A37" s="204">
        <v>1999</v>
      </c>
      <c r="B37" s="601">
        <v>71.38</v>
      </c>
      <c r="C37" s="601">
        <v>278.8</v>
      </c>
      <c r="D37" s="601">
        <v>48.8</v>
      </c>
      <c r="E37" s="601">
        <v>5.25</v>
      </c>
      <c r="F37" s="601">
        <v>22.8</v>
      </c>
      <c r="G37" s="601">
        <v>254.4</v>
      </c>
      <c r="H37" s="601">
        <v>17.399999999999999</v>
      </c>
      <c r="I37" s="601">
        <v>2.65</v>
      </c>
    </row>
    <row r="38" spans="1:9">
      <c r="A38" s="204">
        <v>2000</v>
      </c>
      <c r="B38" s="601">
        <v>82.29</v>
      </c>
      <c r="C38" s="601">
        <v>279</v>
      </c>
      <c r="D38" s="601">
        <v>51.2</v>
      </c>
      <c r="E38" s="601">
        <v>5</v>
      </c>
      <c r="F38" s="601">
        <v>20.6</v>
      </c>
      <c r="G38" s="601">
        <v>253.4</v>
      </c>
      <c r="H38" s="601">
        <v>18.5</v>
      </c>
      <c r="I38" s="601">
        <v>2.5499999999999998</v>
      </c>
    </row>
    <row r="39" spans="1:9">
      <c r="A39" s="204">
        <v>2001</v>
      </c>
      <c r="B39" s="601">
        <v>71.569999999999993</v>
      </c>
      <c r="C39" s="601">
        <v>271.14</v>
      </c>
      <c r="D39" s="601">
        <v>40.200000000000003</v>
      </c>
      <c r="E39" s="601">
        <v>4.37</v>
      </c>
      <c r="F39" s="601">
        <v>21.59</v>
      </c>
      <c r="G39" s="601">
        <v>211.5</v>
      </c>
      <c r="H39" s="601">
        <v>19.399999999999999</v>
      </c>
      <c r="I39" s="601">
        <v>2.36</v>
      </c>
    </row>
    <row r="40" spans="1:9">
      <c r="A40" s="204">
        <v>2002</v>
      </c>
      <c r="B40" s="601">
        <v>70.650000000000006</v>
      </c>
      <c r="C40" s="601">
        <v>310.01</v>
      </c>
      <c r="D40" s="601">
        <v>35.31</v>
      </c>
      <c r="E40" s="601">
        <v>4.5999999999999996</v>
      </c>
      <c r="F40" s="601">
        <v>20.53</v>
      </c>
      <c r="G40" s="601">
        <v>194.7</v>
      </c>
      <c r="H40" s="601">
        <v>19</v>
      </c>
      <c r="I40" s="601">
        <v>3.77</v>
      </c>
    </row>
    <row r="41" spans="1:9">
      <c r="A41" s="204">
        <v>2003</v>
      </c>
      <c r="B41" s="601">
        <v>80.700699999999998</v>
      </c>
      <c r="C41" s="601">
        <v>363.62259999999998</v>
      </c>
      <c r="D41" s="601">
        <v>37.543599999999998</v>
      </c>
      <c r="E41" s="601">
        <v>4.9108999999999998</v>
      </c>
      <c r="F41" s="601">
        <v>23.3613</v>
      </c>
      <c r="G41" s="601">
        <v>232.4</v>
      </c>
      <c r="H41" s="601">
        <v>15.9</v>
      </c>
      <c r="I41" s="601">
        <v>5.32</v>
      </c>
    </row>
    <row r="42" spans="1:9">
      <c r="A42" s="204">
        <v>2004</v>
      </c>
      <c r="B42" s="601">
        <v>129.99430000000001</v>
      </c>
      <c r="C42" s="601">
        <v>409.84570000000002</v>
      </c>
      <c r="D42" s="601">
        <v>47.525300000000001</v>
      </c>
      <c r="E42" s="601">
        <v>6.6905999999999999</v>
      </c>
      <c r="F42" s="601">
        <v>40.213000000000001</v>
      </c>
      <c r="G42" s="601">
        <v>409.4</v>
      </c>
      <c r="H42" s="601">
        <v>21.5</v>
      </c>
      <c r="I42" s="601">
        <v>16.420000000000002</v>
      </c>
    </row>
    <row r="43" spans="1:9">
      <c r="A43" s="204">
        <v>2005</v>
      </c>
      <c r="B43" s="601">
        <v>166.871433</v>
      </c>
      <c r="C43" s="601">
        <v>445.46837499999998</v>
      </c>
      <c r="D43" s="601">
        <v>62.675924999999999</v>
      </c>
      <c r="E43" s="601">
        <v>7.3397420000000002</v>
      </c>
      <c r="F43" s="601">
        <v>44.294241999999997</v>
      </c>
      <c r="G43" s="601">
        <v>360.9</v>
      </c>
      <c r="H43" s="601">
        <v>32.700000000000003</v>
      </c>
      <c r="I43" s="601">
        <v>31.73</v>
      </c>
    </row>
    <row r="44" spans="1:9">
      <c r="A44" s="204">
        <v>2006</v>
      </c>
      <c r="B44" s="601">
        <v>304.91089199999999</v>
      </c>
      <c r="C44" s="601">
        <v>604.58096699999999</v>
      </c>
      <c r="D44" s="601">
        <v>148.56475800000001</v>
      </c>
      <c r="E44" s="601">
        <v>11.571033</v>
      </c>
      <c r="F44" s="601">
        <v>58.500807999999999</v>
      </c>
      <c r="G44" s="601">
        <v>419.5</v>
      </c>
      <c r="H44" s="601">
        <v>37.4</v>
      </c>
      <c r="I44" s="601">
        <v>24.75</v>
      </c>
    </row>
    <row r="45" spans="1:9">
      <c r="A45" s="204">
        <v>2007</v>
      </c>
      <c r="B45" s="601">
        <v>322.93022500000001</v>
      </c>
      <c r="C45" s="601">
        <v>697.40741666666702</v>
      </c>
      <c r="D45" s="601">
        <v>147.07377500000001</v>
      </c>
      <c r="E45" s="601">
        <v>13.415075</v>
      </c>
      <c r="F45" s="601">
        <v>117.02979166666699</v>
      </c>
      <c r="G45" s="601">
        <v>679.5</v>
      </c>
      <c r="H45" s="601">
        <v>39.840000000000003</v>
      </c>
      <c r="I45" s="601">
        <v>30.17</v>
      </c>
    </row>
    <row r="46" spans="1:9">
      <c r="A46" s="204">
        <v>2008</v>
      </c>
      <c r="B46" s="601">
        <v>315.51338598484898</v>
      </c>
      <c r="C46" s="601">
        <v>872.72382575757604</v>
      </c>
      <c r="D46" s="601">
        <v>85.035352272727295</v>
      </c>
      <c r="E46" s="601">
        <v>15.0084583333333</v>
      </c>
      <c r="F46" s="601">
        <v>94.830896212121203</v>
      </c>
      <c r="G46" s="601">
        <v>864.5</v>
      </c>
      <c r="H46" s="601">
        <v>57.5</v>
      </c>
      <c r="I46" s="601">
        <v>28.74</v>
      </c>
    </row>
    <row r="47" spans="1:9">
      <c r="A47" s="204">
        <v>2009</v>
      </c>
      <c r="B47" s="601">
        <v>233.51921666666701</v>
      </c>
      <c r="C47" s="601">
        <v>973.62464999999997</v>
      </c>
      <c r="D47" s="601">
        <v>75.050983333333306</v>
      </c>
      <c r="E47" s="601">
        <v>14.6805</v>
      </c>
      <c r="F47" s="601">
        <v>77.9119666666667</v>
      </c>
      <c r="G47" s="601">
        <v>641.5</v>
      </c>
      <c r="H47" s="601">
        <v>43.78</v>
      </c>
      <c r="I47" s="601">
        <v>11.12</v>
      </c>
    </row>
    <row r="48" spans="1:9">
      <c r="A48" s="204">
        <v>2010</v>
      </c>
      <c r="B48" s="601">
        <v>342.27576763580299</v>
      </c>
      <c r="C48" s="601">
        <v>1225.2931251505699</v>
      </c>
      <c r="D48" s="601">
        <v>98.176454197787606</v>
      </c>
      <c r="E48" s="601">
        <v>20.1852888904574</v>
      </c>
      <c r="F48" s="601">
        <v>97.605083373751796</v>
      </c>
      <c r="G48" s="601">
        <v>954.1</v>
      </c>
      <c r="H48" s="601">
        <v>68.17</v>
      </c>
      <c r="I48" s="601">
        <v>15.8</v>
      </c>
    </row>
    <row r="49" spans="1:14">
      <c r="A49" s="204">
        <v>2011</v>
      </c>
      <c r="B49" s="601">
        <v>400.19890165981298</v>
      </c>
      <c r="C49" s="601">
        <v>1569.5258464824201</v>
      </c>
      <c r="D49" s="601">
        <v>99.501389827389801</v>
      </c>
      <c r="E49" s="601">
        <v>35.173531472854798</v>
      </c>
      <c r="F49" s="601">
        <v>108.969893566984</v>
      </c>
      <c r="G49" s="601">
        <v>1215.9000000000001</v>
      </c>
      <c r="H49" s="601">
        <v>167.79</v>
      </c>
      <c r="I49" s="601">
        <v>15.45</v>
      </c>
    </row>
    <row r="50" spans="1:14">
      <c r="A50" s="204">
        <v>2012</v>
      </c>
      <c r="B50" s="601">
        <v>360.55123685861503</v>
      </c>
      <c r="C50" s="601">
        <v>1669.87083417247</v>
      </c>
      <c r="D50" s="601">
        <v>88.348348429788402</v>
      </c>
      <c r="E50" s="601">
        <v>31.169868475123899</v>
      </c>
      <c r="F50" s="601">
        <v>93.540209216646502</v>
      </c>
      <c r="G50" s="601">
        <v>989.601</v>
      </c>
      <c r="H50" s="601">
        <v>128.53</v>
      </c>
      <c r="I50" s="601">
        <v>12.74</v>
      </c>
    </row>
    <row r="51" spans="1:14">
      <c r="A51" s="204">
        <v>2013</v>
      </c>
      <c r="B51" s="601">
        <v>332.30927028406097</v>
      </c>
      <c r="C51" s="601">
        <v>1410.9997459219501</v>
      </c>
      <c r="D51" s="601">
        <v>86.651713510845497</v>
      </c>
      <c r="E51" s="601">
        <v>23.855391953822298</v>
      </c>
      <c r="F51" s="601">
        <v>97.171065933513304</v>
      </c>
      <c r="G51" s="601">
        <v>1041.434</v>
      </c>
      <c r="H51" s="601">
        <v>135.36000000000001</v>
      </c>
      <c r="I51" s="601">
        <v>10.32</v>
      </c>
    </row>
    <row r="52" spans="1:14">
      <c r="A52" s="204">
        <v>2014</v>
      </c>
      <c r="B52" s="601">
        <v>311.16214646800398</v>
      </c>
      <c r="C52" s="601">
        <v>1266.08843579428</v>
      </c>
      <c r="D52" s="601">
        <v>98.067869138849801</v>
      </c>
      <c r="E52" s="601">
        <v>19.076757975554798</v>
      </c>
      <c r="F52" s="601">
        <v>95.073908973203899</v>
      </c>
      <c r="G52" s="601">
        <v>1023.047</v>
      </c>
      <c r="H52" s="601">
        <v>96.84</v>
      </c>
      <c r="I52" s="601">
        <v>11.393000000000001</v>
      </c>
    </row>
    <row r="53" spans="1:14">
      <c r="A53" s="204">
        <v>2015</v>
      </c>
      <c r="B53" s="601">
        <v>249.43936106122101</v>
      </c>
      <c r="C53" s="601">
        <v>1161.0633374797301</v>
      </c>
      <c r="D53" s="601">
        <v>87.648225728083304</v>
      </c>
      <c r="E53" s="601">
        <v>15.7324473100644</v>
      </c>
      <c r="F53" s="601">
        <v>81.051744953555101</v>
      </c>
      <c r="G53" s="601">
        <v>756.43100000000004</v>
      </c>
      <c r="H53" s="601">
        <v>55.21</v>
      </c>
      <c r="I53" s="601">
        <v>6.6520000000000001</v>
      </c>
    </row>
    <row r="54" spans="1:14">
      <c r="A54" s="204">
        <v>2016</v>
      </c>
      <c r="B54" s="601">
        <v>220.56724303958799</v>
      </c>
      <c r="C54" s="601">
        <v>1247.99223226049</v>
      </c>
      <c r="D54" s="601">
        <v>94.799294404822803</v>
      </c>
      <c r="E54" s="601">
        <v>17.1393855205785</v>
      </c>
      <c r="F54" s="601">
        <v>84.8229560475732</v>
      </c>
      <c r="G54" s="601">
        <v>839.096</v>
      </c>
      <c r="H54" s="601">
        <v>57.705833333333345</v>
      </c>
      <c r="I54" s="601">
        <v>6.4840833333333334</v>
      </c>
    </row>
    <row r="55" spans="1:14">
      <c r="A55" s="204">
        <v>2017</v>
      </c>
      <c r="B55" s="601">
        <v>279.60636080616223</v>
      </c>
      <c r="C55" s="601">
        <v>1257.2305492630619</v>
      </c>
      <c r="D55" s="601">
        <v>131.16626237185116</v>
      </c>
      <c r="E55" s="601">
        <v>17.058771609730847</v>
      </c>
      <c r="F55" s="601">
        <v>105.12327966592601</v>
      </c>
      <c r="G55" s="601">
        <v>936.654</v>
      </c>
      <c r="H55" s="601">
        <v>71.760000000000005</v>
      </c>
      <c r="I55" s="601">
        <v>8.2059999999999995</v>
      </c>
    </row>
    <row r="56" spans="1:14">
      <c r="A56" s="248">
        <v>2018</v>
      </c>
      <c r="B56" s="602"/>
      <c r="C56" s="602"/>
      <c r="D56" s="602"/>
      <c r="E56" s="602"/>
      <c r="F56" s="602"/>
      <c r="G56" s="602"/>
      <c r="H56" s="602"/>
      <c r="I56" s="602"/>
    </row>
    <row r="57" spans="1:14">
      <c r="A57" s="339" t="s">
        <v>137</v>
      </c>
      <c r="B57" s="601">
        <v>321.30810000000002</v>
      </c>
      <c r="C57" s="601">
        <v>1330.15</v>
      </c>
      <c r="D57" s="601">
        <v>155.87110150000001</v>
      </c>
      <c r="E57" s="601">
        <v>17.12</v>
      </c>
      <c r="F57" s="601">
        <v>117.28320979999999</v>
      </c>
      <c r="G57" s="601">
        <v>939.42</v>
      </c>
      <c r="H57" s="601">
        <v>76.34</v>
      </c>
      <c r="I57" s="601">
        <v>11.567</v>
      </c>
    </row>
    <row r="58" spans="1:14">
      <c r="A58" s="339" t="s">
        <v>138</v>
      </c>
      <c r="B58" s="601">
        <v>317.59629999999999</v>
      </c>
      <c r="C58" s="601">
        <v>1332.029</v>
      </c>
      <c r="D58" s="601">
        <v>160.6170582</v>
      </c>
      <c r="E58" s="601">
        <v>16.59</v>
      </c>
      <c r="F58" s="601">
        <v>117.06425280000001</v>
      </c>
      <c r="G58" s="601">
        <v>984</v>
      </c>
      <c r="H58" s="601">
        <v>77.459999999999994</v>
      </c>
      <c r="I58" s="603">
        <v>12.35</v>
      </c>
    </row>
    <row r="59" spans="1:14" ht="15">
      <c r="A59" s="339" t="s">
        <v>139</v>
      </c>
      <c r="B59" s="601">
        <v>308.25060000000002</v>
      </c>
      <c r="C59" s="601">
        <v>1324.6571429999999</v>
      </c>
      <c r="D59" s="601">
        <v>148.87549569999999</v>
      </c>
      <c r="E59" s="601">
        <v>16.472952379999999</v>
      </c>
      <c r="F59" s="601">
        <v>108.7260911</v>
      </c>
      <c r="G59" s="601">
        <v>962.25</v>
      </c>
      <c r="H59" s="601">
        <v>70.349999999999994</v>
      </c>
      <c r="I59" s="603">
        <v>12.801</v>
      </c>
      <c r="J59"/>
      <c r="K59"/>
      <c r="L59"/>
      <c r="M59"/>
      <c r="N59"/>
    </row>
    <row r="60" spans="1:14" ht="15">
      <c r="A60" s="339" t="s">
        <v>140</v>
      </c>
      <c r="B60" s="601">
        <v>310.19139999999999</v>
      </c>
      <c r="C60" s="601">
        <v>1334.74</v>
      </c>
      <c r="D60" s="601">
        <v>144.7118418</v>
      </c>
      <c r="E60" s="601">
        <v>16.650549999999999</v>
      </c>
      <c r="F60" s="601">
        <v>106.9287313</v>
      </c>
      <c r="G60" s="601">
        <v>967.94</v>
      </c>
      <c r="H60" s="601">
        <v>65.75</v>
      </c>
      <c r="I60" s="603">
        <v>12.209</v>
      </c>
      <c r="J60"/>
      <c r="K60"/>
      <c r="L60"/>
      <c r="M60"/>
      <c r="N60"/>
    </row>
    <row r="61" spans="1:14" ht="15">
      <c r="A61" s="339" t="s">
        <v>141</v>
      </c>
      <c r="B61" s="601">
        <v>309.48020000000002</v>
      </c>
      <c r="C61" s="601">
        <v>1303.3239129999999</v>
      </c>
      <c r="D61" s="601">
        <v>138.58824619999999</v>
      </c>
      <c r="E61" s="601">
        <v>16.490652170000001</v>
      </c>
      <c r="F61" s="601">
        <v>107.2459995</v>
      </c>
      <c r="G61" s="601">
        <v>948</v>
      </c>
      <c r="H61" s="603">
        <v>66.099999999999994</v>
      </c>
      <c r="I61" s="601">
        <v>11.573</v>
      </c>
      <c r="J61"/>
      <c r="K61"/>
      <c r="L61"/>
      <c r="M61"/>
      <c r="N61"/>
    </row>
    <row r="62" spans="1:14" ht="15">
      <c r="A62" s="339" t="s">
        <v>142</v>
      </c>
      <c r="B62" s="601">
        <v>315.46377349850002</v>
      </c>
      <c r="C62" s="601">
        <v>1281.4000000000001</v>
      </c>
      <c r="D62" s="601">
        <v>140.4073582</v>
      </c>
      <c r="E62" s="601">
        <v>16.542857139999999</v>
      </c>
      <c r="F62" s="601">
        <v>110.71001769999999</v>
      </c>
      <c r="G62" s="601">
        <v>937.26</v>
      </c>
      <c r="H62" s="601">
        <v>65.040000000000006</v>
      </c>
      <c r="I62" s="601">
        <v>11.148999999999999</v>
      </c>
      <c r="J62"/>
      <c r="K62"/>
      <c r="L62"/>
      <c r="M62"/>
      <c r="N62"/>
    </row>
    <row r="63" spans="1:14" ht="15">
      <c r="A63" s="339" t="s">
        <v>143</v>
      </c>
      <c r="B63" s="601">
        <v>283</v>
      </c>
      <c r="C63" s="601">
        <v>1238</v>
      </c>
      <c r="D63" s="601">
        <v>121</v>
      </c>
      <c r="E63" s="601">
        <v>15.73786364</v>
      </c>
      <c r="F63" s="601">
        <v>100.37</v>
      </c>
      <c r="G63" s="601">
        <v>893.6</v>
      </c>
      <c r="H63" s="601">
        <v>64.56</v>
      </c>
      <c r="I63" s="601">
        <v>11.303000000000001</v>
      </c>
      <c r="J63"/>
      <c r="K63"/>
      <c r="L63"/>
      <c r="M63"/>
      <c r="N63"/>
    </row>
    <row r="64" spans="1:14">
      <c r="A64" s="339" t="s">
        <v>144</v>
      </c>
      <c r="B64" s="632">
        <v>273.88203119999997</v>
      </c>
      <c r="C64" s="601">
        <v>1201.0913043478263</v>
      </c>
      <c r="D64" s="632">
        <v>113.87042019130433</v>
      </c>
      <c r="E64" s="632">
        <v>14.987043478260873</v>
      </c>
      <c r="F64" s="632">
        <v>93.688695652173905</v>
      </c>
      <c r="G64" s="601">
        <v>874.45</v>
      </c>
      <c r="H64" s="224">
        <v>67.150000000000006</v>
      </c>
      <c r="I64" s="601">
        <v>12.066000000000001</v>
      </c>
    </row>
    <row r="65" spans="1:9">
      <c r="A65" s="339" t="s">
        <v>145</v>
      </c>
      <c r="B65" s="632">
        <v>273.06374070219425</v>
      </c>
      <c r="C65" s="601">
        <v>1198.4725000000003</v>
      </c>
      <c r="D65" s="632">
        <v>110.36809545000001</v>
      </c>
      <c r="E65" s="632">
        <v>14.285</v>
      </c>
      <c r="F65" s="632">
        <v>91.997499999999974</v>
      </c>
      <c r="G65" s="601">
        <v>882.38</v>
      </c>
      <c r="H65" s="224">
        <v>68.400000000000006</v>
      </c>
      <c r="I65" s="601">
        <v>12.077999999999999</v>
      </c>
    </row>
    <row r="66" spans="1:9">
      <c r="A66" s="193" t="s">
        <v>133</v>
      </c>
      <c r="B66" s="632">
        <v>281.9480868</v>
      </c>
      <c r="C66" s="632">
        <v>1215.8086960000001</v>
      </c>
      <c r="D66" s="632">
        <v>121.0519707</v>
      </c>
      <c r="E66" s="632">
        <v>14.60352174</v>
      </c>
      <c r="F66" s="632">
        <v>90.044987939999999</v>
      </c>
      <c r="G66" s="601">
        <v>882.38</v>
      </c>
      <c r="H66" s="224">
        <v>73.41</v>
      </c>
      <c r="I66" s="601">
        <v>11.997999999999999</v>
      </c>
    </row>
    <row r="67" spans="1:9">
      <c r="A67" s="193" t="s">
        <v>135</v>
      </c>
      <c r="B67" s="632">
        <v>280.90975470000001</v>
      </c>
      <c r="C67" s="632">
        <v>1221</v>
      </c>
      <c r="D67" s="632">
        <v>118</v>
      </c>
      <c r="E67" s="632">
        <v>14.36577273</v>
      </c>
      <c r="F67" s="632">
        <v>88</v>
      </c>
      <c r="G67" s="224" t="s">
        <v>445</v>
      </c>
      <c r="H67" s="224">
        <v>73.260000000000005</v>
      </c>
      <c r="I67" s="224" t="s">
        <v>445</v>
      </c>
    </row>
    <row r="68" spans="1:9" ht="76.5" customHeight="1">
      <c r="A68" s="745" t="s">
        <v>528</v>
      </c>
      <c r="B68" s="745"/>
      <c r="C68" s="745"/>
      <c r="D68" s="745"/>
      <c r="E68" s="745"/>
      <c r="F68" s="745"/>
      <c r="G68" s="745"/>
      <c r="H68" s="745"/>
      <c r="I68" s="745"/>
    </row>
  </sheetData>
  <mergeCells count="3">
    <mergeCell ref="A68:I68"/>
    <mergeCell ref="B26:C26"/>
    <mergeCell ref="F26:I26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19</vt:i4>
      </vt:variant>
    </vt:vector>
  </HeadingPairs>
  <TitlesOfParts>
    <vt:vector size="42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'13.2 PETITORIOS'!Área_de_impresión</vt:lpstr>
      <vt:lpstr>'14. RECAUDACIÓN'!Área_de_impresión</vt:lpstr>
      <vt:lpstr>'2. PRODUCCIÓN EMPRESAS '!Área_de_impresión</vt:lpstr>
      <vt:lpstr>'3. PRODUCCIÓN REGIONES'!Área_de_impresión</vt:lpstr>
      <vt:lpstr>'4. NO METÁLICA'!Área_de_impresión</vt:lpstr>
      <vt:lpstr>'4.1 NO METÁLICA REGIONES'!Área_de_impresión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TEMP_DGM152</cp:lastModifiedBy>
  <cp:lastPrinted>2018-07-23T15:22:38Z</cp:lastPrinted>
  <dcterms:created xsi:type="dcterms:W3CDTF">2014-07-07T20:10:18Z</dcterms:created>
  <dcterms:modified xsi:type="dcterms:W3CDTF">2019-01-03T15:49:03Z</dcterms:modified>
</cp:coreProperties>
</file>