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23250" windowHeight="9435" tabRatio="945" activeTab="23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2.1PRODUCCION METÁLICA UNIDADES" sheetId="58" r:id="rId5"/>
    <sheet name="3. PRODUCCIÓN REGIONES" sheetId="53" r:id="rId6"/>
    <sheet name="4. NO METÁLICA" sheetId="54" r:id="rId7"/>
    <sheet name="4.1 NO METÁLICA REGIONES" sheetId="56" r:id="rId8"/>
    <sheet name="4.2 PRODUCCIÓN CARBONÍFERA" sheetId="57" r:id="rId9"/>
    <sheet name="5. MACROECONÓMICAS" sheetId="36" r:id="rId10"/>
    <sheet name="03.1 EXPORTACIONES MINERAS" sheetId="3" state="hidden" r:id="rId11"/>
    <sheet name="6. EXPORTACIONES" sheetId="37" r:id="rId12"/>
    <sheet name="6.1 EXPORTACIONES PART" sheetId="38" r:id="rId13"/>
    <sheet name="6.2 EXPORT PRODUCTOS" sheetId="39" r:id="rId14"/>
    <sheet name="7. INVERSIONES" sheetId="40" r:id="rId15"/>
    <sheet name="8. INVERSIONES TIPO" sheetId="41" r:id="rId16"/>
    <sheet name="9. INVERSIONES RUBRO" sheetId="42" r:id="rId17"/>
    <sheet name="10. EMPLEO" sheetId="43" r:id="rId18"/>
    <sheet name="11. TRANSFERENCIAS" sheetId="44" r:id="rId19"/>
    <sheet name="12. TRANSFERENCIAS 2" sheetId="45" r:id="rId20"/>
    <sheet name="13. CATASTRO ACTIVIDAD" sheetId="46" r:id="rId21"/>
    <sheet name="13.1 ACTIVIDAD MINERA" sheetId="50" r:id="rId22"/>
    <sheet name="13.2 PETITORIOS" sheetId="55" r:id="rId23"/>
    <sheet name="14. RECAUDACIÓN" sheetId="48" r:id="rId24"/>
  </sheets>
  <externalReferences>
    <externalReference r:id="rId25"/>
  </externalReferences>
  <definedNames>
    <definedName name="_xlnm._FilterDatabase" localSheetId="18" hidden="1">'11. TRANSFERENCIAS'!$O$42:$P$62</definedName>
    <definedName name="_xlnm.Print_Area" localSheetId="0">'1. PRODUCCIÓN METÁLICA'!$A$1:$I$40</definedName>
    <definedName name="_xlnm.Print_Area" localSheetId="17">'10. EMPLEO'!$A$1:$N$57</definedName>
    <definedName name="_xlnm.Print_Area" localSheetId="18">'11. TRANSFERENCIAS'!$A$1:$L$55</definedName>
    <definedName name="_xlnm.Print_Area" localSheetId="19">'12. TRANSFERENCIAS 2'!$A$1:$K$87</definedName>
    <definedName name="_xlnm.Print_Area" localSheetId="20">'13. CATASTRO ACTIVIDAD'!$A$1:$N$43</definedName>
    <definedName name="_xlnm.Print_Area" localSheetId="21">'13.1 ACTIVIDAD MINERA'!$A$1:$E$31</definedName>
    <definedName name="_xlnm.Print_Area" localSheetId="22">'13.2 PETITORIOS'!$A$1:$G$37</definedName>
    <definedName name="_xlnm.Print_Area" localSheetId="23">'14. RECAUDACIÓN'!$A$1:$F$23</definedName>
    <definedName name="_xlnm.Print_Area" localSheetId="1">'2. PRODUCCIÓN EMPRESAS '!$A$1:$H$79</definedName>
    <definedName name="_xlnm.Print_Area" localSheetId="5">'3. PRODUCCIÓN REGIONES'!$A$1:$H$97</definedName>
    <definedName name="_xlnm.Print_Area" localSheetId="6">'4. NO METÁLICA'!$A$1:$I$47</definedName>
    <definedName name="_xlnm.Print_Area" localSheetId="9">'5. MACROECONÓMICAS'!$A$1:$I$62</definedName>
    <definedName name="_xlnm.Print_Area" localSheetId="12">'6.1 EXPORTACIONES PART'!$A$1:$AB$25</definedName>
    <definedName name="_xlnm.Print_Area" localSheetId="13">'6.2 EXPORT PRODUCTOS'!$A$1:$C$42</definedName>
    <definedName name="_xlnm.Print_Area" localSheetId="14">'7. INVERSIONES'!$A$1:$H$38</definedName>
    <definedName name="_xlnm.Print_Area" localSheetId="15">'8. INVERSIONES TIPO'!$A$1:$I$91</definedName>
    <definedName name="_xlnm.Print_Area" localSheetId="16">'9. INVERSIONES RUBRO'!$A$1:$H$81</definedName>
  </definedNames>
  <calcPr calcId="145621"/>
</workbook>
</file>

<file path=xl/calcChain.xml><?xml version="1.0" encoding="utf-8"?>
<calcChain xmlns="http://schemas.openxmlformats.org/spreadsheetml/2006/main">
  <c r="I27" i="51" l="1"/>
  <c r="G95" i="53"/>
  <c r="D95" i="53"/>
  <c r="G94" i="53"/>
  <c r="D94" i="53"/>
  <c r="G93" i="53"/>
  <c r="D93" i="53"/>
  <c r="G92" i="53"/>
  <c r="D92" i="53"/>
  <c r="G91" i="53"/>
  <c r="D91" i="53"/>
  <c r="G90" i="53"/>
  <c r="D90" i="53"/>
  <c r="G89" i="53"/>
  <c r="D89" i="53"/>
  <c r="F88" i="53"/>
  <c r="H95" i="53" s="1"/>
  <c r="E88" i="53"/>
  <c r="C88" i="53"/>
  <c r="B88" i="53"/>
  <c r="D88" i="53" s="1"/>
  <c r="G87" i="53"/>
  <c r="D87" i="53"/>
  <c r="F86" i="53"/>
  <c r="E86" i="53"/>
  <c r="C86" i="53"/>
  <c r="D86" i="53" s="1"/>
  <c r="B86" i="53"/>
  <c r="G85" i="53"/>
  <c r="D85" i="53"/>
  <c r="F84" i="53"/>
  <c r="G84" i="53" s="1"/>
  <c r="E84" i="53"/>
  <c r="D84" i="53"/>
  <c r="C84" i="53"/>
  <c r="B84" i="53"/>
  <c r="G83" i="53"/>
  <c r="D83" i="53"/>
  <c r="G82" i="53"/>
  <c r="D82" i="53"/>
  <c r="G81" i="53"/>
  <c r="D81" i="53"/>
  <c r="G80" i="53"/>
  <c r="D80" i="53"/>
  <c r="G79" i="53"/>
  <c r="D79" i="53"/>
  <c r="G78" i="53"/>
  <c r="D78" i="53"/>
  <c r="G77" i="53"/>
  <c r="D77" i="53"/>
  <c r="G76" i="53"/>
  <c r="D76" i="53"/>
  <c r="G75" i="53"/>
  <c r="D75" i="53"/>
  <c r="G74" i="53"/>
  <c r="D74" i="53"/>
  <c r="G73" i="53"/>
  <c r="D73" i="53"/>
  <c r="G72" i="53"/>
  <c r="D72" i="53"/>
  <c r="G71" i="53"/>
  <c r="D71" i="53"/>
  <c r="G70" i="53"/>
  <c r="D70" i="53"/>
  <c r="G69" i="53"/>
  <c r="D69" i="53"/>
  <c r="G68" i="53"/>
  <c r="D68" i="53"/>
  <c r="F67" i="53"/>
  <c r="H80" i="53" s="1"/>
  <c r="E67" i="53"/>
  <c r="C67" i="53"/>
  <c r="B67" i="53"/>
  <c r="D67" i="53" s="1"/>
  <c r="G64" i="53"/>
  <c r="G63" i="53"/>
  <c r="D63" i="53"/>
  <c r="G62" i="53"/>
  <c r="D62" i="53"/>
  <c r="G61" i="53"/>
  <c r="D61" i="53"/>
  <c r="G60" i="53"/>
  <c r="D60" i="53"/>
  <c r="G59" i="53"/>
  <c r="D59" i="53"/>
  <c r="G58" i="53"/>
  <c r="D58" i="53"/>
  <c r="G57" i="53"/>
  <c r="D57" i="53"/>
  <c r="H56" i="53"/>
  <c r="G56" i="53"/>
  <c r="D56" i="53"/>
  <c r="G55" i="53"/>
  <c r="D55" i="53"/>
  <c r="F54" i="53"/>
  <c r="H66" i="53" s="1"/>
  <c r="E54" i="53"/>
  <c r="C54" i="53"/>
  <c r="D54" i="53" s="1"/>
  <c r="B54" i="53"/>
  <c r="G51" i="53"/>
  <c r="G50" i="53"/>
  <c r="D50" i="53"/>
  <c r="G49" i="53"/>
  <c r="D49" i="53"/>
  <c r="G48" i="53"/>
  <c r="D48" i="53"/>
  <c r="G47" i="53"/>
  <c r="D47" i="53"/>
  <c r="G46" i="53"/>
  <c r="D46" i="53"/>
  <c r="G45" i="53"/>
  <c r="D45" i="53"/>
  <c r="G44" i="53"/>
  <c r="D44" i="53"/>
  <c r="G43" i="53"/>
  <c r="D43" i="53"/>
  <c r="G42" i="53"/>
  <c r="D42" i="53"/>
  <c r="F41" i="53"/>
  <c r="H49" i="53" s="1"/>
  <c r="E41" i="53"/>
  <c r="C41" i="53"/>
  <c r="B41" i="53"/>
  <c r="D41" i="53" s="1"/>
  <c r="G40" i="53"/>
  <c r="D40" i="53"/>
  <c r="G39" i="53"/>
  <c r="D39" i="53"/>
  <c r="G38" i="53"/>
  <c r="D38" i="53"/>
  <c r="H37" i="53"/>
  <c r="G37" i="53"/>
  <c r="D37" i="53"/>
  <c r="G36" i="53"/>
  <c r="D36" i="53"/>
  <c r="G35" i="53"/>
  <c r="D35" i="53"/>
  <c r="G34" i="53"/>
  <c r="D34" i="53"/>
  <c r="H33" i="53"/>
  <c r="G33" i="53"/>
  <c r="D33" i="53"/>
  <c r="G32" i="53"/>
  <c r="D32" i="53"/>
  <c r="G31" i="53"/>
  <c r="D31" i="53"/>
  <c r="G30" i="53"/>
  <c r="D30" i="53"/>
  <c r="H29" i="53"/>
  <c r="G29" i="53"/>
  <c r="D29" i="53"/>
  <c r="G28" i="53"/>
  <c r="D28" i="53"/>
  <c r="G27" i="53"/>
  <c r="D27" i="53"/>
  <c r="G26" i="53"/>
  <c r="D26" i="53"/>
  <c r="H25" i="53"/>
  <c r="G25" i="53"/>
  <c r="D25" i="53"/>
  <c r="G24" i="53"/>
  <c r="D24" i="53"/>
  <c r="F23" i="53"/>
  <c r="H38" i="53" s="1"/>
  <c r="E23" i="53"/>
  <c r="G23" i="53" s="1"/>
  <c r="C23" i="53"/>
  <c r="B23" i="53"/>
  <c r="H22" i="53"/>
  <c r="G21" i="53"/>
  <c r="D21" i="53"/>
  <c r="H20" i="53"/>
  <c r="G20" i="53"/>
  <c r="D20" i="53"/>
  <c r="G19" i="53"/>
  <c r="D19" i="53"/>
  <c r="H18" i="53"/>
  <c r="G18" i="53"/>
  <c r="D18" i="53"/>
  <c r="G17" i="53"/>
  <c r="D17" i="53"/>
  <c r="H16" i="53"/>
  <c r="G16" i="53"/>
  <c r="D16" i="53"/>
  <c r="G15" i="53"/>
  <c r="D15" i="53"/>
  <c r="G14" i="53"/>
  <c r="D14" i="53"/>
  <c r="G13" i="53"/>
  <c r="D13" i="53"/>
  <c r="H12" i="53"/>
  <c r="G12" i="53"/>
  <c r="D12" i="53"/>
  <c r="G11" i="53"/>
  <c r="D11" i="53"/>
  <c r="H10" i="53"/>
  <c r="G10" i="53"/>
  <c r="D10" i="53"/>
  <c r="G9" i="53"/>
  <c r="D9" i="53"/>
  <c r="H8" i="53"/>
  <c r="G8" i="53"/>
  <c r="D8" i="53"/>
  <c r="G7" i="53"/>
  <c r="D7" i="53"/>
  <c r="F6" i="53"/>
  <c r="H21" i="53" s="1"/>
  <c r="E6" i="53"/>
  <c r="G6" i="53" s="1"/>
  <c r="C6" i="53"/>
  <c r="B6" i="53"/>
  <c r="H14" i="53" l="1"/>
  <c r="D23" i="53"/>
  <c r="H27" i="53"/>
  <c r="H35" i="53"/>
  <c r="H44" i="53"/>
  <c r="G54" i="53"/>
  <c r="H62" i="53"/>
  <c r="H65" i="53"/>
  <c r="G86" i="53"/>
  <c r="H48" i="53"/>
  <c r="D6" i="53"/>
  <c r="H31" i="53"/>
  <c r="H39" i="53"/>
  <c r="H58" i="53"/>
  <c r="H91" i="53"/>
  <c r="H51" i="53"/>
  <c r="H60" i="53"/>
  <c r="H68" i="53"/>
  <c r="H72" i="53"/>
  <c r="H76" i="53"/>
  <c r="H7" i="53"/>
  <c r="H11" i="53"/>
  <c r="H15" i="53"/>
  <c r="H19" i="53"/>
  <c r="H24" i="53"/>
  <c r="H28" i="53"/>
  <c r="H32" i="53"/>
  <c r="H36" i="53"/>
  <c r="H40" i="53"/>
  <c r="H43" i="53"/>
  <c r="H47" i="53"/>
  <c r="H52" i="53"/>
  <c r="H57" i="53"/>
  <c r="H61" i="53"/>
  <c r="H64" i="53"/>
  <c r="G67" i="53"/>
  <c r="H71" i="53"/>
  <c r="H75" i="53"/>
  <c r="H79" i="53"/>
  <c r="H83" i="53"/>
  <c r="H90" i="53"/>
  <c r="H94" i="53"/>
  <c r="H46" i="53"/>
  <c r="H53" i="53"/>
  <c r="H70" i="53"/>
  <c r="H74" i="53"/>
  <c r="H78" i="53"/>
  <c r="H82" i="53"/>
  <c r="H89" i="53"/>
  <c r="H93" i="53"/>
  <c r="H42" i="53"/>
  <c r="H50" i="53"/>
  <c r="H9" i="53"/>
  <c r="H13" i="53"/>
  <c r="H17" i="53"/>
  <c r="H26" i="53"/>
  <c r="H30" i="53"/>
  <c r="H34" i="53"/>
  <c r="G41" i="53"/>
  <c r="H45" i="53"/>
  <c r="H55" i="53"/>
  <c r="H59" i="53"/>
  <c r="H63" i="53"/>
  <c r="H69" i="53"/>
  <c r="H73" i="53"/>
  <c r="H77" i="53"/>
  <c r="H81" i="53"/>
  <c r="G88" i="53"/>
  <c r="H92" i="53"/>
  <c r="Z11" i="38" l="1"/>
  <c r="AA11" i="38"/>
  <c r="Z12" i="38"/>
  <c r="AA12" i="38" s="1"/>
  <c r="Z13" i="38"/>
  <c r="AA13" i="38" s="1"/>
  <c r="Z14" i="38"/>
  <c r="AA14" i="38"/>
  <c r="Z15" i="38"/>
  <c r="AA15" i="38"/>
  <c r="E29" i="50" l="1"/>
  <c r="D29" i="50"/>
  <c r="C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C11" i="50"/>
  <c r="D11" i="50" s="1"/>
  <c r="A11" i="50"/>
  <c r="D10" i="50"/>
  <c r="D9" i="50"/>
  <c r="D8" i="50"/>
  <c r="D7" i="50"/>
  <c r="D6" i="50"/>
  <c r="D5" i="50"/>
  <c r="N41" i="46"/>
  <c r="N29" i="46"/>
  <c r="N17" i="46"/>
  <c r="H16" i="57"/>
  <c r="E16" i="57"/>
  <c r="H15" i="57"/>
  <c r="E15" i="57"/>
  <c r="I13" i="57"/>
  <c r="H13" i="57"/>
  <c r="E13" i="57"/>
  <c r="I12" i="57"/>
  <c r="H12" i="57"/>
  <c r="E12" i="57"/>
  <c r="I11" i="57"/>
  <c r="H11" i="57"/>
  <c r="E11" i="57"/>
  <c r="I10" i="57"/>
  <c r="H10" i="57"/>
  <c r="E10" i="57"/>
  <c r="I9" i="57"/>
  <c r="H9" i="57"/>
  <c r="E9" i="57"/>
  <c r="I8" i="57"/>
  <c r="H8" i="57"/>
  <c r="E8" i="57"/>
  <c r="I7" i="57"/>
  <c r="H7" i="57"/>
  <c r="E7" i="57"/>
  <c r="I102" i="56"/>
  <c r="E102" i="56"/>
  <c r="I101" i="56"/>
  <c r="E101" i="56"/>
  <c r="I100" i="56"/>
  <c r="E100" i="56"/>
  <c r="H99" i="56"/>
  <c r="J101" i="56" s="1"/>
  <c r="G99" i="56"/>
  <c r="I99" i="56" s="1"/>
  <c r="D99" i="56"/>
  <c r="E99" i="56" s="1"/>
  <c r="C99" i="56"/>
  <c r="I98" i="56"/>
  <c r="E98" i="56"/>
  <c r="J97" i="56"/>
  <c r="I97" i="56"/>
  <c r="E97" i="56"/>
  <c r="I95" i="56"/>
  <c r="E95" i="56"/>
  <c r="I94" i="56"/>
  <c r="E94" i="56"/>
  <c r="H93" i="56"/>
  <c r="J95" i="56" s="1"/>
  <c r="G93" i="56"/>
  <c r="D93" i="56"/>
  <c r="C93" i="56"/>
  <c r="E93" i="56" s="1"/>
  <c r="I90" i="56"/>
  <c r="I89" i="56"/>
  <c r="H88" i="56"/>
  <c r="J89" i="56" s="1"/>
  <c r="G88" i="56"/>
  <c r="C88" i="56"/>
  <c r="I87" i="56"/>
  <c r="E87" i="56"/>
  <c r="I86" i="56"/>
  <c r="E86" i="56"/>
  <c r="I85" i="56"/>
  <c r="E85" i="56"/>
  <c r="I83" i="56"/>
  <c r="E83" i="56"/>
  <c r="I82" i="56"/>
  <c r="H82" i="56"/>
  <c r="J85" i="56" s="1"/>
  <c r="G82" i="56"/>
  <c r="D82" i="56"/>
  <c r="C82" i="56"/>
  <c r="I79" i="56"/>
  <c r="E79" i="56"/>
  <c r="H78" i="56"/>
  <c r="J80" i="56" s="1"/>
  <c r="G78" i="56"/>
  <c r="D78" i="56"/>
  <c r="E78" i="56" s="1"/>
  <c r="I77" i="56"/>
  <c r="I76" i="56"/>
  <c r="H74" i="56"/>
  <c r="J76" i="56" s="1"/>
  <c r="G74" i="56"/>
  <c r="D74" i="56"/>
  <c r="I71" i="56"/>
  <c r="E71" i="56"/>
  <c r="I70" i="56"/>
  <c r="E70" i="56"/>
  <c r="I69" i="56"/>
  <c r="E69" i="56"/>
  <c r="I68" i="56"/>
  <c r="I67" i="56"/>
  <c r="H66" i="56"/>
  <c r="J67" i="56" s="1"/>
  <c r="G66" i="56"/>
  <c r="D66" i="56"/>
  <c r="C66" i="56"/>
  <c r="I65" i="56"/>
  <c r="E65" i="56"/>
  <c r="I64" i="56"/>
  <c r="E64" i="56"/>
  <c r="I63" i="56"/>
  <c r="E63" i="56"/>
  <c r="J62" i="56"/>
  <c r="H62" i="56"/>
  <c r="J64" i="56" s="1"/>
  <c r="G62" i="56"/>
  <c r="I62" i="56" s="1"/>
  <c r="D62" i="56"/>
  <c r="E62" i="56" s="1"/>
  <c r="C62" i="56"/>
  <c r="J61" i="56"/>
  <c r="I61" i="56"/>
  <c r="E61" i="56"/>
  <c r="J60" i="56"/>
  <c r="I60" i="56"/>
  <c r="E60" i="56"/>
  <c r="I59" i="56"/>
  <c r="E59" i="56"/>
  <c r="I58" i="56"/>
  <c r="I57" i="56"/>
  <c r="E57" i="56"/>
  <c r="I56" i="56"/>
  <c r="E56" i="56"/>
  <c r="I55" i="56"/>
  <c r="E55" i="56"/>
  <c r="I54" i="56"/>
  <c r="E54" i="56"/>
  <c r="I53" i="56"/>
  <c r="E53" i="56"/>
  <c r="H52" i="56"/>
  <c r="J59" i="56" s="1"/>
  <c r="G52" i="56"/>
  <c r="D52" i="56"/>
  <c r="C52" i="56"/>
  <c r="I51" i="56"/>
  <c r="E51" i="56"/>
  <c r="I49" i="56"/>
  <c r="E49" i="56"/>
  <c r="H48" i="56"/>
  <c r="J51" i="56" s="1"/>
  <c r="G48" i="56"/>
  <c r="D48" i="56"/>
  <c r="C48" i="56"/>
  <c r="I47" i="56"/>
  <c r="E47" i="56"/>
  <c r="I46" i="56"/>
  <c r="H45" i="56"/>
  <c r="J46" i="56" s="1"/>
  <c r="G45" i="56"/>
  <c r="C45" i="56"/>
  <c r="E45" i="56" s="1"/>
  <c r="I44" i="56"/>
  <c r="E44" i="56"/>
  <c r="I43" i="56"/>
  <c r="I41" i="56"/>
  <c r="E41" i="56"/>
  <c r="I40" i="56"/>
  <c r="E40" i="56"/>
  <c r="I39" i="56"/>
  <c r="E39" i="56"/>
  <c r="I38" i="56"/>
  <c r="E38" i="56"/>
  <c r="H37" i="56"/>
  <c r="J44" i="56" s="1"/>
  <c r="G37" i="56"/>
  <c r="D37" i="56"/>
  <c r="C37" i="56"/>
  <c r="I36" i="56"/>
  <c r="E36" i="56"/>
  <c r="I35" i="56"/>
  <c r="E35" i="56"/>
  <c r="J34" i="56"/>
  <c r="I34" i="56"/>
  <c r="E34" i="56"/>
  <c r="I32" i="56"/>
  <c r="E32" i="56"/>
  <c r="I31" i="56"/>
  <c r="E31" i="56"/>
  <c r="I30" i="56"/>
  <c r="E30" i="56"/>
  <c r="H29" i="56"/>
  <c r="J31" i="56" s="1"/>
  <c r="G29" i="56"/>
  <c r="D29" i="56"/>
  <c r="C29" i="56"/>
  <c r="I27" i="56"/>
  <c r="E27" i="56"/>
  <c r="I26" i="56"/>
  <c r="E26" i="56"/>
  <c r="I25" i="56"/>
  <c r="E25" i="56"/>
  <c r="H24" i="56"/>
  <c r="J28" i="56" s="1"/>
  <c r="G24" i="56"/>
  <c r="D24" i="56"/>
  <c r="E24" i="56" s="1"/>
  <c r="C24" i="56"/>
  <c r="I23" i="56"/>
  <c r="E23" i="56"/>
  <c r="I22" i="56"/>
  <c r="E22" i="56"/>
  <c r="I21" i="56"/>
  <c r="E21" i="56"/>
  <c r="H20" i="56"/>
  <c r="J21" i="56" s="1"/>
  <c r="G20" i="56"/>
  <c r="D20" i="56"/>
  <c r="E20" i="56" s="1"/>
  <c r="C20" i="56"/>
  <c r="I19" i="56"/>
  <c r="E19" i="56"/>
  <c r="I18" i="56"/>
  <c r="E18" i="56"/>
  <c r="I16" i="56"/>
  <c r="E16" i="56"/>
  <c r="I15" i="56"/>
  <c r="E15" i="56"/>
  <c r="H14" i="56"/>
  <c r="J15" i="56" s="1"/>
  <c r="G14" i="56"/>
  <c r="D14" i="56"/>
  <c r="E14" i="56" s="1"/>
  <c r="C14" i="56"/>
  <c r="J13" i="56"/>
  <c r="I13" i="56"/>
  <c r="E13" i="56"/>
  <c r="J12" i="56"/>
  <c r="I12" i="56"/>
  <c r="E12" i="56"/>
  <c r="I11" i="56"/>
  <c r="E11" i="56"/>
  <c r="I10" i="56"/>
  <c r="E10" i="56"/>
  <c r="I9" i="56"/>
  <c r="E9" i="56"/>
  <c r="I8" i="56"/>
  <c r="E8" i="56"/>
  <c r="I7" i="56"/>
  <c r="E7" i="56"/>
  <c r="H6" i="56"/>
  <c r="J7" i="56" s="1"/>
  <c r="G6" i="56"/>
  <c r="D6" i="56"/>
  <c r="E6" i="56" s="1"/>
  <c r="C6" i="56"/>
  <c r="H45" i="54"/>
  <c r="H44" i="54"/>
  <c r="D44" i="54"/>
  <c r="H43" i="54"/>
  <c r="D43" i="54"/>
  <c r="G42" i="54"/>
  <c r="I44" i="54" s="1"/>
  <c r="F42" i="54"/>
  <c r="C42" i="54"/>
  <c r="B42" i="54"/>
  <c r="H40" i="54"/>
  <c r="H39" i="54"/>
  <c r="H38" i="54"/>
  <c r="H37" i="54"/>
  <c r="H36" i="54"/>
  <c r="D36" i="54"/>
  <c r="H35" i="54"/>
  <c r="D35" i="54"/>
  <c r="H34" i="54"/>
  <c r="H31" i="54"/>
  <c r="D31" i="54"/>
  <c r="H30" i="54"/>
  <c r="D30" i="54"/>
  <c r="H29" i="54"/>
  <c r="D29" i="54"/>
  <c r="H28" i="54"/>
  <c r="D28" i="54"/>
  <c r="H27" i="54"/>
  <c r="D27" i="54"/>
  <c r="H26" i="54"/>
  <c r="H25" i="54"/>
  <c r="D25" i="54"/>
  <c r="H24" i="54"/>
  <c r="D24" i="54"/>
  <c r="H23" i="54"/>
  <c r="D23" i="54"/>
  <c r="H20" i="54"/>
  <c r="H19" i="54"/>
  <c r="D19" i="54"/>
  <c r="H18" i="54"/>
  <c r="D18" i="54"/>
  <c r="H17" i="54"/>
  <c r="D17" i="54"/>
  <c r="H16" i="54"/>
  <c r="D16" i="54"/>
  <c r="H15" i="54"/>
  <c r="D15" i="54"/>
  <c r="H14" i="54"/>
  <c r="D14" i="54"/>
  <c r="H13" i="54"/>
  <c r="D13" i="54"/>
  <c r="H12" i="54"/>
  <c r="D12" i="54"/>
  <c r="H11" i="54"/>
  <c r="D11" i="54"/>
  <c r="H10" i="54"/>
  <c r="D10" i="54"/>
  <c r="H9" i="54"/>
  <c r="D9" i="54"/>
  <c r="H8" i="54"/>
  <c r="D8" i="54"/>
  <c r="G7" i="54"/>
  <c r="I9" i="54" s="1"/>
  <c r="F7" i="54"/>
  <c r="C7" i="54"/>
  <c r="D7" i="54" s="1"/>
  <c r="B7" i="54"/>
  <c r="K92" i="58"/>
  <c r="J92" i="58"/>
  <c r="F92" i="58"/>
  <c r="J91" i="58"/>
  <c r="F91" i="58"/>
  <c r="K90" i="58"/>
  <c r="J90" i="58"/>
  <c r="F90" i="58"/>
  <c r="K89" i="58"/>
  <c r="J89" i="58"/>
  <c r="F89" i="58"/>
  <c r="K88" i="58"/>
  <c r="J88" i="58"/>
  <c r="F88" i="58"/>
  <c r="J87" i="58"/>
  <c r="F87" i="58"/>
  <c r="K86" i="58"/>
  <c r="J86" i="58"/>
  <c r="F86" i="58"/>
  <c r="K85" i="58"/>
  <c r="J85" i="58"/>
  <c r="I85" i="58"/>
  <c r="K91" i="58" s="1"/>
  <c r="H85" i="58"/>
  <c r="E85" i="58"/>
  <c r="F85" i="58" s="1"/>
  <c r="D85" i="58"/>
  <c r="J84" i="58"/>
  <c r="J83" i="58"/>
  <c r="F83" i="58"/>
  <c r="F82" i="58"/>
  <c r="J81" i="58"/>
  <c r="F81" i="58"/>
  <c r="I80" i="58"/>
  <c r="K81" i="58" s="1"/>
  <c r="H80" i="58"/>
  <c r="E80" i="58"/>
  <c r="F80" i="58" s="1"/>
  <c r="D80" i="58"/>
  <c r="K79" i="58"/>
  <c r="J79" i="58"/>
  <c r="F79" i="58"/>
  <c r="K78" i="58"/>
  <c r="J78" i="58"/>
  <c r="F78" i="58"/>
  <c r="J77" i="58"/>
  <c r="F77" i="58"/>
  <c r="J76" i="58"/>
  <c r="F76" i="58"/>
  <c r="K75" i="58"/>
  <c r="J75" i="58"/>
  <c r="F75" i="58"/>
  <c r="K74" i="58"/>
  <c r="J74" i="58"/>
  <c r="F74" i="58"/>
  <c r="K72" i="58"/>
  <c r="K71" i="58"/>
  <c r="J71" i="58"/>
  <c r="F71" i="58"/>
  <c r="K70" i="58"/>
  <c r="J70" i="58"/>
  <c r="J69" i="58"/>
  <c r="F69" i="58"/>
  <c r="K68" i="58"/>
  <c r="J68" i="58"/>
  <c r="J67" i="58"/>
  <c r="F67" i="58"/>
  <c r="J66" i="58"/>
  <c r="F66" i="58"/>
  <c r="K65" i="58"/>
  <c r="I65" i="58"/>
  <c r="K76" i="58" s="1"/>
  <c r="H65" i="58"/>
  <c r="F65" i="58"/>
  <c r="E65" i="58"/>
  <c r="D65" i="58"/>
  <c r="J64" i="58"/>
  <c r="F64" i="58"/>
  <c r="J63" i="58"/>
  <c r="F63" i="58"/>
  <c r="J62" i="58"/>
  <c r="F62" i="58"/>
  <c r="J61" i="58"/>
  <c r="F61" i="58"/>
  <c r="J60" i="58"/>
  <c r="F60" i="58"/>
  <c r="J59" i="58"/>
  <c r="F59" i="58"/>
  <c r="J58" i="58"/>
  <c r="F58" i="58"/>
  <c r="J57" i="58"/>
  <c r="F57" i="58"/>
  <c r="J56" i="58"/>
  <c r="F56" i="58"/>
  <c r="J55" i="58"/>
  <c r="F55" i="58"/>
  <c r="J54" i="58"/>
  <c r="F54" i="58"/>
  <c r="J53" i="58"/>
  <c r="F53" i="58"/>
  <c r="J52" i="58"/>
  <c r="F52" i="58"/>
  <c r="I51" i="58"/>
  <c r="K51" i="58" s="1"/>
  <c r="H51" i="58"/>
  <c r="E51" i="58"/>
  <c r="F51" i="58" s="1"/>
  <c r="D51" i="58"/>
  <c r="J50" i="58"/>
  <c r="F50" i="58"/>
  <c r="K49" i="58"/>
  <c r="J49" i="58"/>
  <c r="F49" i="58"/>
  <c r="J48" i="58"/>
  <c r="F48" i="58"/>
  <c r="J46" i="58"/>
  <c r="F46" i="58"/>
  <c r="J45" i="58"/>
  <c r="F45" i="58"/>
  <c r="J44" i="58"/>
  <c r="F44" i="58"/>
  <c r="K43" i="58"/>
  <c r="J43" i="58"/>
  <c r="F43" i="58"/>
  <c r="J42" i="58"/>
  <c r="F42" i="58"/>
  <c r="J41" i="58"/>
  <c r="F41" i="58"/>
  <c r="J40" i="58"/>
  <c r="F40" i="58"/>
  <c r="K39" i="58"/>
  <c r="J39" i="58"/>
  <c r="F39" i="58"/>
  <c r="J38" i="58"/>
  <c r="F38" i="58"/>
  <c r="J37" i="58"/>
  <c r="F37" i="58"/>
  <c r="I36" i="58"/>
  <c r="K37" i="58" s="1"/>
  <c r="H36" i="58"/>
  <c r="E36" i="58"/>
  <c r="F36" i="58" s="1"/>
  <c r="D36" i="58"/>
  <c r="K35" i="58"/>
  <c r="J35" i="58"/>
  <c r="F35" i="58"/>
  <c r="K34" i="58"/>
  <c r="J34" i="58"/>
  <c r="F34" i="58"/>
  <c r="J33" i="58"/>
  <c r="F33" i="58"/>
  <c r="J32" i="58"/>
  <c r="F32" i="58"/>
  <c r="K31" i="58"/>
  <c r="J31" i="58"/>
  <c r="F31" i="58"/>
  <c r="K30" i="58"/>
  <c r="J30" i="58"/>
  <c r="F30" i="58"/>
  <c r="J29" i="58"/>
  <c r="F29" i="58"/>
  <c r="J28" i="58"/>
  <c r="F28" i="58"/>
  <c r="K27" i="58"/>
  <c r="J27" i="58"/>
  <c r="F27" i="58"/>
  <c r="K26" i="58"/>
  <c r="J26" i="58"/>
  <c r="F26" i="58"/>
  <c r="J25" i="58"/>
  <c r="K24" i="58"/>
  <c r="J24" i="58"/>
  <c r="F24" i="58"/>
  <c r="K23" i="58"/>
  <c r="J23" i="58"/>
  <c r="F23" i="58"/>
  <c r="J22" i="58"/>
  <c r="F22" i="58"/>
  <c r="J21" i="58"/>
  <c r="F21" i="58"/>
  <c r="K20" i="58"/>
  <c r="I20" i="58"/>
  <c r="K32" i="58" s="1"/>
  <c r="H20" i="58"/>
  <c r="F20" i="58"/>
  <c r="E20" i="58"/>
  <c r="D20" i="58"/>
  <c r="K19" i="58"/>
  <c r="J19" i="58"/>
  <c r="F19" i="58"/>
  <c r="K18" i="58"/>
  <c r="J18" i="58"/>
  <c r="F18" i="58"/>
  <c r="J17" i="58"/>
  <c r="F17" i="58"/>
  <c r="K16" i="58"/>
  <c r="J16" i="58"/>
  <c r="F16" i="58"/>
  <c r="K15" i="58"/>
  <c r="J15" i="58"/>
  <c r="F15" i="58"/>
  <c r="K14" i="58"/>
  <c r="J14" i="58"/>
  <c r="F14" i="58"/>
  <c r="J13" i="58"/>
  <c r="F13" i="58"/>
  <c r="K12" i="58"/>
  <c r="J12" i="58"/>
  <c r="F12" i="58"/>
  <c r="K11" i="58"/>
  <c r="J11" i="58"/>
  <c r="F11" i="58"/>
  <c r="K10" i="58"/>
  <c r="J10" i="58"/>
  <c r="F10" i="58"/>
  <c r="J9" i="58"/>
  <c r="F9" i="58"/>
  <c r="K8" i="58"/>
  <c r="J8" i="58"/>
  <c r="F8" i="58"/>
  <c r="K7" i="58"/>
  <c r="J7" i="58"/>
  <c r="I7" i="58"/>
  <c r="K17" i="58" s="1"/>
  <c r="H7" i="58"/>
  <c r="E7" i="58"/>
  <c r="F7" i="58" s="1"/>
  <c r="D7" i="58"/>
  <c r="E37" i="56" l="1"/>
  <c r="J37" i="56"/>
  <c r="J43" i="56"/>
  <c r="E48" i="56"/>
  <c r="J48" i="56"/>
  <c r="J50" i="56"/>
  <c r="E52" i="56"/>
  <c r="J58" i="56"/>
  <c r="J75" i="56"/>
  <c r="J93" i="56"/>
  <c r="J99" i="56"/>
  <c r="J102" i="56"/>
  <c r="E29" i="56"/>
  <c r="J63" i="56"/>
  <c r="J70" i="56"/>
  <c r="J83" i="56"/>
  <c r="J41" i="56"/>
  <c r="I45" i="56"/>
  <c r="J55" i="56"/>
  <c r="J65" i="56"/>
  <c r="J32" i="56"/>
  <c r="I37" i="56"/>
  <c r="J38" i="56"/>
  <c r="J45" i="56"/>
  <c r="I48" i="56"/>
  <c r="J49" i="56"/>
  <c r="J74" i="56"/>
  <c r="J77" i="56"/>
  <c r="E82" i="56"/>
  <c r="I88" i="56"/>
  <c r="I93" i="56"/>
  <c r="J94" i="56"/>
  <c r="J100" i="56"/>
  <c r="I10" i="54"/>
  <c r="I25" i="54"/>
  <c r="I35" i="54"/>
  <c r="D42" i="54"/>
  <c r="I14" i="54"/>
  <c r="I18" i="54"/>
  <c r="I28" i="54"/>
  <c r="J8" i="56"/>
  <c r="J11" i="56"/>
  <c r="I14" i="56"/>
  <c r="J17" i="56"/>
  <c r="I20" i="56"/>
  <c r="I24" i="56"/>
  <c r="J25" i="56"/>
  <c r="J33" i="56"/>
  <c r="J54" i="56"/>
  <c r="J6" i="56"/>
  <c r="J10" i="56"/>
  <c r="J14" i="56"/>
  <c r="J20" i="56"/>
  <c r="J24" i="56"/>
  <c r="I29" i="56"/>
  <c r="J30" i="56"/>
  <c r="J36" i="56"/>
  <c r="J40" i="56"/>
  <c r="J42" i="56"/>
  <c r="J47" i="56"/>
  <c r="I52" i="56"/>
  <c r="J53" i="56"/>
  <c r="J57" i="56"/>
  <c r="I66" i="56"/>
  <c r="J69" i="56"/>
  <c r="I78" i="56"/>
  <c r="J79" i="56"/>
  <c r="J82" i="56"/>
  <c r="J84" i="56"/>
  <c r="J88" i="56"/>
  <c r="J90" i="56"/>
  <c r="J16" i="56"/>
  <c r="J9" i="56"/>
  <c r="J19" i="56"/>
  <c r="J23" i="56"/>
  <c r="J27" i="56"/>
  <c r="J29" i="56"/>
  <c r="J35" i="56"/>
  <c r="J39" i="56"/>
  <c r="J52" i="56"/>
  <c r="J56" i="56"/>
  <c r="J66" i="56"/>
  <c r="J68" i="56"/>
  <c r="J78" i="56"/>
  <c r="J18" i="56"/>
  <c r="J22" i="56"/>
  <c r="J26" i="56"/>
  <c r="J71" i="56"/>
  <c r="I6" i="56"/>
  <c r="I13" i="54"/>
  <c r="I17" i="54"/>
  <c r="I20" i="54"/>
  <c r="I24" i="54"/>
  <c r="I31" i="54"/>
  <c r="I34" i="54"/>
  <c r="I37" i="54"/>
  <c r="I39" i="54"/>
  <c r="H42" i="54"/>
  <c r="I43" i="54"/>
  <c r="H7" i="54"/>
  <c r="I8" i="54"/>
  <c r="I12" i="54"/>
  <c r="I16" i="54"/>
  <c r="I21" i="54"/>
  <c r="I23" i="54"/>
  <c r="I26" i="54"/>
  <c r="I30" i="54"/>
  <c r="I32" i="54"/>
  <c r="I42" i="54"/>
  <c r="I45" i="54"/>
  <c r="I7" i="54"/>
  <c r="I11" i="54"/>
  <c r="I15" i="54"/>
  <c r="I19" i="54"/>
  <c r="I22" i="54"/>
  <c r="I29" i="54"/>
  <c r="I33" i="54"/>
  <c r="I36" i="54"/>
  <c r="I38" i="54"/>
  <c r="I40" i="54"/>
  <c r="I27" i="54"/>
  <c r="K42" i="58"/>
  <c r="K46" i="58"/>
  <c r="J51" i="58"/>
  <c r="K60" i="58"/>
  <c r="K64" i="58"/>
  <c r="K22" i="58"/>
  <c r="K25" i="58"/>
  <c r="K29" i="58"/>
  <c r="K33" i="58"/>
  <c r="J36" i="58"/>
  <c r="K41" i="58"/>
  <c r="K45" i="58"/>
  <c r="K47" i="58"/>
  <c r="K55" i="58"/>
  <c r="K59" i="58"/>
  <c r="K63" i="58"/>
  <c r="K67" i="58"/>
  <c r="K73" i="58"/>
  <c r="K77" i="58"/>
  <c r="J80" i="58"/>
  <c r="K9" i="58"/>
  <c r="K13" i="58"/>
  <c r="J20" i="58"/>
  <c r="K21" i="58"/>
  <c r="K28" i="58"/>
  <c r="K36" i="58"/>
  <c r="K40" i="58"/>
  <c r="K44" i="58"/>
  <c r="K50" i="58"/>
  <c r="K54" i="58"/>
  <c r="K58" i="58"/>
  <c r="K62" i="58"/>
  <c r="J65" i="58"/>
  <c r="K66" i="58"/>
  <c r="K69" i="58"/>
  <c r="K82" i="58"/>
  <c r="K87" i="58"/>
  <c r="K53" i="58"/>
  <c r="K57" i="58"/>
  <c r="K61" i="58"/>
  <c r="K38" i="58"/>
  <c r="K52" i="58"/>
  <c r="K56" i="58"/>
  <c r="K48" i="58"/>
  <c r="B17" i="43"/>
  <c r="N55" i="43" l="1"/>
  <c r="H30" i="43"/>
  <c r="G30" i="43"/>
  <c r="H29" i="43"/>
  <c r="C29" i="43"/>
  <c r="C30" i="43" s="1"/>
  <c r="B29" i="43"/>
  <c r="B30" i="43" s="1"/>
  <c r="H28" i="43"/>
  <c r="D28" i="43"/>
  <c r="H27" i="43"/>
  <c r="H26" i="43"/>
  <c r="H25" i="43"/>
  <c r="H24" i="43"/>
  <c r="D24" i="43"/>
  <c r="D29" i="43" s="1"/>
  <c r="D30" i="43" s="1"/>
  <c r="H23" i="43"/>
  <c r="D23" i="43"/>
  <c r="H22" i="43"/>
  <c r="D22" i="43"/>
  <c r="H21" i="43"/>
  <c r="D21" i="43"/>
  <c r="H20" i="43"/>
  <c r="D20" i="43"/>
  <c r="H19" i="43"/>
  <c r="D19" i="43"/>
  <c r="H18" i="43"/>
  <c r="D18" i="43"/>
  <c r="D17" i="43" s="1"/>
  <c r="H17" i="43"/>
  <c r="C17" i="43"/>
  <c r="H16" i="43"/>
  <c r="H15" i="43"/>
  <c r="H14" i="43"/>
  <c r="H13" i="43"/>
  <c r="H12" i="43"/>
  <c r="H11" i="43"/>
  <c r="H10" i="43"/>
  <c r="H9" i="43"/>
  <c r="H8" i="43"/>
  <c r="H7" i="43"/>
  <c r="H6" i="43"/>
  <c r="E79" i="42" l="1"/>
  <c r="B79" i="42"/>
  <c r="G78" i="42"/>
  <c r="D78" i="42"/>
  <c r="G77" i="42"/>
  <c r="D77" i="42"/>
  <c r="H76" i="42"/>
  <c r="G76" i="42"/>
  <c r="H73" i="42"/>
  <c r="G73" i="42"/>
  <c r="D73" i="42"/>
  <c r="G72" i="42"/>
  <c r="D72" i="42"/>
  <c r="G71" i="42"/>
  <c r="D71" i="42"/>
  <c r="G70" i="42"/>
  <c r="D70" i="42"/>
  <c r="H69" i="42"/>
  <c r="G69" i="42"/>
  <c r="H68" i="42"/>
  <c r="G68" i="42"/>
  <c r="D68" i="42"/>
  <c r="F67" i="42"/>
  <c r="H74" i="42" s="1"/>
  <c r="D67" i="42"/>
  <c r="C67" i="42"/>
  <c r="H66" i="42"/>
  <c r="G66" i="42"/>
  <c r="D66" i="42"/>
  <c r="G65" i="42"/>
  <c r="D65" i="42"/>
  <c r="H64" i="42"/>
  <c r="G64" i="42"/>
  <c r="D64" i="42"/>
  <c r="H63" i="42"/>
  <c r="G63" i="42"/>
  <c r="D63" i="42"/>
  <c r="H62" i="42"/>
  <c r="G62" i="42"/>
  <c r="D62" i="42"/>
  <c r="G61" i="42"/>
  <c r="D61" i="42"/>
  <c r="H60" i="42"/>
  <c r="G60" i="42"/>
  <c r="D60" i="42"/>
  <c r="H59" i="42"/>
  <c r="G59" i="42"/>
  <c r="D59" i="42"/>
  <c r="H58" i="42"/>
  <c r="G58" i="42"/>
  <c r="D58" i="42"/>
  <c r="G57" i="42"/>
  <c r="D57" i="42"/>
  <c r="H56" i="42"/>
  <c r="G56" i="42"/>
  <c r="D56" i="42"/>
  <c r="H55" i="42"/>
  <c r="G55" i="42"/>
  <c r="F55" i="42"/>
  <c r="H65" i="42" s="1"/>
  <c r="C55" i="42"/>
  <c r="D55" i="42" s="1"/>
  <c r="G54" i="42"/>
  <c r="D54" i="42"/>
  <c r="G53" i="42"/>
  <c r="D53" i="42"/>
  <c r="G52" i="42"/>
  <c r="D52" i="42"/>
  <c r="G51" i="42"/>
  <c r="G50" i="42"/>
  <c r="D50" i="42"/>
  <c r="G49" i="42"/>
  <c r="D49" i="42"/>
  <c r="G48" i="42"/>
  <c r="D48" i="42"/>
  <c r="G47" i="42"/>
  <c r="D47" i="42"/>
  <c r="G45" i="42"/>
  <c r="D45" i="42"/>
  <c r="G44" i="42"/>
  <c r="D44" i="42"/>
  <c r="F43" i="42"/>
  <c r="H53" i="42" s="1"/>
  <c r="C43" i="42"/>
  <c r="D43" i="42" s="1"/>
  <c r="G42" i="42"/>
  <c r="D42" i="42"/>
  <c r="G41" i="42"/>
  <c r="D41" i="42"/>
  <c r="G40" i="42"/>
  <c r="D40" i="42"/>
  <c r="G39" i="42"/>
  <c r="D39" i="42"/>
  <c r="G38" i="42"/>
  <c r="G37" i="42"/>
  <c r="G36" i="42"/>
  <c r="D36" i="42"/>
  <c r="G35" i="42"/>
  <c r="D35" i="42"/>
  <c r="G34" i="42"/>
  <c r="D34" i="42"/>
  <c r="G33" i="42"/>
  <c r="D33" i="42"/>
  <c r="G32" i="42"/>
  <c r="D32" i="42"/>
  <c r="F31" i="42"/>
  <c r="H42" i="42" s="1"/>
  <c r="C31" i="42"/>
  <c r="D31" i="42" s="1"/>
  <c r="H30" i="42"/>
  <c r="G30" i="42"/>
  <c r="D30" i="42"/>
  <c r="H29" i="42"/>
  <c r="G29" i="42"/>
  <c r="D29" i="42"/>
  <c r="G28" i="42"/>
  <c r="D28" i="42"/>
  <c r="H27" i="42"/>
  <c r="G27" i="42"/>
  <c r="H26" i="42"/>
  <c r="H25" i="42"/>
  <c r="G25" i="42"/>
  <c r="D25" i="42"/>
  <c r="H24" i="42"/>
  <c r="G24" i="42"/>
  <c r="D24" i="42"/>
  <c r="H22" i="42"/>
  <c r="G22" i="42"/>
  <c r="D22" i="42"/>
  <c r="G21" i="42"/>
  <c r="D21" i="42"/>
  <c r="H20" i="42"/>
  <c r="G20" i="42"/>
  <c r="D20" i="42"/>
  <c r="H19" i="42"/>
  <c r="G19" i="42"/>
  <c r="F19" i="42"/>
  <c r="H28" i="42" s="1"/>
  <c r="C19" i="42"/>
  <c r="D19" i="42" s="1"/>
  <c r="H18" i="42"/>
  <c r="G18" i="42"/>
  <c r="D18" i="42"/>
  <c r="H17" i="42"/>
  <c r="G17" i="42"/>
  <c r="G16" i="42"/>
  <c r="D16" i="42"/>
  <c r="H15" i="42"/>
  <c r="G15" i="42"/>
  <c r="D15" i="42"/>
  <c r="H14" i="42"/>
  <c r="H13" i="42"/>
  <c r="G13" i="42"/>
  <c r="D13" i="42"/>
  <c r="H12" i="42"/>
  <c r="H11" i="42"/>
  <c r="H8" i="42"/>
  <c r="H7" i="42"/>
  <c r="F7" i="42"/>
  <c r="F79" i="42" s="1"/>
  <c r="C7" i="42"/>
  <c r="D7" i="42" s="1"/>
  <c r="G88" i="41"/>
  <c r="I88" i="41" s="1"/>
  <c r="F88" i="41"/>
  <c r="H88" i="41" s="1"/>
  <c r="D88" i="41"/>
  <c r="E88" i="41" s="1"/>
  <c r="C88" i="41"/>
  <c r="I87" i="41"/>
  <c r="H87" i="41"/>
  <c r="E87" i="41"/>
  <c r="I86" i="41"/>
  <c r="I85" i="41"/>
  <c r="H85" i="41"/>
  <c r="E85" i="41"/>
  <c r="I84" i="41"/>
  <c r="I83" i="41"/>
  <c r="I82" i="41"/>
  <c r="I81" i="41"/>
  <c r="H81" i="41"/>
  <c r="E81" i="41"/>
  <c r="I80" i="41"/>
  <c r="H80" i="41"/>
  <c r="I79" i="41"/>
  <c r="H79" i="41"/>
  <c r="E79" i="41"/>
  <c r="I78" i="41"/>
  <c r="H78" i="41"/>
  <c r="E78" i="41"/>
  <c r="I77" i="41"/>
  <c r="H77" i="41"/>
  <c r="E77" i="41"/>
  <c r="I76" i="41"/>
  <c r="I75" i="41"/>
  <c r="H75" i="41"/>
  <c r="E75" i="41"/>
  <c r="I74" i="41"/>
  <c r="H74" i="41"/>
  <c r="E74" i="41"/>
  <c r="I73" i="41"/>
  <c r="H73" i="41"/>
  <c r="E73" i="41"/>
  <c r="I72" i="41"/>
  <c r="H72" i="41"/>
  <c r="E72" i="41"/>
  <c r="I71" i="41"/>
  <c r="H71" i="41"/>
  <c r="E71" i="41"/>
  <c r="I70" i="41"/>
  <c r="H70" i="41"/>
  <c r="E70" i="41"/>
  <c r="I69" i="41"/>
  <c r="H69" i="41"/>
  <c r="E69" i="41"/>
  <c r="I68" i="41"/>
  <c r="H68" i="41"/>
  <c r="E68" i="41"/>
  <c r="I67" i="41"/>
  <c r="H67" i="41"/>
  <c r="E67" i="41"/>
  <c r="I66" i="41"/>
  <c r="H66" i="41"/>
  <c r="E66" i="41"/>
  <c r="I65" i="41"/>
  <c r="H65" i="41"/>
  <c r="E65" i="41"/>
  <c r="I64" i="41"/>
  <c r="H64" i="41"/>
  <c r="E64" i="41"/>
  <c r="I63" i="41"/>
  <c r="H63" i="41"/>
  <c r="E63" i="41"/>
  <c r="I62" i="41"/>
  <c r="H62" i="41"/>
  <c r="I61" i="41"/>
  <c r="H61" i="41"/>
  <c r="E61" i="41"/>
  <c r="I60" i="41"/>
  <c r="H60" i="41"/>
  <c r="E60" i="41"/>
  <c r="I59" i="41"/>
  <c r="H59" i="41"/>
  <c r="E59" i="41"/>
  <c r="I58" i="41"/>
  <c r="H58" i="41"/>
  <c r="E58" i="41"/>
  <c r="I57" i="41"/>
  <c r="H57" i="41"/>
  <c r="E57" i="41"/>
  <c r="I56" i="41"/>
  <c r="H56" i="41"/>
  <c r="E56" i="41"/>
  <c r="I55" i="41"/>
  <c r="H55" i="41"/>
  <c r="E55" i="41"/>
  <c r="I54" i="41"/>
  <c r="H54" i="41"/>
  <c r="E54" i="41"/>
  <c r="I53" i="41"/>
  <c r="H53" i="41"/>
  <c r="E53" i="41"/>
  <c r="I52" i="41"/>
  <c r="H52" i="41"/>
  <c r="E52" i="41"/>
  <c r="I51" i="41"/>
  <c r="H51" i="41"/>
  <c r="E51" i="41"/>
  <c r="I50" i="41"/>
  <c r="H50" i="41"/>
  <c r="E50" i="41"/>
  <c r="I49" i="41"/>
  <c r="H49" i="41"/>
  <c r="E49" i="41"/>
  <c r="I48" i="41"/>
  <c r="H48" i="41"/>
  <c r="E48" i="41"/>
  <c r="I47" i="41"/>
  <c r="H47" i="41"/>
  <c r="E47" i="41"/>
  <c r="I46" i="41"/>
  <c r="H46" i="41"/>
  <c r="E46" i="41"/>
  <c r="I45" i="41"/>
  <c r="H45" i="41"/>
  <c r="E45" i="41"/>
  <c r="I44" i="41"/>
  <c r="H44" i="41"/>
  <c r="E44" i="41"/>
  <c r="I43" i="41"/>
  <c r="H43" i="41"/>
  <c r="E43" i="41"/>
  <c r="I42" i="41"/>
  <c r="H42" i="41"/>
  <c r="E42" i="41"/>
  <c r="I41" i="41"/>
  <c r="H41" i="41"/>
  <c r="E41" i="41"/>
  <c r="I40" i="41"/>
  <c r="H40" i="41"/>
  <c r="E40" i="41"/>
  <c r="I39" i="41"/>
  <c r="H39" i="41"/>
  <c r="E39" i="41"/>
  <c r="I38" i="41"/>
  <c r="H38" i="41"/>
  <c r="E38" i="41"/>
  <c r="I37" i="41"/>
  <c r="H37" i="41"/>
  <c r="E37" i="41"/>
  <c r="G31" i="41"/>
  <c r="I31" i="41" s="1"/>
  <c r="F31" i="41"/>
  <c r="H31" i="41" s="1"/>
  <c r="D31" i="41"/>
  <c r="E31" i="41" s="1"/>
  <c r="C31" i="41"/>
  <c r="I30" i="41"/>
  <c r="H29" i="41"/>
  <c r="I28" i="41"/>
  <c r="H28" i="41"/>
  <c r="E28" i="41"/>
  <c r="I27" i="41"/>
  <c r="H27" i="41"/>
  <c r="I26" i="41"/>
  <c r="H26" i="41"/>
  <c r="E26" i="41"/>
  <c r="I25" i="41"/>
  <c r="H25" i="41"/>
  <c r="I24" i="41"/>
  <c r="H24" i="41"/>
  <c r="E24" i="41"/>
  <c r="I23" i="41"/>
  <c r="H23" i="41"/>
  <c r="E23" i="41"/>
  <c r="I22" i="41"/>
  <c r="H22" i="41"/>
  <c r="E22" i="41"/>
  <c r="I21" i="41"/>
  <c r="H21" i="41"/>
  <c r="E21" i="41"/>
  <c r="I20" i="41"/>
  <c r="H20" i="41"/>
  <c r="E20" i="41"/>
  <c r="I19" i="41"/>
  <c r="H19" i="41"/>
  <c r="E19" i="41"/>
  <c r="I18" i="41"/>
  <c r="H18" i="41"/>
  <c r="E18" i="41"/>
  <c r="I17" i="41"/>
  <c r="H17" i="41"/>
  <c r="E17" i="41"/>
  <c r="I16" i="41"/>
  <c r="H16" i="41"/>
  <c r="E16" i="41"/>
  <c r="I15" i="41"/>
  <c r="H15" i="41"/>
  <c r="E15" i="41"/>
  <c r="I14" i="41"/>
  <c r="H14" i="41"/>
  <c r="E14" i="41"/>
  <c r="I13" i="41"/>
  <c r="H13" i="41"/>
  <c r="E13" i="41"/>
  <c r="I12" i="41"/>
  <c r="H12" i="41"/>
  <c r="E12" i="41"/>
  <c r="I11" i="41"/>
  <c r="H11" i="41"/>
  <c r="E11" i="41"/>
  <c r="I10" i="41"/>
  <c r="H10" i="41"/>
  <c r="E10" i="41"/>
  <c r="I9" i="41"/>
  <c r="H9" i="41"/>
  <c r="E9" i="41"/>
  <c r="I8" i="41"/>
  <c r="H8" i="41"/>
  <c r="E8" i="41"/>
  <c r="I7" i="41"/>
  <c r="H7" i="41"/>
  <c r="E7" i="41"/>
  <c r="H25" i="40"/>
  <c r="H22" i="40"/>
  <c r="H21" i="40"/>
  <c r="H20" i="40"/>
  <c r="H19" i="40"/>
  <c r="H18" i="40"/>
  <c r="H17" i="40"/>
  <c r="H15" i="40" s="1"/>
  <c r="I15" i="40" s="1"/>
  <c r="H16" i="40"/>
  <c r="G15" i="40"/>
  <c r="G26" i="40" s="1"/>
  <c r="G27" i="40" s="1"/>
  <c r="F15" i="40"/>
  <c r="F26" i="40" s="1"/>
  <c r="F27" i="40" s="1"/>
  <c r="E15" i="40"/>
  <c r="E26" i="40" s="1"/>
  <c r="E27" i="40" s="1"/>
  <c r="D15" i="40"/>
  <c r="D26" i="40" s="1"/>
  <c r="D27" i="40" s="1"/>
  <c r="C15" i="40"/>
  <c r="C26" i="40" s="1"/>
  <c r="C27" i="40" s="1"/>
  <c r="B15" i="40"/>
  <c r="B26" i="40" s="1"/>
  <c r="I14" i="40"/>
  <c r="I13" i="40"/>
  <c r="I12" i="40"/>
  <c r="I11" i="40"/>
  <c r="I10" i="40"/>
  <c r="I9" i="40"/>
  <c r="I8" i="40"/>
  <c r="I7" i="40"/>
  <c r="I6" i="40"/>
  <c r="I5" i="40"/>
  <c r="H79" i="42" l="1"/>
  <c r="G79" i="42"/>
  <c r="H9" i="42"/>
  <c r="H35" i="42"/>
  <c r="H41" i="42"/>
  <c r="H43" i="42"/>
  <c r="G67" i="42"/>
  <c r="H71" i="42"/>
  <c r="H75" i="42"/>
  <c r="H78" i="42"/>
  <c r="H31" i="42"/>
  <c r="H49" i="42"/>
  <c r="H52" i="42"/>
  <c r="G7" i="42"/>
  <c r="H10" i="42"/>
  <c r="H16" i="42"/>
  <c r="H21" i="42"/>
  <c r="H23" i="42"/>
  <c r="H34" i="42"/>
  <c r="H37" i="42"/>
  <c r="H40" i="42"/>
  <c r="H48" i="42"/>
  <c r="H51" i="42"/>
  <c r="H57" i="42"/>
  <c r="H61" i="42"/>
  <c r="H67" i="42"/>
  <c r="H70" i="42"/>
  <c r="H77" i="42"/>
  <c r="H33" i="42"/>
  <c r="H39" i="42"/>
  <c r="H45" i="42"/>
  <c r="H47" i="42"/>
  <c r="H54" i="42"/>
  <c r="C79" i="42"/>
  <c r="D79" i="42" s="1"/>
  <c r="G31" i="42"/>
  <c r="H32" i="42"/>
  <c r="H36" i="42"/>
  <c r="H38" i="42"/>
  <c r="G43" i="42"/>
  <c r="H44" i="42"/>
  <c r="H46" i="42"/>
  <c r="H50" i="42"/>
  <c r="H72" i="42"/>
  <c r="I29" i="41"/>
  <c r="B27" i="40"/>
  <c r="H26" i="40"/>
  <c r="H27" i="40" s="1"/>
  <c r="G77" i="52" l="1"/>
  <c r="D77" i="52"/>
  <c r="G76" i="52"/>
  <c r="D76" i="52"/>
  <c r="G75" i="52"/>
  <c r="D75" i="52"/>
  <c r="G74" i="52"/>
  <c r="D74" i="52"/>
  <c r="G73" i="52"/>
  <c r="D73" i="52"/>
  <c r="G72" i="52"/>
  <c r="D72" i="52"/>
  <c r="F71" i="52"/>
  <c r="H75" i="52" s="1"/>
  <c r="E71" i="52"/>
  <c r="C71" i="52"/>
  <c r="D71" i="52" s="1"/>
  <c r="B71" i="52"/>
  <c r="G70" i="52"/>
  <c r="D70" i="52"/>
  <c r="F69" i="52"/>
  <c r="G69" i="52" s="1"/>
  <c r="E69" i="52"/>
  <c r="C69" i="52"/>
  <c r="D69" i="52" s="1"/>
  <c r="B69" i="52"/>
  <c r="H68" i="52"/>
  <c r="G68" i="52"/>
  <c r="D68" i="52"/>
  <c r="G67" i="52"/>
  <c r="D67" i="52"/>
  <c r="F66" i="52"/>
  <c r="E66" i="52"/>
  <c r="D66" i="52"/>
  <c r="C66" i="52"/>
  <c r="B66" i="52"/>
  <c r="G65" i="52"/>
  <c r="D65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6" i="52"/>
  <c r="D56" i="52"/>
  <c r="G55" i="52"/>
  <c r="D55" i="52"/>
  <c r="F54" i="52"/>
  <c r="H65" i="52" s="1"/>
  <c r="E54" i="52"/>
  <c r="C54" i="52"/>
  <c r="B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F42" i="52"/>
  <c r="H50" i="52" s="1"/>
  <c r="E42" i="52"/>
  <c r="C42" i="52"/>
  <c r="D42" i="52" s="1"/>
  <c r="B42" i="52"/>
  <c r="G41" i="52"/>
  <c r="D41" i="52"/>
  <c r="G40" i="52"/>
  <c r="D40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F30" i="52"/>
  <c r="H39" i="52" s="1"/>
  <c r="E30" i="52"/>
  <c r="C30" i="52"/>
  <c r="D30" i="52" s="1"/>
  <c r="B30" i="52"/>
  <c r="G29" i="52"/>
  <c r="D29" i="52"/>
  <c r="G28" i="52"/>
  <c r="D28" i="52"/>
  <c r="G27" i="52"/>
  <c r="D27" i="52"/>
  <c r="G26" i="52"/>
  <c r="D26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F18" i="52"/>
  <c r="H23" i="52" s="1"/>
  <c r="E18" i="52"/>
  <c r="C18" i="52"/>
  <c r="D18" i="52" s="1"/>
  <c r="B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8" i="52"/>
  <c r="G8" i="52"/>
  <c r="D8" i="52"/>
  <c r="G7" i="52"/>
  <c r="D7" i="52"/>
  <c r="F6" i="52"/>
  <c r="H17" i="52" s="1"/>
  <c r="E6" i="52"/>
  <c r="C6" i="52"/>
  <c r="B6" i="52"/>
  <c r="I37" i="51"/>
  <c r="I38" i="51" s="1"/>
  <c r="H37" i="51"/>
  <c r="H38" i="51" s="1"/>
  <c r="G37" i="51"/>
  <c r="G38" i="51" s="1"/>
  <c r="F37" i="51"/>
  <c r="F38" i="51" s="1"/>
  <c r="E37" i="51"/>
  <c r="E38" i="51" s="1"/>
  <c r="D37" i="51"/>
  <c r="D38" i="51" s="1"/>
  <c r="C37" i="51"/>
  <c r="C38" i="51" s="1"/>
  <c r="B37" i="51"/>
  <c r="B38" i="51" s="1"/>
  <c r="A37" i="51"/>
  <c r="I28" i="51"/>
  <c r="H27" i="51"/>
  <c r="H28" i="51" s="1"/>
  <c r="G27" i="51"/>
  <c r="G28" i="51" s="1"/>
  <c r="F27" i="51"/>
  <c r="F28" i="51" s="1"/>
  <c r="E27" i="51"/>
  <c r="E28" i="51" s="1"/>
  <c r="D27" i="51"/>
  <c r="D28" i="51" s="1"/>
  <c r="C27" i="51"/>
  <c r="C28" i="51" s="1"/>
  <c r="B27" i="51"/>
  <c r="B28" i="51" s="1"/>
  <c r="I16" i="51"/>
  <c r="I32" i="51" s="1"/>
  <c r="I33" i="51" s="1"/>
  <c r="H16" i="51"/>
  <c r="H32" i="51" s="1"/>
  <c r="H33" i="51" s="1"/>
  <c r="G16" i="51"/>
  <c r="G32" i="51" s="1"/>
  <c r="G33" i="51" s="1"/>
  <c r="F16" i="51"/>
  <c r="F32" i="51" s="1"/>
  <c r="F33" i="51" s="1"/>
  <c r="E16" i="51"/>
  <c r="E32" i="51" s="1"/>
  <c r="E33" i="51" s="1"/>
  <c r="D16" i="51"/>
  <c r="D32" i="51" s="1"/>
  <c r="D33" i="51" s="1"/>
  <c r="C16" i="51"/>
  <c r="C32" i="51" s="1"/>
  <c r="C33" i="51" s="1"/>
  <c r="B16" i="51"/>
  <c r="B32" i="51" s="1"/>
  <c r="B33" i="51" s="1"/>
  <c r="D6" i="52" l="1"/>
  <c r="H12" i="52"/>
  <c r="H38" i="52"/>
  <c r="H41" i="52"/>
  <c r="H48" i="52"/>
  <c r="H55" i="52"/>
  <c r="H74" i="52"/>
  <c r="H16" i="52"/>
  <c r="H34" i="52"/>
  <c r="H37" i="52"/>
  <c r="H40" i="52"/>
  <c r="H45" i="52"/>
  <c r="H53" i="52"/>
  <c r="H73" i="52"/>
  <c r="G30" i="52"/>
  <c r="H33" i="52"/>
  <c r="H36" i="52"/>
  <c r="H44" i="52"/>
  <c r="H52" i="52"/>
  <c r="H32" i="52"/>
  <c r="H49" i="52"/>
  <c r="D54" i="52"/>
  <c r="G66" i="52"/>
  <c r="H77" i="52"/>
  <c r="H7" i="52"/>
  <c r="H15" i="52"/>
  <c r="G18" i="52"/>
  <c r="H10" i="52"/>
  <c r="H21" i="52"/>
  <c r="H29" i="52"/>
  <c r="H11" i="52"/>
  <c r="H22" i="52"/>
  <c r="H26" i="52"/>
  <c r="G6" i="52"/>
  <c r="H14" i="52"/>
  <c r="H25" i="52"/>
  <c r="H43" i="52"/>
  <c r="H47" i="52"/>
  <c r="H51" i="52"/>
  <c r="G54" i="52"/>
  <c r="H58" i="52"/>
  <c r="H62" i="52"/>
  <c r="H64" i="52"/>
  <c r="H67" i="52"/>
  <c r="H72" i="52"/>
  <c r="H76" i="52"/>
  <c r="H9" i="52"/>
  <c r="H13" i="52"/>
  <c r="H20" i="52"/>
  <c r="H24" i="52"/>
  <c r="H28" i="52"/>
  <c r="H31" i="52"/>
  <c r="H35" i="52"/>
  <c r="G42" i="52"/>
  <c r="H46" i="52"/>
  <c r="H57" i="52"/>
  <c r="H61" i="52"/>
  <c r="G71" i="52"/>
  <c r="H27" i="52"/>
  <c r="H56" i="52"/>
  <c r="H60" i="52"/>
  <c r="H19" i="52"/>
  <c r="H59" i="52"/>
  <c r="H63" i="52"/>
  <c r="C13" i="48"/>
  <c r="D13" i="48"/>
  <c r="E13" i="48"/>
  <c r="F13" i="48"/>
  <c r="B13" i="48"/>
  <c r="B21" i="48" s="1"/>
  <c r="F20" i="48"/>
  <c r="Q44" i="44" l="1"/>
  <c r="Q45" i="44"/>
  <c r="Q46" i="44"/>
  <c r="Q47" i="44"/>
  <c r="Q48" i="44"/>
  <c r="Q49" i="44"/>
  <c r="Q50" i="44"/>
  <c r="Q51" i="44"/>
  <c r="Q52" i="44"/>
  <c r="Q53" i="44"/>
  <c r="Q54" i="44"/>
  <c r="Q56" i="44"/>
  <c r="Q57" i="44"/>
  <c r="Q58" i="44"/>
  <c r="Q59" i="44"/>
  <c r="Q60" i="44"/>
  <c r="Q61" i="44"/>
  <c r="Q62" i="44"/>
  <c r="Q63" i="44"/>
  <c r="Q64" i="44"/>
  <c r="Q43" i="44"/>
  <c r="Z18" i="38" l="1"/>
  <c r="Z17" i="38"/>
  <c r="Z16" i="38"/>
  <c r="Z10" i="38"/>
  <c r="Z9" i="38"/>
  <c r="Z8" i="38"/>
  <c r="Z7" i="38"/>
  <c r="B19" i="39" s="1"/>
  <c r="Z6" i="38"/>
  <c r="C66" i="37"/>
  <c r="D66" i="37"/>
  <c r="E66" i="37"/>
  <c r="F66" i="37"/>
  <c r="G66" i="37"/>
  <c r="H66" i="37"/>
  <c r="I66" i="37"/>
  <c r="B66" i="37"/>
  <c r="B57" i="37"/>
  <c r="C57" i="37"/>
  <c r="D57" i="37"/>
  <c r="E57" i="37"/>
  <c r="F57" i="37"/>
  <c r="G57" i="37"/>
  <c r="H57" i="37"/>
  <c r="I57" i="37"/>
  <c r="K23" i="37"/>
  <c r="K15" i="37"/>
  <c r="K17" i="37"/>
  <c r="K18" i="37"/>
  <c r="K19" i="37"/>
  <c r="K20" i="37"/>
  <c r="K21" i="37"/>
  <c r="K16" i="37"/>
  <c r="C15" i="37"/>
  <c r="D15" i="37"/>
  <c r="E15" i="37"/>
  <c r="F15" i="37"/>
  <c r="G15" i="37"/>
  <c r="H15" i="37"/>
  <c r="I15" i="37"/>
  <c r="J15" i="37"/>
  <c r="B15" i="37"/>
  <c r="Z23" i="38" l="1"/>
  <c r="E21" i="48"/>
  <c r="F21" i="48"/>
  <c r="Y21" i="38"/>
  <c r="D21" i="38"/>
  <c r="B67" i="37"/>
  <c r="K57" i="45" l="1"/>
  <c r="AA6" i="38" l="1"/>
  <c r="C21" i="48"/>
  <c r="D21" i="48"/>
  <c r="F16" i="48"/>
  <c r="F14" i="48"/>
  <c r="L5" i="44"/>
  <c r="B21" i="39"/>
  <c r="B6" i="39"/>
  <c r="C24" i="37" l="1"/>
  <c r="B24" i="37"/>
  <c r="B25" i="37" s="1"/>
  <c r="K14" i="37"/>
  <c r="K7" i="37"/>
  <c r="K8" i="37"/>
  <c r="K9" i="37"/>
  <c r="K10" i="37"/>
  <c r="K11" i="37"/>
  <c r="K12" i="37"/>
  <c r="K13" i="37"/>
  <c r="K6" i="37"/>
  <c r="P6" i="44" l="1"/>
  <c r="P7" i="44"/>
  <c r="P8" i="44"/>
  <c r="P9" i="44"/>
  <c r="P10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5" i="44"/>
  <c r="K31" i="45"/>
  <c r="K5" i="45"/>
  <c r="F19" i="48" l="1"/>
  <c r="B28" i="39"/>
  <c r="Y23" i="38"/>
  <c r="Z21" i="38"/>
  <c r="Q23" i="38"/>
  <c r="Q21" i="38"/>
  <c r="AA21" i="38" l="1"/>
  <c r="AB12" i="38"/>
  <c r="AB11" i="38"/>
  <c r="AB15" i="38"/>
  <c r="AB14" i="38"/>
  <c r="AB13" i="38"/>
  <c r="B39" i="39"/>
  <c r="AB6" i="38"/>
  <c r="AB23" i="38"/>
  <c r="AA23" i="38"/>
  <c r="I67" i="37" l="1"/>
  <c r="D24" i="37" l="1"/>
  <c r="E24" i="37"/>
  <c r="F24" i="37"/>
  <c r="G24" i="37"/>
  <c r="H24" i="37"/>
  <c r="I24" i="37"/>
  <c r="J24" i="37"/>
  <c r="F17" i="48" l="1"/>
  <c r="F18" i="48"/>
  <c r="F15" i="48"/>
  <c r="P23" i="38" l="1"/>
  <c r="P21" i="38"/>
  <c r="K24" i="37" l="1"/>
  <c r="I5" i="45"/>
  <c r="J5" i="45"/>
  <c r="AC9" i="3" l="1"/>
  <c r="AC8" i="3"/>
  <c r="AA18" i="38" l="1"/>
  <c r="AA7" i="38" l="1"/>
  <c r="M21" i="38"/>
  <c r="M23" i="38"/>
  <c r="J57" i="45" l="1"/>
  <c r="J31" i="45"/>
  <c r="L23" i="38" l="1"/>
  <c r="L21" i="38"/>
  <c r="N69" i="3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I31" i="45" l="1"/>
  <c r="F31" i="45"/>
  <c r="E5" i="45"/>
  <c r="B5" i="45"/>
  <c r="N21" i="38" l="1"/>
  <c r="O21" i="38"/>
  <c r="R21" i="38"/>
  <c r="S21" i="38"/>
  <c r="T21" i="38"/>
  <c r="U21" i="38"/>
  <c r="V21" i="38"/>
  <c r="W21" i="38"/>
  <c r="X21" i="38"/>
  <c r="I21" i="38"/>
  <c r="C21" i="38"/>
  <c r="B21" i="38"/>
  <c r="K6" i="44" l="1"/>
  <c r="L6" i="44"/>
  <c r="K7" i="44"/>
  <c r="L7" i="44"/>
  <c r="K8" i="44"/>
  <c r="L8" i="44"/>
  <c r="K9" i="44"/>
  <c r="L9" i="44"/>
  <c r="K10" i="44"/>
  <c r="L10" i="44"/>
  <c r="K11" i="44"/>
  <c r="L11" i="44"/>
  <c r="K12" i="44"/>
  <c r="L12" i="44"/>
  <c r="K13" i="44"/>
  <c r="L13" i="44"/>
  <c r="K14" i="44"/>
  <c r="L14" i="44"/>
  <c r="K15" i="44"/>
  <c r="L15" i="44"/>
  <c r="K16" i="44"/>
  <c r="L16" i="44"/>
  <c r="K17" i="44"/>
  <c r="L17" i="44"/>
  <c r="K18" i="44"/>
  <c r="L18" i="44"/>
  <c r="K19" i="44"/>
  <c r="L19" i="44"/>
  <c r="K20" i="44"/>
  <c r="L20" i="44"/>
  <c r="K21" i="44"/>
  <c r="L21" i="44"/>
  <c r="K22" i="44"/>
  <c r="L22" i="44"/>
  <c r="K23" i="44"/>
  <c r="L23" i="44"/>
  <c r="K24" i="44"/>
  <c r="L24" i="44"/>
  <c r="K25" i="44"/>
  <c r="L25" i="44"/>
  <c r="K26" i="44"/>
  <c r="L26" i="44"/>
  <c r="K27" i="44"/>
  <c r="L27" i="44"/>
  <c r="K28" i="44"/>
  <c r="L28" i="44"/>
  <c r="K29" i="44"/>
  <c r="L29" i="44"/>
  <c r="K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5" i="44"/>
  <c r="L31" i="44" l="1"/>
  <c r="K31" i="44"/>
  <c r="J31" i="44"/>
  <c r="X23" i="38"/>
  <c r="W23" i="38"/>
  <c r="V23" i="38"/>
  <c r="U23" i="38"/>
  <c r="T23" i="38"/>
  <c r="S23" i="38"/>
  <c r="R23" i="38"/>
  <c r="O23" i="38"/>
  <c r="N23" i="38"/>
  <c r="K23" i="38"/>
  <c r="J23" i="38"/>
  <c r="I23" i="38"/>
  <c r="H23" i="38"/>
  <c r="G23" i="38"/>
  <c r="F23" i="38"/>
  <c r="E23" i="38"/>
  <c r="D23" i="38"/>
  <c r="C23" i="38"/>
  <c r="B23" i="38"/>
  <c r="K21" i="38"/>
  <c r="J21" i="38"/>
  <c r="H21" i="38"/>
  <c r="G21" i="38"/>
  <c r="F21" i="38"/>
  <c r="E21" i="38"/>
  <c r="AA10" i="38"/>
  <c r="AA9" i="38"/>
  <c r="AA8" i="38"/>
  <c r="AA17" i="38"/>
  <c r="AA16" i="38"/>
  <c r="B37" i="39" l="1"/>
  <c r="C37" i="39" l="1"/>
  <c r="AB9" i="38"/>
  <c r="AB7" i="38"/>
  <c r="AB18" i="38"/>
  <c r="AB8" i="38"/>
  <c r="AB16" i="38"/>
  <c r="AB10" i="38"/>
  <c r="AB17" i="38"/>
  <c r="B31" i="45"/>
  <c r="I57" i="45" l="1"/>
  <c r="H57" i="45"/>
  <c r="G57" i="45"/>
  <c r="F57" i="45"/>
  <c r="E57" i="45"/>
  <c r="D57" i="45"/>
  <c r="C57" i="45"/>
  <c r="B57" i="45"/>
  <c r="H31" i="45"/>
  <c r="G31" i="45"/>
  <c r="E31" i="45"/>
  <c r="D31" i="45"/>
  <c r="C31" i="45"/>
  <c r="H5" i="45"/>
  <c r="G5" i="45"/>
  <c r="F5" i="45"/>
  <c r="D5" i="45"/>
  <c r="C5" i="45"/>
  <c r="I29" i="44"/>
  <c r="H29" i="44"/>
  <c r="G29" i="44"/>
  <c r="F29" i="44"/>
  <c r="E29" i="44"/>
  <c r="D29" i="44"/>
  <c r="C29" i="44"/>
  <c r="B29" i="44"/>
  <c r="I28" i="44"/>
  <c r="H28" i="44"/>
  <c r="G28" i="44"/>
  <c r="F28" i="44"/>
  <c r="E28" i="44"/>
  <c r="D28" i="44"/>
  <c r="C28" i="44"/>
  <c r="B28" i="44"/>
  <c r="I27" i="44"/>
  <c r="H27" i="44"/>
  <c r="G27" i="44"/>
  <c r="F27" i="44"/>
  <c r="E27" i="44"/>
  <c r="D27" i="44"/>
  <c r="C27" i="44"/>
  <c r="B27" i="44"/>
  <c r="I26" i="44"/>
  <c r="H26" i="44"/>
  <c r="G26" i="44"/>
  <c r="F26" i="44"/>
  <c r="E26" i="44"/>
  <c r="D26" i="44"/>
  <c r="C26" i="44"/>
  <c r="B26" i="44"/>
  <c r="I25" i="44"/>
  <c r="H25" i="44"/>
  <c r="G25" i="44"/>
  <c r="F25" i="44"/>
  <c r="E25" i="44"/>
  <c r="D25" i="44"/>
  <c r="C25" i="44"/>
  <c r="B25" i="44"/>
  <c r="I24" i="44"/>
  <c r="H24" i="44"/>
  <c r="G24" i="44"/>
  <c r="F24" i="44"/>
  <c r="E24" i="44"/>
  <c r="D24" i="44"/>
  <c r="C24" i="44"/>
  <c r="B24" i="44"/>
  <c r="I23" i="44"/>
  <c r="H23" i="44"/>
  <c r="G23" i="44"/>
  <c r="F23" i="44"/>
  <c r="E23" i="44"/>
  <c r="D23" i="44"/>
  <c r="C23" i="44"/>
  <c r="B23" i="44"/>
  <c r="I22" i="44"/>
  <c r="H22" i="44"/>
  <c r="G22" i="44"/>
  <c r="F22" i="44"/>
  <c r="E22" i="44"/>
  <c r="D22" i="44"/>
  <c r="C22" i="44"/>
  <c r="B22" i="44"/>
  <c r="I21" i="44"/>
  <c r="H21" i="44"/>
  <c r="G21" i="44"/>
  <c r="F21" i="44"/>
  <c r="E21" i="44"/>
  <c r="D21" i="44"/>
  <c r="C21" i="44"/>
  <c r="B21" i="44"/>
  <c r="I20" i="44"/>
  <c r="H20" i="44"/>
  <c r="G20" i="44"/>
  <c r="F20" i="44"/>
  <c r="E20" i="44"/>
  <c r="D20" i="44"/>
  <c r="C20" i="44"/>
  <c r="B20" i="44"/>
  <c r="I19" i="44"/>
  <c r="H19" i="44"/>
  <c r="G19" i="44"/>
  <c r="F19" i="44"/>
  <c r="E19" i="44"/>
  <c r="D19" i="44"/>
  <c r="C19" i="44"/>
  <c r="B19" i="44"/>
  <c r="I18" i="44"/>
  <c r="H18" i="44"/>
  <c r="G18" i="44"/>
  <c r="F18" i="44"/>
  <c r="E18" i="44"/>
  <c r="D18" i="44"/>
  <c r="C18" i="44"/>
  <c r="B18" i="44"/>
  <c r="I17" i="44"/>
  <c r="H17" i="44"/>
  <c r="G17" i="44"/>
  <c r="F17" i="44"/>
  <c r="E17" i="44"/>
  <c r="D17" i="44"/>
  <c r="C17" i="44"/>
  <c r="B17" i="44"/>
  <c r="I16" i="44"/>
  <c r="H16" i="44"/>
  <c r="G16" i="44"/>
  <c r="F16" i="44"/>
  <c r="E16" i="44"/>
  <c r="D16" i="44"/>
  <c r="C16" i="44"/>
  <c r="B16" i="44"/>
  <c r="I15" i="44"/>
  <c r="H15" i="44"/>
  <c r="G15" i="44"/>
  <c r="F15" i="44"/>
  <c r="E15" i="44"/>
  <c r="D15" i="44"/>
  <c r="C15" i="44"/>
  <c r="B15" i="44"/>
  <c r="I14" i="44"/>
  <c r="H14" i="44"/>
  <c r="G14" i="44"/>
  <c r="F14" i="44"/>
  <c r="E14" i="44"/>
  <c r="D14" i="44"/>
  <c r="C14" i="44"/>
  <c r="B14" i="44"/>
  <c r="I13" i="44"/>
  <c r="H13" i="44"/>
  <c r="G13" i="44"/>
  <c r="F13" i="44"/>
  <c r="E13" i="44"/>
  <c r="D13" i="44"/>
  <c r="C13" i="44"/>
  <c r="B13" i="44"/>
  <c r="I12" i="44"/>
  <c r="H12" i="44"/>
  <c r="G12" i="44"/>
  <c r="F12" i="44"/>
  <c r="E12" i="44"/>
  <c r="D12" i="44"/>
  <c r="C12" i="44"/>
  <c r="B12" i="44"/>
  <c r="I11" i="44"/>
  <c r="H11" i="44"/>
  <c r="G11" i="44"/>
  <c r="F11" i="44"/>
  <c r="E11" i="44"/>
  <c r="D11" i="44"/>
  <c r="C11" i="44"/>
  <c r="B11" i="44"/>
  <c r="I10" i="44"/>
  <c r="H10" i="44"/>
  <c r="G10" i="44"/>
  <c r="F10" i="44"/>
  <c r="E10" i="44"/>
  <c r="D10" i="44"/>
  <c r="C10" i="44"/>
  <c r="B10" i="44"/>
  <c r="I9" i="44"/>
  <c r="H9" i="44"/>
  <c r="G9" i="44"/>
  <c r="F9" i="44"/>
  <c r="E9" i="44"/>
  <c r="D9" i="44"/>
  <c r="C9" i="44"/>
  <c r="B9" i="44"/>
  <c r="I8" i="44"/>
  <c r="H8" i="44"/>
  <c r="G8" i="44"/>
  <c r="F8" i="44"/>
  <c r="E8" i="44"/>
  <c r="D8" i="44"/>
  <c r="C8" i="44"/>
  <c r="B8" i="44"/>
  <c r="I7" i="44"/>
  <c r="H7" i="44"/>
  <c r="G7" i="44"/>
  <c r="F7" i="44"/>
  <c r="E7" i="44"/>
  <c r="D7" i="44"/>
  <c r="C7" i="44"/>
  <c r="B7" i="44"/>
  <c r="I6" i="44"/>
  <c r="H6" i="44"/>
  <c r="G6" i="44"/>
  <c r="F6" i="44"/>
  <c r="E6" i="44"/>
  <c r="D6" i="44"/>
  <c r="C6" i="44"/>
  <c r="B6" i="44"/>
  <c r="I5" i="44"/>
  <c r="I31" i="44" s="1"/>
  <c r="H5" i="44"/>
  <c r="H31" i="44" s="1"/>
  <c r="G5" i="44"/>
  <c r="F5" i="44"/>
  <c r="F31" i="44" s="1"/>
  <c r="E5" i="44"/>
  <c r="E31" i="44" s="1"/>
  <c r="D5" i="44"/>
  <c r="C5" i="44"/>
  <c r="B5" i="44"/>
  <c r="B31" i="44" s="1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H67" i="37" s="1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F67" i="37" s="1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E67" i="37" s="1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D67" i="37" s="1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C67" i="37" s="1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Z59" i="3" s="1"/>
  <c r="Y50" i="3"/>
  <c r="Y59" i="3" s="1"/>
  <c r="X50" i="3"/>
  <c r="X59" i="3" s="1"/>
  <c r="W50" i="3"/>
  <c r="V50" i="3"/>
  <c r="U50" i="3"/>
  <c r="T50" i="3"/>
  <c r="T59" i="3" s="1"/>
  <c r="S50" i="3"/>
  <c r="R50" i="3"/>
  <c r="Q50" i="3"/>
  <c r="Q59" i="3" s="1"/>
  <c r="P50" i="3"/>
  <c r="O50" i="3"/>
  <c r="M50" i="3"/>
  <c r="M59" i="3" s="1"/>
  <c r="L50" i="3"/>
  <c r="L59" i="3" s="1"/>
  <c r="K50" i="3"/>
  <c r="K59" i="3" s="1"/>
  <c r="J50" i="3"/>
  <c r="J59" i="3" s="1"/>
  <c r="I50" i="3"/>
  <c r="I59" i="3" s="1"/>
  <c r="H50" i="3"/>
  <c r="H59" i="3" s="1"/>
  <c r="G50" i="3"/>
  <c r="G59" i="3" s="1"/>
  <c r="F50" i="3"/>
  <c r="F59" i="3" s="1"/>
  <c r="E50" i="3"/>
  <c r="E59" i="3" s="1"/>
  <c r="D50" i="3"/>
  <c r="D59" i="3" s="1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H89" i="33" s="1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76" i="33" s="1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63" i="33" s="1"/>
  <c r="G50" i="33"/>
  <c r="F50" i="33"/>
  <c r="E50" i="33"/>
  <c r="D50" i="33"/>
  <c r="H50" i="33" s="1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7" i="33" s="1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4" i="33" s="1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G91" i="33" s="1"/>
  <c r="F11" i="33"/>
  <c r="F91" i="33" s="1"/>
  <c r="E11" i="33"/>
  <c r="E91" i="33" s="1"/>
  <c r="D11" i="33"/>
  <c r="D91" i="33" s="1"/>
  <c r="H10" i="33"/>
  <c r="H9" i="33"/>
  <c r="H8" i="33"/>
  <c r="AC63" i="3" l="1"/>
  <c r="AC65" i="3"/>
  <c r="AC66" i="3"/>
  <c r="P59" i="3"/>
  <c r="H11" i="33"/>
  <c r="H91" i="33" s="1"/>
  <c r="AC52" i="3"/>
  <c r="F25" i="37"/>
  <c r="H25" i="37"/>
  <c r="J25" i="37"/>
  <c r="AC68" i="3"/>
  <c r="C25" i="37"/>
  <c r="D25" i="37"/>
  <c r="AC53" i="3"/>
  <c r="AC55" i="3"/>
  <c r="I25" i="37"/>
  <c r="AC64" i="3"/>
  <c r="AC67" i="3"/>
  <c r="G67" i="37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D31" i="44"/>
  <c r="C31" i="44"/>
  <c r="G31" i="44"/>
  <c r="K25" i="37" l="1"/>
  <c r="B35" i="39"/>
  <c r="C35" i="39" s="1"/>
  <c r="B29" i="39"/>
  <c r="B36" i="39"/>
  <c r="C36" i="39" s="1"/>
  <c r="B34" i="39"/>
  <c r="C34" i="39" s="1"/>
  <c r="B32" i="39"/>
  <c r="C32" i="39" s="1"/>
  <c r="C28" i="39"/>
  <c r="G25" i="37"/>
  <c r="C8" i="39"/>
  <c r="E25" i="37"/>
  <c r="B30" i="39"/>
  <c r="C30" i="39" s="1"/>
  <c r="AC59" i="3"/>
  <c r="C29" i="39" l="1"/>
  <c r="C10" i="39"/>
  <c r="C19" i="39"/>
  <c r="C12" i="39"/>
  <c r="C14" i="39"/>
  <c r="C9" i="39"/>
  <c r="C15" i="39"/>
  <c r="B31" i="39"/>
  <c r="C31" i="39" s="1"/>
  <c r="C11" i="39"/>
  <c r="B33" i="39"/>
  <c r="C33" i="39" s="1"/>
  <c r="C13" i="39"/>
  <c r="C6" i="39"/>
  <c r="C16" i="39"/>
  <c r="B27" i="39" l="1"/>
  <c r="C27" i="39" s="1"/>
  <c r="H96" i="56" l="1"/>
</calcChain>
</file>

<file path=xl/sharedStrings.xml><?xml version="1.0" encoding="utf-8"?>
<sst xmlns="http://schemas.openxmlformats.org/spreadsheetml/2006/main" count="1807" uniqueCount="690">
  <si>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</si>
  <si>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</si>
  <si>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</si>
  <si>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</si>
  <si>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</si>
  <si>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</si>
  <si>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</si>
  <si>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</si>
  <si>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</si>
  <si>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</si>
  <si>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</si>
  <si>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</si>
  <si>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</si>
  <si>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</si>
  <si>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</si>
  <si>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</si>
  <si>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</si>
  <si>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</si>
  <si>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</si>
  <si>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</si>
  <si>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</si>
  <si>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</si>
  <si>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</si>
  <si>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</si>
  <si>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</si>
  <si>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</si>
  <si>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</si>
  <si>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</si>
  <si>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</si>
  <si>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</si>
  <si>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</si>
  <si>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</si>
  <si>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</si>
  <si>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</si>
  <si>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</si>
  <si>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</si>
  <si>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</si>
  <si>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</si>
  <si>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</si>
  <si>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</si>
  <si>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</si>
  <si>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</si>
  <si>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</si>
  <si>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</si>
  <si>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</si>
  <si>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</si>
  <si>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</si>
  <si>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</si>
  <si>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</si>
  <si>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</si>
  <si>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</si>
  <si>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</si>
  <si>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</si>
  <si>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</si>
  <si>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</si>
  <si>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</si>
  <si>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</si>
  <si>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</si>
  <si>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</si>
  <si>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</si>
  <si>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</si>
  <si>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</si>
  <si>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</si>
  <si>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</si>
  <si>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</si>
  <si>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</si>
  <si>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</si>
  <si>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</si>
  <si>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</si>
  <si>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</si>
  <si>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</si>
  <si>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</si>
  <si>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</si>
  <si>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</si>
  <si>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</si>
  <si>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</si>
  <si>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</si>
  <si>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</si>
  <si>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</si>
  <si>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</si>
  <si>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</si>
  <si>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</si>
  <si>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</si>
  <si>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</si>
  <si>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</si>
  <si>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</si>
  <si>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</si>
  <si>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</si>
  <si>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</si>
  <si>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</si>
  <si>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</si>
  <si>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</si>
  <si>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</si>
  <si>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</si>
  <si>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</si>
  <si>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</si>
  <si>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</si>
  <si>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</si>
  <si>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</si>
  <si>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</si>
  <si>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</si>
  <si>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</si>
  <si>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</si>
  <si>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</si>
  <si>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</si>
  <si>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</si>
  <si>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</si>
  <si>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</si>
  <si>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</si>
  <si>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</si>
  <si>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</si>
  <si>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</si>
  <si>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</si>
  <si>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</si>
  <si>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</si>
  <si>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</si>
  <si>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</si>
  <si>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</si>
  <si>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</si>
  <si>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</si>
  <si>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</si>
  <si>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</si>
  <si>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</si>
  <si>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</si>
  <si>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</si>
  <si>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</si>
  <si>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</si>
  <si>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</si>
  <si>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</si>
  <si>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</si>
  <si>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</si>
  <si>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</si>
  <si>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</si>
  <si>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</si>
  <si>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</si>
  <si>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</si>
  <si>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</si>
  <si>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</si>
  <si>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</si>
  <si>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</si>
  <si>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</si>
  <si>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</si>
  <si>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</si>
  <si>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</si>
  <si>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</si>
  <si>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</si>
  <si>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</si>
  <si>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</si>
  <si>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</si>
  <si>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</si>
  <si>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</si>
  <si>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</si>
  <si>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</si>
  <si>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</si>
  <si>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</si>
  <si>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</si>
  <si>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</si>
  <si>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</si>
  <si>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</si>
  <si>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</si>
  <si>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</si>
  <si>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</si>
  <si>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</si>
  <si>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</si>
  <si>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</si>
  <si>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</si>
  <si>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</si>
  <si>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</si>
  <si>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</si>
  <si>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</si>
  <si>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</si>
  <si>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</si>
  <si>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</si>
  <si>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</si>
  <si>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</si>
  <si>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</si>
  <si>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</si>
  <si>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</si>
  <si>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</si>
  <si>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</si>
  <si>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</si>
  <si>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</si>
  <si>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</si>
  <si>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</si>
  <si>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</si>
  <si>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</si>
  <si>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</si>
  <si>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</si>
  <si>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</si>
  <si>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</si>
  <si>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</si>
  <si>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</si>
  <si>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</si>
  <si>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</si>
  <si>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</si>
  <si>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</si>
  <si>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</si>
  <si>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</si>
  <si>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</si>
  <si>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</si>
  <si>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</si>
  <si>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</si>
  <si>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</si>
  <si>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</si>
  <si>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</si>
  <si>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</si>
  <si>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</si>
  <si>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</si>
  <si>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</si>
  <si>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</si>
  <si>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</si>
  <si>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</si>
  <si>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</si>
  <si>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</si>
  <si>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</si>
  <si>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</si>
  <si>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</si>
  <si>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</si>
  <si>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</si>
  <si>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</si>
  <si>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</si>
  <si>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</si>
  <si>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</si>
  <si>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</si>
  <si>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</si>
  <si>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</si>
  <si>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</si>
  <si>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</si>
  <si>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</si>
  <si>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</si>
  <si>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</si>
  <si>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 xml:space="preserve">Ene </t>
  </si>
  <si>
    <t>Feb</t>
  </si>
  <si>
    <t>Mar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</si>
  <si>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</si>
  <si>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</si>
  <si>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</si>
  <si>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</si>
  <si>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</si>
  <si>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</si>
  <si>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</si>
  <si>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</si>
  <si>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</si>
  <si>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</si>
  <si>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</si>
  <si>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</si>
  <si>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</si>
  <si>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</si>
  <si>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</si>
  <si>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</si>
  <si>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</si>
  <si>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</si>
  <si>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</si>
  <si>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</si>
  <si>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</si>
  <si>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</si>
  <si>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</si>
  <si>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</si>
  <si>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</si>
  <si>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</si>
  <si>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</si>
  <si>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</si>
  <si>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</si>
  <si>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</si>
  <si>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</si>
  <si>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</si>
  <si>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</si>
  <si>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</si>
  <si>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</si>
  <si>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</si>
  <si>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</si>
  <si>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</si>
  <si>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</si>
  <si>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</si>
  <si>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</si>
  <si>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</si>
  <si>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</si>
  <si>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</si>
  <si>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</si>
  <si>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</si>
  <si>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</si>
  <si>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</si>
  <si>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</si>
  <si>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</si>
  <si>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</si>
  <si>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</si>
  <si>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</si>
  <si>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</si>
  <si>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</si>
  <si>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</si>
  <si>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</si>
  <si>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</si>
  <si>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</si>
  <si>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</si>
  <si>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</si>
  <si>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</si>
  <si>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</si>
  <si>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</si>
  <si>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</si>
  <si>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</si>
  <si>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</si>
  <si>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</si>
  <si>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</si>
  <si>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</si>
  <si>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</si>
  <si>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</si>
  <si>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</si>
  <si>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</si>
  <si>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</si>
  <si>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</si>
  <si>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</si>
  <si>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</si>
  <si>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</si>
  <si>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</si>
  <si>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</si>
  <si>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</si>
  <si>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</si>
  <si>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</si>
  <si>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</si>
  <si>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</si>
  <si>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</si>
  <si>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</si>
  <si>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</si>
  <si>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</si>
  <si>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</si>
  <si>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</si>
  <si>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</si>
  <si>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</si>
  <si>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</si>
  <si>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</si>
  <si>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</si>
  <si>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</si>
  <si>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</si>
  <si>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</si>
  <si>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</si>
  <si>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</si>
  <si>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</si>
  <si>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</si>
  <si>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</si>
  <si>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</si>
  <si>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</si>
  <si>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</si>
  <si>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</si>
  <si>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</si>
  <si>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</si>
  <si>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</si>
  <si>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</si>
  <si>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</si>
  <si>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</si>
  <si>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</si>
  <si>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</si>
  <si>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</si>
  <si>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</si>
  <si>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</si>
  <si>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</si>
  <si>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</si>
  <si>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</si>
  <si>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</si>
  <si>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</si>
  <si>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</si>
  <si>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</si>
  <si>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</si>
  <si>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</si>
  <si>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</si>
  <si>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</si>
  <si>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</si>
  <si>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</si>
  <si>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</si>
  <si>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</si>
  <si>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</si>
  <si>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</si>
  <si>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</si>
  <si>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</si>
  <si>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</si>
  <si>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</si>
  <si>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</si>
  <si>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</si>
  <si>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</si>
  <si>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</si>
  <si>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</si>
  <si>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</si>
  <si>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</si>
  <si>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</si>
  <si>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</si>
  <si>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</si>
  <si>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</si>
  <si>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</si>
  <si>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</si>
  <si>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</si>
  <si>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</si>
  <si>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</si>
  <si>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</si>
  <si>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</si>
  <si>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</si>
  <si>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</si>
  <si>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</si>
  <si>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</si>
  <si>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</si>
  <si>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</si>
  <si>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</si>
  <si>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</si>
  <si>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</si>
  <si>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>Nota:  Territorio Nacional  = 128,521,560 ha.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</si>
  <si>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</si>
  <si>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</si>
  <si>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</si>
  <si>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</si>
  <si>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</si>
  <si>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</si>
  <si>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</si>
  <si>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</si>
  <si>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</si>
  <si>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</si>
  <si>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TIPO DE ÁREA RESTRINGIDA</t>
  </si>
  <si>
    <t>Tabla 6.2</t>
  </si>
  <si>
    <r>
      <rPr>
        <b/>
        <sz val="10"/>
        <color indexed="8"/>
        <rFont val="Calibri"/>
        <family val="2"/>
      </rPr>
      <t>EVOLUCIÓN ANUAL DE LAS INVERSIONES MINERAS
(US$ MILLONES)</t>
    </r>
    <r>
      <rPr>
        <sz val="10"/>
        <color indexed="8"/>
        <rFont val="Calibri"/>
        <family val="2"/>
      </rPr>
      <t xml:space="preserve">
/ US$ MILLONES</t>
    </r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</si>
  <si>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</si>
  <si>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</si>
  <si>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</si>
  <si>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</si>
  <si>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</si>
  <si>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</si>
  <si>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</si>
  <si>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</si>
  <si>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May</t>
  </si>
  <si>
    <t>Jun</t>
  </si>
  <si>
    <t>Jul</t>
  </si>
  <si>
    <t>Nov</t>
  </si>
  <si>
    <t>SEGÚN TIPO DE EMPLEADOR (PROMEDIO)</t>
  </si>
  <si>
    <t>EXPORT. MIN.**</t>
  </si>
  <si>
    <t>PLANTA BENEFICIO</t>
  </si>
  <si>
    <t>MINERA AURIFERA RETAMAS S.A.</t>
  </si>
  <si>
    <t>MINERA SHUNTUR S.A.C.</t>
  </si>
  <si>
    <t>2018*</t>
  </si>
  <si>
    <t>REGALIAS MINERAS***</t>
  </si>
  <si>
    <t>2018: TRANSFERENCIA DE RECURSOS GENERADOS POR LA MINERÍA
(millones de soles)</t>
  </si>
  <si>
    <t>*** Incluye Regalías Contractuales Mineras.</t>
  </si>
  <si>
    <t>** El Canon Minero se distribuye a partir del mes de julio de cada año.</t>
  </si>
  <si>
    <t>TÍTULOS DE CONCESIONES OTORGADAS POR INGEMMET *</t>
  </si>
  <si>
    <t>Febrero</t>
  </si>
  <si>
    <t>GRANITO</t>
  </si>
  <si>
    <t>ÁREA NATURAL_AMORTIGUAMIENTO</t>
  </si>
  <si>
    <t>CIERRE POST-CIERRE(DEFINITIVO)</t>
  </si>
  <si>
    <t>TITAN CONTRATISTAS GENERALES S.A.C.</t>
  </si>
  <si>
    <t>Minerales Metàlicos</t>
  </si>
  <si>
    <t>TOTAL PROD. MINEROS</t>
  </si>
  <si>
    <t>ZINC / TMF</t>
  </si>
  <si>
    <t>Marzo</t>
  </si>
  <si>
    <t>MINERA COLQUISIRI S.A.</t>
  </si>
  <si>
    <t>Tabla 06.1</t>
  </si>
  <si>
    <t xml:space="preserve">Tabla 1   </t>
  </si>
  <si>
    <t>Acum. Ene-Mar</t>
  </si>
  <si>
    <t>Abril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</si>
  <si>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</si>
  <si>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</si>
  <si>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</si>
  <si>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</si>
  <si>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</si>
  <si>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</si>
  <si>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</si>
  <si>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OXIDOS DE PASCO S.A.C.</t>
  </si>
  <si>
    <t>CORI PUNO S.A.C.</t>
  </si>
  <si>
    <t>DESARROLLO Y PREPARACIÓN</t>
  </si>
  <si>
    <t>ASBESTO</t>
  </si>
  <si>
    <t>DOLOMITA</t>
  </si>
  <si>
    <t>COMPAÑÍA MINERA MILPO S.A.A.</t>
  </si>
  <si>
    <t>n.d</t>
  </si>
  <si>
    <t>Mayo</t>
  </si>
  <si>
    <t>EMPRESA</t>
  </si>
  <si>
    <t>UNION ANDINA DE CEMENTOS S.A.A.</t>
  </si>
  <si>
    <t>COMPAÑÍA</t>
  </si>
  <si>
    <t>CONTRATISTAS</t>
  </si>
  <si>
    <t>.</t>
  </si>
  <si>
    <t xml:space="preserve"> </t>
  </si>
  <si>
    <t>MARMOL</t>
  </si>
  <si>
    <t>2018
(Ene-Jun)</t>
  </si>
  <si>
    <t>VARIACIÓN ACUMULADA - VOLUMEN* / ENERO-MAYO</t>
  </si>
  <si>
    <t>VARIACIÓN INTERANUAL ACUMULADA* EN MILLONES DE US$ / ENERO-MAYO</t>
  </si>
  <si>
    <t>Junio</t>
  </si>
  <si>
    <t>Ene-Jun 2017</t>
  </si>
  <si>
    <t>Ene-Jun 2018</t>
  </si>
  <si>
    <t>ÁNCASH</t>
  </si>
  <si>
    <t>APURÍMAC</t>
  </si>
  <si>
    <t>JUNÍN</t>
  </si>
  <si>
    <t>HUÁNUCO</t>
  </si>
  <si>
    <t>PRODUCCIÓN MINERA NO METÁLICA Y CARBONÍFERA*</t>
  </si>
  <si>
    <t>COMPAÑÍA MINERA ANTAMINA S.A.</t>
  </si>
  <si>
    <t>SHOUGANG HIERRO PERÚ S.A.A.</t>
  </si>
  <si>
    <t>MINERA SHOUXIN PERÚ S.A.</t>
  </si>
  <si>
    <t>SAN MARTÍN</t>
  </si>
  <si>
    <t>Otras (2017=  473 Empresas; 2018 =  480 Empresas)</t>
  </si>
  <si>
    <t>Otras ( 2017= 93 Empresas; 2018= 113 Empresas)</t>
  </si>
  <si>
    <t>Otras ( 2017= 198 Empresas; 2018= 204 Empresas)</t>
  </si>
  <si>
    <t>Otras ( 2017= 265 Empresas; 2018= 290 Empresas)</t>
  </si>
  <si>
    <t>Otras ( 2017= 196 Empresas; 2018= 235 Empresas)</t>
  </si>
  <si>
    <t>Otras ( 2017= 158 Empresas; 2018= 209 Empresas)</t>
  </si>
  <si>
    <t>Otras ( 2017= 327 Empresas; 2018= 281 Empresas)</t>
  </si>
  <si>
    <t>SOLICITUDES DE PETITORIOS MINEROS A NIVEL NACIONAL *</t>
  </si>
  <si>
    <t>UCAYALI</t>
  </si>
  <si>
    <t>NO GRAFICADOS (*)</t>
  </si>
  <si>
    <t>PETITORIOS SOLICITADOS SEGÚN REGIÓN</t>
  </si>
  <si>
    <t>* No ingresados al Sistema gráfico por estar en proceso de extinción por inadmisibles (coordenadas mal formuladas) u otros.</t>
  </si>
  <si>
    <t>DEPARTAMENTO</t>
  </si>
  <si>
    <t xml:space="preserve">HECTÁREAS </t>
  </si>
  <si>
    <t>PETITORIOS SOLICITADOS A NIVEL NACIONAL EN EL 2018</t>
  </si>
  <si>
    <t>JUNIO</t>
  </si>
  <si>
    <t xml:space="preserve">PRODUCTO / REGIÓN </t>
  </si>
  <si>
    <t>VAR %</t>
  </si>
  <si>
    <t>PART. %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</si>
  <si>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</si>
  <si>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</si>
  <si>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</si>
  <si>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</si>
  <si>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</si>
  <si>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</si>
  <si>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</si>
  <si>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</si>
  <si>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</si>
  <si>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</si>
  <si>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</si>
  <si>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</si>
  <si>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</si>
  <si>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ASBESTO (TM)</t>
  </si>
  <si>
    <t>TRAVERTINO (TM)</t>
  </si>
  <si>
    <t>ARENISCA / CUARCITA (TM)</t>
  </si>
  <si>
    <t>DIATOMITAS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</si>
  <si>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</si>
  <si>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</si>
  <si>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</si>
  <si>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</si>
  <si>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</si>
  <si>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</si>
  <si>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</si>
  <si>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</si>
  <si>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</si>
  <si>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HORMIGÓN</t>
  </si>
  <si>
    <t>CAOLÍN</t>
  </si>
  <si>
    <t>Tabla 4.2</t>
  </si>
  <si>
    <t>PRODUCCIÓN MINERA CARBONÍFERA*</t>
  </si>
  <si>
    <t>PRODUCTO / UNIDAD / EMPRESA</t>
  </si>
  <si>
    <t>COBRE (TMF)</t>
  </si>
  <si>
    <t>CERRO VERDE 1,2,3</t>
  </si>
  <si>
    <t>ANTAMINA,1,7</t>
  </si>
  <si>
    <t>FERROBAMBA</t>
  </si>
  <si>
    <t>TOROMOCHO</t>
  </si>
  <si>
    <t>MINERA CHINALCO PERU S.A.</t>
  </si>
  <si>
    <t>ANTAPACCAY 1</t>
  </si>
  <si>
    <t>ACUMULACIÓN TOQUEPALA 1</t>
  </si>
  <si>
    <t>SOUTHERN PERÚ COPPER CORP. DEL PERÚ</t>
  </si>
  <si>
    <t>ACUMULACIÓN CUAJONE</t>
  </si>
  <si>
    <t>CONSTANCIA</t>
  </si>
  <si>
    <t>HUDBAY PERU S.A.C.</t>
  </si>
  <si>
    <t>COLQUIJIRCA N°1</t>
  </si>
  <si>
    <t>CERRO LINDO</t>
  </si>
  <si>
    <t>CAROLINA Nº1</t>
  </si>
  <si>
    <t>ORO (g finos)</t>
  </si>
  <si>
    <t>CHAUPILOMA SUR</t>
  </si>
  <si>
    <t>LIBERTAD</t>
  </si>
  <si>
    <t>RETAMAS</t>
  </si>
  <si>
    <t>COMPAÑIA MINERA ARES S.A.C.</t>
  </si>
  <si>
    <t>ORCOPAMPA</t>
  </si>
  <si>
    <t>TAMBOMAYO</t>
  </si>
  <si>
    <t>P.A. MADRE DE DIOS **</t>
  </si>
  <si>
    <t>MADRE DE DIOS**</t>
  </si>
  <si>
    <t>P.A.PUNO **</t>
  </si>
  <si>
    <t>PUNO**</t>
  </si>
  <si>
    <t>ZINC (TMF)</t>
  </si>
  <si>
    <t>ANTAMINA</t>
  </si>
  <si>
    <t>MILPO Nº1</t>
  </si>
  <si>
    <t>MILPO ANDINA PERU S.A.C.</t>
  </si>
  <si>
    <t>COLQUIJIRCA Nº 2</t>
  </si>
  <si>
    <t>CATALINA HUANCA</t>
  </si>
  <si>
    <t>CARAHUACRA</t>
  </si>
  <si>
    <t>AMERICANA</t>
  </si>
  <si>
    <t>UNIDAD SANTANDER</t>
  </si>
  <si>
    <t>PLOMO (TMF)</t>
  </si>
  <si>
    <t>UCHUCCHACUA</t>
  </si>
  <si>
    <t>ATACOCHA</t>
  </si>
  <si>
    <t>SAN CRISTOBAL</t>
  </si>
  <si>
    <t>HUACHOCOLPA UNO</t>
  </si>
  <si>
    <t>PLATA (Kg finos)</t>
  </si>
  <si>
    <t>GRAN ARCATA</t>
  </si>
  <si>
    <t>ESTAÑO (TMF)</t>
  </si>
  <si>
    <t>HIERRO (TMF)</t>
  </si>
  <si>
    <t>CPS 1</t>
  </si>
  <si>
    <t>PLANTA CONCENTRADORA MSP</t>
  </si>
  <si>
    <t>MOLIBDENO (TMF)</t>
  </si>
  <si>
    <t>Tabla 2.1</t>
  </si>
  <si>
    <t>Ene-Jun2017</t>
  </si>
  <si>
    <t>2018
(Ene-Jul)</t>
  </si>
  <si>
    <t>sf</t>
  </si>
  <si>
    <t>2018 (Ene-Jul)</t>
  </si>
  <si>
    <t xml:space="preserve">Fuente: SUNAT, Nota Tributaria. Elaborado por Ministerio de Energía y Minas.
Fecha de consulta: 14 de Agosto del 2018.
</t>
  </si>
  <si>
    <t>Julio</t>
  </si>
  <si>
    <t>Variación interanual / julio</t>
  </si>
  <si>
    <t>Jul. 2017</t>
  </si>
  <si>
    <t>Jul. 2018</t>
  </si>
  <si>
    <t>Variación acumulada / enero - julio</t>
  </si>
  <si>
    <t>Ene-Jul 2017</t>
  </si>
  <si>
    <t>Ene-Jul 2018</t>
  </si>
  <si>
    <t>Jun.2018</t>
  </si>
  <si>
    <t>Enero-Julio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</si>
  <si>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</si>
  <si>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</si>
  <si>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</si>
  <si>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</si>
  <si>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</si>
  <si>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</si>
  <si>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COMPAÑIA MINERA CASAPALCA S.A.</t>
  </si>
  <si>
    <t>COMPAÑIA MINERA ATACOCHA S.A.A.</t>
  </si>
  <si>
    <t>SHOUGANG HIERRO PERU S.A.A.</t>
  </si>
  <si>
    <t>VARIACIÓN ACUMULADA / ENERO - JULIO</t>
  </si>
  <si>
    <t>Fuente: Dirección de Promoción Minera - Ministerio de Energía y Minas.
- Información proporcionada por los Titulares Mineros a través del ESTAMIN.
- Las cifras han sido ajustadas a lo reportado por los Titulares Mineros al 14 de agosto de 2018.</t>
  </si>
  <si>
    <t>COMPAÑIA MINERA KOLPA S.A.</t>
  </si>
  <si>
    <t>TREVALI PERU S.A.C.</t>
  </si>
  <si>
    <t>COMPAÑIA MINERA CONDESTABLE S.A.</t>
  </si>
  <si>
    <t>RIO TINTO MINERA PERU LIMITADA SAC</t>
  </si>
  <si>
    <t>COMPAÑIA MINERA ZAFRANAL S.A.C.</t>
  </si>
  <si>
    <t>COMPAÑIA MINERA ARGENTUM S.A.</t>
  </si>
  <si>
    <t>SOCIEDAD MINERA AUSTRIA DUVAZ S.A.C.</t>
  </si>
  <si>
    <t>MINERA HAMPTON PERU S.A.C</t>
  </si>
  <si>
    <t>COMPAÑIA MINERA CARAVELI S.A.C.</t>
  </si>
  <si>
    <t>COMPAÑIA MINERA MISKI MAYO S.R.L.</t>
  </si>
  <si>
    <t>CENTURY MINING PERU S.A.C.</t>
  </si>
  <si>
    <t>SEGÚN REGIÓN - JULIO 2017</t>
  </si>
  <si>
    <t>Variación Interanual - Julio</t>
  </si>
  <si>
    <t>Fuente: Dirección de Promoción Minera - Ministerio de Energía y Minas.
- 2008-2016:  Información proporcionada por los Titulares Mineros a través de la Declaración Anual Consolidada (DAC).
- 2017-2018:  Información proporcionada por los Titulares Mineros a través del Declaración Estadística Mensual (ESTAMIN).
- Las cifras han sido ajustadas a lo reportado por los Titulares Mineros al 16 de agosto de 2018.</t>
  </si>
  <si>
    <t>PRODUCCIÓN MINERA METÁLICA SEGÚN UNIDADES MINERAS*</t>
  </si>
  <si>
    <t>JULIO</t>
  </si>
  <si>
    <t>ENERO - JULIO</t>
  </si>
  <si>
    <t>COMPAÑÍA MINERA ANTAPACAY S.A.</t>
  </si>
  <si>
    <t>OXIDOS DE PASCO</t>
  </si>
  <si>
    <t>VAR. %</t>
  </si>
  <si>
    <t>PIEDRA (CONSTRUCCIÓN)</t>
  </si>
  <si>
    <t>SILICE</t>
  </si>
  <si>
    <t>ONIX</t>
  </si>
  <si>
    <t>CARBONÍFERA  (TM)</t>
  </si>
  <si>
    <t>TÍTULOS DE CONCESIONES OTORGADAS POR INGEMMET (HECTÁREAS)*</t>
  </si>
  <si>
    <r>
      <t>UNIDADES MINERAS EN ACTIVIDAD - JULIO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18</t>
    </r>
  </si>
  <si>
    <r>
      <t>ÁREAS RESTRINGIDAS A LA MINERÍA -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JULIO</t>
    </r>
    <r>
      <rPr>
        <b/>
        <sz val="12"/>
        <color theme="1"/>
        <rFont val="Calibri"/>
        <family val="2"/>
        <scheme val="minor"/>
      </rPr>
      <t xml:space="preserve"> 2018</t>
    </r>
  </si>
  <si>
    <t>TOTAL DE DERECHOS MINEROS VIGENTES AL 30/06/2018</t>
  </si>
  <si>
    <t>ENERO-JUNIO</t>
  </si>
  <si>
    <t>APURIMAC</t>
  </si>
  <si>
    <t>CALLAO(LIMA)</t>
  </si>
  <si>
    <t>Disponible 20 de septiembre</t>
  </si>
  <si>
    <t>Disponible 6 de septiembre</t>
  </si>
  <si>
    <t xml:space="preserve">
Ene-Jun</t>
  </si>
  <si>
    <t>(*) Información preliminar. Incluye producción aurífera estimada de mineros artesanales de Madre de Dios, Puno, Piura y Arequipa.
Fuente: Ministerio de Energía y Minas. 
Fecha de consulta: 17 de Agosto de 2018</t>
  </si>
  <si>
    <t xml:space="preserve"> (*) La información refiere a productos de concentrados.
(**) Productores artesanales de las regiones de Madre de Dios y Puno.Cifras estimadas.
Fuente: Ministerio de Energía y Minas.  
Fecha de consulta: 17 de Agosto de 2018</t>
  </si>
  <si>
    <t xml:space="preserve">
Fuente: Ministerio de Energía y Minas. 
Fecha de consulta: 17 de Agosto de 2018</t>
  </si>
  <si>
    <t>Fuente: Ministerio de Energía y Minas. 
Fecha de consulta: 17 de Agosto de 2018</t>
  </si>
  <si>
    <t xml:space="preserve">* Promedio del cambio interbancario. 
** Incluye valor de exportaciones metálicas y no metálicas.
Nd: No disponible a la fecha.
Fuente: BCRP, Cuadros Estadísticos Mensuales. Elaborado por Ministerio de Energía y Minas. 
Información disponible a la fecha de elaboración de este boletín.
</t>
  </si>
  <si>
    <t xml:space="preserve">Fuente: BCRP, Cuadros Estadísticos Mensuales. Elaborado por Ministerio de Energía y Minas
Fecha de consulta: 14 de Agosto del 2018.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</si>
  <si>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Ministerio de Energía y Minas
Fecha de consulta: 14 de Agosto del 2018.</t>
  </si>
  <si>
    <t>Fuente: Dirección General de Minería - Ministerio de Energía y Minas.
- Información proporcionada por los Titulares Mineros a través del ESTAMIN.
- Las cifras han sido ajustadas a lo reportado por los Titulares Mineros al 14 de agosto de 2018.</t>
  </si>
  <si>
    <t>Fuente: MEF, Portal de Transparencia Económica; INGEMMET. Elaborado por Ministerio de Energía y Minas. 
Fecha de consulta: 14 de Agosto del 2018.</t>
  </si>
  <si>
    <t>Fuente: MEF, Portal de Transparencia Económica. Elaborado por Ministerio de Energía y Minas. 
              Instituto Geológico Minero y Metalúrgico (INGEMMET)
Fecha de consulta: 14 de Agosto del 2018.</t>
  </si>
  <si>
    <t>Fuente: INGEMMET y Ministerio de Energía y Minas.
Fecha de consulta: 22 de Agosto del 2018.
Nd = Información no disponible en la fecha de elaboración del presente boletín.</t>
  </si>
  <si>
    <t xml:space="preserve">Fuente: INGEMMET y Ministerio de Energía y Minas.
Fecha de consulta: 22 de Agosto del 2018.
</t>
  </si>
  <si>
    <t>Fuente: INGEMMET y Ministerio de Energía y Minas.
Fecha de consulta: 22 de Agosto del 2018.
OBSERVACION: El rubro total de derechos mineros vigentes corresponde al territorio departamental cubierto por derechos mineros sin considerar el grado de superposición entre los mismos.</t>
  </si>
  <si>
    <t>ACUMULACIÓN INMACULADA 1</t>
  </si>
  <si>
    <t>ACUMULACIÓN PARCOY Nº 1</t>
  </si>
  <si>
    <t>ACUMULACIÓN TANTAHUATAY</t>
  </si>
  <si>
    <t>ACUMULACIÓN ALTO CHICAMA</t>
  </si>
  <si>
    <t>COMPAÑÍA MINERA ANTAPACCAY S.A.</t>
  </si>
  <si>
    <t>COMPAÑÍA MINERA PODEROSA S.A.</t>
  </si>
  <si>
    <t>COMPAÑÍA MINERA CHUNGAR S.A.C.</t>
  </si>
  <si>
    <t>COMPAÑÍA MINERA RAURA S.A.</t>
  </si>
  <si>
    <t>COMPAÑÍA MINERA CASAPALCA S.A.</t>
  </si>
  <si>
    <t>TREVALI PERÚ S.A.C.</t>
  </si>
  <si>
    <t>ACUMULACIÓN ANDAYCHAGUA</t>
  </si>
  <si>
    <t>ACUMULACIÓN RAURA</t>
  </si>
  <si>
    <t>ACUMULACIÓN ANIMÓN</t>
  </si>
  <si>
    <t>ACUMULACIÓN YAURICOCHA</t>
  </si>
  <si>
    <t>HUARÓN</t>
  </si>
  <si>
    <t>ACUMULACIÓN YAULIYACU</t>
  </si>
  <si>
    <t>COMPAÑÍA MINERA KOLPA S.A.</t>
  </si>
  <si>
    <t>COMPAÑÍA MINERA ATACOCHA S.A.A.</t>
  </si>
  <si>
    <t>PAN AMÉRICAN SILVER HUARÓN S.A.</t>
  </si>
  <si>
    <t>ACUMULACIÓN PALLANCATA</t>
  </si>
  <si>
    <t>COMPAÑÍA MINERA ARES S.A.C.</t>
  </si>
  <si>
    <t>MILPO ANDINA PERÚ S.A.C.</t>
  </si>
  <si>
    <t>MINERA CHINALCO PERÚ S.A.</t>
  </si>
  <si>
    <t>NUEVA ACUMULACIÓN QUENAMARI-SAN RAFAEL</t>
  </si>
  <si>
    <t>SOUTHERN PERÚ COPPER CORPORATION SUCURSAL DEL PERÚ</t>
  </si>
  <si>
    <t>COMPAÑÍA MINERA COIMOLACHE S.A.</t>
  </si>
  <si>
    <t>HUDBAY PERÚ S.A.C.</t>
  </si>
  <si>
    <t>ACUMULACIÓN LA ARENA</t>
  </si>
  <si>
    <t>PAN AMERICAN SILVER HUARÓN S.A.</t>
  </si>
  <si>
    <t>MINERA AURÍFERA RETAMAS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</si>
</sst>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#,##0.0;\-#,##0.0"/>
    <numFmt numFmtId="180" formatCode="_-* #,##0_-;\-* #,##0_-;_-* &quot;-&quot;??_-;_-@_-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7"/>
      <name val="Arial"/>
      <family val="2"/>
    </font>
    <font>
      <sz val="7"/>
      <color indexed="8"/>
      <name val="Arial"/>
      <family val="2"/>
    </font>
    <font>
      <sz val="9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FFFF"/>
        <bgColor rgb="FFD9D9D9"/>
      </patternFill>
    </fill>
    <fill>
      <patternFill patternType="solid">
        <fgColor theme="0" tint="-0.499984740745262"/>
        <bgColor rgb="FFD9D9D9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16365C"/>
      </left>
      <right/>
      <top style="thin">
        <color rgb="FF16365C"/>
      </top>
      <bottom/>
      <diagonal/>
    </border>
    <border>
      <left/>
      <right/>
      <top style="thin">
        <color rgb="FF16365C"/>
      </top>
      <bottom/>
      <diagonal/>
    </border>
    <border>
      <left/>
      <right style="thin">
        <color rgb="FF16365C"/>
      </right>
      <top style="thin">
        <color rgb="FF16365C"/>
      </top>
      <bottom/>
      <diagonal/>
    </border>
    <border>
      <left/>
      <right/>
      <top/>
      <bottom style="thin">
        <color rgb="FFA6A6A6"/>
      </bottom>
      <diagonal/>
    </border>
    <border>
      <left/>
      <right style="thin">
        <color rgb="FF000000"/>
      </right>
      <top/>
      <bottom style="thin">
        <color rgb="FFA6A6A6"/>
      </bottom>
      <diagonal/>
    </border>
    <border>
      <left style="thin">
        <color rgb="FF16365C"/>
      </left>
      <right/>
      <top/>
      <bottom style="thin">
        <color rgb="FFA6A6A6"/>
      </bottom>
      <diagonal/>
    </border>
    <border>
      <left/>
      <right style="thin">
        <color rgb="FF16365C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rgb="FFA6A6A6"/>
      </bottom>
      <diagonal/>
    </border>
    <border>
      <left style="thin">
        <color rgb="FF16365C"/>
      </left>
      <right/>
      <top/>
      <bottom/>
      <diagonal/>
    </border>
    <border>
      <left style="thin">
        <color rgb="FF16365C"/>
      </left>
      <right/>
      <top/>
      <bottom style="thin">
        <color indexed="64"/>
      </bottom>
      <diagonal/>
    </border>
    <border>
      <left/>
      <right style="thin">
        <color rgb="FF16365C"/>
      </right>
      <top/>
      <bottom style="thin">
        <color indexed="64"/>
      </bottom>
      <diagonal/>
    </border>
  </borders>
  <cellStyleXfs count="11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" fontId="9" fillId="0" borderId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18" borderId="4">
      <alignment wrapText="1"/>
    </xf>
    <xf numFmtId="167" fontId="15" fillId="0" borderId="0" applyFont="0" applyFill="0" applyBorder="0" applyAlignment="0" applyProtection="0"/>
    <xf numFmtId="173" fontId="31" fillId="0" borderId="0"/>
    <xf numFmtId="17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1" applyNumberFormat="0" applyAlignment="0" applyProtection="0"/>
    <xf numFmtId="168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3" borderId="0" applyNumberFormat="0" applyBorder="0" applyAlignment="0" applyProtection="0"/>
    <xf numFmtId="43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28" fillId="0" borderId="0"/>
    <xf numFmtId="0" fontId="36" fillId="0" borderId="0"/>
    <xf numFmtId="173" fontId="33" fillId="0" borderId="0"/>
    <xf numFmtId="0" fontId="15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1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4" fillId="25" borderId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6" borderId="0">
      <alignment horizontal="left"/>
    </xf>
    <xf numFmtId="173" fontId="35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71" fillId="0" borderId="0"/>
    <xf numFmtId="0" fontId="1" fillId="0" borderId="0"/>
    <xf numFmtId="39" fontId="6" fillId="0" borderId="0"/>
  </cellStyleXfs>
  <cellXfs count="872">
    <xf numFmtId="0" fontId="0" fillId="0" borderId="0" xfId="0"/>
    <xf numFmtId="0" fontId="39" fillId="26" borderId="0" xfId="0" applyFont="1" applyFill="1"/>
    <xf numFmtId="0" fontId="38" fillId="26" borderId="11" xfId="0" applyFont="1" applyFill="1" applyBorder="1" applyAlignment="1">
      <alignment horizontal="left"/>
    </xf>
    <xf numFmtId="0" fontId="38" fillId="26" borderId="11" xfId="0" applyFont="1" applyFill="1" applyBorder="1" applyAlignment="1">
      <alignment horizontal="center"/>
    </xf>
    <xf numFmtId="0" fontId="38" fillId="26" borderId="0" xfId="107">
      <alignment horizontal="left"/>
    </xf>
    <xf numFmtId="0" fontId="40" fillId="26" borderId="0" xfId="107" applyFont="1">
      <alignment horizontal="left"/>
    </xf>
    <xf numFmtId="0" fontId="38" fillId="26" borderId="0" xfId="107" applyAlignment="1">
      <alignment horizontal="center"/>
    </xf>
    <xf numFmtId="0" fontId="40" fillId="26" borderId="0" xfId="107" applyFont="1" applyAlignment="1">
      <alignment horizontal="center"/>
    </xf>
    <xf numFmtId="0" fontId="39" fillId="26" borderId="0" xfId="0" applyFont="1" applyFill="1" applyAlignment="1">
      <alignment horizontal="left"/>
    </xf>
    <xf numFmtId="0" fontId="40" fillId="26" borderId="11" xfId="107" applyFont="1" applyBorder="1" applyAlignment="1">
      <alignment horizontal="center"/>
    </xf>
    <xf numFmtId="4" fontId="38" fillId="26" borderId="0" xfId="107" applyNumberFormat="1" applyAlignment="1">
      <alignment horizontal="center"/>
    </xf>
    <xf numFmtId="0" fontId="41" fillId="27" borderId="0" xfId="107" applyFont="1" applyFill="1" applyAlignment="1">
      <alignment horizontal="center"/>
    </xf>
    <xf numFmtId="10" fontId="38" fillId="26" borderId="0" xfId="94" applyNumberFormat="1" applyFont="1" applyFill="1" applyAlignment="1">
      <alignment horizontal="center"/>
    </xf>
    <xf numFmtId="3" fontId="38" fillId="26" borderId="0" xfId="47" applyNumberFormat="1" applyFont="1" applyFill="1" applyAlignment="1">
      <alignment horizontal="center"/>
    </xf>
    <xf numFmtId="3" fontId="38" fillId="26" borderId="0" xfId="107" applyNumberFormat="1" applyBorder="1" applyAlignment="1">
      <alignment horizontal="center"/>
    </xf>
    <xf numFmtId="0" fontId="40" fillId="26" borderId="12" xfId="107" applyFont="1" applyBorder="1" applyAlignment="1">
      <alignment horizontal="center"/>
    </xf>
    <xf numFmtId="0" fontId="38" fillId="26" borderId="0" xfId="107" applyBorder="1" applyAlignment="1">
      <alignment horizontal="center"/>
    </xf>
    <xf numFmtId="0" fontId="38" fillId="26" borderId="0" xfId="107" applyFill="1">
      <alignment horizontal="left"/>
    </xf>
    <xf numFmtId="0" fontId="38" fillId="26" borderId="0" xfId="107" applyAlignment="1"/>
    <xf numFmtId="0" fontId="39" fillId="26" borderId="0" xfId="0" applyFont="1" applyFill="1" applyAlignment="1"/>
    <xf numFmtId="0" fontId="42" fillId="28" borderId="0" xfId="0" applyFont="1" applyFill="1"/>
    <xf numFmtId="0" fontId="43" fillId="28" borderId="0" xfId="0" applyFont="1" applyFill="1" applyAlignment="1">
      <alignment horizontal="center"/>
    </xf>
    <xf numFmtId="0" fontId="44" fillId="26" borderId="0" xfId="107" applyFont="1" applyAlignment="1">
      <alignment horizontal="center"/>
    </xf>
    <xf numFmtId="0" fontId="44" fillId="26" borderId="0" xfId="0" applyFont="1" applyFill="1" applyBorder="1" applyAlignment="1">
      <alignment horizontal="left"/>
    </xf>
    <xf numFmtId="4" fontId="43" fillId="28" borderId="0" xfId="0" applyNumberFormat="1" applyFont="1" applyFill="1" applyAlignment="1">
      <alignment horizontal="center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6" fillId="26" borderId="0" xfId="107" applyFont="1">
      <alignment horizontal="left"/>
    </xf>
    <xf numFmtId="0" fontId="44" fillId="26" borderId="0" xfId="0" applyFont="1" applyFill="1" applyBorder="1" applyAlignment="1">
      <alignment horizontal="center"/>
    </xf>
    <xf numFmtId="0" fontId="44" fillId="26" borderId="0" xfId="107" applyFont="1" applyAlignment="1"/>
    <xf numFmtId="4" fontId="44" fillId="26" borderId="0" xfId="107" applyNumberFormat="1" applyFont="1" applyAlignment="1">
      <alignment horizontal="center"/>
    </xf>
    <xf numFmtId="0" fontId="46" fillId="26" borderId="0" xfId="107" applyFont="1" applyAlignment="1">
      <alignment horizontal="center"/>
    </xf>
    <xf numFmtId="0" fontId="47" fillId="26" borderId="0" xfId="107" applyFont="1" applyAlignment="1">
      <alignment horizontal="left"/>
    </xf>
    <xf numFmtId="0" fontId="47" fillId="26" borderId="0" xfId="107" applyFont="1" applyAlignment="1">
      <alignment horizontal="center"/>
    </xf>
    <xf numFmtId="0" fontId="47" fillId="26" borderId="0" xfId="107" applyFont="1">
      <alignment horizontal="left"/>
    </xf>
    <xf numFmtId="4" fontId="46" fillId="26" borderId="0" xfId="107" applyNumberFormat="1" applyFont="1" applyAlignment="1">
      <alignment horizontal="center"/>
    </xf>
    <xf numFmtId="0" fontId="48" fillId="26" borderId="0" xfId="107" applyFont="1">
      <alignment horizontal="left"/>
    </xf>
    <xf numFmtId="166" fontId="38" fillId="26" borderId="0" xfId="107" applyNumberFormat="1" applyAlignment="1">
      <alignment horizontal="center"/>
    </xf>
    <xf numFmtId="0" fontId="47" fillId="26" borderId="0" xfId="0" applyFont="1" applyFill="1" applyAlignment="1"/>
    <xf numFmtId="166" fontId="38" fillId="26" borderId="14" xfId="107" applyNumberFormat="1" applyBorder="1" applyAlignment="1">
      <alignment horizontal="center"/>
    </xf>
    <xf numFmtId="166" fontId="38" fillId="26" borderId="15" xfId="107" applyNumberFormat="1" applyBorder="1" applyAlignment="1">
      <alignment horizontal="center"/>
    </xf>
    <xf numFmtId="166" fontId="38" fillId="26" borderId="16" xfId="107" applyNumberFormat="1" applyBorder="1" applyAlignment="1">
      <alignment horizontal="center"/>
    </xf>
    <xf numFmtId="0" fontId="41" fillId="29" borderId="17" xfId="107" applyFont="1" applyFill="1" applyBorder="1" applyAlignment="1">
      <alignment horizontal="center"/>
    </xf>
    <xf numFmtId="3" fontId="38" fillId="26" borderId="18" xfId="47" applyNumberFormat="1" applyFont="1" applyFill="1" applyBorder="1" applyAlignment="1">
      <alignment horizontal="center"/>
    </xf>
    <xf numFmtId="3" fontId="38" fillId="26" borderId="19" xfId="47" applyNumberFormat="1" applyFont="1" applyFill="1" applyBorder="1" applyAlignment="1">
      <alignment horizontal="center"/>
    </xf>
    <xf numFmtId="166" fontId="38" fillId="26" borderId="0" xfId="107" applyNumberFormat="1" applyAlignment="1">
      <alignment horizontal="left"/>
    </xf>
    <xf numFmtId="3" fontId="38" fillId="26" borderId="20" xfId="47" applyNumberFormat="1" applyFont="1" applyFill="1" applyBorder="1" applyAlignment="1">
      <alignment horizontal="center"/>
    </xf>
    <xf numFmtId="3" fontId="38" fillId="26" borderId="21" xfId="47" applyNumberFormat="1" applyFont="1" applyFill="1" applyBorder="1" applyAlignment="1">
      <alignment horizontal="center"/>
    </xf>
    <xf numFmtId="3" fontId="38" fillId="26" borderId="22" xfId="47" applyNumberFormat="1" applyFont="1" applyFill="1" applyBorder="1" applyAlignment="1">
      <alignment horizontal="center"/>
    </xf>
    <xf numFmtId="3" fontId="38" fillId="26" borderId="23" xfId="47" applyNumberFormat="1" applyFont="1" applyFill="1" applyBorder="1" applyAlignment="1">
      <alignment horizontal="center"/>
    </xf>
    <xf numFmtId="0" fontId="40" fillId="26" borderId="24" xfId="107" applyFont="1" applyBorder="1" applyAlignment="1">
      <alignment horizontal="center"/>
    </xf>
    <xf numFmtId="3" fontId="38" fillId="26" borderId="25" xfId="107" applyNumberFormat="1" applyBorder="1" applyAlignment="1">
      <alignment horizontal="center"/>
    </xf>
    <xf numFmtId="3" fontId="40" fillId="26" borderId="26" xfId="107" applyNumberFormat="1" applyFont="1" applyBorder="1" applyAlignment="1">
      <alignment horizontal="center"/>
    </xf>
    <xf numFmtId="3" fontId="40" fillId="26" borderId="27" xfId="107" applyNumberFormat="1" applyFont="1" applyBorder="1" applyAlignment="1">
      <alignment horizontal="center"/>
    </xf>
    <xf numFmtId="0" fontId="41" fillId="26" borderId="0" xfId="107" applyFont="1" applyFill="1" applyAlignment="1"/>
    <xf numFmtId="1" fontId="38" fillId="26" borderId="13" xfId="107" applyNumberFormat="1" applyFill="1" applyBorder="1" applyAlignment="1">
      <alignment horizontal="center"/>
    </xf>
    <xf numFmtId="0" fontId="49" fillId="26" borderId="0" xfId="107" applyFont="1" applyFill="1">
      <alignment horizontal="left"/>
    </xf>
    <xf numFmtId="0" fontId="50" fillId="26" borderId="0" xfId="107" applyFont="1" applyFill="1" applyAlignment="1">
      <alignment horizontal="left"/>
    </xf>
    <xf numFmtId="0" fontId="5" fillId="0" borderId="0" xfId="58"/>
    <xf numFmtId="0" fontId="5" fillId="26" borderId="18" xfId="58" applyFill="1" applyBorder="1" applyAlignment="1">
      <alignment horizontal="center" vertical="center"/>
    </xf>
    <xf numFmtId="0" fontId="5" fillId="26" borderId="19" xfId="58" applyFill="1" applyBorder="1" applyAlignment="1">
      <alignment vertical="center"/>
    </xf>
    <xf numFmtId="169" fontId="5" fillId="26" borderId="19" xfId="52" applyNumberFormat="1" applyFont="1" applyFill="1" applyBorder="1" applyAlignment="1">
      <alignment horizontal="center" vertical="center"/>
    </xf>
    <xf numFmtId="169" fontId="5" fillId="26" borderId="16" xfId="52" applyNumberFormat="1" applyFont="1" applyFill="1" applyBorder="1" applyAlignment="1">
      <alignment horizontal="center" vertical="center"/>
    </xf>
    <xf numFmtId="0" fontId="5" fillId="26" borderId="29" xfId="58" applyFill="1" applyBorder="1" applyAlignment="1">
      <alignment horizontal="center" vertical="center"/>
    </xf>
    <xf numFmtId="0" fontId="5" fillId="26" borderId="0" xfId="58" applyFill="1" applyBorder="1" applyAlignment="1">
      <alignment vertical="center"/>
    </xf>
    <xf numFmtId="169" fontId="5" fillId="26" borderId="0" xfId="52" applyNumberFormat="1" applyFont="1" applyFill="1" applyBorder="1" applyAlignment="1">
      <alignment horizontal="center" vertical="center"/>
    </xf>
    <xf numFmtId="169" fontId="5" fillId="26" borderId="14" xfId="52" applyNumberFormat="1" applyFont="1" applyFill="1" applyBorder="1" applyAlignment="1">
      <alignment horizontal="center" vertical="center"/>
    </xf>
    <xf numFmtId="0" fontId="5" fillId="26" borderId="30" xfId="58" applyFill="1" applyBorder="1" applyAlignment="1">
      <alignment horizontal="center" vertical="center"/>
    </xf>
    <xf numFmtId="0" fontId="5" fillId="26" borderId="31" xfId="58" applyFill="1" applyBorder="1" applyAlignment="1">
      <alignment vertical="center"/>
    </xf>
    <xf numFmtId="169" fontId="5" fillId="26" borderId="31" xfId="52" applyNumberFormat="1" applyFont="1" applyFill="1" applyBorder="1" applyAlignment="1">
      <alignment horizontal="center" vertical="center"/>
    </xf>
    <xf numFmtId="169" fontId="5" fillId="26" borderId="15" xfId="52" applyNumberFormat="1" applyFont="1" applyFill="1" applyBorder="1" applyAlignment="1">
      <alignment horizontal="center" vertical="center"/>
    </xf>
    <xf numFmtId="0" fontId="5" fillId="26" borderId="11" xfId="58" applyFill="1" applyBorder="1" applyAlignment="1">
      <alignment horizontal="center" vertical="center"/>
    </xf>
    <xf numFmtId="0" fontId="5" fillId="26" borderId="11" xfId="58" applyFill="1" applyBorder="1" applyAlignment="1">
      <alignment vertical="center"/>
    </xf>
    <xf numFmtId="0" fontId="5" fillId="26" borderId="11" xfId="58" applyFont="1" applyFill="1" applyBorder="1" applyAlignment="1">
      <alignment horizontal="left" vertical="center"/>
    </xf>
    <xf numFmtId="9" fontId="38" fillId="26" borderId="0" xfId="94" applyFont="1" applyFill="1" applyAlignment="1">
      <alignment horizontal="left"/>
    </xf>
    <xf numFmtId="9" fontId="47" fillId="26" borderId="0" xfId="94" applyFont="1" applyFill="1" applyAlignment="1">
      <alignment horizontal="left"/>
    </xf>
    <xf numFmtId="9" fontId="38" fillId="26" borderId="11" xfId="94" applyFont="1" applyFill="1" applyBorder="1" applyAlignment="1">
      <alignment horizontal="center"/>
    </xf>
    <xf numFmtId="9" fontId="44" fillId="26" borderId="0" xfId="94" applyFont="1" applyFill="1" applyAlignment="1">
      <alignment horizontal="left"/>
    </xf>
    <xf numFmtId="3" fontId="38" fillId="30" borderId="0" xfId="107" applyNumberFormat="1" applyFill="1" applyBorder="1" applyAlignment="1">
      <alignment horizontal="center"/>
    </xf>
    <xf numFmtId="1" fontId="38" fillId="30" borderId="25" xfId="107" applyNumberFormat="1" applyFill="1" applyBorder="1" applyAlignment="1">
      <alignment horizontal="center"/>
    </xf>
    <xf numFmtId="3" fontId="38" fillId="30" borderId="13" xfId="107" applyNumberFormat="1" applyFill="1" applyBorder="1" applyAlignment="1">
      <alignment horizontal="center"/>
    </xf>
    <xf numFmtId="0" fontId="41" fillId="29" borderId="32" xfId="107" applyFont="1" applyFill="1" applyBorder="1" applyAlignment="1">
      <alignment horizontal="left"/>
    </xf>
    <xf numFmtId="0" fontId="51" fillId="29" borderId="32" xfId="107" applyFont="1" applyFill="1" applyBorder="1" applyAlignment="1">
      <alignment horizontal="left"/>
    </xf>
    <xf numFmtId="0" fontId="41" fillId="29" borderId="32" xfId="107" applyFont="1" applyFill="1" applyBorder="1" applyAlignment="1">
      <alignment horizontal="center"/>
    </xf>
    <xf numFmtId="9" fontId="41" fillId="29" borderId="32" xfId="94" applyFont="1" applyFill="1" applyBorder="1" applyAlignment="1">
      <alignment horizontal="center"/>
    </xf>
    <xf numFmtId="0" fontId="52" fillId="31" borderId="0" xfId="58" applyFont="1" applyFill="1" applyAlignment="1">
      <alignment horizontal="center" vertical="center"/>
    </xf>
    <xf numFmtId="0" fontId="52" fillId="31" borderId="0" xfId="58" applyFont="1" applyFill="1" applyAlignment="1">
      <alignment vertical="center"/>
    </xf>
    <xf numFmtId="0" fontId="52" fillId="31" borderId="0" xfId="58" applyFont="1" applyFill="1" applyAlignment="1">
      <alignment horizontal="center" vertical="center" wrapText="1"/>
    </xf>
    <xf numFmtId="171" fontId="38" fillId="30" borderId="25" xfId="47" applyNumberFormat="1" applyFont="1" applyFill="1" applyBorder="1" applyAlignment="1">
      <alignment horizontal="center"/>
    </xf>
    <xf numFmtId="171" fontId="38" fillId="30" borderId="13" xfId="47" applyNumberFormat="1" applyFont="1" applyFill="1" applyBorder="1" applyAlignment="1">
      <alignment horizontal="center"/>
    </xf>
    <xf numFmtId="171" fontId="38" fillId="30" borderId="0" xfId="47" applyNumberFormat="1" applyFont="1" applyFill="1" applyBorder="1" applyAlignment="1">
      <alignment horizontal="center"/>
    </xf>
    <xf numFmtId="171" fontId="38" fillId="26" borderId="13" xfId="47" applyNumberFormat="1" applyFont="1" applyFill="1" applyBorder="1" applyAlignment="1">
      <alignment horizontal="center"/>
    </xf>
    <xf numFmtId="165" fontId="38" fillId="30" borderId="25" xfId="47" applyNumberFormat="1" applyFont="1" applyFill="1" applyBorder="1" applyAlignment="1">
      <alignment horizontal="center"/>
    </xf>
    <xf numFmtId="165" fontId="38" fillId="30" borderId="13" xfId="47" applyNumberFormat="1" applyFont="1" applyFill="1" applyBorder="1" applyAlignment="1">
      <alignment horizontal="center"/>
    </xf>
    <xf numFmtId="165" fontId="38" fillId="30" borderId="0" xfId="47" applyNumberFormat="1" applyFont="1" applyFill="1" applyBorder="1" applyAlignment="1">
      <alignment horizontal="center"/>
    </xf>
    <xf numFmtId="165" fontId="38" fillId="26" borderId="13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left"/>
    </xf>
    <xf numFmtId="165" fontId="40" fillId="26" borderId="28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center"/>
    </xf>
    <xf numFmtId="171" fontId="38" fillId="26" borderId="0" xfId="47" applyNumberFormat="1" applyFont="1" applyFill="1" applyBorder="1" applyAlignment="1">
      <alignment horizontal="center"/>
    </xf>
    <xf numFmtId="165" fontId="38" fillId="26" borderId="0" xfId="47" applyNumberFormat="1" applyFont="1" applyFill="1" applyBorder="1" applyAlignment="1">
      <alignment horizontal="center"/>
    </xf>
    <xf numFmtId="9" fontId="38" fillId="32" borderId="33" xfId="94" applyFont="1" applyFill="1" applyBorder="1" applyAlignment="1">
      <alignment horizontal="center"/>
    </xf>
    <xf numFmtId="10" fontId="38" fillId="32" borderId="33" xfId="94" applyNumberFormat="1" applyFont="1" applyFill="1" applyBorder="1" applyAlignment="1">
      <alignment horizontal="center"/>
    </xf>
    <xf numFmtId="10" fontId="38" fillId="32" borderId="34" xfId="94" applyNumberFormat="1" applyFont="1" applyFill="1" applyBorder="1" applyAlignment="1">
      <alignment horizontal="center"/>
    </xf>
    <xf numFmtId="0" fontId="38" fillId="26" borderId="23" xfId="107" applyBorder="1" applyAlignment="1">
      <alignment horizontal="center"/>
    </xf>
    <xf numFmtId="3" fontId="38" fillId="26" borderId="23" xfId="107" applyNumberFormat="1" applyBorder="1" applyAlignment="1">
      <alignment horizontal="center"/>
    </xf>
    <xf numFmtId="165" fontId="38" fillId="30" borderId="23" xfId="47" applyNumberFormat="1" applyFont="1" applyFill="1" applyBorder="1" applyAlignment="1">
      <alignment horizontal="center"/>
    </xf>
    <xf numFmtId="165" fontId="38" fillId="26" borderId="23" xfId="47" applyNumberFormat="1" applyFont="1" applyFill="1" applyBorder="1" applyAlignment="1">
      <alignment horizontal="center"/>
    </xf>
    <xf numFmtId="3" fontId="40" fillId="26" borderId="23" xfId="107" applyNumberFormat="1" applyFont="1" applyBorder="1" applyAlignment="1">
      <alignment horizontal="center"/>
    </xf>
    <xf numFmtId="3" fontId="40" fillId="26" borderId="23" xfId="107" applyNumberFormat="1" applyFont="1" applyBorder="1" applyAlignment="1">
      <alignment horizontal="right"/>
    </xf>
    <xf numFmtId="10" fontId="38" fillId="26" borderId="23" xfId="94" applyNumberFormat="1" applyFont="1" applyFill="1" applyBorder="1" applyAlignment="1">
      <alignment horizontal="center"/>
    </xf>
    <xf numFmtId="0" fontId="39" fillId="0" borderId="35" xfId="0" applyFont="1" applyBorder="1"/>
    <xf numFmtId="0" fontId="30" fillId="26" borderId="36" xfId="58" applyFont="1" applyFill="1" applyBorder="1" applyAlignment="1">
      <alignment vertical="center"/>
    </xf>
    <xf numFmtId="169" fontId="30" fillId="26" borderId="36" xfId="52" applyNumberFormat="1" applyFont="1" applyFill="1" applyBorder="1" applyAlignment="1">
      <alignment horizontal="center" vertical="center"/>
    </xf>
    <xf numFmtId="0" fontId="39" fillId="30" borderId="11" xfId="0" applyFont="1" applyFill="1" applyBorder="1"/>
    <xf numFmtId="0" fontId="30" fillId="30" borderId="11" xfId="58" applyFont="1" applyFill="1" applyBorder="1" applyAlignment="1">
      <alignment vertical="center"/>
    </xf>
    <xf numFmtId="169" fontId="30" fillId="30" borderId="11" xfId="52" applyNumberFormat="1" applyFont="1" applyFill="1" applyBorder="1" applyAlignment="1">
      <alignment horizontal="center" vertical="center"/>
    </xf>
    <xf numFmtId="0" fontId="39" fillId="30" borderId="0" xfId="0" applyFont="1" applyFill="1"/>
    <xf numFmtId="0" fontId="30" fillId="30" borderId="0" xfId="58" applyFont="1" applyFill="1" applyBorder="1" applyAlignment="1">
      <alignment vertical="center"/>
    </xf>
    <xf numFmtId="169" fontId="30" fillId="30" borderId="31" xfId="52" applyNumberFormat="1" applyFont="1" applyFill="1" applyBorder="1" applyAlignment="1">
      <alignment horizontal="center" vertical="center"/>
    </xf>
    <xf numFmtId="0" fontId="30" fillId="30" borderId="29" xfId="58" applyFont="1" applyFill="1" applyBorder="1" applyAlignment="1">
      <alignment horizontal="center" vertical="center"/>
    </xf>
    <xf numFmtId="169" fontId="30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8" fillId="26" borderId="0" xfId="47" applyNumberFormat="1" applyFont="1" applyFill="1" applyAlignment="1">
      <alignment horizontal="left"/>
    </xf>
    <xf numFmtId="0" fontId="38" fillId="26" borderId="37" xfId="107" applyBorder="1" applyAlignment="1">
      <alignment horizontal="center"/>
    </xf>
    <xf numFmtId="0" fontId="38" fillId="26" borderId="31" xfId="107" applyBorder="1" applyAlignment="1">
      <alignment horizontal="center"/>
    </xf>
    <xf numFmtId="0" fontId="41" fillId="31" borderId="0" xfId="107" applyFont="1" applyFill="1" applyAlignment="1">
      <alignment horizontal="center"/>
    </xf>
    <xf numFmtId="172" fontId="38" fillId="26" borderId="0" xfId="94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left"/>
    </xf>
    <xf numFmtId="171" fontId="53" fillId="26" borderId="0" xfId="47" applyNumberFormat="1" applyFont="1" applyFill="1" applyAlignment="1">
      <alignment horizontal="left"/>
    </xf>
    <xf numFmtId="10" fontId="40" fillId="26" borderId="23" xfId="94" applyNumberFormat="1" applyFont="1" applyFill="1" applyBorder="1" applyAlignment="1">
      <alignment horizontal="center"/>
    </xf>
    <xf numFmtId="164" fontId="38" fillId="26" borderId="0" xfId="107" applyNumberFormat="1">
      <alignment horizontal="left"/>
    </xf>
    <xf numFmtId="43" fontId="38" fillId="26" borderId="0" xfId="47" applyFont="1" applyFill="1" applyAlignment="1">
      <alignment horizontal="left"/>
    </xf>
    <xf numFmtId="171" fontId="38" fillId="26" borderId="0" xfId="47" applyNumberFormat="1" applyFont="1" applyFill="1" applyAlignment="1">
      <alignment horizontal="center"/>
    </xf>
    <xf numFmtId="172" fontId="38" fillId="26" borderId="0" xfId="94" applyNumberFormat="1" applyFont="1" applyFill="1" applyAlignment="1">
      <alignment horizontal="left"/>
    </xf>
    <xf numFmtId="0" fontId="54" fillId="26" borderId="0" xfId="0" applyFont="1" applyFill="1" applyAlignment="1">
      <alignment horizontal="left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10" fontId="49" fillId="26" borderId="0" xfId="94" applyNumberFormat="1" applyFont="1" applyFill="1" applyBorder="1" applyAlignment="1">
      <alignment horizontal="right"/>
    </xf>
    <xf numFmtId="0" fontId="55" fillId="29" borderId="24" xfId="107" applyFont="1" applyFill="1" applyBorder="1" applyAlignment="1">
      <alignment horizontal="left"/>
    </xf>
    <xf numFmtId="0" fontId="38" fillId="26" borderId="0" xfId="107" applyFont="1" applyAlignment="1">
      <alignment horizontal="center"/>
    </xf>
    <xf numFmtId="0" fontId="38" fillId="26" borderId="0" xfId="107" applyFont="1">
      <alignment horizontal="left"/>
    </xf>
    <xf numFmtId="3" fontId="38" fillId="26" borderId="0" xfId="107" applyNumberFormat="1" applyFont="1" applyAlignment="1">
      <alignment horizontal="center"/>
    </xf>
    <xf numFmtId="3" fontId="38" fillId="26" borderId="0" xfId="107" applyNumberFormat="1" applyFont="1" applyFill="1" applyBorder="1" applyAlignment="1">
      <alignment horizontal="center"/>
    </xf>
    <xf numFmtId="0" fontId="38" fillId="26" borderId="0" xfId="107" applyFont="1" applyFill="1">
      <alignment horizontal="left"/>
    </xf>
    <xf numFmtId="175" fontId="38" fillId="26" borderId="0" xfId="47" applyNumberFormat="1" applyFont="1" applyFill="1" applyAlignment="1">
      <alignment horizontal="center"/>
    </xf>
    <xf numFmtId="10" fontId="38" fillId="26" borderId="0" xfId="94" applyNumberFormat="1" applyFont="1" applyFill="1" applyBorder="1" applyAlignment="1">
      <alignment horizontal="center"/>
    </xf>
    <xf numFmtId="4" fontId="38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6" fillId="29" borderId="0" xfId="0" applyFont="1" applyFill="1" applyAlignment="1">
      <alignment horizontal="left"/>
    </xf>
    <xf numFmtId="0" fontId="56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3" fontId="0" fillId="26" borderId="0" xfId="0" applyNumberFormat="1" applyFont="1" applyFill="1" applyAlignment="1">
      <alignment horizontal="center"/>
    </xf>
    <xf numFmtId="166" fontId="0" fillId="26" borderId="0" xfId="0" applyNumberFormat="1" applyFont="1" applyFill="1" applyAlignment="1">
      <alignment horizontal="center"/>
    </xf>
    <xf numFmtId="0" fontId="54" fillId="0" borderId="0" xfId="0" applyFont="1" applyAlignment="1">
      <alignment vertical="center"/>
    </xf>
    <xf numFmtId="0" fontId="39" fillId="26" borderId="11" xfId="0" applyFont="1" applyFill="1" applyBorder="1" applyAlignment="1">
      <alignment horizontal="left"/>
    </xf>
    <xf numFmtId="10" fontId="39" fillId="26" borderId="11" xfId="0" applyNumberFormat="1" applyFont="1" applyFill="1" applyBorder="1" applyAlignment="1">
      <alignment horizontal="center"/>
    </xf>
    <xf numFmtId="3" fontId="57" fillId="29" borderId="0" xfId="0" applyNumberFormat="1" applyFont="1" applyFill="1" applyAlignment="1">
      <alignment horizontal="center"/>
    </xf>
    <xf numFmtId="0" fontId="57" fillId="29" borderId="0" xfId="0" applyFont="1" applyFill="1" applyAlignment="1">
      <alignment horizontal="left"/>
    </xf>
    <xf numFmtId="0" fontId="41" fillId="29" borderId="0" xfId="107" applyFont="1" applyFill="1" applyAlignment="1">
      <alignment horizontal="left"/>
    </xf>
    <xf numFmtId="0" fontId="44" fillId="26" borderId="0" xfId="107" applyFont="1" applyFill="1" applyAlignment="1">
      <alignment horizontal="left"/>
    </xf>
    <xf numFmtId="0" fontId="41" fillId="26" borderId="0" xfId="107" applyFont="1" applyFill="1" applyAlignment="1">
      <alignment horizontal="center"/>
    </xf>
    <xf numFmtId="0" fontId="38" fillId="26" borderId="0" xfId="107" applyFont="1" applyFill="1" applyAlignment="1">
      <alignment horizontal="center"/>
    </xf>
    <xf numFmtId="3" fontId="38" fillId="30" borderId="0" xfId="107" applyNumberFormat="1" applyFont="1" applyFill="1" applyAlignment="1">
      <alignment horizontal="left"/>
    </xf>
    <xf numFmtId="3" fontId="38" fillId="30" borderId="0" xfId="107" applyNumberFormat="1" applyFont="1" applyFill="1" applyBorder="1" applyAlignment="1">
      <alignment horizontal="center"/>
    </xf>
    <xf numFmtId="175" fontId="38" fillId="30" borderId="0" xfId="47" applyNumberFormat="1" applyFont="1" applyFill="1" applyBorder="1" applyAlignment="1">
      <alignment horizontal="center"/>
    </xf>
    <xf numFmtId="10" fontId="38" fillId="30" borderId="0" xfId="94" applyNumberFormat="1" applyFont="1" applyFill="1" applyBorder="1" applyAlignment="1">
      <alignment horizontal="center"/>
    </xf>
    <xf numFmtId="3" fontId="38" fillId="26" borderId="0" xfId="107" applyNumberFormat="1" applyFont="1" applyAlignment="1">
      <alignment horizontal="left"/>
    </xf>
    <xf numFmtId="3" fontId="38" fillId="26" borderId="0" xfId="107" applyNumberFormat="1" applyFont="1" applyBorder="1" applyAlignment="1">
      <alignment horizontal="center"/>
    </xf>
    <xf numFmtId="175" fontId="38" fillId="26" borderId="0" xfId="47" applyNumberFormat="1" applyFont="1" applyFill="1" applyBorder="1" applyAlignment="1">
      <alignment horizontal="center"/>
    </xf>
    <xf numFmtId="10" fontId="38" fillId="26" borderId="13" xfId="94" applyNumberFormat="1" applyFont="1" applyFill="1" applyBorder="1" applyAlignment="1">
      <alignment horizontal="center"/>
    </xf>
    <xf numFmtId="3" fontId="38" fillId="26" borderId="0" xfId="107" applyNumberFormat="1" applyFont="1" applyFill="1" applyAlignment="1">
      <alignment horizontal="left"/>
    </xf>
    <xf numFmtId="10" fontId="38" fillId="26" borderId="41" xfId="94" applyNumberFormat="1" applyFont="1" applyFill="1" applyBorder="1" applyAlignment="1">
      <alignment horizontal="center"/>
    </xf>
    <xf numFmtId="3" fontId="40" fillId="26" borderId="11" xfId="107" applyNumberFormat="1" applyFont="1" applyBorder="1" applyAlignment="1">
      <alignment horizontal="left"/>
    </xf>
    <xf numFmtId="3" fontId="40" fillId="26" borderId="11" xfId="107" applyNumberFormat="1" applyFont="1" applyBorder="1" applyAlignment="1">
      <alignment horizontal="center"/>
    </xf>
    <xf numFmtId="10" fontId="40" fillId="26" borderId="11" xfId="94" applyNumberFormat="1" applyFont="1" applyFill="1" applyBorder="1" applyAlignment="1">
      <alignment horizontal="center"/>
    </xf>
    <xf numFmtId="3" fontId="44" fillId="26" borderId="0" xfId="107" applyNumberFormat="1" applyFont="1" applyBorder="1" applyAlignment="1">
      <alignment horizontal="left"/>
    </xf>
    <xf numFmtId="3" fontId="40" fillId="26" borderId="0" xfId="107" applyNumberFormat="1" applyFont="1" applyBorder="1" applyAlignment="1">
      <alignment horizontal="center"/>
    </xf>
    <xf numFmtId="0" fontId="40" fillId="26" borderId="0" xfId="107" applyFont="1" applyFill="1" applyAlignment="1">
      <alignment horizontal="left"/>
    </xf>
    <xf numFmtId="10" fontId="40" fillId="26" borderId="42" xfId="94" applyNumberFormat="1" applyFont="1" applyFill="1" applyBorder="1" applyAlignment="1">
      <alignment horizontal="center"/>
    </xf>
    <xf numFmtId="0" fontId="38" fillId="26" borderId="42" xfId="107" applyFont="1" applyBorder="1" applyAlignment="1">
      <alignment horizontal="center"/>
    </xf>
    <xf numFmtId="10" fontId="38" fillId="26" borderId="33" xfId="94" applyNumberFormat="1" applyFont="1" applyFill="1" applyBorder="1" applyAlignment="1">
      <alignment horizontal="center"/>
    </xf>
    <xf numFmtId="10" fontId="38" fillId="26" borderId="34" xfId="94" applyNumberFormat="1" applyFont="1" applyFill="1" applyBorder="1" applyAlignment="1">
      <alignment horizontal="center"/>
    </xf>
    <xf numFmtId="3" fontId="40" fillId="26" borderId="0" xfId="107" applyNumberFormat="1" applyFont="1">
      <alignment horizontal="left"/>
    </xf>
    <xf numFmtId="9" fontId="40" fillId="26" borderId="11" xfId="94" applyNumberFormat="1" applyFont="1" applyFill="1" applyBorder="1" applyAlignment="1">
      <alignment horizontal="center"/>
    </xf>
    <xf numFmtId="3" fontId="40" fillId="26" borderId="0" xfId="107" applyNumberFormat="1" applyFont="1" applyBorder="1" applyAlignment="1">
      <alignment horizontal="left"/>
    </xf>
    <xf numFmtId="9" fontId="40" fillId="26" borderId="0" xfId="94" applyNumberFormat="1" applyFont="1" applyFill="1" applyBorder="1" applyAlignment="1">
      <alignment horizontal="center"/>
    </xf>
    <xf numFmtId="165" fontId="49" fillId="26" borderId="25" xfId="47" applyNumberFormat="1" applyFont="1" applyFill="1" applyBorder="1" applyAlignment="1">
      <alignment horizontal="center" vertical="center"/>
    </xf>
    <xf numFmtId="165" fontId="49" fillId="26" borderId="0" xfId="47" applyNumberFormat="1" applyFont="1" applyFill="1" applyBorder="1" applyAlignment="1">
      <alignment horizontal="center" vertical="center"/>
    </xf>
    <xf numFmtId="10" fontId="49" fillId="26" borderId="13" xfId="94" applyNumberFormat="1" applyFont="1" applyFill="1" applyBorder="1" applyAlignment="1">
      <alignment horizontal="right" vertical="center"/>
    </xf>
    <xf numFmtId="165" fontId="49" fillId="26" borderId="25" xfId="47" applyNumberFormat="1" applyFont="1" applyFill="1" applyBorder="1" applyAlignment="1">
      <alignment horizontal="left" vertical="center"/>
    </xf>
    <xf numFmtId="165" fontId="49" fillId="26" borderId="0" xfId="47" applyNumberFormat="1" applyFont="1" applyFill="1" applyBorder="1" applyAlignment="1">
      <alignment horizontal="left" vertical="center"/>
    </xf>
    <xf numFmtId="0" fontId="0" fillId="26" borderId="0" xfId="0" applyFill="1"/>
    <xf numFmtId="0" fontId="49" fillId="26" borderId="0" xfId="0" applyFont="1" applyFill="1"/>
    <xf numFmtId="0" fontId="58" fillId="26" borderId="0" xfId="0" applyFont="1" applyFill="1" applyAlignment="1">
      <alignment horizontal="left"/>
    </xf>
    <xf numFmtId="0" fontId="49" fillId="0" borderId="0" xfId="0" applyFont="1"/>
    <xf numFmtId="0" fontId="58" fillId="26" borderId="0" xfId="0" applyFont="1" applyFill="1"/>
    <xf numFmtId="0" fontId="49" fillId="26" borderId="0" xfId="0" applyFont="1" applyFill="1" applyAlignment="1">
      <alignment vertical="center"/>
    </xf>
    <xf numFmtId="0" fontId="58" fillId="26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8" fillId="26" borderId="0" xfId="0" applyFont="1" applyFill="1" applyAlignment="1">
      <alignment vertical="center"/>
    </xf>
    <xf numFmtId="0" fontId="49" fillId="26" borderId="0" xfId="107" applyFont="1" applyFill="1" applyAlignment="1">
      <alignment horizontal="left" vertical="center"/>
    </xf>
    <xf numFmtId="0" fontId="59" fillId="26" borderId="0" xfId="0" applyFont="1" applyFill="1"/>
    <xf numFmtId="0" fontId="60" fillId="29" borderId="0" xfId="0" applyFont="1" applyFill="1" applyAlignment="1">
      <alignment horizontal="left"/>
    </xf>
    <xf numFmtId="0" fontId="49" fillId="26" borderId="0" xfId="0" applyFont="1" applyFill="1" applyAlignment="1">
      <alignment horizontal="left"/>
    </xf>
    <xf numFmtId="3" fontId="49" fillId="26" borderId="0" xfId="0" applyNumberFormat="1" applyFont="1" applyFill="1"/>
    <xf numFmtId="3" fontId="49" fillId="26" borderId="0" xfId="0" applyNumberFormat="1" applyFont="1" applyFill="1" applyAlignment="1">
      <alignment horizontal="right"/>
    </xf>
    <xf numFmtId="0" fontId="58" fillId="26" borderId="11" xfId="0" applyFont="1" applyFill="1" applyBorder="1" applyAlignment="1">
      <alignment horizontal="left"/>
    </xf>
    <xf numFmtId="0" fontId="49" fillId="26" borderId="11" xfId="0" applyFont="1" applyFill="1" applyBorder="1"/>
    <xf numFmtId="0" fontId="58" fillId="30" borderId="0" xfId="0" applyFont="1" applyFill="1" applyAlignment="1">
      <alignment horizontal="left"/>
    </xf>
    <xf numFmtId="0" fontId="58" fillId="30" borderId="11" xfId="0" applyFont="1" applyFill="1" applyBorder="1" applyAlignment="1">
      <alignment horizontal="left"/>
    </xf>
    <xf numFmtId="0" fontId="49" fillId="33" borderId="11" xfId="0" applyFont="1" applyFill="1" applyBorder="1"/>
    <xf numFmtId="10" fontId="58" fillId="30" borderId="11" xfId="0" applyNumberFormat="1" applyFont="1" applyFill="1" applyBorder="1"/>
    <xf numFmtId="0" fontId="49" fillId="0" borderId="0" xfId="0" applyFont="1" applyAlignment="1">
      <alignment horizontal="left"/>
    </xf>
    <xf numFmtId="0" fontId="62" fillId="26" borderId="0" xfId="0" applyFont="1" applyFill="1"/>
    <xf numFmtId="3" fontId="63" fillId="26" borderId="0" xfId="107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right"/>
    </xf>
    <xf numFmtId="0" fontId="63" fillId="26" borderId="0" xfId="107" applyFont="1" applyFill="1">
      <alignment horizontal="left"/>
    </xf>
    <xf numFmtId="0" fontId="64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center"/>
    </xf>
    <xf numFmtId="0" fontId="62" fillId="30" borderId="43" xfId="47" applyNumberFormat="1" applyFont="1" applyFill="1" applyBorder="1" applyAlignment="1"/>
    <xf numFmtId="0" fontId="59" fillId="26" borderId="0" xfId="0" applyFont="1" applyFill="1" applyAlignment="1">
      <alignment horizontal="left"/>
    </xf>
    <xf numFmtId="0" fontId="62" fillId="26" borderId="0" xfId="0" applyFont="1" applyFill="1" applyAlignment="1">
      <alignment horizontal="left"/>
    </xf>
    <xf numFmtId="0" fontId="60" fillId="26" borderId="0" xfId="107" applyFont="1" applyFill="1">
      <alignment horizontal="left"/>
    </xf>
    <xf numFmtId="3" fontId="63" fillId="26" borderId="0" xfId="107" applyNumberFormat="1" applyFont="1" applyFill="1" applyAlignment="1">
      <alignment horizontal="right"/>
    </xf>
    <xf numFmtId="0" fontId="65" fillId="26" borderId="0" xfId="107" applyFont="1" applyFill="1" applyAlignment="1">
      <alignment horizontal="left"/>
    </xf>
    <xf numFmtId="3" fontId="65" fillId="26" borderId="0" xfId="107" applyNumberFormat="1" applyFont="1" applyFill="1" applyAlignment="1">
      <alignment horizontal="right"/>
    </xf>
    <xf numFmtId="3" fontId="65" fillId="26" borderId="0" xfId="107" applyNumberFormat="1" applyFont="1" applyFill="1" applyAlignment="1">
      <alignment horizontal="center"/>
    </xf>
    <xf numFmtId="0" fontId="49" fillId="26" borderId="0" xfId="0" applyFont="1" applyFill="1" applyAlignment="1">
      <alignment horizontal="center"/>
    </xf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50" fillId="26" borderId="32" xfId="0" applyFont="1" applyFill="1" applyBorder="1" applyAlignment="1">
      <alignment horizontal="left"/>
    </xf>
    <xf numFmtId="0" fontId="50" fillId="26" borderId="32" xfId="0" applyFont="1" applyFill="1" applyBorder="1" applyAlignment="1">
      <alignment horizontal="center"/>
    </xf>
    <xf numFmtId="10" fontId="49" fillId="26" borderId="0" xfId="94" applyNumberFormat="1" applyFont="1" applyFill="1" applyAlignment="1">
      <alignment horizontal="center"/>
    </xf>
    <xf numFmtId="174" fontId="49" fillId="26" borderId="0" xfId="47" applyNumberFormat="1" applyFont="1" applyFill="1" applyAlignment="1">
      <alignment horizontal="center"/>
    </xf>
    <xf numFmtId="3" fontId="49" fillId="26" borderId="0" xfId="0" applyNumberFormat="1" applyFont="1" applyFill="1" applyBorder="1" applyAlignment="1">
      <alignment horizontal="center"/>
    </xf>
    <xf numFmtId="10" fontId="49" fillId="26" borderId="0" xfId="0" applyNumberFormat="1" applyFont="1" applyFill="1" applyAlignment="1">
      <alignment horizontal="center"/>
    </xf>
    <xf numFmtId="3" fontId="49" fillId="26" borderId="0" xfId="0" applyNumberFormat="1" applyFont="1" applyFill="1" applyAlignment="1">
      <alignment horizontal="center"/>
    </xf>
    <xf numFmtId="0" fontId="49" fillId="26" borderId="0" xfId="0" applyFont="1" applyFill="1" applyBorder="1" applyAlignment="1">
      <alignment horizontal="left"/>
    </xf>
    <xf numFmtId="174" fontId="49" fillId="26" borderId="0" xfId="47" applyNumberFormat="1" applyFont="1" applyFill="1" applyBorder="1" applyAlignment="1">
      <alignment horizontal="center"/>
    </xf>
    <xf numFmtId="0" fontId="49" fillId="26" borderId="0" xfId="0" applyFont="1" applyFill="1" applyBorder="1"/>
    <xf numFmtId="0" fontId="49" fillId="33" borderId="31" xfId="0" applyFont="1" applyFill="1" applyBorder="1" applyAlignment="1">
      <alignment horizontal="left"/>
    </xf>
    <xf numFmtId="10" fontId="49" fillId="33" borderId="31" xfId="0" applyNumberFormat="1" applyFont="1" applyFill="1" applyBorder="1" applyAlignment="1">
      <alignment horizontal="center"/>
    </xf>
    <xf numFmtId="172" fontId="49" fillId="33" borderId="31" xfId="0" applyNumberFormat="1" applyFont="1" applyFill="1" applyBorder="1" applyAlignment="1">
      <alignment horizontal="center"/>
    </xf>
    <xf numFmtId="4" fontId="49" fillId="33" borderId="31" xfId="94" applyNumberFormat="1" applyFont="1" applyFill="1" applyBorder="1" applyAlignment="1">
      <alignment horizontal="center"/>
    </xf>
    <xf numFmtId="3" fontId="49" fillId="33" borderId="31" xfId="0" applyNumberFormat="1" applyFont="1" applyFill="1" applyBorder="1" applyAlignment="1">
      <alignment horizontal="center"/>
    </xf>
    <xf numFmtId="2" fontId="49" fillId="26" borderId="0" xfId="0" applyNumberFormat="1" applyFont="1" applyFill="1" applyAlignment="1">
      <alignment horizontal="center"/>
    </xf>
    <xf numFmtId="0" fontId="67" fillId="26" borderId="0" xfId="0" applyFont="1" applyFill="1" applyAlignment="1">
      <alignment horizontal="left"/>
    </xf>
    <xf numFmtId="3" fontId="67" fillId="26" borderId="0" xfId="0" applyNumberFormat="1" applyFont="1" applyFill="1" applyAlignment="1">
      <alignment horizontal="center"/>
    </xf>
    <xf numFmtId="10" fontId="67" fillId="26" borderId="0" xfId="0" applyNumberFormat="1" applyFont="1" applyFill="1" applyAlignment="1">
      <alignment horizontal="center"/>
    </xf>
    <xf numFmtId="3" fontId="67" fillId="26" borderId="0" xfId="94" applyNumberFormat="1" applyFont="1" applyFill="1" applyAlignment="1">
      <alignment horizontal="center"/>
    </xf>
    <xf numFmtId="3" fontId="49" fillId="26" borderId="0" xfId="94" applyNumberFormat="1" applyFont="1" applyFill="1" applyAlignment="1">
      <alignment horizontal="center"/>
    </xf>
    <xf numFmtId="4" fontId="49" fillId="26" borderId="0" xfId="0" applyNumberFormat="1" applyFont="1" applyFill="1" applyAlignment="1">
      <alignment horizontal="center"/>
    </xf>
    <xf numFmtId="0" fontId="58" fillId="33" borderId="11" xfId="107" applyFont="1" applyFill="1" applyBorder="1" applyAlignment="1">
      <alignment horizontal="left"/>
    </xf>
    <xf numFmtId="0" fontId="60" fillId="29" borderId="0" xfId="0" applyFont="1" applyFill="1" applyAlignment="1">
      <alignment horizontal="center"/>
    </xf>
    <xf numFmtId="4" fontId="58" fillId="30" borderId="11" xfId="0" applyNumberFormat="1" applyFont="1" applyFill="1" applyBorder="1" applyAlignment="1">
      <alignment horizontal="center"/>
    </xf>
    <xf numFmtId="4" fontId="58" fillId="26" borderId="11" xfId="0" applyNumberFormat="1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5" fillId="29" borderId="0" xfId="0" applyFont="1" applyFill="1"/>
    <xf numFmtId="3" fontId="55" fillId="29" borderId="0" xfId="0" applyNumberFormat="1" applyFont="1" applyFill="1" applyAlignment="1">
      <alignment horizontal="right"/>
    </xf>
    <xf numFmtId="10" fontId="49" fillId="26" borderId="0" xfId="94" applyNumberFormat="1" applyFont="1" applyFill="1"/>
    <xf numFmtId="176" fontId="49" fillId="26" borderId="0" xfId="94" applyNumberFormat="1" applyFont="1" applyFill="1"/>
    <xf numFmtId="0" fontId="58" fillId="26" borderId="11" xfId="0" applyFont="1" applyFill="1" applyBorder="1"/>
    <xf numFmtId="3" fontId="58" fillId="26" borderId="11" xfId="0" applyNumberFormat="1" applyFont="1" applyFill="1" applyBorder="1"/>
    <xf numFmtId="10" fontId="58" fillId="26" borderId="11" xfId="94" applyNumberFormat="1" applyFont="1" applyFill="1" applyBorder="1"/>
    <xf numFmtId="0" fontId="55" fillId="29" borderId="0" xfId="0" applyFont="1" applyFill="1" applyAlignment="1">
      <alignment horizontal="right"/>
    </xf>
    <xf numFmtId="0" fontId="55" fillId="26" borderId="0" xfId="0" applyFont="1" applyFill="1"/>
    <xf numFmtId="3" fontId="55" fillId="26" borderId="0" xfId="0" applyNumberFormat="1" applyFont="1" applyFill="1"/>
    <xf numFmtId="0" fontId="55" fillId="26" borderId="0" xfId="0" applyFont="1" applyFill="1" applyAlignment="1">
      <alignment horizontal="center"/>
    </xf>
    <xf numFmtId="0" fontId="49" fillId="0" borderId="11" xfId="0" applyFont="1" applyBorder="1" applyAlignment="1">
      <alignment horizontal="left"/>
    </xf>
    <xf numFmtId="0" fontId="63" fillId="26" borderId="0" xfId="0" applyFont="1" applyFill="1" applyAlignment="1">
      <alignment horizontal="right"/>
    </xf>
    <xf numFmtId="0" fontId="63" fillId="26" borderId="0" xfId="0" applyFont="1" applyFill="1"/>
    <xf numFmtId="0" fontId="62" fillId="30" borderId="35" xfId="0" applyFont="1" applyFill="1" applyBorder="1" applyAlignment="1">
      <alignment horizontal="left"/>
    </xf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right"/>
    </xf>
    <xf numFmtId="175" fontId="63" fillId="26" borderId="0" xfId="47" applyNumberFormat="1" applyFont="1" applyFill="1" applyAlignment="1">
      <alignment horizontal="right"/>
    </xf>
    <xf numFmtId="0" fontId="62" fillId="30" borderId="35" xfId="0" applyFont="1" applyFill="1" applyBorder="1"/>
    <xf numFmtId="0" fontId="63" fillId="30" borderId="36" xfId="0" applyFont="1" applyFill="1" applyBorder="1" applyAlignment="1">
      <alignment horizontal="right"/>
    </xf>
    <xf numFmtId="0" fontId="63" fillId="30" borderId="47" xfId="0" applyFont="1" applyFill="1" applyBorder="1" applyAlignment="1">
      <alignment horizontal="right"/>
    </xf>
    <xf numFmtId="3" fontId="63" fillId="26" borderId="0" xfId="47" applyNumberFormat="1" applyFont="1" applyFill="1" applyAlignment="1">
      <alignment horizontal="right"/>
    </xf>
    <xf numFmtId="0" fontId="64" fillId="26" borderId="0" xfId="0" applyFont="1" applyFill="1"/>
    <xf numFmtId="4" fontId="49" fillId="26" borderId="0" xfId="107" applyNumberFormat="1" applyFont="1" applyAlignment="1">
      <alignment horizontal="right"/>
    </xf>
    <xf numFmtId="0" fontId="49" fillId="26" borderId="0" xfId="107" applyFont="1" applyAlignment="1">
      <alignment horizontal="right"/>
    </xf>
    <xf numFmtId="0" fontId="49" fillId="26" borderId="0" xfId="107" applyFont="1">
      <alignment horizontal="left"/>
    </xf>
    <xf numFmtId="0" fontId="55" fillId="29" borderId="0" xfId="107" applyFont="1" applyFill="1" applyAlignment="1"/>
    <xf numFmtId="0" fontId="49" fillId="26" borderId="0" xfId="107" applyFont="1" applyAlignment="1"/>
    <xf numFmtId="3" fontId="49" fillId="26" borderId="0" xfId="107" applyNumberFormat="1" applyFont="1" applyAlignment="1">
      <alignment horizontal="right"/>
    </xf>
    <xf numFmtId="0" fontId="49" fillId="26" borderId="0" xfId="107" applyFont="1" applyBorder="1" applyAlignment="1"/>
    <xf numFmtId="3" fontId="49" fillId="26" borderId="0" xfId="107" applyNumberFormat="1" applyFont="1" applyBorder="1" applyAlignment="1">
      <alignment horizontal="right"/>
    </xf>
    <xf numFmtId="0" fontId="58" fillId="26" borderId="0" xfId="107" applyFont="1" applyBorder="1" applyAlignment="1"/>
    <xf numFmtId="3" fontId="58" fillId="26" borderId="0" xfId="107" applyNumberFormat="1" applyFont="1" applyBorder="1" applyAlignment="1">
      <alignment horizontal="right"/>
    </xf>
    <xf numFmtId="0" fontId="49" fillId="26" borderId="0" xfId="107" applyFont="1" applyBorder="1">
      <alignment horizontal="left"/>
    </xf>
    <xf numFmtId="0" fontId="49" fillId="26" borderId="31" xfId="107" applyFont="1" applyBorder="1">
      <alignment horizontal="left"/>
    </xf>
    <xf numFmtId="0" fontId="58" fillId="30" borderId="35" xfId="107" applyFont="1" applyFill="1" applyBorder="1" applyAlignment="1"/>
    <xf numFmtId="3" fontId="58" fillId="30" borderId="36" xfId="107" applyNumberFormat="1" applyFont="1" applyFill="1" applyBorder="1" applyAlignment="1">
      <alignment horizontal="right"/>
    </xf>
    <xf numFmtId="3" fontId="58" fillId="30" borderId="47" xfId="107" applyNumberFormat="1" applyFont="1" applyFill="1" applyBorder="1" applyAlignment="1">
      <alignment horizontal="right"/>
    </xf>
    <xf numFmtId="0" fontId="58" fillId="30" borderId="35" xfId="107" applyFont="1" applyFill="1" applyBorder="1">
      <alignment horizontal="left"/>
    </xf>
    <xf numFmtId="0" fontId="62" fillId="26" borderId="0" xfId="0" applyFont="1" applyFill="1" applyAlignment="1"/>
    <xf numFmtId="0" fontId="55" fillId="29" borderId="0" xfId="107" applyNumberFormat="1" applyFont="1" applyFill="1" applyAlignment="1">
      <alignment horizontal="center"/>
    </xf>
    <xf numFmtId="0" fontId="58" fillId="26" borderId="11" xfId="107" applyFont="1" applyBorder="1" applyAlignment="1"/>
    <xf numFmtId="3" fontId="58" fillId="26" borderId="11" xfId="107" applyNumberFormat="1" applyFont="1" applyBorder="1" applyAlignment="1">
      <alignment horizontal="right"/>
    </xf>
    <xf numFmtId="0" fontId="49" fillId="26" borderId="0" xfId="107" applyFont="1" applyAlignment="1">
      <alignment horizontal="center"/>
    </xf>
    <xf numFmtId="0" fontId="67" fillId="26" borderId="0" xfId="0" applyFont="1" applyFill="1"/>
    <xf numFmtId="0" fontId="67" fillId="26" borderId="0" xfId="0" applyFont="1" applyFill="1" applyBorder="1"/>
    <xf numFmtId="0" fontId="49" fillId="26" borderId="0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left" vertical="center"/>
    </xf>
    <xf numFmtId="0" fontId="55" fillId="29" borderId="0" xfId="0" applyFont="1" applyFill="1" applyBorder="1" applyAlignment="1">
      <alignment horizontal="right" vertical="center"/>
    </xf>
    <xf numFmtId="3" fontId="49" fillId="26" borderId="0" xfId="0" applyNumberFormat="1" applyFont="1" applyFill="1" applyBorder="1" applyAlignment="1">
      <alignment vertical="center" wrapText="1"/>
    </xf>
    <xf numFmtId="165" fontId="49" fillId="26" borderId="0" xfId="0" applyNumberFormat="1" applyFont="1" applyFill="1" applyBorder="1"/>
    <xf numFmtId="3" fontId="49" fillId="26" borderId="0" xfId="0" applyNumberFormat="1" applyFont="1" applyFill="1" applyBorder="1"/>
    <xf numFmtId="10" fontId="49" fillId="26" borderId="0" xfId="94" applyNumberFormat="1" applyFont="1" applyFill="1" applyBorder="1"/>
    <xf numFmtId="0" fontId="58" fillId="26" borderId="11" xfId="0" applyFont="1" applyFill="1" applyBorder="1" applyAlignment="1">
      <alignment horizontal="center" vertical="center"/>
    </xf>
    <xf numFmtId="10" fontId="58" fillId="26" borderId="11" xfId="0" applyNumberFormat="1" applyFont="1" applyFill="1" applyBorder="1" applyAlignment="1">
      <alignment horizontal="right" vertical="center" wrapText="1"/>
    </xf>
    <xf numFmtId="177" fontId="49" fillId="26" borderId="11" xfId="0" applyNumberFormat="1" applyFont="1" applyFill="1" applyBorder="1"/>
    <xf numFmtId="9" fontId="49" fillId="26" borderId="11" xfId="94" applyNumberFormat="1" applyFont="1" applyFill="1" applyBorder="1" applyAlignment="1">
      <alignment horizontal="right"/>
    </xf>
    <xf numFmtId="0" fontId="55" fillId="29" borderId="0" xfId="0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horizontal="center" vertical="top" wrapText="1"/>
    </xf>
    <xf numFmtId="178" fontId="63" fillId="26" borderId="0" xfId="0" applyNumberFormat="1" applyFont="1" applyFill="1" applyBorder="1" applyAlignment="1">
      <alignment horizontal="center" vertical="top" wrapText="1"/>
    </xf>
    <xf numFmtId="0" fontId="62" fillId="26" borderId="11" xfId="0" applyFont="1" applyFill="1" applyBorder="1" applyAlignment="1">
      <alignment horizontal="center" vertical="top" wrapText="1"/>
    </xf>
    <xf numFmtId="178" fontId="62" fillId="26" borderId="11" xfId="0" applyNumberFormat="1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Border="1" applyAlignment="1">
      <alignment vertical="center"/>
    </xf>
    <xf numFmtId="0" fontId="55" fillId="29" borderId="12" xfId="107" applyFont="1" applyFill="1" applyBorder="1" applyAlignment="1">
      <alignment horizontal="center"/>
    </xf>
    <xf numFmtId="0" fontId="49" fillId="26" borderId="32" xfId="107" applyFont="1" applyBorder="1" applyAlignment="1">
      <alignment horizontal="center"/>
    </xf>
    <xf numFmtId="3" fontId="49" fillId="26" borderId="0" xfId="107" applyNumberFormat="1" applyFont="1" applyAlignment="1">
      <alignment horizontal="center"/>
    </xf>
    <xf numFmtId="2" fontId="49" fillId="26" borderId="0" xfId="107" applyNumberFormat="1" applyFont="1" applyFill="1" applyBorder="1" applyAlignment="1">
      <alignment horizontal="left" indent="1"/>
    </xf>
    <xf numFmtId="3" fontId="49" fillId="26" borderId="0" xfId="107" applyNumberFormat="1" applyFont="1" applyFill="1" applyBorder="1" applyAlignment="1">
      <alignment horizontal="center"/>
    </xf>
    <xf numFmtId="0" fontId="49" fillId="26" borderId="0" xfId="107" applyFont="1" applyFill="1" applyBorder="1" applyAlignment="1">
      <alignment horizontal="center"/>
    </xf>
    <xf numFmtId="0" fontId="58" fillId="26" borderId="0" xfId="107" applyFont="1" applyAlignment="1">
      <alignment horizontal="left"/>
    </xf>
    <xf numFmtId="10" fontId="49" fillId="26" borderId="46" xfId="94" applyNumberFormat="1" applyFont="1" applyFill="1" applyBorder="1" applyAlignment="1">
      <alignment horizontal="right" vertical="center"/>
    </xf>
    <xf numFmtId="10" fontId="49" fillId="26" borderId="41" xfId="94" applyNumberFormat="1" applyFont="1" applyFill="1" applyBorder="1" applyAlignment="1">
      <alignment horizontal="right" vertical="center"/>
    </xf>
    <xf numFmtId="0" fontId="49" fillId="0" borderId="0" xfId="107" applyFont="1" applyFill="1" applyAlignment="1">
      <alignment horizontal="left" vertical="center"/>
    </xf>
    <xf numFmtId="3" fontId="58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0" xfId="0" applyFill="1" applyBorder="1"/>
    <xf numFmtId="0" fontId="0" fillId="26" borderId="11" xfId="0" applyFill="1" applyBorder="1" applyAlignment="1">
      <alignment horizontal="right"/>
    </xf>
    <xf numFmtId="0" fontId="63" fillId="0" borderId="0" xfId="0" applyFont="1" applyAlignment="1">
      <alignment horizontal="left" vertical="center"/>
    </xf>
    <xf numFmtId="0" fontId="54" fillId="26" borderId="0" xfId="0" applyFont="1" applyFill="1" applyAlignment="1">
      <alignment horizontal="left" vertical="center"/>
    </xf>
    <xf numFmtId="0" fontId="63" fillId="26" borderId="0" xfId="0" applyFont="1" applyFill="1" applyAlignment="1">
      <alignment horizontal="left" vertical="center"/>
    </xf>
    <xf numFmtId="175" fontId="38" fillId="26" borderId="25" xfId="47" applyNumberFormat="1" applyFont="1" applyFill="1" applyBorder="1" applyAlignment="1">
      <alignment horizontal="center"/>
    </xf>
    <xf numFmtId="0" fontId="41" fillId="34" borderId="0" xfId="107" applyFont="1" applyFill="1" applyAlignment="1">
      <alignment horizontal="left"/>
    </xf>
    <xf numFmtId="0" fontId="48" fillId="34" borderId="0" xfId="107" applyFont="1" applyFill="1" applyAlignment="1">
      <alignment horizontal="left"/>
    </xf>
    <xf numFmtId="0" fontId="48" fillId="34" borderId="0" xfId="107" applyFont="1" applyFill="1" applyAlignment="1">
      <alignment horizontal="center"/>
    </xf>
    <xf numFmtId="3" fontId="49" fillId="26" borderId="0" xfId="47" applyNumberFormat="1" applyFont="1" applyFill="1" applyAlignment="1">
      <alignment horizontal="right"/>
    </xf>
    <xf numFmtId="3" fontId="49" fillId="26" borderId="19" xfId="107" applyNumberFormat="1" applyFont="1" applyBorder="1" applyAlignment="1">
      <alignment horizontal="right"/>
    </xf>
    <xf numFmtId="3" fontId="49" fillId="26" borderId="31" xfId="107" applyNumberFormat="1" applyFont="1" applyBorder="1" applyAlignment="1">
      <alignment horizontal="right"/>
    </xf>
    <xf numFmtId="3" fontId="38" fillId="26" borderId="0" xfId="107" applyNumberFormat="1" applyFont="1" applyAlignment="1">
      <alignment horizontal="right"/>
    </xf>
    <xf numFmtId="10" fontId="49" fillId="0" borderId="13" xfId="94" applyNumberFormat="1" applyFont="1" applyFill="1" applyBorder="1" applyAlignment="1">
      <alignment horizontal="right" vertical="center"/>
    </xf>
    <xf numFmtId="0" fontId="66" fillId="26" borderId="0" xfId="0" applyFont="1" applyFill="1" applyAlignment="1">
      <alignment horizontal="left" indent="1"/>
    </xf>
    <xf numFmtId="0" fontId="49" fillId="26" borderId="0" xfId="107" applyFont="1" applyAlignment="1">
      <alignment horizontal="left" indent="1"/>
    </xf>
    <xf numFmtId="0" fontId="0" fillId="26" borderId="0" xfId="0" applyFont="1" applyFill="1" applyAlignment="1">
      <alignment horizontal="left" indent="1"/>
    </xf>
    <xf numFmtId="3" fontId="49" fillId="26" borderId="0" xfId="0" applyNumberFormat="1" applyFont="1" applyFill="1" applyBorder="1" applyAlignment="1">
      <alignment horizontal="right" vertical="center"/>
    </xf>
    <xf numFmtId="3" fontId="63" fillId="26" borderId="0" xfId="0" applyNumberFormat="1" applyFont="1" applyFill="1" applyBorder="1" applyAlignment="1">
      <alignment horizontal="right" vertical="center"/>
    </xf>
    <xf numFmtId="3" fontId="49" fillId="26" borderId="25" xfId="0" applyNumberFormat="1" applyFont="1" applyFill="1" applyBorder="1" applyAlignment="1">
      <alignment horizontal="right" vertical="center"/>
    </xf>
    <xf numFmtId="0" fontId="49" fillId="26" borderId="13" xfId="0" applyFont="1" applyFill="1" applyBorder="1" applyAlignment="1">
      <alignment horizontal="left" vertical="center"/>
    </xf>
    <xf numFmtId="0" fontId="63" fillId="26" borderId="13" xfId="0" applyFont="1" applyFill="1" applyBorder="1" applyAlignment="1">
      <alignment horizontal="left" vertical="center"/>
    </xf>
    <xf numFmtId="0" fontId="63" fillId="26" borderId="48" xfId="0" applyFont="1" applyFill="1" applyBorder="1" applyAlignment="1">
      <alignment vertical="center" wrapText="1"/>
    </xf>
    <xf numFmtId="0" fontId="55" fillId="29" borderId="35" xfId="47" applyNumberFormat="1" applyFont="1" applyFill="1" applyBorder="1" applyAlignment="1">
      <alignment horizontal="center" vertical="center"/>
    </xf>
    <xf numFmtId="0" fontId="55" fillId="29" borderId="36" xfId="47" applyNumberFormat="1" applyFont="1" applyFill="1" applyBorder="1" applyAlignment="1">
      <alignment horizontal="center" vertical="center"/>
    </xf>
    <xf numFmtId="10" fontId="55" fillId="29" borderId="47" xfId="94" applyNumberFormat="1" applyFont="1" applyFill="1" applyBorder="1" applyAlignment="1">
      <alignment horizontal="center" vertical="center"/>
    </xf>
    <xf numFmtId="10" fontId="55" fillId="31" borderId="50" xfId="94" applyNumberFormat="1" applyFont="1" applyFill="1" applyBorder="1" applyAlignment="1">
      <alignment horizontal="center" vertical="center"/>
    </xf>
    <xf numFmtId="0" fontId="58" fillId="30" borderId="26" xfId="47" applyNumberFormat="1" applyFont="1" applyFill="1" applyBorder="1" applyAlignment="1">
      <alignment vertical="center"/>
    </xf>
    <xf numFmtId="9" fontId="58" fillId="30" borderId="49" xfId="94" applyNumberFormat="1" applyFont="1" applyFill="1" applyBorder="1" applyAlignment="1">
      <alignment horizontal="right" vertical="center"/>
    </xf>
    <xf numFmtId="0" fontId="49" fillId="26" borderId="0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 indent="1"/>
    </xf>
    <xf numFmtId="175" fontId="49" fillId="26" borderId="0" xfId="0" applyNumberFormat="1" applyFont="1" applyFill="1" applyAlignment="1">
      <alignment horizontal="center"/>
    </xf>
    <xf numFmtId="43" fontId="38" fillId="26" borderId="0" xfId="47" applyNumberFormat="1" applyFont="1" applyFill="1" applyAlignment="1">
      <alignment horizontal="center"/>
    </xf>
    <xf numFmtId="0" fontId="57" fillId="29" borderId="0" xfId="0" applyFont="1" applyFill="1" applyAlignment="1">
      <alignment horizontal="center"/>
    </xf>
    <xf numFmtId="4" fontId="49" fillId="26" borderId="0" xfId="0" applyNumberFormat="1" applyFont="1" applyFill="1" applyBorder="1" applyAlignment="1">
      <alignment horizontal="center"/>
    </xf>
    <xf numFmtId="9" fontId="38" fillId="26" borderId="0" xfId="94" applyNumberFormat="1" applyFont="1" applyFill="1" applyAlignment="1">
      <alignment horizontal="left"/>
    </xf>
    <xf numFmtId="43" fontId="38" fillId="26" borderId="23" xfId="47" applyNumberFormat="1" applyFont="1" applyFill="1" applyBorder="1" applyAlignment="1">
      <alignment horizontal="center"/>
    </xf>
    <xf numFmtId="43" fontId="38" fillId="30" borderId="23" xfId="47" applyNumberFormat="1" applyFont="1" applyFill="1" applyBorder="1" applyAlignment="1">
      <alignment horizontal="center"/>
    </xf>
    <xf numFmtId="0" fontId="60" fillId="29" borderId="0" xfId="0" applyFont="1" applyFill="1" applyAlignment="1">
      <alignment horizontal="center" vertical="center" wrapText="1"/>
    </xf>
    <xf numFmtId="0" fontId="61" fillId="29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165" fontId="49" fillId="26" borderId="0" xfId="47" applyNumberFormat="1" applyFont="1" applyFill="1" applyBorder="1" applyAlignment="1">
      <alignment vertical="center" wrapText="1"/>
    </xf>
    <xf numFmtId="165" fontId="49" fillId="26" borderId="0" xfId="47" applyNumberFormat="1" applyFont="1" applyFill="1" applyBorder="1"/>
    <xf numFmtId="0" fontId="55" fillId="29" borderId="0" xfId="0" applyFont="1" applyFill="1" applyBorder="1" applyAlignment="1">
      <alignment horizontal="center" vertical="center" wrapText="1"/>
    </xf>
    <xf numFmtId="43" fontId="0" fillId="26" borderId="0" xfId="47" applyNumberFormat="1" applyFont="1" applyFill="1" applyAlignment="1">
      <alignment horizontal="center"/>
    </xf>
    <xf numFmtId="2" fontId="49" fillId="26" borderId="0" xfId="47" applyNumberFormat="1" applyFont="1" applyFill="1" applyAlignment="1">
      <alignment horizontal="center" vertical="center"/>
    </xf>
    <xf numFmtId="43" fontId="0" fillId="26" borderId="0" xfId="47" applyFont="1" applyFill="1"/>
    <xf numFmtId="4" fontId="0" fillId="26" borderId="0" xfId="0" applyNumberFormat="1" applyFont="1" applyFill="1"/>
    <xf numFmtId="0" fontId="41" fillId="29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5" fillId="29" borderId="0" xfId="107" applyNumberFormat="1" applyFont="1" applyFill="1" applyAlignment="1">
      <alignment horizontal="right"/>
    </xf>
    <xf numFmtId="3" fontId="63" fillId="26" borderId="0" xfId="107" applyNumberFormat="1" applyFont="1" applyFill="1" applyAlignment="1">
      <alignment horizontal="center" vertical="center"/>
    </xf>
    <xf numFmtId="0" fontId="58" fillId="26" borderId="27" xfId="107" applyFont="1" applyFill="1" applyBorder="1" applyAlignment="1">
      <alignment horizontal="left" vertical="center"/>
    </xf>
    <xf numFmtId="10" fontId="58" fillId="26" borderId="27" xfId="94" applyNumberFormat="1" applyFont="1" applyFill="1" applyBorder="1" applyAlignment="1">
      <alignment horizontal="center" vertical="center"/>
    </xf>
    <xf numFmtId="166" fontId="57" fillId="29" borderId="0" xfId="0" applyNumberFormat="1" applyFont="1" applyFill="1" applyAlignment="1">
      <alignment horizontal="center"/>
    </xf>
    <xf numFmtId="10" fontId="38" fillId="30" borderId="42" xfId="94" applyNumberFormat="1" applyFont="1" applyFill="1" applyBorder="1" applyAlignment="1">
      <alignment horizontal="center"/>
    </xf>
    <xf numFmtId="10" fontId="38" fillId="30" borderId="34" xfId="94" applyNumberFormat="1" applyFont="1" applyFill="1" applyBorder="1" applyAlignment="1">
      <alignment horizontal="center"/>
    </xf>
    <xf numFmtId="3" fontId="68" fillId="26" borderId="17" xfId="107" applyNumberFormat="1" applyFont="1" applyFill="1" applyBorder="1" applyAlignment="1">
      <alignment horizontal="center"/>
    </xf>
    <xf numFmtId="10" fontId="40" fillId="26" borderId="17" xfId="94" applyNumberFormat="1" applyFont="1" applyFill="1" applyBorder="1" applyAlignment="1">
      <alignment horizontal="center"/>
    </xf>
    <xf numFmtId="175" fontId="38" fillId="26" borderId="40" xfId="47" applyNumberFormat="1" applyFont="1" applyFill="1" applyBorder="1" applyAlignment="1">
      <alignment horizontal="center"/>
    </xf>
    <xf numFmtId="1" fontId="49" fillId="26" borderId="0" xfId="107" applyNumberFormat="1" applyFont="1">
      <alignment horizontal="left"/>
    </xf>
    <xf numFmtId="0" fontId="55" fillId="29" borderId="0" xfId="107" applyNumberFormat="1" applyFont="1" applyFill="1" applyAlignment="1">
      <alignment horizontal="center" wrapText="1"/>
    </xf>
    <xf numFmtId="0" fontId="41" fillId="31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8" fillId="26" borderId="0" xfId="107" applyFont="1" applyFill="1" applyBorder="1" applyAlignment="1"/>
    <xf numFmtId="10" fontId="58" fillId="26" borderId="0" xfId="94" applyNumberFormat="1" applyFont="1" applyFill="1" applyBorder="1" applyAlignment="1">
      <alignment horizontal="center"/>
    </xf>
    <xf numFmtId="0" fontId="58" fillId="26" borderId="0" xfId="107" applyFont="1" applyFill="1" applyBorder="1" applyAlignment="1">
      <alignment horizontal="left" vertical="center"/>
    </xf>
    <xf numFmtId="10" fontId="58" fillId="26" borderId="0" xfId="94" applyNumberFormat="1" applyFont="1" applyFill="1" applyBorder="1" applyAlignment="1">
      <alignment horizontal="center" vertical="center"/>
    </xf>
    <xf numFmtId="0" fontId="49" fillId="26" borderId="0" xfId="107" applyNumberFormat="1" applyFont="1" applyFill="1" applyAlignment="1">
      <alignment horizontal="left" vertical="center" indent="1"/>
    </xf>
    <xf numFmtId="165" fontId="50" fillId="26" borderId="0" xfId="47" applyNumberFormat="1" applyFont="1" applyFill="1" applyAlignment="1">
      <alignment horizontal="center"/>
    </xf>
    <xf numFmtId="10" fontId="50" fillId="26" borderId="0" xfId="94" applyNumberFormat="1" applyFont="1" applyFill="1" applyAlignment="1">
      <alignment horizontal="right"/>
    </xf>
    <xf numFmtId="0" fontId="50" fillId="26" borderId="0" xfId="107" applyFont="1" applyFill="1">
      <alignment horizontal="left"/>
    </xf>
    <xf numFmtId="0" fontId="55" fillId="29" borderId="52" xfId="107" applyNumberFormat="1" applyFont="1" applyFill="1" applyBorder="1" applyAlignment="1">
      <alignment horizontal="left" vertical="center"/>
    </xf>
    <xf numFmtId="0" fontId="55" fillId="29" borderId="52" xfId="47" applyNumberFormat="1" applyFont="1" applyFill="1" applyBorder="1" applyAlignment="1">
      <alignment horizontal="right" vertical="center"/>
    </xf>
    <xf numFmtId="0" fontId="55" fillId="29" borderId="19" xfId="47" applyNumberFormat="1" applyFont="1" applyFill="1" applyBorder="1" applyAlignment="1">
      <alignment horizontal="right" vertical="center"/>
    </xf>
    <xf numFmtId="10" fontId="55" fillId="29" borderId="53" xfId="94" applyNumberFormat="1" applyFont="1" applyFill="1" applyBorder="1" applyAlignment="1">
      <alignment horizontal="right" vertical="center"/>
    </xf>
    <xf numFmtId="10" fontId="55" fillId="29" borderId="19" xfId="94" applyNumberFormat="1" applyFont="1" applyFill="1" applyBorder="1" applyAlignment="1">
      <alignment horizontal="right" vertical="center"/>
    </xf>
    <xf numFmtId="10" fontId="55" fillId="31" borderId="54" xfId="94" applyNumberFormat="1" applyFont="1" applyFill="1" applyBorder="1" applyAlignment="1">
      <alignment horizontal="right" vertical="center"/>
    </xf>
    <xf numFmtId="0" fontId="58" fillId="30" borderId="55" xfId="47" applyNumberFormat="1" applyFont="1" applyFill="1" applyBorder="1" applyAlignment="1">
      <alignment vertical="center"/>
    </xf>
    <xf numFmtId="165" fontId="58" fillId="30" borderId="55" xfId="47" applyNumberFormat="1" applyFont="1" applyFill="1" applyBorder="1" applyAlignment="1">
      <alignment horizontal="center" vertical="center"/>
    </xf>
    <xf numFmtId="165" fontId="58" fillId="30" borderId="11" xfId="47" applyNumberFormat="1" applyFont="1" applyFill="1" applyBorder="1" applyAlignment="1">
      <alignment horizontal="center" vertical="center"/>
    </xf>
    <xf numFmtId="10" fontId="58" fillId="30" borderId="56" xfId="94" applyNumberFormat="1" applyFont="1" applyFill="1" applyBorder="1" applyAlignment="1">
      <alignment horizontal="right" vertical="center"/>
    </xf>
    <xf numFmtId="10" fontId="58" fillId="30" borderId="11" xfId="94" applyNumberFormat="1" applyFont="1" applyFill="1" applyBorder="1" applyAlignment="1">
      <alignment horizontal="right" vertical="center"/>
    </xf>
    <xf numFmtId="9" fontId="58" fillId="30" borderId="57" xfId="94" applyNumberFormat="1" applyFont="1" applyFill="1" applyBorder="1" applyAlignment="1">
      <alignment horizontal="right" vertical="center"/>
    </xf>
    <xf numFmtId="0" fontId="49" fillId="26" borderId="25" xfId="47" applyNumberFormat="1" applyFont="1" applyFill="1" applyBorder="1" applyAlignment="1">
      <alignment horizontal="left" vertical="center" indent="1"/>
    </xf>
    <xf numFmtId="10" fontId="49" fillId="26" borderId="0" xfId="94" applyNumberFormat="1" applyFont="1" applyFill="1" applyBorder="1" applyAlignment="1">
      <alignment horizontal="right" vertical="center"/>
    </xf>
    <xf numFmtId="0" fontId="49" fillId="26" borderId="25" xfId="107" applyNumberFormat="1" applyFont="1" applyFill="1" applyBorder="1" applyAlignment="1">
      <alignment horizontal="left" vertical="center" indent="1"/>
    </xf>
    <xf numFmtId="0" fontId="58" fillId="30" borderId="55" xfId="107" applyNumberFormat="1" applyFont="1" applyFill="1" applyBorder="1" applyAlignment="1">
      <alignment horizontal="left" vertical="center"/>
    </xf>
    <xf numFmtId="0" fontId="49" fillId="26" borderId="25" xfId="107" applyFont="1" applyFill="1" applyBorder="1" applyAlignment="1">
      <alignment horizontal="left" vertical="center" indent="1"/>
    </xf>
    <xf numFmtId="0" fontId="62" fillId="30" borderId="43" xfId="107" applyNumberFormat="1" applyFont="1" applyFill="1" applyBorder="1">
      <alignment horizontal="left"/>
    </xf>
    <xf numFmtId="0" fontId="49" fillId="0" borderId="25" xfId="107" applyFont="1" applyFill="1" applyBorder="1" applyAlignment="1">
      <alignment horizontal="left" vertical="center" indent="1"/>
    </xf>
    <xf numFmtId="165" fontId="49" fillId="0" borderId="25" xfId="47" applyNumberFormat="1" applyFont="1" applyFill="1" applyBorder="1" applyAlignment="1">
      <alignment horizontal="center" vertical="center"/>
    </xf>
    <xf numFmtId="165" fontId="49" fillId="0" borderId="0" xfId="47" applyNumberFormat="1" applyFont="1" applyFill="1" applyBorder="1" applyAlignment="1">
      <alignment horizontal="center" vertical="center"/>
    </xf>
    <xf numFmtId="10" fontId="49" fillId="0" borderId="0" xfId="94" applyNumberFormat="1" applyFont="1" applyFill="1" applyBorder="1" applyAlignment="1">
      <alignment horizontal="right" vertical="center"/>
    </xf>
    <xf numFmtId="10" fontId="49" fillId="0" borderId="46" xfId="94" applyNumberFormat="1" applyFont="1" applyFill="1" applyBorder="1" applyAlignment="1">
      <alignment horizontal="right" vertical="center"/>
    </xf>
    <xf numFmtId="0" fontId="49" fillId="0" borderId="40" xfId="107" applyFont="1" applyFill="1" applyBorder="1" applyAlignment="1">
      <alignment horizontal="left" vertical="center" indent="1"/>
    </xf>
    <xf numFmtId="165" fontId="49" fillId="0" borderId="40" xfId="47" applyNumberFormat="1" applyFont="1" applyFill="1" applyBorder="1" applyAlignment="1">
      <alignment horizontal="center" vertical="center"/>
    </xf>
    <xf numFmtId="165" fontId="49" fillId="0" borderId="32" xfId="47" applyNumberFormat="1" applyFont="1" applyFill="1" applyBorder="1" applyAlignment="1">
      <alignment horizontal="center" vertical="center"/>
    </xf>
    <xf numFmtId="10" fontId="49" fillId="0" borderId="41" xfId="94" applyNumberFormat="1" applyFont="1" applyFill="1" applyBorder="1" applyAlignment="1">
      <alignment horizontal="right" vertical="center"/>
    </xf>
    <xf numFmtId="10" fontId="49" fillId="0" borderId="32" xfId="94" applyNumberFormat="1" applyFont="1" applyFill="1" applyBorder="1" applyAlignment="1">
      <alignment horizontal="right" vertical="center"/>
    </xf>
    <xf numFmtId="0" fontId="55" fillId="29" borderId="24" xfId="47" applyNumberFormat="1" applyFont="1" applyFill="1" applyBorder="1" applyAlignment="1">
      <alignment horizontal="right"/>
    </xf>
    <xf numFmtId="0" fontId="55" fillId="29" borderId="12" xfId="47" applyNumberFormat="1" applyFont="1" applyFill="1" applyBorder="1" applyAlignment="1">
      <alignment horizontal="right"/>
    </xf>
    <xf numFmtId="10" fontId="55" fillId="29" borderId="38" xfId="94" applyNumberFormat="1" applyFont="1" applyFill="1" applyBorder="1" applyAlignment="1">
      <alignment horizontal="right"/>
    </xf>
    <xf numFmtId="10" fontId="55" fillId="29" borderId="12" xfId="94" applyNumberFormat="1" applyFont="1" applyFill="1" applyBorder="1" applyAlignment="1">
      <alignment horizontal="right"/>
    </xf>
    <xf numFmtId="10" fontId="55" fillId="31" borderId="39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center"/>
    </xf>
    <xf numFmtId="165" fontId="62" fillId="30" borderId="44" xfId="47" applyNumberFormat="1" applyFont="1" applyFill="1" applyBorder="1" applyAlignment="1">
      <alignment horizontal="center"/>
    </xf>
    <xf numFmtId="10" fontId="62" fillId="30" borderId="51" xfId="94" applyNumberFormat="1" applyFont="1" applyFill="1" applyBorder="1" applyAlignment="1">
      <alignment horizontal="right"/>
    </xf>
    <xf numFmtId="10" fontId="62" fillId="30" borderId="44" xfId="94" applyNumberFormat="1" applyFont="1" applyFill="1" applyBorder="1" applyAlignment="1">
      <alignment horizontal="right"/>
    </xf>
    <xf numFmtId="9" fontId="62" fillId="30" borderId="45" xfId="94" applyNumberFormat="1" applyFont="1" applyFill="1" applyBorder="1" applyAlignment="1">
      <alignment horizontal="right"/>
    </xf>
    <xf numFmtId="0" fontId="62" fillId="26" borderId="0" xfId="107" applyFont="1" applyFill="1">
      <alignment horizontal="left"/>
    </xf>
    <xf numFmtId="0" fontId="63" fillId="26" borderId="25" xfId="4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center"/>
    </xf>
    <xf numFmtId="10" fontId="63" fillId="26" borderId="13" xfId="94" applyNumberFormat="1" applyFont="1" applyFill="1" applyBorder="1" applyAlignment="1">
      <alignment horizontal="right"/>
    </xf>
    <xf numFmtId="10" fontId="63" fillId="26" borderId="0" xfId="94" applyNumberFormat="1" applyFont="1" applyFill="1" applyBorder="1" applyAlignment="1">
      <alignment horizontal="right"/>
    </xf>
    <xf numFmtId="10" fontId="63" fillId="26" borderId="46" xfId="94" applyNumberFormat="1" applyFont="1" applyFill="1" applyBorder="1" applyAlignment="1">
      <alignment horizontal="right"/>
    </xf>
    <xf numFmtId="0" fontId="63" fillId="26" borderId="25" xfId="10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left"/>
    </xf>
    <xf numFmtId="165" fontId="63" fillId="26" borderId="0" xfId="47" applyNumberFormat="1" applyFont="1" applyFill="1" applyBorder="1" applyAlignment="1">
      <alignment horizontal="left"/>
    </xf>
    <xf numFmtId="165" fontId="62" fillId="30" borderId="43" xfId="47" applyNumberFormat="1" applyFont="1" applyFill="1" applyBorder="1" applyAlignment="1">
      <alignment horizontal="left"/>
    </xf>
    <xf numFmtId="165" fontId="62" fillId="30" borderId="44" xfId="47" applyNumberFormat="1" applyFont="1" applyFill="1" applyBorder="1" applyAlignment="1">
      <alignment horizontal="left"/>
    </xf>
    <xf numFmtId="0" fontId="63" fillId="26" borderId="40" xfId="107" applyNumberFormat="1" applyFont="1" applyFill="1" applyBorder="1" applyAlignment="1">
      <alignment horizontal="left" indent="1"/>
    </xf>
    <xf numFmtId="165" fontId="63" fillId="26" borderId="40" xfId="47" applyNumberFormat="1" applyFont="1" applyFill="1" applyBorder="1" applyAlignment="1">
      <alignment horizontal="left"/>
    </xf>
    <xf numFmtId="165" fontId="63" fillId="26" borderId="32" xfId="47" applyNumberFormat="1" applyFont="1" applyFill="1" applyBorder="1" applyAlignment="1">
      <alignment horizontal="left"/>
    </xf>
    <xf numFmtId="10" fontId="63" fillId="26" borderId="41" xfId="94" applyNumberFormat="1" applyFont="1" applyFill="1" applyBorder="1" applyAlignment="1">
      <alignment horizontal="right"/>
    </xf>
    <xf numFmtId="0" fontId="62" fillId="26" borderId="0" xfId="0" applyFont="1" applyFill="1" applyAlignment="1">
      <alignment horizontal="right"/>
    </xf>
    <xf numFmtId="0" fontId="65" fillId="26" borderId="0" xfId="107" applyFont="1" applyFill="1" applyAlignment="1">
      <alignment horizontal="right"/>
    </xf>
    <xf numFmtId="0" fontId="65" fillId="26" borderId="0" xfId="107" applyFont="1" applyFill="1">
      <alignment horizontal="left"/>
    </xf>
    <xf numFmtId="0" fontId="63" fillId="26" borderId="0" xfId="107" applyFont="1" applyFill="1" applyAlignment="1">
      <alignment horizontal="right"/>
    </xf>
    <xf numFmtId="10" fontId="55" fillId="29" borderId="12" xfId="94" applyNumberFormat="1" applyFont="1" applyFill="1" applyBorder="1" applyAlignment="1">
      <alignment horizontal="center"/>
    </xf>
    <xf numFmtId="10" fontId="55" fillId="31" borderId="39" xfId="94" applyNumberFormat="1" applyFont="1" applyFill="1" applyBorder="1" applyAlignment="1">
      <alignment horizontal="center"/>
    </xf>
    <xf numFmtId="165" fontId="63" fillId="0" borderId="0" xfId="47" applyNumberFormat="1" applyFont="1" applyFill="1" applyBorder="1" applyAlignment="1">
      <alignment horizontal="right"/>
    </xf>
    <xf numFmtId="165" fontId="63" fillId="26" borderId="0" xfId="47" applyNumberFormat="1" applyFont="1" applyFill="1" applyBorder="1" applyAlignment="1">
      <alignment horizontal="right"/>
    </xf>
    <xf numFmtId="0" fontId="40" fillId="26" borderId="42" xfId="107" applyFont="1" applyBorder="1" applyAlignment="1">
      <alignment horizontal="center"/>
    </xf>
    <xf numFmtId="3" fontId="38" fillId="26" borderId="33" xfId="107" applyNumberFormat="1" applyBorder="1" applyAlignment="1">
      <alignment horizontal="center"/>
    </xf>
    <xf numFmtId="0" fontId="38" fillId="26" borderId="33" xfId="107" applyBorder="1" applyAlignment="1">
      <alignment horizontal="center"/>
    </xf>
    <xf numFmtId="17" fontId="41" fillId="29" borderId="0" xfId="107" applyNumberFormat="1" applyFont="1" applyFill="1" applyAlignment="1">
      <alignment horizontal="center"/>
    </xf>
    <xf numFmtId="0" fontId="70" fillId="26" borderId="0" xfId="107" applyFont="1">
      <alignment horizontal="left"/>
    </xf>
    <xf numFmtId="0" fontId="56" fillId="26" borderId="0" xfId="0" applyFont="1" applyFill="1"/>
    <xf numFmtId="165" fontId="56" fillId="26" borderId="0" xfId="47" applyNumberFormat="1" applyFont="1" applyFill="1"/>
    <xf numFmtId="10" fontId="55" fillId="29" borderId="36" xfId="94" applyNumberFormat="1" applyFont="1" applyFill="1" applyBorder="1" applyAlignment="1">
      <alignment horizontal="center" vertical="center"/>
    </xf>
    <xf numFmtId="10" fontId="55" fillId="29" borderId="58" xfId="94" applyNumberFormat="1" applyFont="1" applyFill="1" applyBorder="1" applyAlignment="1">
      <alignment horizontal="center" vertical="center"/>
    </xf>
    <xf numFmtId="165" fontId="49" fillId="26" borderId="0" xfId="47" applyNumberFormat="1" applyFont="1" applyFill="1"/>
    <xf numFmtId="9" fontId="58" fillId="30" borderId="48" xfId="94" applyNumberFormat="1" applyFont="1" applyFill="1" applyBorder="1" applyAlignment="1">
      <alignment horizontal="right" vertical="center"/>
    </xf>
    <xf numFmtId="10" fontId="58" fillId="30" borderId="59" xfId="94" applyNumberFormat="1" applyFont="1" applyFill="1" applyBorder="1" applyAlignment="1">
      <alignment horizontal="right" vertical="center"/>
    </xf>
    <xf numFmtId="0" fontId="62" fillId="35" borderId="27" xfId="0" applyFont="1" applyFill="1" applyBorder="1" applyAlignment="1">
      <alignment vertical="center" wrapText="1"/>
    </xf>
    <xf numFmtId="3" fontId="58" fillId="35" borderId="27" xfId="0" applyNumberFormat="1" applyFont="1" applyFill="1" applyBorder="1" applyAlignment="1">
      <alignment horizontal="right" vertical="center"/>
    </xf>
    <xf numFmtId="10" fontId="58" fillId="35" borderId="27" xfId="94" applyNumberFormat="1" applyFont="1" applyFill="1" applyBorder="1" applyAlignment="1">
      <alignment horizontal="right" vertical="center"/>
    </xf>
    <xf numFmtId="10" fontId="49" fillId="26" borderId="34" xfId="94" applyNumberFormat="1" applyFont="1" applyFill="1" applyBorder="1" applyAlignment="1">
      <alignment horizontal="right" vertical="center"/>
    </xf>
    <xf numFmtId="9" fontId="49" fillId="26" borderId="0" xfId="94" applyFont="1" applyFill="1"/>
    <xf numFmtId="0" fontId="48" fillId="34" borderId="62" xfId="107" applyFont="1" applyFill="1" applyBorder="1" applyAlignment="1">
      <alignment horizontal="center"/>
    </xf>
    <xf numFmtId="0" fontId="48" fillId="34" borderId="63" xfId="107" applyFont="1" applyFill="1" applyBorder="1" applyAlignment="1">
      <alignment horizontal="center"/>
    </xf>
    <xf numFmtId="3" fontId="38" fillId="30" borderId="62" xfId="107" applyNumberFormat="1" applyFont="1" applyFill="1" applyBorder="1" applyAlignment="1">
      <alignment horizontal="center"/>
    </xf>
    <xf numFmtId="3" fontId="38" fillId="30" borderId="63" xfId="107" applyNumberFormat="1" applyFont="1" applyFill="1" applyBorder="1" applyAlignment="1">
      <alignment horizontal="center"/>
    </xf>
    <xf numFmtId="3" fontId="38" fillId="26" borderId="62" xfId="107" applyNumberFormat="1" applyFont="1" applyBorder="1" applyAlignment="1">
      <alignment horizontal="center"/>
    </xf>
    <xf numFmtId="3" fontId="38" fillId="26" borderId="63" xfId="107" applyNumberFormat="1" applyFont="1" applyFill="1" applyBorder="1" applyAlignment="1">
      <alignment horizontal="center"/>
    </xf>
    <xf numFmtId="3" fontId="53" fillId="26" borderId="62" xfId="107" applyNumberFormat="1" applyFont="1" applyBorder="1" applyAlignment="1">
      <alignment horizontal="center"/>
    </xf>
    <xf numFmtId="0" fontId="38" fillId="26" borderId="62" xfId="107" applyFont="1" applyBorder="1" applyAlignment="1">
      <alignment horizontal="center"/>
    </xf>
    <xf numFmtId="3" fontId="38" fillId="26" borderId="63" xfId="107" applyNumberFormat="1" applyFont="1" applyBorder="1" applyAlignment="1">
      <alignment horizontal="center"/>
    </xf>
    <xf numFmtId="3" fontId="40" fillId="26" borderId="64" xfId="107" applyNumberFormat="1" applyFont="1" applyBorder="1" applyAlignment="1">
      <alignment horizontal="center"/>
    </xf>
    <xf numFmtId="3" fontId="40" fillId="26" borderId="65" xfId="107" applyNumberFormat="1" applyFont="1" applyBorder="1" applyAlignment="1">
      <alignment horizontal="center"/>
    </xf>
    <xf numFmtId="3" fontId="40" fillId="26" borderId="62" xfId="107" applyNumberFormat="1" applyFont="1" applyBorder="1" applyAlignment="1">
      <alignment horizontal="center"/>
    </xf>
    <xf numFmtId="10" fontId="40" fillId="26" borderId="63" xfId="94" applyNumberFormat="1" applyFont="1" applyFill="1" applyBorder="1" applyAlignment="1">
      <alignment horizontal="center"/>
    </xf>
    <xf numFmtId="0" fontId="38" fillId="26" borderId="63" xfId="107" applyFont="1" applyBorder="1" applyAlignment="1">
      <alignment horizontal="center"/>
    </xf>
    <xf numFmtId="175" fontId="40" fillId="33" borderId="35" xfId="107" applyNumberFormat="1" applyFont="1" applyFill="1" applyBorder="1" applyAlignment="1">
      <alignment horizontal="center"/>
    </xf>
    <xf numFmtId="10" fontId="40" fillId="33" borderId="47" xfId="94" applyNumberFormat="1" applyFont="1" applyFill="1" applyBorder="1" applyAlignment="1">
      <alignment horizontal="center"/>
    </xf>
    <xf numFmtId="0" fontId="62" fillId="26" borderId="11" xfId="107" applyFont="1" applyFill="1" applyBorder="1" applyAlignment="1">
      <alignment horizontal="left"/>
    </xf>
    <xf numFmtId="3" fontId="62" fillId="26" borderId="11" xfId="107" applyNumberFormat="1" applyFont="1" applyFill="1" applyBorder="1" applyAlignment="1">
      <alignment horizontal="center" vertical="center"/>
    </xf>
    <xf numFmtId="2" fontId="63" fillId="26" borderId="19" xfId="107" applyNumberFormat="1" applyFont="1" applyFill="1" applyBorder="1" applyAlignment="1">
      <alignment horizontal="left" indent="1"/>
    </xf>
    <xf numFmtId="3" fontId="63" fillId="26" borderId="19" xfId="107" applyNumberFormat="1" applyFont="1" applyFill="1" applyBorder="1" applyAlignment="1">
      <alignment horizontal="center" vertical="center"/>
    </xf>
    <xf numFmtId="2" fontId="63" fillId="26" borderId="0" xfId="107" applyNumberFormat="1" applyFont="1" applyFill="1" applyBorder="1" applyAlignment="1">
      <alignment horizontal="left" indent="1"/>
    </xf>
    <xf numFmtId="3" fontId="63" fillId="26" borderId="0" xfId="107" applyNumberFormat="1" applyFont="1" applyFill="1" applyBorder="1" applyAlignment="1">
      <alignment horizontal="center" vertical="center"/>
    </xf>
    <xf numFmtId="2" fontId="63" fillId="26" borderId="32" xfId="107" applyNumberFormat="1" applyFont="1" applyFill="1" applyBorder="1" applyAlignment="1">
      <alignment horizontal="left" indent="1"/>
    </xf>
    <xf numFmtId="3" fontId="63" fillId="26" borderId="32" xfId="107" applyNumberFormat="1" applyFont="1" applyFill="1" applyBorder="1" applyAlignment="1">
      <alignment horizontal="center" vertical="center"/>
    </xf>
    <xf numFmtId="0" fontId="63" fillId="26" borderId="0" xfId="107" applyFont="1" applyFill="1" applyAlignment="1">
      <alignment horizontal="left" indent="1"/>
    </xf>
    <xf numFmtId="0" fontId="62" fillId="26" borderId="27" xfId="107" applyFont="1" applyFill="1" applyBorder="1" applyAlignment="1"/>
    <xf numFmtId="10" fontId="62" fillId="26" borderId="27" xfId="94" applyNumberFormat="1" applyFont="1" applyFill="1" applyBorder="1" applyAlignment="1">
      <alignment horizontal="center"/>
    </xf>
    <xf numFmtId="0" fontId="62" fillId="26" borderId="0" xfId="107" applyFont="1" applyFill="1" applyAlignment="1">
      <alignment horizontal="left"/>
    </xf>
    <xf numFmtId="165" fontId="63" fillId="0" borderId="0" xfId="47" applyNumberFormat="1" applyFont="1" applyFill="1" applyAlignment="1">
      <alignment horizontal="right"/>
    </xf>
    <xf numFmtId="10" fontId="40" fillId="0" borderId="11" xfId="94" applyNumberFormat="1" applyFont="1" applyFill="1" applyBorder="1" applyAlignment="1">
      <alignment horizontal="center"/>
    </xf>
    <xf numFmtId="10" fontId="40" fillId="0" borderId="0" xfId="94" applyNumberFormat="1" applyFont="1" applyFill="1" applyBorder="1" applyAlignment="1">
      <alignment horizontal="center"/>
    </xf>
    <xf numFmtId="0" fontId="63" fillId="26" borderId="25" xfId="47" applyNumberFormat="1" applyFont="1" applyFill="1" applyBorder="1" applyAlignment="1">
      <alignment horizontal="left" vertical="center"/>
    </xf>
    <xf numFmtId="165" fontId="63" fillId="26" borderId="25" xfId="47" applyNumberFormat="1" applyFont="1" applyFill="1" applyBorder="1" applyAlignment="1">
      <alignment horizontal="center" vertical="center"/>
    </xf>
    <xf numFmtId="165" fontId="63" fillId="26" borderId="0" xfId="47" applyNumberFormat="1" applyFont="1" applyFill="1" applyBorder="1" applyAlignment="1">
      <alignment horizontal="center" vertical="center"/>
    </xf>
    <xf numFmtId="0" fontId="63" fillId="26" borderId="25" xfId="107" applyNumberFormat="1" applyFont="1" applyFill="1" applyBorder="1" applyAlignment="1">
      <alignment horizontal="left" vertical="center"/>
    </xf>
    <xf numFmtId="165" fontId="49" fillId="26" borderId="0" xfId="0" applyNumberFormat="1" applyFont="1" applyFill="1" applyAlignment="1">
      <alignment vertical="center"/>
    </xf>
    <xf numFmtId="165" fontId="0" fillId="26" borderId="0" xfId="0" applyNumberFormat="1" applyFill="1" applyAlignment="1">
      <alignment horizontal="right"/>
    </xf>
    <xf numFmtId="165" fontId="58" fillId="30" borderId="26" xfId="47" applyNumberFormat="1" applyFont="1" applyFill="1" applyBorder="1" applyAlignment="1">
      <alignment horizontal="center" vertical="center"/>
    </xf>
    <xf numFmtId="10" fontId="58" fillId="30" borderId="66" xfId="94" applyNumberFormat="1" applyFont="1" applyFill="1" applyBorder="1" applyAlignment="1">
      <alignment horizontal="right" vertical="center"/>
    </xf>
    <xf numFmtId="9" fontId="58" fillId="30" borderId="67" xfId="94" applyNumberFormat="1" applyFont="1" applyFill="1" applyBorder="1" applyAlignment="1">
      <alignment horizontal="right" vertical="center"/>
    </xf>
    <xf numFmtId="9" fontId="49" fillId="26" borderId="13" xfId="94" applyFont="1" applyFill="1" applyBorder="1" applyAlignment="1">
      <alignment horizontal="right" vertical="center"/>
    </xf>
    <xf numFmtId="165" fontId="49" fillId="26" borderId="0" xfId="47" applyNumberFormat="1" applyFont="1" applyFill="1" applyAlignment="1">
      <alignment horizontal="left"/>
    </xf>
    <xf numFmtId="4" fontId="63" fillId="26" borderId="0" xfId="0" applyNumberFormat="1" applyFont="1" applyFill="1" applyBorder="1" applyAlignment="1">
      <alignment horizontal="center"/>
    </xf>
    <xf numFmtId="2" fontId="63" fillId="26" borderId="0" xfId="0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center"/>
    </xf>
    <xf numFmtId="3" fontId="63" fillId="26" borderId="0" xfId="0" applyNumberFormat="1" applyFont="1" applyFill="1" applyAlignment="1">
      <alignment horizontal="center"/>
    </xf>
    <xf numFmtId="10" fontId="72" fillId="26" borderId="0" xfId="94" applyNumberFormat="1" applyFont="1" applyFill="1"/>
    <xf numFmtId="0" fontId="58" fillId="33" borderId="11" xfId="0" applyFont="1" applyFill="1" applyBorder="1" applyAlignment="1">
      <alignment horizontal="left"/>
    </xf>
    <xf numFmtId="0" fontId="49" fillId="26" borderId="25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vertical="center"/>
    </xf>
    <xf numFmtId="165" fontId="0" fillId="0" borderId="0" xfId="0" applyNumberFormat="1"/>
    <xf numFmtId="172" fontId="49" fillId="26" borderId="0" xfId="94" applyNumberFormat="1" applyFont="1" applyFill="1" applyBorder="1"/>
    <xf numFmtId="165" fontId="49" fillId="26" borderId="0" xfId="0" applyNumberFormat="1" applyFont="1" applyFill="1" applyBorder="1" applyAlignment="1">
      <alignment horizontal="right"/>
    </xf>
    <xf numFmtId="0" fontId="49" fillId="26" borderId="0" xfId="107" applyFont="1" applyAlignment="1">
      <alignment horizontal="left"/>
    </xf>
    <xf numFmtId="3" fontId="49" fillId="26" borderId="0" xfId="107" applyNumberFormat="1" applyFont="1" applyAlignment="1">
      <alignment horizontal="center" vertical="center"/>
    </xf>
    <xf numFmtId="43" fontId="49" fillId="26" borderId="0" xfId="47" applyFont="1" applyFill="1" applyBorder="1" applyAlignment="1">
      <alignment horizontal="center"/>
    </xf>
    <xf numFmtId="165" fontId="38" fillId="26" borderId="33" xfId="47" applyNumberFormat="1" applyFont="1" applyFill="1" applyBorder="1" applyAlignment="1">
      <alignment horizontal="left"/>
    </xf>
    <xf numFmtId="166" fontId="73" fillId="36" borderId="0" xfId="115" quotePrefix="1" applyNumberFormat="1" applyFont="1" applyFill="1" applyAlignment="1">
      <alignment horizontal="right"/>
    </xf>
    <xf numFmtId="179" fontId="74" fillId="36" borderId="0" xfId="116" applyNumberFormat="1" applyFont="1" applyFill="1" applyBorder="1" applyProtection="1"/>
    <xf numFmtId="0" fontId="75" fillId="26" borderId="0" xfId="107" applyFont="1">
      <alignment horizontal="left"/>
    </xf>
    <xf numFmtId="0" fontId="76" fillId="29" borderId="0" xfId="107" applyFont="1" applyFill="1" applyAlignment="1"/>
    <xf numFmtId="0" fontId="76" fillId="29" borderId="0" xfId="107" applyNumberFormat="1" applyFont="1" applyFill="1" applyAlignment="1">
      <alignment horizontal="center" wrapText="1"/>
    </xf>
    <xf numFmtId="0" fontId="77" fillId="26" borderId="0" xfId="107" applyFont="1" applyAlignment="1"/>
    <xf numFmtId="3" fontId="77" fillId="26" borderId="0" xfId="107" applyNumberFormat="1" applyFont="1" applyAlignment="1">
      <alignment horizontal="right"/>
    </xf>
    <xf numFmtId="165" fontId="75" fillId="26" borderId="0" xfId="47" applyNumberFormat="1" applyFont="1" applyFill="1" applyAlignment="1">
      <alignment horizontal="left"/>
    </xf>
    <xf numFmtId="165" fontId="75" fillId="26" borderId="0" xfId="107" applyNumberFormat="1" applyFont="1">
      <alignment horizontal="left"/>
    </xf>
    <xf numFmtId="1" fontId="75" fillId="26" borderId="0" xfId="107" applyNumberFormat="1" applyFont="1">
      <alignment horizontal="left"/>
    </xf>
    <xf numFmtId="165" fontId="72" fillId="26" borderId="0" xfId="47" applyNumberFormat="1" applyFont="1" applyFill="1"/>
    <xf numFmtId="0" fontId="55" fillId="29" borderId="24" xfId="47" applyNumberFormat="1" applyFont="1" applyFill="1" applyBorder="1" applyAlignment="1">
      <alignment horizontal="center"/>
    </xf>
    <xf numFmtId="0" fontId="55" fillId="29" borderId="12" xfId="47" applyNumberFormat="1" applyFont="1" applyFill="1" applyBorder="1" applyAlignment="1">
      <alignment horizontal="center"/>
    </xf>
    <xf numFmtId="10" fontId="55" fillId="29" borderId="38" xfId="94" applyNumberFormat="1" applyFont="1" applyFill="1" applyBorder="1" applyAlignment="1">
      <alignment horizontal="center"/>
    </xf>
    <xf numFmtId="165" fontId="58" fillId="30" borderId="11" xfId="47" applyNumberFormat="1" applyFont="1" applyFill="1" applyBorder="1" applyAlignment="1">
      <alignment horizontal="left"/>
    </xf>
    <xf numFmtId="165" fontId="58" fillId="30" borderId="11" xfId="47" applyNumberFormat="1" applyFont="1" applyFill="1" applyBorder="1" applyAlignment="1">
      <alignment horizontal="right"/>
    </xf>
    <xf numFmtId="165" fontId="49" fillId="26" borderId="25" xfId="47" applyNumberFormat="1" applyFont="1" applyFill="1" applyBorder="1" applyAlignment="1">
      <alignment horizontal="left" indent="1"/>
    </xf>
    <xf numFmtId="165" fontId="49" fillId="26" borderId="25" xfId="47" applyNumberFormat="1" applyFont="1" applyFill="1" applyBorder="1" applyAlignment="1">
      <alignment horizontal="right"/>
    </xf>
    <xf numFmtId="165" fontId="49" fillId="26" borderId="0" xfId="47" applyNumberFormat="1" applyFont="1" applyFill="1" applyBorder="1" applyAlignment="1">
      <alignment horizontal="right"/>
    </xf>
    <xf numFmtId="0" fontId="49" fillId="26" borderId="25" xfId="107" applyFont="1" applyFill="1" applyBorder="1" applyAlignment="1">
      <alignment horizontal="left" indent="1"/>
    </xf>
    <xf numFmtId="165" fontId="0" fillId="26" borderId="0" xfId="0" applyNumberFormat="1" applyFill="1"/>
    <xf numFmtId="0" fontId="55" fillId="29" borderId="0" xfId="0" applyFont="1" applyFill="1" applyAlignment="1">
      <alignment horizontal="center" wrapText="1"/>
    </xf>
    <xf numFmtId="3" fontId="55" fillId="29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8" fillId="30" borderId="0" xfId="0" applyFont="1" applyFill="1" applyAlignment="1">
      <alignment horizontal="center" wrapText="1"/>
    </xf>
    <xf numFmtId="3" fontId="58" fillId="30" borderId="0" xfId="0" applyNumberFormat="1" applyFont="1" applyFill="1" applyAlignment="1">
      <alignment horizontal="center" wrapText="1"/>
    </xf>
    <xf numFmtId="10" fontId="58" fillId="30" borderId="0" xfId="94" applyNumberFormat="1" applyFont="1" applyFill="1" applyAlignment="1">
      <alignment horizontal="center" wrapText="1"/>
    </xf>
    <xf numFmtId="0" fontId="49" fillId="26" borderId="0" xfId="0" applyFont="1" applyFill="1" applyAlignment="1">
      <alignment horizontal="center" wrapText="1"/>
    </xf>
    <xf numFmtId="3" fontId="49" fillId="26" borderId="0" xfId="0" applyNumberFormat="1" applyFont="1" applyFill="1" applyAlignment="1">
      <alignment horizontal="center" wrapText="1"/>
    </xf>
    <xf numFmtId="3" fontId="58" fillId="26" borderId="11" xfId="0" applyNumberFormat="1" applyFont="1" applyFill="1" applyBorder="1" applyAlignment="1">
      <alignment horizontal="center" wrapText="1"/>
    </xf>
    <xf numFmtId="0" fontId="58" fillId="26" borderId="11" xfId="0" applyFont="1" applyFill="1" applyBorder="1" applyAlignment="1">
      <alignment horizontal="center" wrapText="1"/>
    </xf>
    <xf numFmtId="10" fontId="58" fillId="26" borderId="11" xfId="94" applyNumberFormat="1" applyFont="1" applyFill="1" applyBorder="1" applyAlignment="1">
      <alignment horizontal="center" wrapText="1"/>
    </xf>
    <xf numFmtId="0" fontId="49" fillId="0" borderId="0" xfId="0" applyFont="1" applyBorder="1" applyAlignment="1">
      <alignment horizontal="left"/>
    </xf>
    <xf numFmtId="0" fontId="0" fillId="0" borderId="0" xfId="0" applyBorder="1"/>
    <xf numFmtId="0" fontId="79" fillId="0" borderId="0" xfId="0" applyFont="1" applyFill="1" applyBorder="1" applyAlignment="1">
      <alignment horizontal="center"/>
    </xf>
    <xf numFmtId="0" fontId="79" fillId="26" borderId="0" xfId="0" applyFont="1" applyFill="1" applyBorder="1" applyAlignment="1">
      <alignment horizontal="right" vertical="center" wrapText="1"/>
    </xf>
    <xf numFmtId="4" fontId="79" fillId="26" borderId="0" xfId="0" applyNumberFormat="1" applyFont="1" applyFill="1" applyBorder="1" applyAlignment="1">
      <alignment horizontal="right" vertical="center" wrapText="1"/>
    </xf>
    <xf numFmtId="3" fontId="79" fillId="26" borderId="0" xfId="0" applyNumberFormat="1" applyFont="1" applyFill="1" applyBorder="1" applyAlignment="1">
      <alignment horizontal="right" vertical="center" wrapText="1"/>
    </xf>
    <xf numFmtId="0" fontId="81" fillId="37" borderId="35" xfId="0" applyFont="1" applyFill="1" applyBorder="1" applyAlignment="1">
      <alignment horizontal="center" vertical="center"/>
    </xf>
    <xf numFmtId="0" fontId="81" fillId="37" borderId="36" xfId="0" applyFont="1" applyFill="1" applyBorder="1" applyAlignment="1">
      <alignment horizontal="center" vertical="center"/>
    </xf>
    <xf numFmtId="0" fontId="81" fillId="37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38" borderId="29" xfId="0" applyFont="1" applyFill="1" applyBorder="1" applyAlignment="1">
      <alignment horizontal="center" vertical="center" wrapText="1"/>
    </xf>
    <xf numFmtId="0" fontId="55" fillId="38" borderId="0" xfId="0" applyFont="1" applyFill="1" applyBorder="1" applyAlignment="1">
      <alignment horizontal="center" vertical="center" wrapText="1"/>
    </xf>
    <xf numFmtId="0" fontId="55" fillId="38" borderId="14" xfId="0" applyFont="1" applyFill="1" applyBorder="1" applyAlignment="1">
      <alignment horizontal="center" vertical="center" wrapText="1"/>
    </xf>
    <xf numFmtId="165" fontId="58" fillId="35" borderId="29" xfId="0" applyNumberFormat="1" applyFont="1" applyFill="1" applyBorder="1" applyAlignment="1">
      <alignment horizontal="center" vertical="center" wrapText="1"/>
    </xf>
    <xf numFmtId="165" fontId="58" fillId="35" borderId="0" xfId="0" applyNumberFormat="1" applyFont="1" applyFill="1" applyBorder="1" applyAlignment="1">
      <alignment horizontal="center" vertical="center" wrapText="1"/>
    </xf>
    <xf numFmtId="10" fontId="58" fillId="35" borderId="14" xfId="94" applyNumberFormat="1" applyFont="1" applyFill="1" applyBorder="1" applyAlignment="1">
      <alignment horizontal="center" vertical="center" wrapText="1"/>
    </xf>
    <xf numFmtId="10" fontId="58" fillId="35" borderId="0" xfId="94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/>
    <xf numFmtId="165" fontId="49" fillId="0" borderId="29" xfId="0" applyNumberFormat="1" applyFont="1" applyFill="1" applyBorder="1" applyAlignment="1">
      <alignment horizontal="center" vertical="center" wrapText="1"/>
    </xf>
    <xf numFmtId="165" fontId="49" fillId="0" borderId="0" xfId="0" applyNumberFormat="1" applyFont="1" applyFill="1" applyBorder="1" applyAlignment="1">
      <alignment horizontal="center" vertical="center" wrapText="1"/>
    </xf>
    <xf numFmtId="10" fontId="49" fillId="0" borderId="14" xfId="94" applyNumberFormat="1" applyFont="1" applyFill="1" applyBorder="1" applyAlignment="1">
      <alignment horizontal="center" vertical="center" wrapText="1"/>
    </xf>
    <xf numFmtId="165" fontId="49" fillId="0" borderId="0" xfId="94" applyNumberFormat="1" applyFont="1" applyFill="1" applyBorder="1" applyAlignment="1">
      <alignment horizontal="center" vertical="center" wrapText="1"/>
    </xf>
    <xf numFmtId="10" fontId="49" fillId="0" borderId="0" xfId="94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ill="1"/>
    <xf numFmtId="0" fontId="58" fillId="35" borderId="2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165" fontId="49" fillId="0" borderId="30" xfId="0" applyNumberFormat="1" applyFont="1" applyFill="1" applyBorder="1" applyAlignment="1">
      <alignment horizontal="center" vertical="center" wrapText="1"/>
    </xf>
    <xf numFmtId="165" fontId="49" fillId="0" borderId="31" xfId="0" applyNumberFormat="1" applyFont="1" applyFill="1" applyBorder="1" applyAlignment="1">
      <alignment horizontal="center" vertical="center" wrapText="1"/>
    </xf>
    <xf numFmtId="10" fontId="49" fillId="0" borderId="15" xfId="94" applyNumberFormat="1" applyFont="1" applyFill="1" applyBorder="1" applyAlignment="1">
      <alignment horizontal="center" vertical="center" wrapText="1"/>
    </xf>
    <xf numFmtId="10" fontId="49" fillId="0" borderId="31" xfId="94" applyNumberFormat="1" applyFont="1" applyFill="1" applyBorder="1" applyAlignment="1">
      <alignment horizontal="center" vertical="center" wrapText="1"/>
    </xf>
    <xf numFmtId="0" fontId="55" fillId="29" borderId="29" xfId="0" applyFont="1" applyFill="1" applyBorder="1" applyAlignment="1">
      <alignment horizontal="center" vertical="center" wrapText="1"/>
    </xf>
    <xf numFmtId="0" fontId="55" fillId="29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10" fontId="58" fillId="35" borderId="16" xfId="94" applyNumberFormat="1" applyFont="1" applyFill="1" applyBorder="1" applyAlignment="1">
      <alignment horizontal="center" vertical="center" wrapText="1"/>
    </xf>
    <xf numFmtId="10" fontId="58" fillId="35" borderId="19" xfId="94" applyNumberFormat="1" applyFont="1" applyFill="1" applyBorder="1" applyAlignment="1">
      <alignment horizontal="center" vertical="center" wrapText="1"/>
    </xf>
    <xf numFmtId="0" fontId="49" fillId="0" borderId="31" xfId="0" applyFont="1" applyFill="1" applyBorder="1"/>
    <xf numFmtId="0" fontId="49" fillId="0" borderId="31" xfId="0" applyFont="1" applyFill="1" applyBorder="1" applyAlignment="1">
      <alignment horizontal="left" vertical="center" wrapText="1"/>
    </xf>
    <xf numFmtId="10" fontId="58" fillId="0" borderId="15" xfId="94" applyNumberFormat="1" applyFont="1" applyFill="1" applyBorder="1" applyAlignment="1">
      <alignment horizontal="center" vertical="center" wrapText="1"/>
    </xf>
    <xf numFmtId="10" fontId="58" fillId="0" borderId="31" xfId="94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8" fillId="0" borderId="0" xfId="0" applyFont="1" applyAlignment="1">
      <alignment vertical="center"/>
    </xf>
    <xf numFmtId="165" fontId="38" fillId="26" borderId="34" xfId="47" applyNumberFormat="1" applyFont="1" applyFill="1" applyBorder="1" applyAlignment="1">
      <alignment horizontal="left"/>
    </xf>
    <xf numFmtId="0" fontId="77" fillId="26" borderId="0" xfId="0" applyFont="1" applyFill="1"/>
    <xf numFmtId="0" fontId="60" fillId="26" borderId="0" xfId="0" applyFont="1" applyFill="1"/>
    <xf numFmtId="3" fontId="55" fillId="26" borderId="0" xfId="0" applyNumberFormat="1" applyFont="1" applyFill="1" applyBorder="1" applyAlignment="1">
      <alignment horizontal="left" vertical="center"/>
    </xf>
    <xf numFmtId="0" fontId="79" fillId="26" borderId="25" xfId="0" applyFont="1" applyFill="1" applyBorder="1" applyAlignment="1">
      <alignment horizontal="left" vertical="center" wrapText="1"/>
    </xf>
    <xf numFmtId="4" fontId="79" fillId="26" borderId="13" xfId="0" applyNumberFormat="1" applyFont="1" applyFill="1" applyBorder="1" applyAlignment="1">
      <alignment horizontal="right" vertical="center" wrapText="1"/>
    </xf>
    <xf numFmtId="0" fontId="79" fillId="26" borderId="13" xfId="0" applyFont="1" applyFill="1" applyBorder="1" applyAlignment="1">
      <alignment horizontal="right" vertical="center" wrapText="1"/>
    </xf>
    <xf numFmtId="0" fontId="82" fillId="0" borderId="0" xfId="0" applyFont="1" applyFill="1" applyAlignment="1"/>
    <xf numFmtId="2" fontId="0" fillId="0" borderId="0" xfId="0" applyNumberFormat="1" applyFill="1"/>
    <xf numFmtId="0" fontId="83" fillId="39" borderId="0" xfId="0" applyFont="1" applyFill="1" applyAlignment="1">
      <alignment horizontal="center" vertical="center"/>
    </xf>
    <xf numFmtId="0" fontId="83" fillId="39" borderId="0" xfId="0" applyFont="1" applyFill="1"/>
    <xf numFmtId="0" fontId="83" fillId="39" borderId="0" xfId="0" applyNumberFormat="1" applyFont="1" applyFill="1" applyAlignment="1">
      <alignment horizontal="center"/>
    </xf>
    <xf numFmtId="0" fontId="81" fillId="40" borderId="73" xfId="0" applyFont="1" applyFill="1" applyBorder="1" applyAlignment="1">
      <alignment horizontal="center" vertical="center" wrapText="1"/>
    </xf>
    <xf numFmtId="0" fontId="81" fillId="40" borderId="0" xfId="0" applyFont="1" applyFill="1" applyBorder="1" applyAlignment="1">
      <alignment horizontal="center" vertical="center" wrapText="1"/>
    </xf>
    <xf numFmtId="2" fontId="81" fillId="40" borderId="14" xfId="0" applyNumberFormat="1" applyFont="1" applyFill="1" applyBorder="1" applyAlignment="1">
      <alignment horizontal="center" vertical="center" wrapText="1"/>
    </xf>
    <xf numFmtId="2" fontId="81" fillId="40" borderId="0" xfId="0" applyNumberFormat="1" applyFont="1" applyFill="1" applyAlignment="1">
      <alignment horizontal="center" vertical="center" wrapText="1"/>
    </xf>
    <xf numFmtId="0" fontId="81" fillId="40" borderId="75" xfId="0" applyFont="1" applyFill="1" applyBorder="1" applyAlignment="1">
      <alignment horizontal="center" vertical="center" wrapText="1"/>
    </xf>
    <xf numFmtId="0" fontId="81" fillId="40" borderId="76" xfId="0" applyFont="1" applyFill="1" applyBorder="1" applyAlignment="1">
      <alignment horizontal="center" vertical="center" wrapText="1"/>
    </xf>
    <xf numFmtId="0" fontId="83" fillId="41" borderId="73" xfId="0" applyFont="1" applyFill="1" applyBorder="1"/>
    <xf numFmtId="165" fontId="83" fillId="41" borderId="78" xfId="47" applyNumberFormat="1" applyFont="1" applyFill="1" applyBorder="1" applyAlignment="1">
      <alignment horizontal="center" vertical="center" wrapText="1"/>
    </xf>
    <xf numFmtId="165" fontId="83" fillId="41" borderId="0" xfId="47" applyNumberFormat="1" applyFont="1" applyFill="1" applyBorder="1" applyAlignment="1">
      <alignment horizontal="center" vertical="center" wrapText="1"/>
    </xf>
    <xf numFmtId="10" fontId="83" fillId="41" borderId="14" xfId="94" applyNumberFormat="1" applyFont="1" applyFill="1" applyBorder="1" applyAlignment="1">
      <alignment horizontal="center" vertical="center" wrapText="1"/>
    </xf>
    <xf numFmtId="2" fontId="83" fillId="41" borderId="0" xfId="94" applyNumberFormat="1" applyFont="1" applyFill="1" applyAlignment="1">
      <alignment horizontal="center" vertical="center" wrapText="1"/>
    </xf>
    <xf numFmtId="165" fontId="83" fillId="41" borderId="75" xfId="47" applyNumberFormat="1" applyFont="1" applyFill="1" applyBorder="1" applyAlignment="1">
      <alignment horizontal="center" vertical="center" wrapText="1"/>
    </xf>
    <xf numFmtId="10" fontId="83" fillId="41" borderId="0" xfId="94" applyNumberFormat="1" applyFont="1" applyFill="1" applyAlignment="1">
      <alignment horizontal="center" vertical="center" wrapText="1"/>
    </xf>
    <xf numFmtId="10" fontId="83" fillId="41" borderId="76" xfId="94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/>
    <xf numFmtId="165" fontId="84" fillId="0" borderId="29" xfId="47" applyNumberFormat="1" applyFont="1" applyFill="1" applyBorder="1" applyAlignment="1">
      <alignment horizontal="center" vertical="center" wrapText="1"/>
    </xf>
    <xf numFmtId="165" fontId="84" fillId="0" borderId="0" xfId="47" applyNumberFormat="1" applyFont="1" applyFill="1" applyAlignment="1">
      <alignment horizontal="center" vertical="center" wrapText="1"/>
    </xf>
    <xf numFmtId="10" fontId="84" fillId="0" borderId="14" xfId="94" applyNumberFormat="1" applyFont="1" applyFill="1" applyBorder="1" applyAlignment="1">
      <alignment horizontal="center" vertical="center" wrapText="1"/>
    </xf>
    <xf numFmtId="2" fontId="84" fillId="0" borderId="0" xfId="94" applyNumberFormat="1" applyFont="1" applyFill="1" applyAlignment="1">
      <alignment horizontal="center" vertical="center" wrapText="1"/>
    </xf>
    <xf numFmtId="165" fontId="84" fillId="0" borderId="79" xfId="47" applyNumberFormat="1" applyFont="1" applyFill="1" applyBorder="1" applyAlignment="1">
      <alignment horizontal="center" vertical="center" wrapText="1"/>
    </xf>
    <xf numFmtId="10" fontId="84" fillId="0" borderId="0" xfId="94" applyNumberFormat="1" applyFont="1" applyFill="1" applyAlignment="1">
      <alignment horizontal="center" vertical="center" wrapText="1"/>
    </xf>
    <xf numFmtId="10" fontId="84" fillId="0" borderId="76" xfId="94" applyNumberFormat="1" applyFont="1" applyFill="1" applyBorder="1" applyAlignment="1">
      <alignment horizontal="center" vertical="center" wrapText="1"/>
    </xf>
    <xf numFmtId="0" fontId="83" fillId="42" borderId="73" xfId="0" applyFont="1" applyFill="1" applyBorder="1"/>
    <xf numFmtId="165" fontId="62" fillId="42" borderId="78" xfId="47" applyNumberFormat="1" applyFont="1" applyFill="1" applyBorder="1" applyAlignment="1">
      <alignment horizontal="center" vertical="center" wrapText="1"/>
    </xf>
    <xf numFmtId="165" fontId="62" fillId="42" borderId="0" xfId="47" applyNumberFormat="1" applyFont="1" applyFill="1" applyBorder="1" applyAlignment="1">
      <alignment horizontal="center" vertical="center" wrapText="1"/>
    </xf>
    <xf numFmtId="10" fontId="83" fillId="42" borderId="14" xfId="94" applyNumberFormat="1" applyFont="1" applyFill="1" applyBorder="1" applyAlignment="1">
      <alignment horizontal="center" vertical="center" wrapText="1"/>
    </xf>
    <xf numFmtId="2" fontId="83" fillId="42" borderId="0" xfId="94" applyNumberFormat="1" applyFont="1" applyFill="1" applyAlignment="1">
      <alignment horizontal="center" vertical="center" wrapText="1"/>
    </xf>
    <xf numFmtId="165" fontId="83" fillId="42" borderId="75" xfId="47" applyNumberFormat="1" applyFont="1" applyFill="1" applyBorder="1" applyAlignment="1">
      <alignment horizontal="center" vertical="center" wrapText="1"/>
    </xf>
    <xf numFmtId="165" fontId="83" fillId="42" borderId="0" xfId="47" applyNumberFormat="1" applyFont="1" applyFill="1" applyBorder="1" applyAlignment="1">
      <alignment horizontal="center" vertical="center" wrapText="1"/>
    </xf>
    <xf numFmtId="10" fontId="83" fillId="42" borderId="0" xfId="94" applyNumberFormat="1" applyFont="1" applyFill="1" applyAlignment="1">
      <alignment horizontal="center" vertical="center" wrapText="1"/>
    </xf>
    <xf numFmtId="10" fontId="83" fillId="42" borderId="76" xfId="94" applyNumberFormat="1" applyFont="1" applyFill="1" applyBorder="1" applyAlignment="1">
      <alignment horizontal="center" vertical="center" wrapText="1"/>
    </xf>
    <xf numFmtId="0" fontId="84" fillId="26" borderId="0" xfId="0" applyFont="1" applyFill="1" applyAlignment="1">
      <alignment horizontal="center" vertical="center"/>
    </xf>
    <xf numFmtId="0" fontId="84" fillId="26" borderId="0" xfId="0" applyFont="1" applyFill="1"/>
    <xf numFmtId="165" fontId="84" fillId="26" borderId="29" xfId="47" applyNumberFormat="1" applyFont="1" applyFill="1" applyBorder="1" applyAlignment="1">
      <alignment horizontal="center" vertical="center" wrapText="1"/>
    </xf>
    <xf numFmtId="165" fontId="84" fillId="26" borderId="0" xfId="47" applyNumberFormat="1" applyFont="1" applyFill="1" applyAlignment="1">
      <alignment horizontal="center" vertical="center" wrapText="1"/>
    </xf>
    <xf numFmtId="10" fontId="84" fillId="26" borderId="14" xfId="94" applyNumberFormat="1" applyFont="1" applyFill="1" applyBorder="1" applyAlignment="1">
      <alignment horizontal="center" vertical="center" wrapText="1"/>
    </xf>
    <xf numFmtId="2" fontId="84" fillId="26" borderId="0" xfId="94" applyNumberFormat="1" applyFont="1" applyFill="1" applyAlignment="1">
      <alignment horizontal="center" vertical="center" wrapText="1"/>
    </xf>
    <xf numFmtId="165" fontId="84" fillId="26" borderId="79" xfId="47" applyNumberFormat="1" applyFont="1" applyFill="1" applyBorder="1" applyAlignment="1">
      <alignment horizontal="center" vertical="center" wrapText="1"/>
    </xf>
    <xf numFmtId="10" fontId="84" fillId="26" borderId="0" xfId="94" applyNumberFormat="1" applyFont="1" applyFill="1" applyAlignment="1">
      <alignment horizontal="center" vertical="center" wrapText="1"/>
    </xf>
    <xf numFmtId="10" fontId="84" fillId="26" borderId="76" xfId="94" applyNumberFormat="1" applyFont="1" applyFill="1" applyBorder="1" applyAlignment="1">
      <alignment horizontal="center" vertical="center" wrapText="1"/>
    </xf>
    <xf numFmtId="165" fontId="84" fillId="0" borderId="29" xfId="47" applyNumberFormat="1" applyFont="1" applyFill="1" applyBorder="1" applyAlignment="1">
      <alignment vertical="center" wrapText="1"/>
    </xf>
    <xf numFmtId="165" fontId="84" fillId="0" borderId="79" xfId="47" applyNumberFormat="1" applyFont="1" applyFill="1" applyBorder="1" applyAlignment="1">
      <alignment vertical="center" wrapText="1"/>
    </xf>
    <xf numFmtId="165" fontId="84" fillId="0" borderId="0" xfId="47" applyNumberFormat="1" applyFont="1" applyFill="1" applyBorder="1" applyAlignment="1">
      <alignment horizontal="center" vertical="center" wrapText="1"/>
    </xf>
    <xf numFmtId="10" fontId="84" fillId="0" borderId="0" xfId="94" applyNumberFormat="1" applyFont="1" applyFill="1" applyBorder="1" applyAlignment="1">
      <alignment horizontal="center" vertical="center" wrapText="1"/>
    </xf>
    <xf numFmtId="165" fontId="84" fillId="0" borderId="30" xfId="47" applyNumberFormat="1" applyFont="1" applyFill="1" applyBorder="1" applyAlignment="1">
      <alignment horizontal="center" vertical="center" wrapText="1"/>
    </xf>
    <xf numFmtId="165" fontId="84" fillId="0" borderId="31" xfId="47" applyNumberFormat="1" applyFont="1" applyFill="1" applyBorder="1" applyAlignment="1">
      <alignment horizontal="center" vertical="center" wrapText="1"/>
    </xf>
    <xf numFmtId="10" fontId="84" fillId="0" borderId="15" xfId="94" applyNumberFormat="1" applyFont="1" applyFill="1" applyBorder="1" applyAlignment="1">
      <alignment horizontal="center" vertical="center" wrapText="1"/>
    </xf>
    <xf numFmtId="165" fontId="84" fillId="0" borderId="80" xfId="47" applyNumberFormat="1" applyFont="1" applyFill="1" applyBorder="1" applyAlignment="1">
      <alignment horizontal="center" vertical="center" wrapText="1"/>
    </xf>
    <xf numFmtId="10" fontId="84" fillId="0" borderId="31" xfId="94" applyNumberFormat="1" applyFont="1" applyFill="1" applyBorder="1" applyAlignment="1">
      <alignment horizontal="center" vertical="center" wrapText="1"/>
    </xf>
    <xf numFmtId="10" fontId="84" fillId="0" borderId="81" xfId="94" applyNumberFormat="1" applyFont="1" applyFill="1" applyBorder="1" applyAlignment="1">
      <alignment horizontal="center" vertical="center" wrapText="1"/>
    </xf>
    <xf numFmtId="165" fontId="62" fillId="41" borderId="75" xfId="47" applyNumberFormat="1" applyFont="1" applyFill="1" applyBorder="1" applyAlignment="1">
      <alignment horizontal="center" vertical="center" wrapText="1"/>
    </xf>
    <xf numFmtId="165" fontId="83" fillId="41" borderId="73" xfId="47" applyNumberFormat="1" applyFont="1" applyFill="1" applyBorder="1" applyAlignment="1">
      <alignment horizontal="center" vertical="center" wrapText="1"/>
    </xf>
    <xf numFmtId="10" fontId="83" fillId="35" borderId="76" xfId="94" applyNumberFormat="1" applyFont="1" applyFill="1" applyBorder="1" applyAlignment="1">
      <alignment horizontal="center" vertical="center" wrapText="1"/>
    </xf>
    <xf numFmtId="165" fontId="62" fillId="41" borderId="78" xfId="47" applyNumberFormat="1" applyFont="1" applyFill="1" applyBorder="1" applyAlignment="1">
      <alignment horizontal="center" vertical="center" wrapText="1"/>
    </xf>
    <xf numFmtId="10" fontId="62" fillId="41" borderId="76" xfId="94" applyNumberFormat="1" applyFont="1" applyFill="1" applyBorder="1" applyAlignment="1">
      <alignment horizontal="center" vertical="center" wrapText="1"/>
    </xf>
    <xf numFmtId="165" fontId="63" fillId="0" borderId="29" xfId="47" applyNumberFormat="1" applyFont="1" applyFill="1" applyBorder="1" applyAlignment="1">
      <alignment horizontal="center" vertical="center" wrapText="1"/>
    </xf>
    <xf numFmtId="165" fontId="62" fillId="41" borderId="0" xfId="47" applyNumberFormat="1" applyFont="1" applyFill="1" applyBorder="1" applyAlignment="1">
      <alignment horizontal="center" vertical="center" wrapText="1"/>
    </xf>
    <xf numFmtId="2" fontId="84" fillId="0" borderId="0" xfId="94" applyNumberFormat="1" applyFont="1" applyFill="1" applyBorder="1" applyAlignment="1">
      <alignment horizontal="center" vertical="center" wrapText="1"/>
    </xf>
    <xf numFmtId="43" fontId="75" fillId="26" borderId="0" xfId="107" applyNumberFormat="1" applyFont="1">
      <alignment horizontal="left"/>
    </xf>
    <xf numFmtId="9" fontId="49" fillId="26" borderId="0" xfId="94" applyFont="1" applyFill="1" applyAlignment="1">
      <alignment horizontal="left"/>
    </xf>
    <xf numFmtId="0" fontId="55" fillId="29" borderId="35" xfId="107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left" vertical="center" wrapText="1"/>
    </xf>
    <xf numFmtId="0" fontId="49" fillId="0" borderId="32" xfId="107" applyFont="1" applyFill="1" applyBorder="1" applyAlignment="1">
      <alignment horizontal="center"/>
    </xf>
    <xf numFmtId="3" fontId="62" fillId="0" borderId="11" xfId="107" applyNumberFormat="1" applyFont="1" applyFill="1" applyBorder="1" applyAlignment="1">
      <alignment horizontal="center" vertical="center"/>
    </xf>
    <xf numFmtId="3" fontId="49" fillId="26" borderId="0" xfId="107" applyNumberFormat="1" applyFont="1">
      <alignment horizontal="left"/>
    </xf>
    <xf numFmtId="0" fontId="86" fillId="26" borderId="0" xfId="107" applyFont="1" applyFill="1">
      <alignment horizontal="left"/>
    </xf>
    <xf numFmtId="3" fontId="58" fillId="30" borderId="0" xfId="0" applyNumberFormat="1" applyFont="1" applyFill="1"/>
    <xf numFmtId="172" fontId="63" fillId="26" borderId="13" xfId="94" applyNumberFormat="1" applyFont="1" applyFill="1" applyBorder="1" applyAlignment="1">
      <alignment horizontal="right" vertical="center"/>
    </xf>
    <xf numFmtId="172" fontId="63" fillId="26" borderId="0" xfId="94" applyNumberFormat="1" applyFont="1" applyFill="1" applyBorder="1" applyAlignment="1">
      <alignment horizontal="right" vertical="center"/>
    </xf>
    <xf numFmtId="172" fontId="63" fillId="26" borderId="46" xfId="94" applyNumberFormat="1" applyFont="1" applyFill="1" applyBorder="1" applyAlignment="1">
      <alignment horizontal="right" vertical="center"/>
    </xf>
    <xf numFmtId="165" fontId="83" fillId="41" borderId="29" xfId="47" applyNumberFormat="1" applyFont="1" applyFill="1" applyBorder="1" applyAlignment="1">
      <alignment horizontal="center" vertical="center" wrapText="1"/>
    </xf>
    <xf numFmtId="165" fontId="62" fillId="41" borderId="29" xfId="47" applyNumberFormat="1" applyFont="1" applyFill="1" applyBorder="1" applyAlignment="1">
      <alignment horizontal="center" vertical="center" wrapText="1"/>
    </xf>
    <xf numFmtId="10" fontId="83" fillId="41" borderId="0" xfId="94" applyNumberFormat="1" applyFont="1" applyFill="1" applyBorder="1" applyAlignment="1">
      <alignment horizontal="center" vertical="center" wrapText="1"/>
    </xf>
    <xf numFmtId="0" fontId="84" fillId="0" borderId="14" xfId="94" applyNumberFormat="1" applyFont="1" applyFill="1" applyBorder="1" applyAlignment="1">
      <alignment horizontal="center" vertical="center" wrapText="1"/>
    </xf>
    <xf numFmtId="0" fontId="84" fillId="0" borderId="0" xfId="94" applyNumberFormat="1" applyFont="1" applyFill="1" applyAlignment="1">
      <alignment horizontal="center" vertical="center" wrapText="1"/>
    </xf>
    <xf numFmtId="0" fontId="62" fillId="26" borderId="0" xfId="0" applyFont="1" applyFill="1" applyBorder="1" applyAlignment="1">
      <alignment horizontal="right"/>
    </xf>
    <xf numFmtId="0" fontId="65" fillId="26" borderId="0" xfId="107" applyFont="1" applyFill="1" applyBorder="1" applyAlignment="1">
      <alignment horizontal="right"/>
    </xf>
    <xf numFmtId="0" fontId="63" fillId="26" borderId="0" xfId="107" applyFont="1" applyFill="1" applyBorder="1" applyAlignment="1">
      <alignment horizontal="right"/>
    </xf>
    <xf numFmtId="0" fontId="60" fillId="26" borderId="0" xfId="107" applyFont="1" applyFill="1" applyBorder="1">
      <alignment horizontal="left"/>
    </xf>
    <xf numFmtId="3" fontId="62" fillId="0" borderId="0" xfId="107" applyNumberFormat="1" applyFont="1" applyFill="1" applyBorder="1" applyAlignment="1">
      <alignment horizontal="center" vertical="center"/>
    </xf>
    <xf numFmtId="0" fontId="63" fillId="26" borderId="0" xfId="107" applyFont="1" applyFill="1" applyBorder="1">
      <alignment horizontal="left"/>
    </xf>
    <xf numFmtId="0" fontId="55" fillId="29" borderId="0" xfId="107" applyNumberFormat="1" applyFont="1" applyFill="1" applyBorder="1" applyAlignment="1">
      <alignment horizontal="left"/>
    </xf>
    <xf numFmtId="0" fontId="55" fillId="29" borderId="29" xfId="47" applyNumberFormat="1" applyFont="1" applyFill="1" applyBorder="1" applyAlignment="1">
      <alignment horizontal="center"/>
    </xf>
    <xf numFmtId="0" fontId="55" fillId="29" borderId="0" xfId="47" applyNumberFormat="1" applyFont="1" applyFill="1" applyBorder="1" applyAlignment="1">
      <alignment horizontal="center"/>
    </xf>
    <xf numFmtId="10" fontId="55" fillId="29" borderId="14" xfId="94" applyNumberFormat="1" applyFont="1" applyFill="1" applyBorder="1" applyAlignment="1">
      <alignment horizontal="center"/>
    </xf>
    <xf numFmtId="10" fontId="55" fillId="29" borderId="0" xfId="94" applyNumberFormat="1" applyFont="1" applyFill="1" applyBorder="1" applyAlignment="1">
      <alignment horizontal="center"/>
    </xf>
    <xf numFmtId="0" fontId="62" fillId="30" borderId="0" xfId="47" applyNumberFormat="1" applyFont="1" applyFill="1" applyBorder="1" applyAlignment="1"/>
    <xf numFmtId="165" fontId="62" fillId="30" borderId="29" xfId="47" applyNumberFormat="1" applyFont="1" applyFill="1" applyBorder="1" applyAlignment="1">
      <alignment horizontal="right"/>
    </xf>
    <xf numFmtId="165" fontId="62" fillId="30" borderId="0" xfId="47" applyNumberFormat="1" applyFont="1" applyFill="1" applyBorder="1" applyAlignment="1">
      <alignment horizontal="right"/>
    </xf>
    <xf numFmtId="10" fontId="62" fillId="30" borderId="14" xfId="94" applyNumberFormat="1" applyFont="1" applyFill="1" applyBorder="1" applyAlignment="1">
      <alignment horizontal="center"/>
    </xf>
    <xf numFmtId="10" fontId="62" fillId="30" borderId="0" xfId="94" applyNumberFormat="1" applyFont="1" applyFill="1" applyBorder="1" applyAlignment="1">
      <alignment horizontal="right"/>
    </xf>
    <xf numFmtId="10" fontId="0" fillId="0" borderId="0" xfId="94" applyNumberFormat="1" applyFont="1" applyBorder="1"/>
    <xf numFmtId="0" fontId="63" fillId="26" borderId="0" xfId="107" applyNumberFormat="1" applyFont="1" applyFill="1" applyBorder="1" applyAlignment="1">
      <alignment horizontal="left" indent="1"/>
    </xf>
    <xf numFmtId="165" fontId="63" fillId="26" borderId="29" xfId="47" applyNumberFormat="1" applyFont="1" applyFill="1" applyBorder="1" applyAlignment="1">
      <alignment horizontal="right"/>
    </xf>
    <xf numFmtId="10" fontId="63" fillId="26" borderId="14" xfId="94" applyNumberFormat="1" applyFont="1" applyFill="1" applyBorder="1" applyAlignment="1">
      <alignment horizontal="center"/>
    </xf>
    <xf numFmtId="0" fontId="63" fillId="26" borderId="0" xfId="47" applyNumberFormat="1" applyFont="1" applyFill="1" applyBorder="1" applyAlignment="1">
      <alignment horizontal="left" indent="1"/>
    </xf>
    <xf numFmtId="10" fontId="63" fillId="26" borderId="0" xfId="94" applyNumberFormat="1" applyFont="1" applyFill="1" applyBorder="1" applyAlignment="1">
      <alignment horizontal="right" vertical="center"/>
    </xf>
    <xf numFmtId="165" fontId="63" fillId="0" borderId="0" xfId="47" applyNumberFormat="1" applyFont="1" applyFill="1" applyBorder="1" applyAlignment="1">
      <alignment horizontal="right" vertical="center" indent="1"/>
    </xf>
    <xf numFmtId="165" fontId="62" fillId="30" borderId="29" xfId="47" applyNumberFormat="1" applyFont="1" applyFill="1" applyBorder="1" applyAlignment="1">
      <alignment horizontal="center"/>
    </xf>
    <xf numFmtId="165" fontId="62" fillId="30" borderId="0" xfId="47" applyNumberFormat="1" applyFont="1" applyFill="1" applyBorder="1" applyAlignment="1">
      <alignment horizontal="center"/>
    </xf>
    <xf numFmtId="10" fontId="62" fillId="30" borderId="0" xfId="94" applyNumberFormat="1" applyFont="1" applyFill="1" applyBorder="1" applyAlignment="1">
      <alignment horizontal="center"/>
    </xf>
    <xf numFmtId="165" fontId="63" fillId="26" borderId="29" xfId="47" applyNumberFormat="1" applyFont="1" applyFill="1" applyBorder="1" applyAlignment="1">
      <alignment horizontal="center"/>
    </xf>
    <xf numFmtId="10" fontId="63" fillId="26" borderId="0" xfId="94" applyNumberFormat="1" applyFont="1" applyFill="1" applyBorder="1" applyAlignment="1">
      <alignment horizontal="center"/>
    </xf>
    <xf numFmtId="165" fontId="63" fillId="0" borderId="30" xfId="47" applyNumberFormat="1" applyFont="1" applyFill="1" applyBorder="1" applyAlignment="1">
      <alignment horizontal="center"/>
    </xf>
    <xf numFmtId="165" fontId="63" fillId="0" borderId="31" xfId="47" applyNumberFormat="1" applyFont="1" applyFill="1" applyBorder="1" applyAlignment="1">
      <alignment horizontal="center"/>
    </xf>
    <xf numFmtId="10" fontId="63" fillId="26" borderId="15" xfId="94" applyNumberFormat="1" applyFont="1" applyFill="1" applyBorder="1" applyAlignment="1">
      <alignment horizontal="center"/>
    </xf>
    <xf numFmtId="10" fontId="63" fillId="26" borderId="31" xfId="94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9" fontId="0" fillId="0" borderId="0" xfId="94" applyFont="1"/>
    <xf numFmtId="180" fontId="49" fillId="0" borderId="29" xfId="0" applyNumberFormat="1" applyFont="1" applyBorder="1"/>
    <xf numFmtId="165" fontId="62" fillId="35" borderId="29" xfId="0" applyNumberFormat="1" applyFont="1" applyFill="1" applyBorder="1" applyAlignment="1">
      <alignment horizontal="center" vertical="center" wrapText="1"/>
    </xf>
    <xf numFmtId="10" fontId="62" fillId="35" borderId="0" xfId="94" applyNumberFormat="1" applyFont="1" applyFill="1" applyBorder="1" applyAlignment="1">
      <alignment horizontal="center" vertical="center" wrapText="1"/>
    </xf>
    <xf numFmtId="165" fontId="49" fillId="0" borderId="29" xfId="0" applyNumberFormat="1" applyFont="1" applyFill="1" applyBorder="1" applyAlignment="1">
      <alignment horizontal="right" vertical="center" wrapText="1"/>
    </xf>
    <xf numFmtId="10" fontId="62" fillId="35" borderId="14" xfId="94" applyNumberFormat="1" applyFont="1" applyFill="1" applyBorder="1" applyAlignment="1">
      <alignment horizontal="center" vertical="center" wrapText="1"/>
    </xf>
    <xf numFmtId="165" fontId="62" fillId="35" borderId="0" xfId="0" applyNumberFormat="1" applyFont="1" applyFill="1" applyBorder="1" applyAlignment="1">
      <alignment horizontal="center" vertical="center" wrapText="1"/>
    </xf>
    <xf numFmtId="165" fontId="49" fillId="0" borderId="0" xfId="0" applyNumberFormat="1" applyFont="1" applyFill="1" applyBorder="1" applyAlignment="1">
      <alignment horizontal="left" vertical="center" wrapText="1"/>
    </xf>
    <xf numFmtId="165" fontId="58" fillId="35" borderId="29" xfId="48" applyNumberFormat="1" applyFont="1" applyFill="1" applyBorder="1" applyAlignment="1">
      <alignment horizontal="center" vertical="center" wrapText="1"/>
    </xf>
    <xf numFmtId="165" fontId="58" fillId="35" borderId="0" xfId="48" applyNumberFormat="1" applyFont="1" applyFill="1" applyBorder="1" applyAlignment="1">
      <alignment horizontal="center" vertical="center" wrapText="1"/>
    </xf>
    <xf numFmtId="0" fontId="72" fillId="0" borderId="0" xfId="0" applyFont="1"/>
    <xf numFmtId="165" fontId="49" fillId="0" borderId="29" xfId="48" applyNumberFormat="1" applyFont="1" applyFill="1" applyBorder="1" applyAlignment="1">
      <alignment horizontal="center" vertical="center" wrapText="1"/>
    </xf>
    <xf numFmtId="165" fontId="49" fillId="0" borderId="0" xfId="48" applyNumberFormat="1" applyFont="1" applyFill="1" applyBorder="1" applyAlignment="1">
      <alignment horizontal="center" vertical="center" wrapText="1"/>
    </xf>
    <xf numFmtId="165" fontId="62" fillId="35" borderId="29" xfId="48" applyNumberFormat="1" applyFont="1" applyFill="1" applyBorder="1" applyAlignment="1">
      <alignment horizontal="center" vertical="center" wrapText="1"/>
    </xf>
    <xf numFmtId="165" fontId="62" fillId="35" borderId="0" xfId="48" applyNumberFormat="1" applyFont="1" applyFill="1" applyBorder="1" applyAlignment="1">
      <alignment horizontal="center" vertical="center" wrapText="1"/>
    </xf>
    <xf numFmtId="0" fontId="63" fillId="0" borderId="0" xfId="0" applyFont="1" applyFill="1" applyBorder="1"/>
    <xf numFmtId="0" fontId="63" fillId="0" borderId="0" xfId="0" applyFont="1" applyFill="1" applyAlignment="1">
      <alignment horizontal="left" vertical="center" wrapText="1"/>
    </xf>
    <xf numFmtId="165" fontId="63" fillId="0" borderId="29" xfId="48" applyNumberFormat="1" applyFont="1" applyFill="1" applyBorder="1" applyAlignment="1">
      <alignment horizontal="center" vertical="center" wrapText="1"/>
    </xf>
    <xf numFmtId="165" fontId="63" fillId="0" borderId="0" xfId="48" applyNumberFormat="1" applyFont="1" applyFill="1" applyBorder="1" applyAlignment="1">
      <alignment horizontal="center" vertical="center" wrapText="1"/>
    </xf>
    <xf numFmtId="10" fontId="62" fillId="0" borderId="14" xfId="94" applyNumberFormat="1" applyFont="1" applyFill="1" applyBorder="1" applyAlignment="1">
      <alignment horizontal="center" vertical="center" wrapText="1"/>
    </xf>
    <xf numFmtId="10" fontId="62" fillId="0" borderId="0" xfId="94" applyNumberFormat="1" applyFont="1" applyFill="1" applyBorder="1" applyAlignment="1">
      <alignment horizontal="center" vertical="center" wrapText="1"/>
    </xf>
    <xf numFmtId="165" fontId="58" fillId="35" borderId="18" xfId="48" applyNumberFormat="1" applyFont="1" applyFill="1" applyBorder="1" applyAlignment="1">
      <alignment horizontal="center" vertical="center" wrapText="1"/>
    </xf>
    <xf numFmtId="165" fontId="58" fillId="35" borderId="19" xfId="48" applyNumberFormat="1" applyFont="1" applyFill="1" applyBorder="1" applyAlignment="1">
      <alignment horizontal="center" vertical="center" wrapText="1"/>
    </xf>
    <xf numFmtId="165" fontId="49" fillId="0" borderId="30" xfId="48" applyNumberFormat="1" applyFont="1" applyFill="1" applyBorder="1" applyAlignment="1">
      <alignment horizontal="center" vertical="center" wrapText="1"/>
    </xf>
    <xf numFmtId="165" fontId="49" fillId="0" borderId="31" xfId="48" applyNumberFormat="1" applyFont="1" applyFill="1" applyBorder="1" applyAlignment="1">
      <alignment horizontal="center" vertical="center" wrapText="1"/>
    </xf>
    <xf numFmtId="0" fontId="85" fillId="26" borderId="0" xfId="0" applyFont="1" applyFill="1"/>
    <xf numFmtId="10" fontId="49" fillId="26" borderId="0" xfId="94" applyNumberFormat="1" applyFont="1" applyFill="1" applyAlignment="1">
      <alignment horizontal="center" wrapText="1"/>
    </xf>
    <xf numFmtId="0" fontId="79" fillId="26" borderId="0" xfId="0" applyFont="1" applyFill="1" applyBorder="1" applyAlignment="1">
      <alignment horizontal="left" vertical="center" wrapText="1"/>
    </xf>
    <xf numFmtId="0" fontId="58" fillId="0" borderId="35" xfId="0" applyFont="1" applyBorder="1"/>
    <xf numFmtId="4" fontId="58" fillId="0" borderId="36" xfId="0" applyNumberFormat="1" applyFont="1" applyBorder="1"/>
    <xf numFmtId="0" fontId="58" fillId="0" borderId="36" xfId="0" applyFont="1" applyBorder="1"/>
    <xf numFmtId="4" fontId="58" fillId="0" borderId="47" xfId="0" applyNumberFormat="1" applyFont="1" applyBorder="1"/>
    <xf numFmtId="4" fontId="0" fillId="0" borderId="0" xfId="0" applyNumberFormat="1"/>
    <xf numFmtId="166" fontId="49" fillId="26" borderId="0" xfId="0" applyNumberFormat="1" applyFont="1" applyFill="1" applyAlignment="1">
      <alignment horizontal="center"/>
    </xf>
    <xf numFmtId="166" fontId="58" fillId="33" borderId="11" xfId="107" applyNumberFormat="1" applyFont="1" applyFill="1" applyBorder="1" applyAlignment="1">
      <alignment horizontal="center"/>
    </xf>
    <xf numFmtId="166" fontId="49" fillId="0" borderId="0" xfId="0" applyNumberFormat="1" applyFont="1" applyFill="1" applyAlignment="1">
      <alignment horizontal="center"/>
    </xf>
    <xf numFmtId="0" fontId="66" fillId="0" borderId="11" xfId="0" applyFont="1" applyBorder="1" applyAlignment="1">
      <alignment horizontal="left" wrapText="1"/>
    </xf>
    <xf numFmtId="3" fontId="68" fillId="0" borderId="17" xfId="107" applyNumberFormat="1" applyFont="1" applyFill="1" applyBorder="1" applyAlignment="1">
      <alignment horizontal="center"/>
    </xf>
    <xf numFmtId="0" fontId="49" fillId="0" borderId="0" xfId="107" applyFont="1" applyFill="1" applyBorder="1" applyAlignment="1">
      <alignment horizontal="left" vertical="center" indent="1"/>
    </xf>
    <xf numFmtId="0" fontId="58" fillId="0" borderId="12" xfId="0" applyFont="1" applyBorder="1"/>
    <xf numFmtId="4" fontId="58" fillId="0" borderId="12" xfId="0" applyNumberFormat="1" applyFont="1" applyBorder="1"/>
    <xf numFmtId="0" fontId="0" fillId="26" borderId="19" xfId="0" applyFont="1" applyFill="1" applyBorder="1" applyAlignment="1">
      <alignment horizontal="center"/>
    </xf>
    <xf numFmtId="0" fontId="66" fillId="0" borderId="0" xfId="0" applyFont="1" applyBorder="1" applyAlignment="1">
      <alignment vertical="top" wrapText="1"/>
    </xf>
    <xf numFmtId="0" fontId="54" fillId="26" borderId="0" xfId="0" applyFont="1" applyFill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3" fontId="69" fillId="34" borderId="24" xfId="107" applyNumberFormat="1" applyFont="1" applyFill="1" applyBorder="1" applyAlignment="1">
      <alignment horizontal="center" vertical="center"/>
    </xf>
    <xf numFmtId="3" fontId="69" fillId="34" borderId="12" xfId="107" applyNumberFormat="1" applyFont="1" applyFill="1" applyBorder="1" applyAlignment="1">
      <alignment horizontal="center" vertical="center"/>
    </xf>
    <xf numFmtId="3" fontId="69" fillId="34" borderId="38" xfId="107" applyNumberFormat="1" applyFont="1" applyFill="1" applyBorder="1" applyAlignment="1">
      <alignment horizontal="center" vertical="center"/>
    </xf>
    <xf numFmtId="3" fontId="55" fillId="34" borderId="24" xfId="107" applyNumberFormat="1" applyFont="1" applyFill="1" applyBorder="1" applyAlignment="1">
      <alignment horizontal="center" vertical="center"/>
    </xf>
    <xf numFmtId="3" fontId="55" fillId="34" borderId="12" xfId="107" applyNumberFormat="1" applyFont="1" applyFill="1" applyBorder="1" applyAlignment="1">
      <alignment horizontal="center" vertical="center"/>
    </xf>
    <xf numFmtId="3" fontId="55" fillId="34" borderId="38" xfId="107" applyNumberFormat="1" applyFont="1" applyFill="1" applyBorder="1" applyAlignment="1">
      <alignment horizontal="center" vertical="center"/>
    </xf>
    <xf numFmtId="0" fontId="30" fillId="26" borderId="0" xfId="58" applyFont="1" applyFill="1" applyAlignment="1">
      <alignment horizontal="center" vertical="center"/>
    </xf>
    <xf numFmtId="0" fontId="41" fillId="29" borderId="0" xfId="107" applyFont="1" applyFill="1" applyAlignment="1">
      <alignment horizontal="center"/>
    </xf>
    <xf numFmtId="0" fontId="88" fillId="28" borderId="18" xfId="0" applyFont="1" applyFill="1" applyBorder="1" applyAlignment="1">
      <alignment vertical="center" wrapText="1"/>
    </xf>
    <xf numFmtId="0" fontId="88" fillId="28" borderId="19" xfId="0" applyFont="1" applyFill="1" applyBorder="1" applyAlignment="1">
      <alignment vertical="center"/>
    </xf>
    <xf numFmtId="0" fontId="88" fillId="28" borderId="16" xfId="0" applyFont="1" applyFill="1" applyBorder="1" applyAlignment="1">
      <alignment vertical="center"/>
    </xf>
    <xf numFmtId="0" fontId="88" fillId="28" borderId="29" xfId="0" applyFont="1" applyFill="1" applyBorder="1" applyAlignment="1">
      <alignment vertical="center"/>
    </xf>
    <xf numFmtId="0" fontId="88" fillId="28" borderId="0" xfId="0" applyFont="1" applyFill="1" applyBorder="1" applyAlignment="1">
      <alignment vertical="center"/>
    </xf>
    <xf numFmtId="0" fontId="88" fillId="28" borderId="14" xfId="0" applyFont="1" applyFill="1" applyBorder="1" applyAlignment="1">
      <alignment vertical="center"/>
    </xf>
    <xf numFmtId="0" fontId="88" fillId="28" borderId="30" xfId="0" applyFont="1" applyFill="1" applyBorder="1" applyAlignment="1">
      <alignment vertical="center"/>
    </xf>
    <xf numFmtId="0" fontId="88" fillId="28" borderId="31" xfId="0" applyFont="1" applyFill="1" applyBorder="1" applyAlignment="1">
      <alignment vertical="center"/>
    </xf>
    <xf numFmtId="0" fontId="88" fillId="28" borderId="15" xfId="0" applyFont="1" applyFill="1" applyBorder="1" applyAlignment="1">
      <alignment vertical="center"/>
    </xf>
    <xf numFmtId="0" fontId="83" fillId="39" borderId="18" xfId="0" applyFont="1" applyFill="1" applyBorder="1" applyAlignment="1">
      <alignment horizontal="center"/>
    </xf>
    <xf numFmtId="0" fontId="83" fillId="39" borderId="19" xfId="0" applyFont="1" applyFill="1" applyBorder="1" applyAlignment="1">
      <alignment horizontal="center"/>
    </xf>
    <xf numFmtId="0" fontId="83" fillId="39" borderId="69" xfId="0" applyFont="1" applyFill="1" applyBorder="1" applyAlignment="1">
      <alignment horizontal="center"/>
    </xf>
    <xf numFmtId="0" fontId="83" fillId="39" borderId="70" xfId="0" applyFont="1" applyFill="1" applyBorder="1" applyAlignment="1">
      <alignment horizontal="center"/>
    </xf>
    <xf numFmtId="0" fontId="83" fillId="39" borderId="71" xfId="0" applyFont="1" applyFill="1" applyBorder="1" applyAlignment="1">
      <alignment horizontal="center"/>
    </xf>
    <xf numFmtId="0" fontId="83" fillId="39" borderId="72" xfId="0" applyFont="1" applyFill="1" applyBorder="1" applyAlignment="1">
      <alignment horizontal="center"/>
    </xf>
    <xf numFmtId="0" fontId="81" fillId="40" borderId="73" xfId="0" applyFont="1" applyFill="1" applyBorder="1" applyAlignment="1">
      <alignment horizontal="left"/>
    </xf>
    <xf numFmtId="0" fontId="81" fillId="40" borderId="74" xfId="0" applyFont="1" applyFill="1" applyBorder="1" applyAlignment="1">
      <alignment horizontal="left"/>
    </xf>
    <xf numFmtId="0" fontId="83" fillId="41" borderId="77" xfId="0" applyFont="1" applyFill="1" applyBorder="1" applyAlignment="1">
      <alignment horizontal="left"/>
    </xf>
    <xf numFmtId="0" fontId="83" fillId="42" borderId="73" xfId="0" applyFont="1" applyFill="1" applyBorder="1" applyAlignment="1">
      <alignment horizontal="left"/>
    </xf>
    <xf numFmtId="0" fontId="83" fillId="41" borderId="73" xfId="0" applyFont="1" applyFill="1" applyBorder="1" applyAlignment="1">
      <alignment horizontal="left"/>
    </xf>
    <xf numFmtId="3" fontId="62" fillId="0" borderId="18" xfId="107" applyNumberFormat="1" applyFont="1" applyFill="1" applyBorder="1" applyAlignment="1">
      <alignment horizontal="center" vertical="center"/>
    </xf>
    <xf numFmtId="3" fontId="62" fillId="0" borderId="19" xfId="107" applyNumberFormat="1" applyFont="1" applyFill="1" applyBorder="1" applyAlignment="1">
      <alignment horizontal="center" vertical="center"/>
    </xf>
    <xf numFmtId="3" fontId="62" fillId="0" borderId="16" xfId="107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left"/>
    </xf>
    <xf numFmtId="0" fontId="62" fillId="0" borderId="68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55" fillId="38" borderId="0" xfId="0" applyFont="1" applyFill="1" applyBorder="1" applyAlignment="1">
      <alignment horizontal="left"/>
    </xf>
    <xf numFmtId="0" fontId="58" fillId="35" borderId="19" xfId="0" applyFont="1" applyFill="1" applyBorder="1" applyAlignment="1">
      <alignment horizontal="left" vertical="center" wrapText="1"/>
    </xf>
    <xf numFmtId="0" fontId="58" fillId="35" borderId="16" xfId="0" applyFont="1" applyFill="1" applyBorder="1" applyAlignment="1">
      <alignment horizontal="left" vertical="center" wrapText="1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5" fillId="29" borderId="0" xfId="0" applyFont="1" applyFill="1" applyAlignment="1">
      <alignment horizontal="left" vertical="center" wrapText="1"/>
    </xf>
    <xf numFmtId="0" fontId="55" fillId="29" borderId="14" xfId="0" applyFont="1" applyFill="1" applyBorder="1" applyAlignment="1">
      <alignment horizontal="left" vertical="center" wrapText="1"/>
    </xf>
    <xf numFmtId="0" fontId="58" fillId="35" borderId="0" xfId="0" applyFont="1" applyFill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left" vertical="center" wrapText="1"/>
    </xf>
    <xf numFmtId="0" fontId="62" fillId="35" borderId="14" xfId="0" applyFont="1" applyFill="1" applyBorder="1" applyAlignment="1">
      <alignment horizontal="left" vertical="center" wrapText="1"/>
    </xf>
    <xf numFmtId="10" fontId="58" fillId="30" borderId="0" xfId="94" applyNumberFormat="1" applyFont="1" applyFill="1" applyBorder="1" applyAlignment="1">
      <alignment horizontal="center"/>
    </xf>
    <xf numFmtId="0" fontId="41" fillId="31" borderId="0" xfId="107" applyFont="1" applyFill="1" applyAlignment="1">
      <alignment horizontal="center"/>
    </xf>
    <xf numFmtId="0" fontId="38" fillId="26" borderId="0" xfId="107" applyAlignment="1">
      <alignment horizontal="left"/>
    </xf>
    <xf numFmtId="0" fontId="38" fillId="26" borderId="0" xfId="107" applyAlignment="1">
      <alignment horizontal="left" wrapText="1"/>
    </xf>
    <xf numFmtId="0" fontId="39" fillId="26" borderId="0" xfId="0" applyFont="1" applyFill="1" applyAlignment="1">
      <alignment horizontal="center"/>
    </xf>
    <xf numFmtId="0" fontId="41" fillId="34" borderId="0" xfId="107" applyFont="1" applyFill="1" applyAlignment="1">
      <alignment horizontal="center" vertical="top" wrapText="1"/>
    </xf>
    <xf numFmtId="0" fontId="41" fillId="34" borderId="60" xfId="107" applyFont="1" applyFill="1" applyBorder="1" applyAlignment="1">
      <alignment horizontal="center" vertical="top" wrapText="1"/>
    </xf>
    <xf numFmtId="0" fontId="41" fillId="34" borderId="61" xfId="107" applyFont="1" applyFill="1" applyBorder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55" fillId="29" borderId="35" xfId="107" applyFont="1" applyFill="1" applyBorder="1" applyAlignment="1">
      <alignment horizontal="left" vertical="center"/>
    </xf>
    <xf numFmtId="0" fontId="55" fillId="29" borderId="47" xfId="107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left" vertical="top" wrapText="1"/>
    </xf>
    <xf numFmtId="0" fontId="63" fillId="26" borderId="0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64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center" wrapText="1"/>
    </xf>
    <xf numFmtId="0" fontId="49" fillId="26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66" fillId="0" borderId="19" xfId="0" applyFont="1" applyBorder="1" applyAlignment="1">
      <alignment horizontal="left" wrapText="1"/>
    </xf>
    <xf numFmtId="0" fontId="66" fillId="0" borderId="19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66" fillId="0" borderId="31" xfId="0" applyFont="1" applyBorder="1" applyAlignment="1">
      <alignment horizontal="left" vertical="top" wrapText="1"/>
    </xf>
    <xf numFmtId="0" fontId="78" fillId="0" borderId="0" xfId="0" applyFont="1" applyFill="1" applyAlignment="1">
      <alignment horizontal="left" vertical="center"/>
    </xf>
    <xf numFmtId="0" fontId="55" fillId="29" borderId="24" xfId="107" applyNumberFormat="1" applyFont="1" applyFill="1" applyBorder="1" applyAlignment="1">
      <alignment horizontal="center" wrapText="1"/>
    </xf>
    <xf numFmtId="0" fontId="55" fillId="29" borderId="38" xfId="107" applyNumberFormat="1" applyFont="1" applyFill="1" applyBorder="1" applyAlignment="1">
      <alignment horizontal="center" wrapText="1"/>
    </xf>
    <xf numFmtId="0" fontId="55" fillId="29" borderId="40" xfId="107" applyNumberFormat="1" applyFont="1" applyFill="1" applyBorder="1" applyAlignment="1">
      <alignment horizontal="center" wrapText="1"/>
    </xf>
    <xf numFmtId="0" fontId="55" fillId="29" borderId="41" xfId="107" applyNumberFormat="1" applyFont="1" applyFill="1" applyBorder="1" applyAlignment="1">
      <alignment horizontal="center" wrapText="1"/>
    </xf>
    <xf numFmtId="0" fontId="80" fillId="29" borderId="12" xfId="0" applyFont="1" applyFill="1" applyBorder="1" applyAlignment="1">
      <alignment horizontal="center" vertical="center" wrapText="1"/>
    </xf>
    <xf numFmtId="0" fontId="80" fillId="29" borderId="38" xfId="0" applyFont="1" applyFill="1" applyBorder="1" applyAlignment="1">
      <alignment horizontal="center" vertical="center" wrapText="1"/>
    </xf>
    <xf numFmtId="49" fontId="80" fillId="29" borderId="36" xfId="0" applyNumberFormat="1" applyFont="1" applyFill="1" applyBorder="1" applyAlignment="1">
      <alignment horizontal="center" vertical="center"/>
    </xf>
    <xf numFmtId="49" fontId="80" fillId="29" borderId="47" xfId="0" applyNumberFormat="1" applyFont="1" applyFill="1" applyBorder="1" applyAlignment="1">
      <alignment horizontal="center" vertical="center"/>
    </xf>
    <xf numFmtId="0" fontId="80" fillId="29" borderId="35" xfId="0" applyFont="1" applyFill="1" applyBorder="1" applyAlignment="1">
      <alignment horizontal="center" vertical="center"/>
    </xf>
    <xf numFmtId="0" fontId="80" fillId="29" borderId="4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</cellXfs>
  <cellStyles count="117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order" xfId="19"/>
    <cellStyle name="Buena 2" xfId="20"/>
    <cellStyle name="Cálculo 2" xfId="21"/>
    <cellStyle name="Celda de comprobación 2" xfId="22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uro" xfId="42"/>
    <cellStyle name="Euro 2" xfId="43"/>
    <cellStyle name="Euro 3" xfId="44"/>
    <cellStyle name="Euro 4" xfId="45"/>
    <cellStyle name="Incorrecto 2" xfId="46"/>
    <cellStyle name="Millares" xfId="47" builtinId="3"/>
    <cellStyle name="Millares 2" xfId="48"/>
    <cellStyle name="Millares 2 2" xfId="49"/>
    <cellStyle name="Millares 3" xfId="50"/>
    <cellStyle name="Millares 3 2" xfId="51"/>
    <cellStyle name="Millares 4" xfId="52"/>
    <cellStyle name="Millares 5" xfId="53"/>
    <cellStyle name="Millares 6" xfId="54"/>
    <cellStyle name="Neutral 2" xfId="55"/>
    <cellStyle name="No-definido" xfId="56"/>
    <cellStyle name="Normal" xfId="0" builtinId="0"/>
    <cellStyle name="Normal 10" xfId="114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rmal_Cuadro5" xfId="115"/>
    <cellStyle name="Normal_Cuadros 9-13" xfId="116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 2" xfId="104"/>
    <cellStyle name="Texto de advertencia 2" xfId="105"/>
    <cellStyle name="Texto explicativo 2" xfId="106"/>
    <cellStyle name="TEXTO NORMAL" xfId="107"/>
    <cellStyle name="TITULO - Style5" xfId="108"/>
    <cellStyle name="Título 1 2" xfId="109"/>
    <cellStyle name="Título 2 2" xfId="110"/>
    <cellStyle name="Título 3 2" xfId="111"/>
    <cellStyle name="Título 4" xfId="112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rgbClr val="00206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'6. EXPORTACIONES'!$B$67:$I$67</c:f>
              <c:numCache>
                <c:formatCode>0.00%</c:formatCode>
                <c:ptCount val="8"/>
                <c:pt idx="0">
                  <c:v>-5.0404787984847266E-2</c:v>
                </c:pt>
                <c:pt idx="1">
                  <c:v>2.6376730340891275E-3</c:v>
                </c:pt>
                <c:pt idx="2">
                  <c:v>-3.9472633465487128E-4</c:v>
                </c:pt>
                <c:pt idx="3">
                  <c:v>0.21672189892312499</c:v>
                </c:pt>
                <c:pt idx="4">
                  <c:v>-2.1864042382578552E-2</c:v>
                </c:pt>
                <c:pt idx="5">
                  <c:v>-9.3611885438783071E-2</c:v>
                </c:pt>
                <c:pt idx="6">
                  <c:v>0.35365108757304453</c:v>
                </c:pt>
                <c:pt idx="7">
                  <c:v>0.23910721106062427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2594560"/>
        <c:axId val="182600448"/>
      </c:barChart>
      <c:catAx>
        <c:axId val="1825945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2600448"/>
        <c:crossesAt val="0"/>
        <c:auto val="1"/>
        <c:lblAlgn val="ctr"/>
        <c:lblOffset val="100"/>
        <c:noMultiLvlLbl val="0"/>
      </c:catAx>
      <c:valAx>
        <c:axId val="18260044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2594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'6. EXPORTACIONES'!$A$6:$A$15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'6. EXPORTACIONES'!$K$6:$K$15</c:f>
              <c:numCache>
                <c:formatCode>#,##0</c:formatCode>
                <c:ptCount val="10"/>
                <c:pt idx="0">
                  <c:v>16481</c:v>
                </c:pt>
                <c:pt idx="1">
                  <c:v>21903</c:v>
                </c:pt>
                <c:pt idx="2">
                  <c:v>27526</c:v>
                </c:pt>
                <c:pt idx="3">
                  <c:v>27467</c:v>
                </c:pt>
                <c:pt idx="4">
                  <c:v>23790</c:v>
                </c:pt>
                <c:pt idx="5">
                  <c:v>20547</c:v>
                </c:pt>
                <c:pt idx="6">
                  <c:v>18950.140019839251</c:v>
                </c:pt>
                <c:pt idx="7">
                  <c:v>21776.636298768288</c:v>
                </c:pt>
                <c:pt idx="8">
                  <c:v>27158.581548278267</c:v>
                </c:pt>
                <c:pt idx="9">
                  <c:v>14691.286734019002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13120"/>
        <c:axId val="182614656"/>
      </c:barChart>
      <c:catAx>
        <c:axId val="1826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614656"/>
        <c:crosses val="autoZero"/>
        <c:auto val="1"/>
        <c:lblAlgn val="ctr"/>
        <c:lblOffset val="100"/>
        <c:noMultiLvlLbl val="0"/>
      </c:catAx>
      <c:valAx>
        <c:axId val="18261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PE"/>
          </a:p>
        </c:txPr>
        <c:crossAx val="182613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'[1]7. INVERSIONES'!$A$5:$A$15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(Ene-Jul)</c:v>
                </c:pt>
              </c:strCache>
            </c:strRef>
          </c:cat>
          <c:val>
            <c:numRef>
              <c:f>'[1]7. INVERSIONES'!$I$5:$I$15</c:f>
              <c:numCache>
                <c:formatCode>General</c:formatCode>
                <c:ptCount val="11"/>
                <c:pt idx="0">
                  <c:v>1267.81266125</c:v>
                </c:pt>
                <c:pt idx="1">
                  <c:v>2290.2734399599999</c:v>
                </c:pt>
                <c:pt idx="2">
                  <c:v>3331.5544708899988</c:v>
                </c:pt>
                <c:pt idx="3">
                  <c:v>6377.6153638800024</c:v>
                </c:pt>
                <c:pt idx="4">
                  <c:v>7498.2074195999949</c:v>
                </c:pt>
                <c:pt idx="5">
                  <c:v>8863.6219657799938</c:v>
                </c:pt>
                <c:pt idx="6">
                  <c:v>8079.20970149</c:v>
                </c:pt>
                <c:pt idx="7">
                  <c:v>6824.6243262299959</c:v>
                </c:pt>
                <c:pt idx="8">
                  <c:v>3333.5635732200003</c:v>
                </c:pt>
                <c:pt idx="9">
                  <c:v>3928.0167818599944</c:v>
                </c:pt>
                <c:pt idx="10">
                  <c:v>2355.3153740600001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66368"/>
        <c:axId val="182667904"/>
      </c:barChart>
      <c:catAx>
        <c:axId val="18266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667904"/>
        <c:crosses val="autoZero"/>
        <c:auto val="1"/>
        <c:lblAlgn val="ctr"/>
        <c:lblOffset val="100"/>
        <c:noMultiLvlLbl val="0"/>
      </c:catAx>
      <c:valAx>
        <c:axId val="182667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2666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 TRANSFERENCIAS'!$O$43:$O$59</c:f>
              <c:strCache>
                <c:ptCount val="17"/>
                <c:pt idx="0">
                  <c:v>  AREQUIPA</c:v>
                </c:pt>
                <c:pt idx="1">
                  <c:v>  LA LIBERTAD</c:v>
                </c:pt>
                <c:pt idx="2">
                  <c:v>  JUNÍN</c:v>
                </c:pt>
                <c:pt idx="3">
                  <c:v>  PASCO</c:v>
                </c:pt>
                <c:pt idx="4">
                  <c:v>  LORETO</c:v>
                </c:pt>
                <c:pt idx="5">
                  <c:v>  MADRE DE DIOS</c:v>
                </c:pt>
                <c:pt idx="6">
                  <c:v>  LIMA</c:v>
                </c:pt>
                <c:pt idx="7">
                  <c:v>  PUNO</c:v>
                </c:pt>
                <c:pt idx="8">
                  <c:v>  CUSCO</c:v>
                </c:pt>
                <c:pt idx="9">
                  <c:v>  MOQUEGUA</c:v>
                </c:pt>
                <c:pt idx="10">
                  <c:v>  HUÁNUCO</c:v>
                </c:pt>
                <c:pt idx="11">
                  <c:v>  TACNA</c:v>
                </c:pt>
                <c:pt idx="12">
                  <c:v>  AMAZONAS</c:v>
                </c:pt>
                <c:pt idx="13">
                  <c:v>  TUMBES</c:v>
                </c:pt>
                <c:pt idx="14">
                  <c:v>  AYACUCHO</c:v>
                </c:pt>
                <c:pt idx="15">
                  <c:v>  ÁNCASH</c:v>
                </c:pt>
                <c:pt idx="16">
                  <c:v>  HUANCAVELICA</c:v>
                </c:pt>
              </c:strCache>
            </c:strRef>
          </c:cat>
          <c:val>
            <c:numRef>
              <c:f>'11. TRANSFERENCIAS'!$P$43:$P$59</c:f>
              <c:numCache>
                <c:formatCode>_ * #,##0_ ;_ * \-#,##0_ ;_ * "-"??_ ;_ @_ </c:formatCode>
                <c:ptCount val="17"/>
                <c:pt idx="0">
                  <c:v>1406.1571776865997</c:v>
                </c:pt>
                <c:pt idx="1">
                  <c:v>753.10492198710006</c:v>
                </c:pt>
                <c:pt idx="2">
                  <c:v>321.27232435989998</c:v>
                </c:pt>
                <c:pt idx="3">
                  <c:v>297.08274316850003</c:v>
                </c:pt>
                <c:pt idx="4" formatCode="0">
                  <c:v>203.83972060119999</c:v>
                </c:pt>
                <c:pt idx="5">
                  <c:v>200.55479838540001</c:v>
                </c:pt>
                <c:pt idx="6">
                  <c:v>179.49814213510001</c:v>
                </c:pt>
                <c:pt idx="7">
                  <c:v>173.4814028161</c:v>
                </c:pt>
                <c:pt idx="8">
                  <c:v>157.81954359229999</c:v>
                </c:pt>
                <c:pt idx="9">
                  <c:v>145.63645193489998</c:v>
                </c:pt>
                <c:pt idx="10">
                  <c:v>143.9596235569</c:v>
                </c:pt>
                <c:pt idx="11">
                  <c:v>55.8566653448</c:v>
                </c:pt>
                <c:pt idx="12" formatCode="0">
                  <c:v>7.0261251705999994</c:v>
                </c:pt>
                <c:pt idx="13" formatCode="0">
                  <c:v>1.6446436276</c:v>
                </c:pt>
                <c:pt idx="14">
                  <c:v>1.3293503341000001</c:v>
                </c:pt>
                <c:pt idx="15">
                  <c:v>1.2315495289</c:v>
                </c:pt>
                <c:pt idx="16">
                  <c:v>4.8559499999999998E-2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37632"/>
        <c:axId val="182839168"/>
      </c:barChart>
      <c:catAx>
        <c:axId val="18283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+mn-lt"/>
              </a:defRPr>
            </a:pPr>
            <a:endParaRPr lang="es-PE"/>
          </a:p>
        </c:txPr>
        <c:crossAx val="182839168"/>
        <c:crosses val="autoZero"/>
        <c:auto val="1"/>
        <c:lblAlgn val="ctr"/>
        <c:lblOffset val="100"/>
        <c:noMultiLvlLbl val="0"/>
      </c:catAx>
      <c:valAx>
        <c:axId val="182839168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182837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72</xdr:row>
      <xdr:rowOff>85725</xdr:rowOff>
    </xdr:from>
    <xdr:to>
      <xdr:col>7</xdr:col>
      <xdr:colOff>704850</xdr:colOff>
      <xdr:row>86</xdr:row>
      <xdr:rowOff>161925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654844</xdr:colOff>
      <xdr:row>29</xdr:row>
      <xdr:rowOff>63102</xdr:rowOff>
    </xdr:from>
    <xdr:to>
      <xdr:col>8</xdr:col>
      <xdr:colOff>130968</xdr:colOff>
      <xdr:row>43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425161</xdr:colOff>
      <xdr:row>29</xdr:row>
      <xdr:rowOff>38100</xdr:rowOff>
    </xdr:from>
    <xdr:to>
      <xdr:col>7</xdr:col>
      <xdr:colOff>790574</xdr:colOff>
      <xdr:row>36</xdr:row>
      <xdr:rowOff>38100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417174</xdr:colOff>
      <xdr:row>38</xdr:row>
      <xdr:rowOff>102800</xdr:rowOff>
    </xdr:from>
    <xdr:to>
      <xdr:col>10</xdr:col>
      <xdr:colOff>238509</xdr:colOff>
      <xdr:row>52</xdr:row>
      <xdr:rowOff>45123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_DGM152\AppData\Local\Microsoft\Windows\Temporary%20Internet%20Files\Content.Outlook\OT38Z3OG\XLS2018JUL_Inver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 refreshError="1"/>
      <sheetData sheetId="1" refreshError="1"/>
      <sheetData sheetId="2" refreshError="1"/>
      <sheetData sheetId="3">
        <row r="5">
          <cell r="A5">
            <v>2008</v>
          </cell>
          <cell r="I5">
            <v>1267.81266125</v>
          </cell>
        </row>
        <row r="6">
          <cell r="A6">
            <v>2009</v>
          </cell>
          <cell r="I6">
            <v>2290.2734399599999</v>
          </cell>
        </row>
        <row r="7">
          <cell r="A7">
            <v>2010</v>
          </cell>
          <cell r="I7">
            <v>3331.5544708899988</v>
          </cell>
        </row>
        <row r="8">
          <cell r="A8">
            <v>2011</v>
          </cell>
          <cell r="I8">
            <v>6377.6153638800024</v>
          </cell>
        </row>
        <row r="9">
          <cell r="A9">
            <v>2012</v>
          </cell>
          <cell r="I9">
            <v>7498.2074195999949</v>
          </cell>
        </row>
        <row r="10">
          <cell r="A10">
            <v>2013</v>
          </cell>
          <cell r="I10">
            <v>8863.6219657799938</v>
          </cell>
        </row>
        <row r="11">
          <cell r="A11">
            <v>2014</v>
          </cell>
          <cell r="I11">
            <v>8079.20970149</v>
          </cell>
        </row>
        <row r="12">
          <cell r="A12">
            <v>2015</v>
          </cell>
          <cell r="I12">
            <v>6824.6243262299959</v>
          </cell>
        </row>
        <row r="13">
          <cell r="A13">
            <v>2016</v>
          </cell>
          <cell r="I13">
            <v>3333.5635732200003</v>
          </cell>
        </row>
        <row r="14">
          <cell r="A14">
            <v>2017</v>
          </cell>
          <cell r="I14">
            <v>3928.0167818599944</v>
          </cell>
        </row>
        <row r="15">
          <cell r="A15" t="str">
            <v>2018 (Ene-Jul)</v>
          </cell>
          <cell r="I15">
            <v>2355.3153740600001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topLeftCell="A10" zoomScaleNormal="100" zoomScaleSheetLayoutView="100" workbookViewId="0">
      <selection activeCell="G43" sqref="G43"/>
    </sheetView>
  </sheetViews>
  <sheetFormatPr baseColWidth="10" defaultColWidth="11.5703125" defaultRowHeight="12.75"/>
  <cols>
    <col min="1" max="1" width="14.140625" style="307" customWidth="1"/>
    <col min="2" max="9" width="11.140625" style="307" customWidth="1"/>
    <col min="10" max="10" width="13.7109375" style="289" bestFit="1" customWidth="1"/>
    <col min="11" max="11" width="12.140625" style="289" bestFit="1" customWidth="1"/>
    <col min="12" max="16384" width="11.5703125" style="289"/>
  </cols>
  <sheetData>
    <row r="1" spans="1:15">
      <c r="A1" s="200" t="s">
        <v>450</v>
      </c>
    </row>
    <row r="2" spans="1:15" ht="15.75">
      <c r="A2" s="788" t="s">
        <v>217</v>
      </c>
      <c r="B2" s="788"/>
      <c r="C2" s="788"/>
      <c r="D2" s="788"/>
      <c r="E2" s="788"/>
      <c r="F2" s="788"/>
      <c r="G2" s="788"/>
      <c r="H2" s="788"/>
      <c r="I2" s="788"/>
    </row>
    <row r="3" spans="1:15" ht="13.5" thickBot="1"/>
    <row r="4" spans="1:15">
      <c r="A4" s="328" t="s">
        <v>251</v>
      </c>
      <c r="B4" s="328" t="s">
        <v>199</v>
      </c>
      <c r="C4" s="328" t="s">
        <v>200</v>
      </c>
      <c r="D4" s="328" t="s">
        <v>201</v>
      </c>
      <c r="E4" s="328" t="s">
        <v>202</v>
      </c>
      <c r="F4" s="328" t="s">
        <v>203</v>
      </c>
      <c r="G4" s="328" t="s">
        <v>204</v>
      </c>
      <c r="H4" s="328" t="s">
        <v>205</v>
      </c>
      <c r="I4" s="328" t="s">
        <v>206</v>
      </c>
    </row>
    <row r="5" spans="1:15" ht="13.5" thickBot="1">
      <c r="A5" s="329"/>
      <c r="B5" s="329" t="s">
        <v>207</v>
      </c>
      <c r="C5" s="699" t="s">
        <v>208</v>
      </c>
      <c r="D5" s="329" t="s">
        <v>207</v>
      </c>
      <c r="E5" s="329" t="s">
        <v>209</v>
      </c>
      <c r="F5" s="329" t="s">
        <v>207</v>
      </c>
      <c r="G5" s="329" t="s">
        <v>207</v>
      </c>
      <c r="H5" s="329" t="s">
        <v>207</v>
      </c>
      <c r="I5" s="329" t="s">
        <v>207</v>
      </c>
    </row>
    <row r="6" spans="1:15">
      <c r="A6" s="545">
        <v>2008</v>
      </c>
      <c r="B6" s="546">
        <v>1267866.580079</v>
      </c>
      <c r="C6" s="546">
        <v>179870495.37399676</v>
      </c>
      <c r="D6" s="546">
        <v>1602597.0080210001</v>
      </c>
      <c r="E6" s="546">
        <v>3685931.4598570857</v>
      </c>
      <c r="F6" s="546">
        <v>345109.27027199999</v>
      </c>
      <c r="G6" s="546">
        <v>5160707</v>
      </c>
      <c r="H6" s="546">
        <v>39037.065934999999</v>
      </c>
      <c r="I6" s="546">
        <v>16000</v>
      </c>
    </row>
    <row r="7" spans="1:15">
      <c r="A7" s="545">
        <v>2009</v>
      </c>
      <c r="B7" s="546">
        <v>1276249.2028350001</v>
      </c>
      <c r="C7" s="546">
        <v>183994714.39928088</v>
      </c>
      <c r="D7" s="546">
        <v>1512931.0674319996</v>
      </c>
      <c r="E7" s="546">
        <v>3922708.8843694869</v>
      </c>
      <c r="F7" s="546">
        <v>302459.11290999997</v>
      </c>
      <c r="G7" s="546">
        <v>4418768.325600001</v>
      </c>
      <c r="H7" s="546">
        <v>37502.627191</v>
      </c>
      <c r="I7" s="546">
        <v>12000</v>
      </c>
    </row>
    <row r="8" spans="1:15">
      <c r="A8" s="545">
        <v>2010</v>
      </c>
      <c r="B8" s="546">
        <v>1247184.0293920003</v>
      </c>
      <c r="C8" s="546">
        <v>164084409.31560928</v>
      </c>
      <c r="D8" s="546">
        <v>1470449.7064990001</v>
      </c>
      <c r="E8" s="546">
        <v>3640465.9170745406</v>
      </c>
      <c r="F8" s="546">
        <v>261989.60579399994</v>
      </c>
      <c r="G8" s="546">
        <v>6042644.2223000005</v>
      </c>
      <c r="H8" s="546">
        <v>33847.813441999999</v>
      </c>
      <c r="I8" s="546">
        <v>17000</v>
      </c>
    </row>
    <row r="9" spans="1:15">
      <c r="A9" s="545">
        <v>2011</v>
      </c>
      <c r="B9" s="546">
        <v>1235345.0680179999</v>
      </c>
      <c r="C9" s="546">
        <v>166186737.65759215</v>
      </c>
      <c r="D9" s="546">
        <v>1256382.6002110001</v>
      </c>
      <c r="E9" s="546">
        <v>3418862.5427760012</v>
      </c>
      <c r="F9" s="546">
        <v>230199.08238500002</v>
      </c>
      <c r="G9" s="546">
        <v>7010937.8915999997</v>
      </c>
      <c r="H9" s="546">
        <v>28881.790966</v>
      </c>
      <c r="I9" s="546">
        <v>19000</v>
      </c>
    </row>
    <row r="10" spans="1:15">
      <c r="A10" s="545">
        <v>2012</v>
      </c>
      <c r="B10" s="546">
        <v>1298761.3646879999</v>
      </c>
      <c r="C10" s="546">
        <v>161544686.25159043</v>
      </c>
      <c r="D10" s="546">
        <v>1281282.4314850001</v>
      </c>
      <c r="E10" s="546">
        <v>3480857.3450930165</v>
      </c>
      <c r="F10" s="546">
        <v>249236.15747600002</v>
      </c>
      <c r="G10" s="546">
        <v>6684539.3917999994</v>
      </c>
      <c r="H10" s="546">
        <v>26104.854507000004</v>
      </c>
      <c r="I10" s="546">
        <v>17000</v>
      </c>
    </row>
    <row r="11" spans="1:15">
      <c r="A11" s="545">
        <v>2013</v>
      </c>
      <c r="B11" s="546">
        <v>1375640.694202</v>
      </c>
      <c r="C11" s="546">
        <v>151486072</v>
      </c>
      <c r="D11" s="546">
        <v>1351273.4971160002</v>
      </c>
      <c r="E11" s="546">
        <v>3674282.9679788533</v>
      </c>
      <c r="F11" s="546">
        <v>266472.33039199992</v>
      </c>
      <c r="G11" s="546">
        <v>6680658.79</v>
      </c>
      <c r="H11" s="546">
        <v>23667.787452</v>
      </c>
      <c r="I11" s="546">
        <v>18000</v>
      </c>
    </row>
    <row r="12" spans="1:15">
      <c r="A12" s="545">
        <v>2014</v>
      </c>
      <c r="B12" s="546">
        <v>1377642.4148150005</v>
      </c>
      <c r="C12" s="546">
        <v>140097028.09351492</v>
      </c>
      <c r="D12" s="546">
        <v>1315475.3454159996</v>
      </c>
      <c r="E12" s="546">
        <v>3768147.1783280014</v>
      </c>
      <c r="F12" s="546">
        <v>277294.48258999997</v>
      </c>
      <c r="G12" s="546">
        <v>7192591.9308000002</v>
      </c>
      <c r="H12" s="546">
        <v>23105.261868000001</v>
      </c>
      <c r="I12" s="546">
        <v>17017.692465</v>
      </c>
    </row>
    <row r="13" spans="1:15">
      <c r="A13" s="545">
        <v>2015</v>
      </c>
      <c r="B13" s="546">
        <v>1700814.0358259997</v>
      </c>
      <c r="C13" s="546">
        <v>146822906.53713998</v>
      </c>
      <c r="D13" s="546">
        <v>1421218</v>
      </c>
      <c r="E13" s="546">
        <v>4101567.7170699998</v>
      </c>
      <c r="F13" s="546">
        <v>315525</v>
      </c>
      <c r="G13" s="546">
        <v>7320806.8476999998</v>
      </c>
      <c r="H13" s="546">
        <v>19510.729779000001</v>
      </c>
      <c r="I13" s="546">
        <v>20153.237616000002</v>
      </c>
    </row>
    <row r="14" spans="1:15">
      <c r="A14" s="545">
        <v>2016</v>
      </c>
      <c r="B14" s="546">
        <v>2353858.5579239996</v>
      </c>
      <c r="C14" s="546">
        <v>153005896.97612542</v>
      </c>
      <c r="D14" s="546">
        <v>1337081.4908789999</v>
      </c>
      <c r="E14" s="546">
        <v>4375336.6871659998</v>
      </c>
      <c r="F14" s="546">
        <v>314421.59763300006</v>
      </c>
      <c r="G14" s="546">
        <v>7663123.9877000004</v>
      </c>
      <c r="H14" s="546">
        <v>18789.004763000001</v>
      </c>
      <c r="I14" s="546">
        <v>25756.505005000006</v>
      </c>
    </row>
    <row r="15" spans="1:15">
      <c r="A15" s="545">
        <v>2017</v>
      </c>
      <c r="B15" s="546">
        <v>2445583.8150160005</v>
      </c>
      <c r="C15" s="546">
        <v>151964039.95641118</v>
      </c>
      <c r="D15" s="546">
        <v>1473072.7682370001</v>
      </c>
      <c r="E15" s="546">
        <v>4417986.781347</v>
      </c>
      <c r="F15" s="546">
        <v>306783.61933000002</v>
      </c>
      <c r="G15" s="546">
        <v>8806451.7127720006</v>
      </c>
      <c r="H15" s="546">
        <v>17790.363567</v>
      </c>
      <c r="I15" s="546">
        <v>28141.125215</v>
      </c>
      <c r="L15" s="289" t="s">
        <v>473</v>
      </c>
      <c r="M15" s="289" t="s">
        <v>473</v>
      </c>
      <c r="N15" s="289" t="s">
        <v>473</v>
      </c>
      <c r="O15" s="289" t="s">
        <v>473</v>
      </c>
    </row>
    <row r="16" spans="1:15">
      <c r="A16" s="507" t="s">
        <v>591</v>
      </c>
      <c r="B16" s="508">
        <f>SUM(B17:B23)</f>
        <v>1369277.967278</v>
      </c>
      <c r="C16" s="700">
        <f t="shared" ref="C16:I16" si="0">SUM(C17:C23)</f>
        <v>81803405.663366765</v>
      </c>
      <c r="D16" s="508">
        <f t="shared" si="0"/>
        <v>867292.168832</v>
      </c>
      <c r="E16" s="508">
        <f t="shared" si="0"/>
        <v>2441106.7563589998</v>
      </c>
      <c r="F16" s="508">
        <f t="shared" si="0"/>
        <v>162270.726586</v>
      </c>
      <c r="G16" s="508">
        <f t="shared" si="0"/>
        <v>5718066.2735049995</v>
      </c>
      <c r="H16" s="508">
        <f t="shared" si="0"/>
        <v>10503.331107999998</v>
      </c>
      <c r="I16" s="508">
        <f t="shared" si="0"/>
        <v>15026.513347</v>
      </c>
      <c r="J16" s="532"/>
      <c r="K16" s="532"/>
    </row>
    <row r="17" spans="1:13">
      <c r="A17" s="509" t="s">
        <v>210</v>
      </c>
      <c r="B17" s="510">
        <v>188032.98539700004</v>
      </c>
      <c r="C17" s="510">
        <v>11605142.11392159</v>
      </c>
      <c r="D17" s="510">
        <v>110231.40954699999</v>
      </c>
      <c r="E17" s="510">
        <v>320018.35205200012</v>
      </c>
      <c r="F17" s="510">
        <v>21614.607645</v>
      </c>
      <c r="G17" s="510">
        <v>985955.42474099994</v>
      </c>
      <c r="H17" s="510">
        <v>1313.8852999999999</v>
      </c>
      <c r="I17" s="510">
        <v>2220.5734269999998</v>
      </c>
      <c r="J17" s="532"/>
      <c r="K17" s="289" t="s">
        <v>473</v>
      </c>
      <c r="M17" s="701"/>
    </row>
    <row r="18" spans="1:13">
      <c r="A18" s="511" t="s">
        <v>439</v>
      </c>
      <c r="B18" s="512">
        <v>178510.28494999997</v>
      </c>
      <c r="C18" s="512">
        <v>10727896.057026621</v>
      </c>
      <c r="D18" s="512">
        <v>118169.09183000003</v>
      </c>
      <c r="E18" s="512">
        <v>342573.88591400004</v>
      </c>
      <c r="F18" s="512">
        <v>22778.360958000001</v>
      </c>
      <c r="G18" s="512">
        <v>942041.923664</v>
      </c>
      <c r="H18" s="512">
        <v>1326.7380000000001</v>
      </c>
      <c r="I18" s="512">
        <v>1981.8759639999998</v>
      </c>
      <c r="J18" s="532"/>
      <c r="M18" s="701"/>
    </row>
    <row r="19" spans="1:13" ht="15">
      <c r="A19" s="511" t="s">
        <v>447</v>
      </c>
      <c r="B19" s="512">
        <v>200482.13647299999</v>
      </c>
      <c r="C19" s="512">
        <v>11178542.408799266</v>
      </c>
      <c r="D19" s="512">
        <v>117752.58977499999</v>
      </c>
      <c r="E19" s="512">
        <v>349310.50824299996</v>
      </c>
      <c r="F19" s="512">
        <v>23163.186244</v>
      </c>
      <c r="G19" s="512">
        <v>900046.502339</v>
      </c>
      <c r="H19" s="512">
        <v>1421.2617</v>
      </c>
      <c r="I19" s="512">
        <v>2482.2885809999998</v>
      </c>
      <c r="J19" s="532"/>
      <c r="K19" s="542"/>
      <c r="M19" s="701"/>
    </row>
    <row r="20" spans="1:13">
      <c r="A20" s="511" t="s">
        <v>452</v>
      </c>
      <c r="B20" s="512">
        <v>185603.81734000001</v>
      </c>
      <c r="C20" s="512">
        <v>11424871.136773666</v>
      </c>
      <c r="D20" s="512">
        <v>135268.95494300002</v>
      </c>
      <c r="E20" s="512">
        <v>339898.22986799967</v>
      </c>
      <c r="F20" s="512">
        <v>22295.081821</v>
      </c>
      <c r="G20" s="512">
        <v>769945.32348100003</v>
      </c>
      <c r="H20" s="512">
        <v>1539.6751079999999</v>
      </c>
      <c r="I20" s="512">
        <v>2100.2708229999998</v>
      </c>
      <c r="J20" s="532"/>
      <c r="M20" s="701"/>
    </row>
    <row r="21" spans="1:13">
      <c r="A21" s="511" t="s">
        <v>467</v>
      </c>
      <c r="B21" s="512">
        <v>214140.67287400004</v>
      </c>
      <c r="C21" s="512">
        <v>12064521.459743122</v>
      </c>
      <c r="D21" s="512">
        <v>137497.35101400001</v>
      </c>
      <c r="E21" s="512">
        <v>361615.22846199991</v>
      </c>
      <c r="F21" s="512">
        <v>22823.710413000004</v>
      </c>
      <c r="G21" s="512">
        <v>816647.05705399998</v>
      </c>
      <c r="H21" s="512">
        <v>1631.5185000000001</v>
      </c>
      <c r="I21" s="512">
        <v>2039.9595099999999</v>
      </c>
      <c r="J21" s="532"/>
      <c r="M21" s="701"/>
    </row>
    <row r="22" spans="1:13">
      <c r="A22" s="511" t="s">
        <v>478</v>
      </c>
      <c r="B22" s="512">
        <v>206924.46834999992</v>
      </c>
      <c r="C22" s="512">
        <v>12323681.40681015</v>
      </c>
      <c r="D22" s="512">
        <v>123957.12056699999</v>
      </c>
      <c r="E22" s="512">
        <v>353620.5188260001</v>
      </c>
      <c r="F22" s="512">
        <v>23429.114457000007</v>
      </c>
      <c r="G22" s="512">
        <v>615830.189962</v>
      </c>
      <c r="H22" s="512">
        <v>1647.1024</v>
      </c>
      <c r="I22" s="512">
        <v>2244.137217</v>
      </c>
      <c r="J22" s="532"/>
      <c r="M22" s="701"/>
    </row>
    <row r="23" spans="1:13" ht="13.5" thickBot="1">
      <c r="A23" s="513" t="s">
        <v>593</v>
      </c>
      <c r="B23" s="514">
        <v>195583.60189399996</v>
      </c>
      <c r="C23" s="514">
        <v>12478751.080292348</v>
      </c>
      <c r="D23" s="514">
        <v>124415.65115599998</v>
      </c>
      <c r="E23" s="514">
        <v>374070.03299399989</v>
      </c>
      <c r="F23" s="514">
        <v>26166.665048000003</v>
      </c>
      <c r="G23" s="514">
        <v>687599.8522640001</v>
      </c>
      <c r="H23" s="514">
        <v>1623.1500999999998</v>
      </c>
      <c r="I23" s="514">
        <v>1957.407825</v>
      </c>
      <c r="J23" s="532"/>
      <c r="M23" s="701"/>
    </row>
    <row r="24" spans="1:13">
      <c r="A24" s="333"/>
      <c r="B24" s="332"/>
      <c r="C24" s="332"/>
      <c r="D24" s="547"/>
      <c r="E24" s="547"/>
      <c r="F24" s="332"/>
      <c r="G24" s="332"/>
      <c r="H24" s="332"/>
      <c r="I24" s="332"/>
      <c r="M24" s="701"/>
    </row>
    <row r="25" spans="1:13">
      <c r="A25" s="198" t="s">
        <v>594</v>
      </c>
      <c r="D25" s="330"/>
    </row>
    <row r="26" spans="1:13">
      <c r="A26" s="408" t="s">
        <v>595</v>
      </c>
      <c r="B26" s="391">
        <v>206318.43721500001</v>
      </c>
      <c r="C26" s="391">
        <v>12936640.564333284</v>
      </c>
      <c r="D26" s="391">
        <v>114893.05487600004</v>
      </c>
      <c r="E26" s="391">
        <v>373402.06729000004</v>
      </c>
      <c r="F26" s="391">
        <v>25034.041403000003</v>
      </c>
      <c r="G26" s="391">
        <v>748306.78185700008</v>
      </c>
      <c r="H26" s="391">
        <v>1781.9712</v>
      </c>
      <c r="I26" s="391">
        <v>2970.2430239999994</v>
      </c>
    </row>
    <row r="27" spans="1:13">
      <c r="A27" s="408" t="s">
        <v>596</v>
      </c>
      <c r="B27" s="391">
        <f>+B23</f>
        <v>195583.60189399996</v>
      </c>
      <c r="C27" s="391">
        <f t="shared" ref="C27:H27" si="1">+C23</f>
        <v>12478751.080292348</v>
      </c>
      <c r="D27" s="391">
        <f t="shared" si="1"/>
        <v>124415.65115599998</v>
      </c>
      <c r="E27" s="391">
        <f t="shared" si="1"/>
        <v>374070.03299399989</v>
      </c>
      <c r="F27" s="391">
        <f t="shared" si="1"/>
        <v>26166.665048000003</v>
      </c>
      <c r="G27" s="391">
        <f t="shared" si="1"/>
        <v>687599.8522640001</v>
      </c>
      <c r="H27" s="391">
        <f t="shared" si="1"/>
        <v>1623.1500999999998</v>
      </c>
      <c r="I27" s="391">
        <f>+I23</f>
        <v>1957.407825</v>
      </c>
    </row>
    <row r="28" spans="1:13" ht="13.5" thickBot="1">
      <c r="A28" s="392" t="s">
        <v>212</v>
      </c>
      <c r="B28" s="393">
        <f>B27/B26-1</f>
        <v>-5.20304218367722E-2</v>
      </c>
      <c r="C28" s="393">
        <f t="shared" ref="C28:H28" si="2">C27/C26-1</f>
        <v>-3.539477515541023E-2</v>
      </c>
      <c r="D28" s="393">
        <f t="shared" si="2"/>
        <v>8.2882262032960563E-2</v>
      </c>
      <c r="E28" s="393">
        <f t="shared" si="2"/>
        <v>1.7888645042800633E-3</v>
      </c>
      <c r="F28" s="393">
        <f t="shared" si="2"/>
        <v>4.5243339929295967E-2</v>
      </c>
      <c r="G28" s="393">
        <f t="shared" si="2"/>
        <v>-8.1125724188078951E-2</v>
      </c>
      <c r="H28" s="393">
        <f t="shared" si="2"/>
        <v>-8.912663683902422E-2</v>
      </c>
      <c r="I28" s="393">
        <f>I27/I26-1</f>
        <v>-0.34099405025654206</v>
      </c>
    </row>
    <row r="29" spans="1:13">
      <c r="B29" s="330"/>
      <c r="C29" s="330"/>
      <c r="D29" s="330"/>
      <c r="E29" s="330"/>
      <c r="F29" s="330"/>
      <c r="G29" s="330"/>
      <c r="H29" s="330"/>
      <c r="I29" s="330"/>
      <c r="J29" s="289" t="s">
        <v>473</v>
      </c>
    </row>
    <row r="30" spans="1:13" s="334" customFormat="1" ht="12" customHeight="1">
      <c r="A30" s="518" t="s">
        <v>597</v>
      </c>
      <c r="B30" s="518"/>
      <c r="C30" s="518"/>
      <c r="D30" s="518"/>
      <c r="E30" s="518"/>
      <c r="F30" s="518"/>
      <c r="G30" s="518"/>
      <c r="H30" s="518"/>
      <c r="I30" s="518"/>
    </row>
    <row r="31" spans="1:13" ht="12" customHeight="1">
      <c r="A31" s="515" t="s">
        <v>598</v>
      </c>
      <c r="B31" s="219">
        <v>1381825.8771440003</v>
      </c>
      <c r="C31" s="219">
        <v>85869587.521763593</v>
      </c>
      <c r="D31" s="219">
        <v>823003.79278199992</v>
      </c>
      <c r="E31" s="219">
        <v>2557713.9921230008</v>
      </c>
      <c r="F31" s="219">
        <v>176430.34066299998</v>
      </c>
      <c r="G31" s="219">
        <v>5330855.8438570006</v>
      </c>
      <c r="H31" s="219">
        <v>10592.942846</v>
      </c>
      <c r="I31" s="219">
        <v>15704.198279999999</v>
      </c>
    </row>
    <row r="32" spans="1:13" ht="12" customHeight="1">
      <c r="A32" s="515" t="s">
        <v>599</v>
      </c>
      <c r="B32" s="219">
        <f>+B16</f>
        <v>1369277.967278</v>
      </c>
      <c r="C32" s="219">
        <f t="shared" ref="C32:I32" si="3">+C16</f>
        <v>81803405.663366765</v>
      </c>
      <c r="D32" s="219">
        <f t="shared" si="3"/>
        <v>867292.168832</v>
      </c>
      <c r="E32" s="219">
        <f t="shared" si="3"/>
        <v>2441106.7563589998</v>
      </c>
      <c r="F32" s="219">
        <f t="shared" si="3"/>
        <v>162270.726586</v>
      </c>
      <c r="G32" s="219">
        <f t="shared" si="3"/>
        <v>5718066.2735049995</v>
      </c>
      <c r="H32" s="219">
        <f t="shared" si="3"/>
        <v>10503.331107999998</v>
      </c>
      <c r="I32" s="219">
        <f t="shared" si="3"/>
        <v>15026.513347</v>
      </c>
    </row>
    <row r="33" spans="1:9" ht="12" customHeight="1" thickBot="1">
      <c r="A33" s="516" t="s">
        <v>212</v>
      </c>
      <c r="B33" s="517">
        <f>B32/B31-1</f>
        <v>-9.0806736749891037E-3</v>
      </c>
      <c r="C33" s="517">
        <f t="shared" ref="C33:I33" si="4">C32/C31-1</f>
        <v>-4.7352991620767448E-2</v>
      </c>
      <c r="D33" s="517">
        <f t="shared" si="4"/>
        <v>5.3813088637528761E-2</v>
      </c>
      <c r="E33" s="517">
        <f t="shared" si="4"/>
        <v>-4.5590412424186821E-2</v>
      </c>
      <c r="F33" s="517">
        <f t="shared" si="4"/>
        <v>-8.0256117081620837E-2</v>
      </c>
      <c r="G33" s="517">
        <f t="shared" si="4"/>
        <v>7.2635696966782515E-2</v>
      </c>
      <c r="H33" s="517">
        <f t="shared" si="4"/>
        <v>-8.4595696684836019E-3</v>
      </c>
      <c r="I33" s="517">
        <f t="shared" si="4"/>
        <v>-4.315310599860811E-2</v>
      </c>
    </row>
    <row r="34" spans="1:9" ht="12" customHeight="1">
      <c r="A34" s="404"/>
      <c r="B34" s="405"/>
      <c r="C34" s="405"/>
      <c r="D34" s="405"/>
      <c r="E34" s="405"/>
      <c r="F34" s="405"/>
      <c r="G34" s="405"/>
      <c r="H34" s="405"/>
      <c r="I34" s="405"/>
    </row>
    <row r="35" spans="1:9">
      <c r="A35" s="334" t="s">
        <v>211</v>
      </c>
      <c r="B35" s="334"/>
      <c r="C35" s="334"/>
      <c r="D35" s="334"/>
      <c r="E35" s="334"/>
      <c r="F35" s="334"/>
      <c r="G35" s="334"/>
      <c r="H35" s="334"/>
      <c r="I35" s="334"/>
    </row>
    <row r="36" spans="1:9">
      <c r="A36" s="511" t="s">
        <v>600</v>
      </c>
      <c r="B36" s="512">
        <v>206924.46834999992</v>
      </c>
      <c r="C36" s="512">
        <v>12323681.40681015</v>
      </c>
      <c r="D36" s="512">
        <v>123957.12056699999</v>
      </c>
      <c r="E36" s="512">
        <v>353620.5188260001</v>
      </c>
      <c r="F36" s="512">
        <v>23429.114457000007</v>
      </c>
      <c r="G36" s="512">
        <v>615830.189962</v>
      </c>
      <c r="H36" s="512">
        <v>1647.1024</v>
      </c>
      <c r="I36" s="512">
        <v>2244.137217</v>
      </c>
    </row>
    <row r="37" spans="1:9">
      <c r="A37" s="408" t="str">
        <f>A27</f>
        <v>Jul. 2018</v>
      </c>
      <c r="B37" s="512">
        <f t="shared" ref="B37:I37" si="5">+B23</f>
        <v>195583.60189399996</v>
      </c>
      <c r="C37" s="512">
        <f t="shared" si="5"/>
        <v>12478751.080292348</v>
      </c>
      <c r="D37" s="512">
        <f t="shared" si="5"/>
        <v>124415.65115599998</v>
      </c>
      <c r="E37" s="512">
        <f t="shared" si="5"/>
        <v>374070.03299399989</v>
      </c>
      <c r="F37" s="512">
        <f t="shared" si="5"/>
        <v>26166.665048000003</v>
      </c>
      <c r="G37" s="512">
        <f t="shared" si="5"/>
        <v>687599.8522640001</v>
      </c>
      <c r="H37" s="512">
        <f t="shared" si="5"/>
        <v>1623.1500999999998</v>
      </c>
      <c r="I37" s="512">
        <f t="shared" si="5"/>
        <v>1957.407825</v>
      </c>
    </row>
    <row r="38" spans="1:9" ht="13.5" thickBot="1">
      <c r="A38" s="392" t="s">
        <v>212</v>
      </c>
      <c r="B38" s="393">
        <f>B37/B36-1</f>
        <v>-5.480679277047884E-2</v>
      </c>
      <c r="C38" s="393">
        <f t="shared" ref="C38:I38" si="6">C37/C36-1</f>
        <v>1.2583064131835187E-2</v>
      </c>
      <c r="D38" s="393">
        <f t="shared" si="6"/>
        <v>3.6991064886195968E-3</v>
      </c>
      <c r="E38" s="393">
        <f t="shared" si="6"/>
        <v>5.7828980727393953E-2</v>
      </c>
      <c r="F38" s="393">
        <f t="shared" si="6"/>
        <v>0.1168439633527032</v>
      </c>
      <c r="G38" s="393">
        <f t="shared" si="6"/>
        <v>0.1165413184865598</v>
      </c>
      <c r="H38" s="393">
        <f t="shared" si="6"/>
        <v>-1.4542083115172577E-2</v>
      </c>
      <c r="I38" s="393">
        <f t="shared" si="6"/>
        <v>-0.12776820856939608</v>
      </c>
    </row>
    <row r="39" spans="1:9">
      <c r="A39" s="406"/>
      <c r="B39" s="407"/>
      <c r="C39" s="407"/>
      <c r="D39" s="407"/>
      <c r="E39" s="407"/>
      <c r="F39" s="407"/>
      <c r="G39" s="407"/>
      <c r="H39" s="407"/>
      <c r="I39" s="407"/>
    </row>
    <row r="40" spans="1:9" ht="38.25" customHeight="1">
      <c r="A40" s="789" t="s">
        <v>647</v>
      </c>
      <c r="B40" s="789"/>
      <c r="C40" s="789"/>
      <c r="D40" s="789"/>
      <c r="E40" s="789"/>
      <c r="F40" s="789"/>
      <c r="G40" s="789"/>
      <c r="H40" s="789"/>
      <c r="I40" s="789"/>
    </row>
  </sheetData>
  <mergeCells count="2">
    <mergeCell ref="A2:I2"/>
    <mergeCell ref="A40:I40"/>
  </mergeCells>
  <conditionalFormatting sqref="B28:I28">
    <cfRule type="cellIs" priority="1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62"/>
  <sheetViews>
    <sheetView showGridLines="0" view="pageBreakPreview" zoomScaleNormal="110" zoomScaleSheetLayoutView="100" workbookViewId="0">
      <selection activeCell="I34" sqref="I34"/>
    </sheetView>
  </sheetViews>
  <sheetFormatPr baseColWidth="10" defaultColWidth="11.5703125" defaultRowHeight="12.75"/>
  <cols>
    <col min="1" max="1" width="13" style="208" customWidth="1"/>
    <col min="2" max="2" width="16" style="208" customWidth="1"/>
    <col min="3" max="7" width="16" style="232" customWidth="1"/>
    <col min="8" max="8" width="17" style="232" customWidth="1"/>
    <col min="9" max="9" width="25.7109375" style="232" customWidth="1"/>
    <col min="10" max="10" width="10.28515625" style="197" customWidth="1"/>
    <col min="11" max="16384" width="11.5703125" style="197"/>
  </cols>
  <sheetData>
    <row r="1" spans="1:10">
      <c r="A1" s="226" t="s">
        <v>250</v>
      </c>
    </row>
    <row r="2" spans="1:10" ht="15.75">
      <c r="A2" s="222" t="s">
        <v>223</v>
      </c>
    </row>
    <row r="3" spans="1:10">
      <c r="A3" s="198"/>
    </row>
    <row r="4" spans="1:10">
      <c r="A4" s="233" t="s">
        <v>251</v>
      </c>
      <c r="B4" s="234" t="s">
        <v>224</v>
      </c>
      <c r="C4" s="234" t="s">
        <v>225</v>
      </c>
      <c r="D4" s="234" t="s">
        <v>226</v>
      </c>
      <c r="E4" s="234" t="s">
        <v>227</v>
      </c>
      <c r="F4" s="234" t="s">
        <v>121</v>
      </c>
      <c r="G4" s="234" t="s">
        <v>429</v>
      </c>
      <c r="H4" s="234" t="s">
        <v>228</v>
      </c>
      <c r="I4" s="234" t="s">
        <v>229</v>
      </c>
    </row>
    <row r="5" spans="1:10" ht="13.5" thickBot="1">
      <c r="A5" s="235"/>
      <c r="B5" s="236" t="s">
        <v>420</v>
      </c>
      <c r="C5" s="236" t="s">
        <v>420</v>
      </c>
      <c r="D5" s="236" t="s">
        <v>420</v>
      </c>
      <c r="E5" s="236" t="s">
        <v>421</v>
      </c>
      <c r="F5" s="236" t="s">
        <v>230</v>
      </c>
      <c r="G5" s="236" t="s">
        <v>230</v>
      </c>
      <c r="H5" s="236" t="s">
        <v>230</v>
      </c>
      <c r="I5" s="236" t="s">
        <v>230</v>
      </c>
    </row>
    <row r="6" spans="1:10">
      <c r="A6" s="208">
        <v>2009</v>
      </c>
      <c r="B6" s="240">
        <v>1.0492323817545399E-2</v>
      </c>
      <c r="C6" s="240">
        <v>-2.1150924836664902E-2</v>
      </c>
      <c r="D6" s="240">
        <v>2.9353447267621097E-2</v>
      </c>
      <c r="E6" s="238">
        <v>3.0115883398838004</v>
      </c>
      <c r="F6" s="241">
        <v>27070.519638872898</v>
      </c>
      <c r="G6" s="241">
        <v>16629.833628277931</v>
      </c>
      <c r="H6" s="241">
        <v>21010.687576</v>
      </c>
      <c r="I6" s="239">
        <v>6059.8320628728798</v>
      </c>
    </row>
    <row r="7" spans="1:10">
      <c r="A7" s="208">
        <v>2010</v>
      </c>
      <c r="B7" s="240">
        <v>8.450746875258601E-2</v>
      </c>
      <c r="C7" s="240">
        <v>-2.7200264214780799E-2</v>
      </c>
      <c r="D7" s="240">
        <v>1.52952730656656E-2</v>
      </c>
      <c r="E7" s="238">
        <v>2.8250957505877676</v>
      </c>
      <c r="F7" s="241">
        <v>35803.080814595101</v>
      </c>
      <c r="G7" s="241">
        <v>22154.513265768925</v>
      </c>
      <c r="H7" s="241">
        <v>28815.319466000004</v>
      </c>
      <c r="I7" s="239">
        <v>6987.7613485950496</v>
      </c>
    </row>
    <row r="8" spans="1:10">
      <c r="A8" s="208">
        <v>2011</v>
      </c>
      <c r="B8" s="240">
        <v>6.4522160023376504E-2</v>
      </c>
      <c r="C8" s="240">
        <v>-2.11936819637971E-2</v>
      </c>
      <c r="D8" s="240">
        <v>3.3696654863748704E-2</v>
      </c>
      <c r="E8" s="238">
        <v>2.7540112112709312</v>
      </c>
      <c r="F8" s="241">
        <v>46375.961566173602</v>
      </c>
      <c r="G8" s="241">
        <v>28017.642434212732</v>
      </c>
      <c r="H8" s="241">
        <v>37151.5216</v>
      </c>
      <c r="I8" s="239">
        <v>9224.4399661735497</v>
      </c>
    </row>
    <row r="9" spans="1:10">
      <c r="A9" s="208">
        <v>2012</v>
      </c>
      <c r="B9" s="240">
        <v>5.9503463404493695E-2</v>
      </c>
      <c r="C9" s="240">
        <v>2.5103842207752903E-2</v>
      </c>
      <c r="D9" s="240">
        <v>3.6554139094222504E-2</v>
      </c>
      <c r="E9" s="238">
        <v>2.6375267297979796</v>
      </c>
      <c r="F9" s="241">
        <v>47410.606678139004</v>
      </c>
      <c r="G9" s="241">
        <v>28188.938086776645</v>
      </c>
      <c r="H9" s="241">
        <v>41017.937140000002</v>
      </c>
      <c r="I9" s="239">
        <v>6392.66953813902</v>
      </c>
    </row>
    <row r="10" spans="1:10">
      <c r="A10" s="208">
        <v>2013</v>
      </c>
      <c r="B10" s="240">
        <v>5.8375397600710699E-2</v>
      </c>
      <c r="C10" s="240">
        <v>4.2606338594700199E-2</v>
      </c>
      <c r="D10" s="240">
        <v>2.80558676982447E-2</v>
      </c>
      <c r="E10" s="238">
        <v>2.7023295295055818</v>
      </c>
      <c r="F10" s="241">
        <v>42860.636578772901</v>
      </c>
      <c r="G10" s="239">
        <v>24511.389216193056</v>
      </c>
      <c r="H10" s="239">
        <v>42356.184714999996</v>
      </c>
      <c r="I10" s="239">
        <v>504.45186377284699</v>
      </c>
    </row>
    <row r="11" spans="1:10">
      <c r="A11" s="208">
        <v>2014</v>
      </c>
      <c r="B11" s="240">
        <v>2.40642284749602E-2</v>
      </c>
      <c r="C11" s="240">
        <v>-2.2330662964123501E-2</v>
      </c>
      <c r="D11" s="240">
        <v>3.2462027510329498E-2</v>
      </c>
      <c r="E11" s="243">
        <v>2.8387441197691197</v>
      </c>
      <c r="F11" s="241">
        <v>39532.682898636704</v>
      </c>
      <c r="G11" s="239">
        <v>21209.019628408008</v>
      </c>
      <c r="H11" s="239">
        <v>41042.150549999991</v>
      </c>
      <c r="I11" s="239">
        <v>-1509.4676513633401</v>
      </c>
      <c r="J11" s="209"/>
    </row>
    <row r="12" spans="1:10">
      <c r="A12" s="208">
        <v>2015</v>
      </c>
      <c r="B12" s="240">
        <v>3.2955528770114199E-2</v>
      </c>
      <c r="C12" s="240">
        <v>0.15717476222631699</v>
      </c>
      <c r="D12" s="240">
        <v>3.5478487642527201E-2</v>
      </c>
      <c r="E12" s="243">
        <v>3.1853143181818182</v>
      </c>
      <c r="F12" s="241">
        <v>34414.354533501202</v>
      </c>
      <c r="G12" s="239">
        <v>19648.602319839254</v>
      </c>
      <c r="H12" s="239">
        <v>37331</v>
      </c>
      <c r="I12" s="239">
        <v>-2916.4355934988498</v>
      </c>
      <c r="J12" s="209"/>
    </row>
    <row r="13" spans="1:10">
      <c r="A13" s="208">
        <v>2016</v>
      </c>
      <c r="B13" s="240">
        <v>3.9993953638601198E-2</v>
      </c>
      <c r="C13" s="240">
        <v>0.21152949253380102</v>
      </c>
      <c r="D13" s="240">
        <v>3.5930838949936005E-2</v>
      </c>
      <c r="E13" s="243">
        <v>3.375425825928458</v>
      </c>
      <c r="F13" s="241">
        <v>37019.780710529703</v>
      </c>
      <c r="G13" s="239">
        <v>22416.963898768292</v>
      </c>
      <c r="H13" s="239">
        <v>35132</v>
      </c>
      <c r="I13" s="239">
        <v>1888.1616035297</v>
      </c>
      <c r="J13" s="209"/>
    </row>
    <row r="14" spans="1:10">
      <c r="A14" s="208">
        <v>2017</v>
      </c>
      <c r="B14" s="240">
        <v>2.5053423005865601E-2</v>
      </c>
      <c r="C14" s="240">
        <v>4.2050342395793902E-2</v>
      </c>
      <c r="D14" s="237">
        <v>2.8038318234279401E-2</v>
      </c>
      <c r="E14" s="374">
        <v>3.2607222536055769</v>
      </c>
      <c r="F14" s="241">
        <v>44917.617153410691</v>
      </c>
      <c r="G14" s="241">
        <v>27744.675048278266</v>
      </c>
      <c r="H14" s="241">
        <v>38651.849475999996</v>
      </c>
      <c r="I14" s="241">
        <v>6265.7676774106949</v>
      </c>
      <c r="J14" s="209"/>
    </row>
    <row r="15" spans="1:10">
      <c r="A15" s="245">
        <v>2018</v>
      </c>
      <c r="B15" s="246"/>
      <c r="C15" s="247"/>
      <c r="D15" s="246"/>
      <c r="E15" s="248"/>
      <c r="F15" s="249"/>
      <c r="G15" s="249"/>
      <c r="H15" s="249"/>
      <c r="I15" s="249"/>
    </row>
    <row r="16" spans="1:10">
      <c r="A16" s="354" t="s">
        <v>231</v>
      </c>
      <c r="B16" s="237">
        <v>2.8106376753442398E-2</v>
      </c>
      <c r="C16" s="240">
        <v>-1.78857672632044E-2</v>
      </c>
      <c r="D16" s="535">
        <v>1.2531883694175008E-2</v>
      </c>
      <c r="E16" s="533">
        <v>3.2149095238095242</v>
      </c>
      <c r="F16" s="536">
        <v>4022.3396539999999</v>
      </c>
      <c r="G16" s="536">
        <v>2440.969619</v>
      </c>
      <c r="H16" s="536">
        <v>3406.6337699999999</v>
      </c>
      <c r="I16" s="536">
        <v>615.70588450000002</v>
      </c>
      <c r="J16" s="264"/>
    </row>
    <row r="17" spans="1:12">
      <c r="A17" s="354" t="s">
        <v>232</v>
      </c>
      <c r="B17" s="237">
        <v>2.6218086787570802E-2</v>
      </c>
      <c r="C17" s="240">
        <v>1.65363434092454E-2</v>
      </c>
      <c r="D17" s="535">
        <v>1.179561248356677E-2</v>
      </c>
      <c r="E17" s="534">
        <v>3.2488100000000002</v>
      </c>
      <c r="F17" s="536">
        <v>3622.6776909999999</v>
      </c>
      <c r="G17" s="536">
        <v>2280.1696449999999</v>
      </c>
      <c r="H17" s="536">
        <v>3110.8280289999998</v>
      </c>
      <c r="I17" s="536">
        <v>511.84966179999998</v>
      </c>
      <c r="J17" s="264"/>
    </row>
    <row r="18" spans="1:12">
      <c r="A18" s="354" t="s">
        <v>233</v>
      </c>
      <c r="B18" s="237">
        <v>3.7981690915959904E-2</v>
      </c>
      <c r="C18" s="240">
        <v>5.4531056116404901E-2</v>
      </c>
      <c r="D18" s="535">
        <v>3.6313602935378244E-3</v>
      </c>
      <c r="E18" s="534">
        <v>3.2522549999999995</v>
      </c>
      <c r="F18" s="536">
        <v>4143.5090380000001</v>
      </c>
      <c r="G18" s="536">
        <v>2636.388469</v>
      </c>
      <c r="H18" s="536">
        <v>3524.5478950000002</v>
      </c>
      <c r="I18" s="536">
        <v>618.96114299999999</v>
      </c>
      <c r="J18" s="264"/>
    </row>
    <row r="19" spans="1:12">
      <c r="A19" s="354" t="s">
        <v>120</v>
      </c>
      <c r="B19" s="237">
        <v>7.8402300615593501E-2</v>
      </c>
      <c r="C19" s="240">
        <v>-5.3999999999976202E-3</v>
      </c>
      <c r="D19" s="535">
        <v>4.84869886232957E-3</v>
      </c>
      <c r="E19" s="534">
        <v>3.2306849999999998</v>
      </c>
      <c r="F19" s="536">
        <v>3791.0564239999999</v>
      </c>
      <c r="G19" s="536">
        <v>2417.3125150000001</v>
      </c>
      <c r="H19" s="536">
        <v>3464.2459319999998</v>
      </c>
      <c r="I19" s="536">
        <v>326.8104922</v>
      </c>
      <c r="J19" s="264"/>
      <c r="L19" s="490"/>
    </row>
    <row r="20" spans="1:12">
      <c r="A20" s="354" t="s">
        <v>424</v>
      </c>
      <c r="B20" s="240">
        <v>6.507364268240709E-2</v>
      </c>
      <c r="C20" s="240">
        <v>1.6000000000009301E-3</v>
      </c>
      <c r="D20" s="535">
        <v>9.2999999999999992E-3</v>
      </c>
      <c r="E20" s="534">
        <v>3.274</v>
      </c>
      <c r="F20" s="536">
        <v>4199.2925969999997</v>
      </c>
      <c r="G20" s="536">
        <v>2509.755173</v>
      </c>
      <c r="H20" s="536">
        <v>3655.2926130000001</v>
      </c>
      <c r="I20" s="536">
        <v>543.99998370000003</v>
      </c>
      <c r="L20" s="490"/>
    </row>
    <row r="21" spans="1:12">
      <c r="A21" s="354" t="s">
        <v>425</v>
      </c>
      <c r="B21" s="240">
        <v>1.9789239910107101E-2</v>
      </c>
      <c r="C21" s="240">
        <v>-5.7100000000003398E-2</v>
      </c>
      <c r="D21" s="535">
        <v>1.43E-2</v>
      </c>
      <c r="E21" s="534">
        <v>3.2709999999999999</v>
      </c>
      <c r="F21" s="536">
        <v>4529.8929589999998</v>
      </c>
      <c r="G21" s="536">
        <v>2703.2575120000001</v>
      </c>
      <c r="H21" s="536">
        <v>3365.5232329999999</v>
      </c>
      <c r="I21" s="536">
        <v>1164.3697259999999</v>
      </c>
      <c r="L21" s="490"/>
    </row>
    <row r="22" spans="1:12">
      <c r="A22" s="354" t="s">
        <v>426</v>
      </c>
      <c r="B22" s="837" t="s">
        <v>644</v>
      </c>
      <c r="C22" s="837"/>
      <c r="D22" s="535">
        <v>1.6199999999999999E-2</v>
      </c>
      <c r="E22" s="534">
        <v>3.2770000000000001</v>
      </c>
      <c r="F22" s="837" t="s">
        <v>645</v>
      </c>
      <c r="G22" s="837"/>
      <c r="H22" s="837"/>
      <c r="I22" s="837"/>
      <c r="L22" s="490"/>
    </row>
    <row r="23" spans="1:12">
      <c r="A23" s="354"/>
      <c r="B23" s="240"/>
      <c r="C23" s="240"/>
      <c r="D23" s="240"/>
      <c r="E23" s="250"/>
      <c r="F23" s="371"/>
      <c r="G23" s="241"/>
      <c r="H23" s="241"/>
    </row>
    <row r="24" spans="1:12">
      <c r="A24" s="198" t="s">
        <v>422</v>
      </c>
      <c r="B24" s="232"/>
    </row>
    <row r="25" spans="1:12">
      <c r="B25" s="232"/>
    </row>
    <row r="26" spans="1:12">
      <c r="A26" s="233" t="s">
        <v>251</v>
      </c>
      <c r="B26" s="234" t="s">
        <v>234</v>
      </c>
      <c r="C26" s="234" t="s">
        <v>235</v>
      </c>
      <c r="D26" s="234" t="s">
        <v>236</v>
      </c>
      <c r="E26" s="234" t="s">
        <v>237</v>
      </c>
      <c r="F26" s="234" t="s">
        <v>238</v>
      </c>
      <c r="G26" s="234" t="s">
        <v>239</v>
      </c>
      <c r="H26" s="234" t="s">
        <v>204</v>
      </c>
      <c r="I26" s="234" t="s">
        <v>240</v>
      </c>
    </row>
    <row r="27" spans="1:12">
      <c r="A27" s="251"/>
      <c r="B27" s="252" t="s">
        <v>241</v>
      </c>
      <c r="C27" s="253" t="s">
        <v>242</v>
      </c>
      <c r="D27" s="252" t="s">
        <v>241</v>
      </c>
      <c r="E27" s="253" t="s">
        <v>242</v>
      </c>
      <c r="F27" s="252" t="s">
        <v>241</v>
      </c>
      <c r="G27" s="254" t="s">
        <v>241</v>
      </c>
      <c r="H27" s="252" t="s">
        <v>243</v>
      </c>
      <c r="I27" s="254" t="s">
        <v>244</v>
      </c>
    </row>
    <row r="28" spans="1:12">
      <c r="A28" s="251"/>
      <c r="B28" s="252" t="s">
        <v>245</v>
      </c>
      <c r="C28" s="253" t="s">
        <v>246</v>
      </c>
      <c r="D28" s="252" t="s">
        <v>245</v>
      </c>
      <c r="E28" s="254" t="s">
        <v>247</v>
      </c>
      <c r="F28" s="252" t="s">
        <v>245</v>
      </c>
      <c r="G28" s="254" t="s">
        <v>245</v>
      </c>
      <c r="H28" s="252" t="s">
        <v>248</v>
      </c>
      <c r="I28" s="254" t="s">
        <v>249</v>
      </c>
    </row>
    <row r="29" spans="1:12">
      <c r="B29" s="241"/>
      <c r="C29" s="240"/>
      <c r="D29" s="241"/>
      <c r="E29" s="255"/>
      <c r="F29" s="241"/>
      <c r="G29" s="255"/>
      <c r="H29" s="241"/>
      <c r="I29" s="255"/>
    </row>
    <row r="30" spans="1:12">
      <c r="A30" s="208">
        <v>1995</v>
      </c>
      <c r="B30" s="778">
        <v>133.19999999999999</v>
      </c>
      <c r="C30" s="778">
        <v>384.2</v>
      </c>
      <c r="D30" s="778">
        <v>46.8</v>
      </c>
      <c r="E30" s="778">
        <v>5.19</v>
      </c>
      <c r="F30" s="778">
        <v>28.6</v>
      </c>
      <c r="G30" s="778">
        <v>294.5</v>
      </c>
      <c r="H30" s="778">
        <v>16.5</v>
      </c>
      <c r="I30" s="778">
        <v>7.9</v>
      </c>
    </row>
    <row r="31" spans="1:12">
      <c r="A31" s="208">
        <v>1996</v>
      </c>
      <c r="B31" s="778">
        <v>103.89</v>
      </c>
      <c r="C31" s="778">
        <v>387.8</v>
      </c>
      <c r="D31" s="778">
        <v>46.5</v>
      </c>
      <c r="E31" s="778">
        <v>5.18</v>
      </c>
      <c r="F31" s="778">
        <v>35.1</v>
      </c>
      <c r="G31" s="778">
        <v>289</v>
      </c>
      <c r="H31" s="778">
        <v>20.5</v>
      </c>
      <c r="I31" s="778">
        <v>3.78</v>
      </c>
    </row>
    <row r="32" spans="1:12">
      <c r="A32" s="208">
        <v>1997</v>
      </c>
      <c r="B32" s="778">
        <v>103.22</v>
      </c>
      <c r="C32" s="778">
        <v>331.2</v>
      </c>
      <c r="D32" s="778">
        <v>59.7</v>
      </c>
      <c r="E32" s="778">
        <v>4.8899999999999997</v>
      </c>
      <c r="F32" s="778">
        <v>28</v>
      </c>
      <c r="G32" s="778">
        <v>264.39999999999998</v>
      </c>
      <c r="H32" s="778">
        <v>20.100000000000001</v>
      </c>
      <c r="I32" s="778">
        <v>4.3</v>
      </c>
    </row>
    <row r="33" spans="1:9">
      <c r="A33" s="208">
        <v>1998</v>
      </c>
      <c r="B33" s="778">
        <v>74.97</v>
      </c>
      <c r="C33" s="778">
        <v>294.10000000000002</v>
      </c>
      <c r="D33" s="778">
        <v>46.5</v>
      </c>
      <c r="E33" s="778">
        <v>5.53</v>
      </c>
      <c r="F33" s="778">
        <v>24</v>
      </c>
      <c r="G33" s="778">
        <v>261.39999999999998</v>
      </c>
      <c r="H33" s="778">
        <v>21</v>
      </c>
      <c r="I33" s="778">
        <v>3.41</v>
      </c>
    </row>
    <row r="34" spans="1:9">
      <c r="A34" s="208">
        <v>1999</v>
      </c>
      <c r="B34" s="778">
        <v>71.38</v>
      </c>
      <c r="C34" s="778">
        <v>278.8</v>
      </c>
      <c r="D34" s="778">
        <v>48.8</v>
      </c>
      <c r="E34" s="778">
        <v>5.25</v>
      </c>
      <c r="F34" s="778">
        <v>22.8</v>
      </c>
      <c r="G34" s="778">
        <v>254.4</v>
      </c>
      <c r="H34" s="778">
        <v>17.399999999999999</v>
      </c>
      <c r="I34" s="778">
        <v>2.65</v>
      </c>
    </row>
    <row r="35" spans="1:9">
      <c r="A35" s="208">
        <v>2000</v>
      </c>
      <c r="B35" s="778">
        <v>82.29</v>
      </c>
      <c r="C35" s="778">
        <v>279</v>
      </c>
      <c r="D35" s="778">
        <v>51.2</v>
      </c>
      <c r="E35" s="778">
        <v>5</v>
      </c>
      <c r="F35" s="778">
        <v>20.6</v>
      </c>
      <c r="G35" s="778">
        <v>253.4</v>
      </c>
      <c r="H35" s="778">
        <v>18.5</v>
      </c>
      <c r="I35" s="778">
        <v>2.5499999999999998</v>
      </c>
    </row>
    <row r="36" spans="1:9">
      <c r="A36" s="208">
        <v>2001</v>
      </c>
      <c r="B36" s="778">
        <v>71.569999999999993</v>
      </c>
      <c r="C36" s="778">
        <v>271.14</v>
      </c>
      <c r="D36" s="778">
        <v>40.200000000000003</v>
      </c>
      <c r="E36" s="778">
        <v>4.37</v>
      </c>
      <c r="F36" s="778">
        <v>21.59</v>
      </c>
      <c r="G36" s="778">
        <v>211.5</v>
      </c>
      <c r="H36" s="778">
        <v>19.399999999999999</v>
      </c>
      <c r="I36" s="778">
        <v>2.36</v>
      </c>
    </row>
    <row r="37" spans="1:9">
      <c r="A37" s="208">
        <v>2002</v>
      </c>
      <c r="B37" s="778">
        <v>70.650000000000006</v>
      </c>
      <c r="C37" s="778">
        <v>310.01</v>
      </c>
      <c r="D37" s="778">
        <v>35.31</v>
      </c>
      <c r="E37" s="778">
        <v>4.5999999999999996</v>
      </c>
      <c r="F37" s="778">
        <v>20.53</v>
      </c>
      <c r="G37" s="778">
        <v>194.7</v>
      </c>
      <c r="H37" s="778">
        <v>19</v>
      </c>
      <c r="I37" s="778">
        <v>3.77</v>
      </c>
    </row>
    <row r="38" spans="1:9">
      <c r="A38" s="208">
        <v>2003</v>
      </c>
      <c r="B38" s="778">
        <v>80.700699999999998</v>
      </c>
      <c r="C38" s="778">
        <v>363.62259999999998</v>
      </c>
      <c r="D38" s="778">
        <v>37.543599999999998</v>
      </c>
      <c r="E38" s="778">
        <v>4.9108999999999998</v>
      </c>
      <c r="F38" s="778">
        <v>23.3613</v>
      </c>
      <c r="G38" s="778">
        <v>232.4</v>
      </c>
      <c r="H38" s="778">
        <v>15.9</v>
      </c>
      <c r="I38" s="778">
        <v>5.32</v>
      </c>
    </row>
    <row r="39" spans="1:9">
      <c r="A39" s="208">
        <v>2004</v>
      </c>
      <c r="B39" s="778">
        <v>129.99430000000001</v>
      </c>
      <c r="C39" s="778">
        <v>409.84570000000002</v>
      </c>
      <c r="D39" s="778">
        <v>47.525300000000001</v>
      </c>
      <c r="E39" s="778">
        <v>6.6905999999999999</v>
      </c>
      <c r="F39" s="778">
        <v>40.213000000000001</v>
      </c>
      <c r="G39" s="778">
        <v>409.4</v>
      </c>
      <c r="H39" s="778">
        <v>21.5</v>
      </c>
      <c r="I39" s="778">
        <v>16.420000000000002</v>
      </c>
    </row>
    <row r="40" spans="1:9">
      <c r="A40" s="208">
        <v>2005</v>
      </c>
      <c r="B40" s="778">
        <v>166.871433</v>
      </c>
      <c r="C40" s="778">
        <v>445.46837499999998</v>
      </c>
      <c r="D40" s="778">
        <v>62.675924999999999</v>
      </c>
      <c r="E40" s="778">
        <v>7.3397420000000002</v>
      </c>
      <c r="F40" s="778">
        <v>44.294241999999997</v>
      </c>
      <c r="G40" s="778">
        <v>360.9</v>
      </c>
      <c r="H40" s="778">
        <v>32.700000000000003</v>
      </c>
      <c r="I40" s="778">
        <v>31.73</v>
      </c>
    </row>
    <row r="41" spans="1:9">
      <c r="A41" s="208">
        <v>2006</v>
      </c>
      <c r="B41" s="778">
        <v>304.91089199999999</v>
      </c>
      <c r="C41" s="778">
        <v>604.58096699999999</v>
      </c>
      <c r="D41" s="778">
        <v>148.56475800000001</v>
      </c>
      <c r="E41" s="778">
        <v>11.571033</v>
      </c>
      <c r="F41" s="778">
        <v>58.500807999999999</v>
      </c>
      <c r="G41" s="778">
        <v>419.5</v>
      </c>
      <c r="H41" s="778">
        <v>37.4</v>
      </c>
      <c r="I41" s="778">
        <v>24.75</v>
      </c>
    </row>
    <row r="42" spans="1:9">
      <c r="A42" s="208">
        <v>2007</v>
      </c>
      <c r="B42" s="778">
        <v>322.93022500000001</v>
      </c>
      <c r="C42" s="778">
        <v>697.40741666666702</v>
      </c>
      <c r="D42" s="778">
        <v>147.07377500000001</v>
      </c>
      <c r="E42" s="778">
        <v>13.415075</v>
      </c>
      <c r="F42" s="778">
        <v>117.02979166666699</v>
      </c>
      <c r="G42" s="778">
        <v>679.5</v>
      </c>
      <c r="H42" s="778">
        <v>39.840000000000003</v>
      </c>
      <c r="I42" s="778">
        <v>30.17</v>
      </c>
    </row>
    <row r="43" spans="1:9">
      <c r="A43" s="208">
        <v>2008</v>
      </c>
      <c r="B43" s="778">
        <v>315.51338598484898</v>
      </c>
      <c r="C43" s="778">
        <v>872.72382575757604</v>
      </c>
      <c r="D43" s="778">
        <v>85.035352272727295</v>
      </c>
      <c r="E43" s="778">
        <v>15.0084583333333</v>
      </c>
      <c r="F43" s="778">
        <v>94.830896212121203</v>
      </c>
      <c r="G43" s="778">
        <v>864.5</v>
      </c>
      <c r="H43" s="778">
        <v>57.5</v>
      </c>
      <c r="I43" s="778">
        <v>28.74</v>
      </c>
    </row>
    <row r="44" spans="1:9">
      <c r="A44" s="208">
        <v>2009</v>
      </c>
      <c r="B44" s="778">
        <v>233.51921666666701</v>
      </c>
      <c r="C44" s="778">
        <v>973.62464999999997</v>
      </c>
      <c r="D44" s="778">
        <v>75.050983333333306</v>
      </c>
      <c r="E44" s="778">
        <v>14.6805</v>
      </c>
      <c r="F44" s="778">
        <v>77.9119666666667</v>
      </c>
      <c r="G44" s="778">
        <v>641.5</v>
      </c>
      <c r="H44" s="778">
        <v>43.78</v>
      </c>
      <c r="I44" s="778">
        <v>11.12</v>
      </c>
    </row>
    <row r="45" spans="1:9">
      <c r="A45" s="208">
        <v>2010</v>
      </c>
      <c r="B45" s="778">
        <v>342.27576763580299</v>
      </c>
      <c r="C45" s="778">
        <v>1225.2931251505699</v>
      </c>
      <c r="D45" s="778">
        <v>98.176454197787606</v>
      </c>
      <c r="E45" s="778">
        <v>20.1852888904574</v>
      </c>
      <c r="F45" s="778">
        <v>97.605083373751796</v>
      </c>
      <c r="G45" s="778">
        <v>954.1</v>
      </c>
      <c r="H45" s="778">
        <v>68.17</v>
      </c>
      <c r="I45" s="778">
        <v>15.8</v>
      </c>
    </row>
    <row r="46" spans="1:9">
      <c r="A46" s="208">
        <v>2011</v>
      </c>
      <c r="B46" s="778">
        <v>400.19890165981298</v>
      </c>
      <c r="C46" s="778">
        <v>1569.5258464824201</v>
      </c>
      <c r="D46" s="778">
        <v>99.501389827389801</v>
      </c>
      <c r="E46" s="778">
        <v>35.173531472854798</v>
      </c>
      <c r="F46" s="778">
        <v>108.969893566984</v>
      </c>
      <c r="G46" s="778">
        <v>1215.9000000000001</v>
      </c>
      <c r="H46" s="778">
        <v>167.79</v>
      </c>
      <c r="I46" s="778">
        <v>15.45</v>
      </c>
    </row>
    <row r="47" spans="1:9">
      <c r="A47" s="208">
        <v>2012</v>
      </c>
      <c r="B47" s="778">
        <v>360.55123685861503</v>
      </c>
      <c r="C47" s="778">
        <v>1669.87083417247</v>
      </c>
      <c r="D47" s="778">
        <v>88.348348429788402</v>
      </c>
      <c r="E47" s="778">
        <v>31.169868475123899</v>
      </c>
      <c r="F47" s="778">
        <v>93.540209216646502</v>
      </c>
      <c r="G47" s="778">
        <v>989.601</v>
      </c>
      <c r="H47" s="778">
        <v>128.53</v>
      </c>
      <c r="I47" s="778">
        <v>12.74</v>
      </c>
    </row>
    <row r="48" spans="1:9">
      <c r="A48" s="208">
        <v>2013</v>
      </c>
      <c r="B48" s="778">
        <v>332.30927028406097</v>
      </c>
      <c r="C48" s="778">
        <v>1410.9997459219501</v>
      </c>
      <c r="D48" s="778">
        <v>86.651713510845497</v>
      </c>
      <c r="E48" s="778">
        <v>23.855391953822298</v>
      </c>
      <c r="F48" s="778">
        <v>97.171065933513304</v>
      </c>
      <c r="G48" s="778">
        <v>1041.434</v>
      </c>
      <c r="H48" s="778">
        <v>135.36000000000001</v>
      </c>
      <c r="I48" s="778">
        <v>10.32</v>
      </c>
    </row>
    <row r="49" spans="1:9">
      <c r="A49" s="208">
        <v>2014</v>
      </c>
      <c r="B49" s="778">
        <v>311.16214646800398</v>
      </c>
      <c r="C49" s="778">
        <v>1266.08843579428</v>
      </c>
      <c r="D49" s="778">
        <v>98.067869138849801</v>
      </c>
      <c r="E49" s="778">
        <v>19.076757975554798</v>
      </c>
      <c r="F49" s="778">
        <v>95.073908973203899</v>
      </c>
      <c r="G49" s="778">
        <v>1023.047</v>
      </c>
      <c r="H49" s="778">
        <v>96.84</v>
      </c>
      <c r="I49" s="778">
        <v>11.393000000000001</v>
      </c>
    </row>
    <row r="50" spans="1:9">
      <c r="A50" s="208">
        <v>2015</v>
      </c>
      <c r="B50" s="778">
        <v>249.43936106122101</v>
      </c>
      <c r="C50" s="778">
        <v>1161.0633374797301</v>
      </c>
      <c r="D50" s="778">
        <v>87.648225728083304</v>
      </c>
      <c r="E50" s="778">
        <v>15.7324473100644</v>
      </c>
      <c r="F50" s="778">
        <v>81.051744953555101</v>
      </c>
      <c r="G50" s="778">
        <v>756.43100000000004</v>
      </c>
      <c r="H50" s="778">
        <v>55.21</v>
      </c>
      <c r="I50" s="778">
        <v>6.6520000000000001</v>
      </c>
    </row>
    <row r="51" spans="1:9">
      <c r="A51" s="208">
        <v>2016</v>
      </c>
      <c r="B51" s="778">
        <v>220.56724303958799</v>
      </c>
      <c r="C51" s="778">
        <v>1247.99223226049</v>
      </c>
      <c r="D51" s="778">
        <v>94.799294404822803</v>
      </c>
      <c r="E51" s="778">
        <v>17.1393855205785</v>
      </c>
      <c r="F51" s="778">
        <v>84.8229560475732</v>
      </c>
      <c r="G51" s="778">
        <v>839.096</v>
      </c>
      <c r="H51" s="778">
        <v>57.705833333333345</v>
      </c>
      <c r="I51" s="778">
        <v>6.4840833333333334</v>
      </c>
    </row>
    <row r="52" spans="1:9">
      <c r="A52" s="208">
        <v>2017</v>
      </c>
      <c r="B52" s="778">
        <v>279.60636080616223</v>
      </c>
      <c r="C52" s="778">
        <v>1257.2305492630619</v>
      </c>
      <c r="D52" s="778">
        <v>131.16626237185116</v>
      </c>
      <c r="E52" s="778">
        <v>17.058771609730847</v>
      </c>
      <c r="F52" s="778">
        <v>105.12327966592601</v>
      </c>
      <c r="G52" s="778">
        <v>936.654</v>
      </c>
      <c r="H52" s="778">
        <v>71.760000000000005</v>
      </c>
      <c r="I52" s="778">
        <v>8.2059999999999995</v>
      </c>
    </row>
    <row r="53" spans="1:9">
      <c r="A53" s="257">
        <v>2018</v>
      </c>
      <c r="B53" s="779"/>
      <c r="C53" s="779"/>
      <c r="D53" s="779"/>
      <c r="E53" s="779"/>
      <c r="F53" s="779"/>
      <c r="G53" s="779"/>
      <c r="H53" s="779"/>
      <c r="I53" s="779"/>
    </row>
    <row r="54" spans="1:9">
      <c r="A54" s="355" t="s">
        <v>137</v>
      </c>
      <c r="B54" s="778">
        <v>321.30810000000002</v>
      </c>
      <c r="C54" s="778">
        <v>1330.15</v>
      </c>
      <c r="D54" s="778">
        <v>155.87110150000001</v>
      </c>
      <c r="E54" s="778">
        <v>17.12</v>
      </c>
      <c r="F54" s="778">
        <v>117.28320979999999</v>
      </c>
      <c r="G54" s="778">
        <v>955.56</v>
      </c>
      <c r="H54" s="778">
        <v>76.34</v>
      </c>
      <c r="I54" s="778">
        <v>11.567</v>
      </c>
    </row>
    <row r="55" spans="1:9">
      <c r="A55" s="355" t="s">
        <v>138</v>
      </c>
      <c r="B55" s="778">
        <v>317.59629999999999</v>
      </c>
      <c r="C55" s="778">
        <v>1332.029</v>
      </c>
      <c r="D55" s="778">
        <v>160.6170582</v>
      </c>
      <c r="E55" s="778">
        <v>16.59</v>
      </c>
      <c r="F55" s="778">
        <v>117.06425280000001</v>
      </c>
      <c r="G55" s="778">
        <v>1003.75</v>
      </c>
      <c r="H55" s="778">
        <v>77.459999999999994</v>
      </c>
      <c r="I55" s="780">
        <v>12.35</v>
      </c>
    </row>
    <row r="56" spans="1:9">
      <c r="A56" s="355" t="s">
        <v>139</v>
      </c>
      <c r="B56" s="778">
        <v>308.25060000000002</v>
      </c>
      <c r="C56" s="778">
        <v>1324.6571429999999</v>
      </c>
      <c r="D56" s="778">
        <v>148.87549569999999</v>
      </c>
      <c r="E56" s="778">
        <v>16.472952379999999</v>
      </c>
      <c r="F56" s="778">
        <v>108.7260911</v>
      </c>
      <c r="G56" s="778">
        <v>988.67</v>
      </c>
      <c r="H56" s="778">
        <v>70.349999999999994</v>
      </c>
      <c r="I56" s="780">
        <v>12.801</v>
      </c>
    </row>
    <row r="57" spans="1:9">
      <c r="A57" s="355" t="s">
        <v>140</v>
      </c>
      <c r="B57" s="778">
        <v>310.19139999999999</v>
      </c>
      <c r="C57" s="778">
        <v>1334.74</v>
      </c>
      <c r="D57" s="778">
        <v>144.7118418</v>
      </c>
      <c r="E57" s="778">
        <v>16.650549999999999</v>
      </c>
      <c r="F57" s="778">
        <v>106.9287313</v>
      </c>
      <c r="G57" s="778">
        <v>990</v>
      </c>
      <c r="H57" s="778">
        <v>65.75</v>
      </c>
      <c r="I57" s="780">
        <v>12.209</v>
      </c>
    </row>
    <row r="58" spans="1:9">
      <c r="A58" s="355" t="s">
        <v>141</v>
      </c>
      <c r="B58" s="778">
        <v>309.48020000000002</v>
      </c>
      <c r="C58" s="778">
        <v>1303.3239129999999</v>
      </c>
      <c r="D58" s="778">
        <v>138.58824619999999</v>
      </c>
      <c r="E58" s="778">
        <v>16.490652170000001</v>
      </c>
      <c r="F58" s="778">
        <v>107.2459995</v>
      </c>
      <c r="G58" s="778">
        <v>968.22</v>
      </c>
      <c r="H58" s="780">
        <v>66.099999999999994</v>
      </c>
      <c r="I58" s="778">
        <v>11.573</v>
      </c>
    </row>
    <row r="59" spans="1:9">
      <c r="A59" s="355" t="s">
        <v>142</v>
      </c>
      <c r="B59" s="778">
        <v>315.46377349850002</v>
      </c>
      <c r="C59" s="778">
        <v>1281.4000000000001</v>
      </c>
      <c r="D59" s="778">
        <v>140.4073582</v>
      </c>
      <c r="E59" s="778">
        <v>16.542857139999999</v>
      </c>
      <c r="F59" s="778">
        <v>110.71001769999999</v>
      </c>
      <c r="G59" s="778">
        <v>959.63</v>
      </c>
      <c r="H59" s="778" t="s">
        <v>466</v>
      </c>
      <c r="I59" s="778">
        <v>11.148999999999999</v>
      </c>
    </row>
    <row r="60" spans="1:9">
      <c r="A60" s="355" t="s">
        <v>143</v>
      </c>
      <c r="B60" s="778">
        <v>283</v>
      </c>
      <c r="C60" s="778">
        <v>1238</v>
      </c>
      <c r="D60" s="778">
        <v>121</v>
      </c>
      <c r="E60" s="778">
        <v>15.73786364</v>
      </c>
      <c r="F60" s="778">
        <v>100.37</v>
      </c>
      <c r="G60" s="778">
        <v>914.44</v>
      </c>
      <c r="H60" s="778" t="s">
        <v>466</v>
      </c>
      <c r="I60" s="778">
        <v>11.303000000000001</v>
      </c>
    </row>
    <row r="62" spans="1:9" ht="76.5" customHeight="1">
      <c r="A62" s="789" t="s">
        <v>651</v>
      </c>
      <c r="B62" s="789"/>
      <c r="C62" s="789"/>
      <c r="D62" s="789"/>
      <c r="E62" s="789"/>
      <c r="F62" s="789"/>
      <c r="G62" s="789"/>
      <c r="H62" s="789"/>
      <c r="I62" s="789"/>
    </row>
  </sheetData>
  <mergeCells count="3">
    <mergeCell ref="A62:I62"/>
    <mergeCell ref="B22:C22"/>
    <mergeCell ref="F22:I22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4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5"/>
    </row>
    <row r="4" spans="1:30" ht="15" customHeight="1">
      <c r="F4" s="838" t="s">
        <v>168</v>
      </c>
      <c r="G4" s="838"/>
      <c r="H4" s="838"/>
      <c r="I4" s="838"/>
      <c r="J4" s="838"/>
      <c r="K4" s="838"/>
      <c r="L4" s="838"/>
      <c r="M4" s="128"/>
      <c r="N4" s="402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838" t="s">
        <v>451</v>
      </c>
      <c r="AB4" s="838"/>
    </row>
    <row r="5" spans="1:30" ht="12.75" thickBot="1">
      <c r="A5" s="81" t="s">
        <v>121</v>
      </c>
      <c r="B5" s="82"/>
      <c r="C5" s="83" t="s">
        <v>122</v>
      </c>
      <c r="D5" s="83">
        <v>2007</v>
      </c>
      <c r="E5" s="83">
        <v>2008</v>
      </c>
      <c r="F5" s="83">
        <v>2009</v>
      </c>
      <c r="G5" s="83">
        <v>2010</v>
      </c>
      <c r="H5" s="83">
        <v>2011</v>
      </c>
      <c r="I5" s="83">
        <v>2012</v>
      </c>
      <c r="J5" s="83">
        <v>2013</v>
      </c>
      <c r="K5" s="83">
        <v>2014</v>
      </c>
      <c r="L5" s="83">
        <v>2015</v>
      </c>
      <c r="M5" s="83">
        <v>2016</v>
      </c>
      <c r="N5" s="83">
        <v>2017</v>
      </c>
      <c r="O5" s="83" t="s">
        <v>117</v>
      </c>
      <c r="P5" s="83" t="s">
        <v>118</v>
      </c>
      <c r="Q5" s="83" t="s">
        <v>124</v>
      </c>
      <c r="R5" s="83" t="s">
        <v>126</v>
      </c>
      <c r="S5" s="83" t="s">
        <v>127</v>
      </c>
      <c r="T5" s="83" t="s">
        <v>152</v>
      </c>
      <c r="U5" s="83" t="s">
        <v>153</v>
      </c>
      <c r="V5" s="83" t="s">
        <v>155</v>
      </c>
      <c r="W5" s="83" t="s">
        <v>156</v>
      </c>
      <c r="X5" s="83" t="s">
        <v>157</v>
      </c>
      <c r="Y5" s="83" t="s">
        <v>158</v>
      </c>
      <c r="Z5" s="83" t="s">
        <v>159</v>
      </c>
      <c r="AA5" s="83">
        <v>2017</v>
      </c>
      <c r="AB5" s="83">
        <v>2018</v>
      </c>
      <c r="AC5" s="84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474"/>
      <c r="O7" s="79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17"/>
      <c r="AB7" s="55"/>
      <c r="AC7" s="101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475">
        <v>13773.19020945282</v>
      </c>
      <c r="O8" s="92">
        <v>1224.7389886264336</v>
      </c>
      <c r="P8" s="94">
        <v>1093.8361693908512</v>
      </c>
      <c r="Q8" s="94">
        <v>1348.1637513185558</v>
      </c>
      <c r="R8" s="94"/>
      <c r="S8" s="94"/>
      <c r="T8" s="94"/>
      <c r="U8" s="94"/>
      <c r="V8" s="94"/>
      <c r="W8" s="94"/>
      <c r="X8" s="94"/>
      <c r="Y8" s="94"/>
      <c r="Z8" s="93"/>
      <c r="AA8" s="100">
        <v>3046.5608210931146</v>
      </c>
      <c r="AB8" s="95">
        <v>3666.7389093358406</v>
      </c>
      <c r="AC8" s="102">
        <f>AB8/AA8-1</f>
        <v>0.20356661975985246</v>
      </c>
      <c r="AD8" s="375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475">
        <v>2608.8056520000005</v>
      </c>
      <c r="O9" s="92">
        <v>201.54240300000001</v>
      </c>
      <c r="P9" s="94">
        <v>185.80975700000002</v>
      </c>
      <c r="Q9" s="94">
        <v>238.058774</v>
      </c>
      <c r="R9" s="94"/>
      <c r="S9" s="94"/>
      <c r="T9" s="94"/>
      <c r="U9" s="94"/>
      <c r="V9" s="94"/>
      <c r="W9" s="94"/>
      <c r="X9" s="94"/>
      <c r="Y9" s="94"/>
      <c r="Z9" s="93"/>
      <c r="AA9" s="100">
        <v>600.43769499999996</v>
      </c>
      <c r="AB9" s="95">
        <v>625.410934</v>
      </c>
      <c r="AC9" s="102">
        <f>AB9/AA9-1</f>
        <v>4.1591724183805745E-2</v>
      </c>
      <c r="AD9" s="375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475">
        <v>239.47410512458134</v>
      </c>
      <c r="O10" s="92">
        <v>275.64038743870043</v>
      </c>
      <c r="P10" s="94">
        <v>267.0235129071923</v>
      </c>
      <c r="Q10" s="94">
        <v>256.87639267968103</v>
      </c>
      <c r="R10" s="94"/>
      <c r="S10" s="94"/>
      <c r="T10" s="94"/>
      <c r="U10" s="94"/>
      <c r="V10" s="94"/>
      <c r="W10" s="94"/>
      <c r="X10" s="94"/>
      <c r="Y10" s="94"/>
      <c r="Z10" s="93"/>
      <c r="AA10" s="100">
        <v>230.14823264698131</v>
      </c>
      <c r="AB10" s="95">
        <v>265.93791403986853</v>
      </c>
      <c r="AC10" s="102">
        <f t="shared" ref="AC10:AC42" si="0">AB10/AA10-1</f>
        <v>0.15550708767676746</v>
      </c>
      <c r="AD10" s="375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475"/>
      <c r="O11" s="9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3"/>
      <c r="AA11" s="96"/>
      <c r="AB11" s="95"/>
      <c r="AC11" s="102"/>
      <c r="AD11" s="375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475">
        <v>7979.3150062432396</v>
      </c>
      <c r="O12" s="92">
        <v>701.24380093466527</v>
      </c>
      <c r="P12" s="94">
        <v>592.46111023851529</v>
      </c>
      <c r="Q12" s="94">
        <v>692.98793436004246</v>
      </c>
      <c r="R12" s="94"/>
      <c r="S12" s="94"/>
      <c r="T12" s="94"/>
      <c r="U12" s="94"/>
      <c r="V12" s="94"/>
      <c r="W12" s="94"/>
      <c r="X12" s="94"/>
      <c r="Y12" s="94"/>
      <c r="Z12" s="93"/>
      <c r="AA12" s="100">
        <v>1764.1113753943673</v>
      </c>
      <c r="AB12" s="95">
        <v>1986.6928455332231</v>
      </c>
      <c r="AC12" s="102">
        <f t="shared" si="0"/>
        <v>0.12617200548865437</v>
      </c>
      <c r="AD12" s="375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475">
        <v>6336.3753339999994</v>
      </c>
      <c r="O13" s="92">
        <v>527.19124499999998</v>
      </c>
      <c r="P13" s="94">
        <v>444.780959</v>
      </c>
      <c r="Q13" s="94">
        <v>523.14513199999999</v>
      </c>
      <c r="R13" s="94"/>
      <c r="S13" s="94"/>
      <c r="T13" s="94"/>
      <c r="U13" s="94"/>
      <c r="V13" s="94"/>
      <c r="W13" s="94"/>
      <c r="X13" s="94"/>
      <c r="Y13" s="94"/>
      <c r="Z13" s="93"/>
      <c r="AA13" s="100">
        <v>1447.0680830000001</v>
      </c>
      <c r="AB13" s="95">
        <v>1495.1173359999998</v>
      </c>
      <c r="AC13" s="102">
        <f t="shared" si="0"/>
        <v>3.3204555863319163E-2</v>
      </c>
      <c r="AD13" s="375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475">
        <v>1259.2869875348897</v>
      </c>
      <c r="O14" s="92">
        <v>1330.150695</v>
      </c>
      <c r="P14" s="94">
        <v>1332.0289419999999</v>
      </c>
      <c r="Q14" s="94">
        <v>1324.65714</v>
      </c>
      <c r="R14" s="94"/>
      <c r="S14" s="94"/>
      <c r="T14" s="94"/>
      <c r="U14" s="94"/>
      <c r="V14" s="94"/>
      <c r="W14" s="94"/>
      <c r="X14" s="94"/>
      <c r="Y14" s="94"/>
      <c r="Z14" s="93"/>
      <c r="AA14" s="100">
        <v>1219.0935562182303</v>
      </c>
      <c r="AB14" s="95">
        <v>1328.7872447846619</v>
      </c>
      <c r="AC14" s="102">
        <f t="shared" si="0"/>
        <v>8.9979713211440604E-2</v>
      </c>
      <c r="AD14" s="375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475"/>
      <c r="O15" s="92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3"/>
      <c r="AA15" s="96"/>
      <c r="AB15" s="95"/>
      <c r="AC15" s="102"/>
      <c r="AD15" s="375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475">
        <v>2376.2998861161768</v>
      </c>
      <c r="O16" s="92">
        <v>211.62590956663553</v>
      </c>
      <c r="P16" s="94">
        <v>251.62344005072632</v>
      </c>
      <c r="Q16" s="94">
        <v>244.61664167100813</v>
      </c>
      <c r="R16" s="94"/>
      <c r="S16" s="94"/>
      <c r="T16" s="94"/>
      <c r="U16" s="94"/>
      <c r="V16" s="94"/>
      <c r="W16" s="94"/>
      <c r="X16" s="94"/>
      <c r="Y16" s="94"/>
      <c r="Z16" s="93"/>
      <c r="AA16" s="100">
        <v>514.61880992881981</v>
      </c>
      <c r="AB16" s="95">
        <v>707.86599128836997</v>
      </c>
      <c r="AC16" s="102">
        <f t="shared" si="0"/>
        <v>0.37551519227655006</v>
      </c>
      <c r="AD16" s="375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475">
        <v>1240.033964</v>
      </c>
      <c r="O17" s="92">
        <v>95.978949999999998</v>
      </c>
      <c r="P17" s="94">
        <v>108.691818</v>
      </c>
      <c r="Q17" s="94">
        <v>107.226525</v>
      </c>
      <c r="R17" s="94"/>
      <c r="S17" s="94"/>
      <c r="T17" s="94"/>
      <c r="U17" s="94"/>
      <c r="V17" s="94"/>
      <c r="W17" s="94"/>
      <c r="X17" s="94"/>
      <c r="Y17" s="94"/>
      <c r="Z17" s="93"/>
      <c r="AA17" s="100">
        <v>303.28399100000001</v>
      </c>
      <c r="AB17" s="95">
        <v>311.89729299999999</v>
      </c>
      <c r="AC17" s="102">
        <f t="shared" si="0"/>
        <v>2.8400120862297484E-2</v>
      </c>
      <c r="AD17" s="375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475">
        <v>86.922739897966764</v>
      </c>
      <c r="O18" s="92">
        <v>100.01349032651002</v>
      </c>
      <c r="P18" s="94">
        <v>105.00741879224236</v>
      </c>
      <c r="Q18" s="94">
        <v>103.47835317519926</v>
      </c>
      <c r="R18" s="94"/>
      <c r="S18" s="94"/>
      <c r="T18" s="94"/>
      <c r="U18" s="94"/>
      <c r="V18" s="94"/>
      <c r="W18" s="94"/>
      <c r="X18" s="94"/>
      <c r="Y18" s="94"/>
      <c r="Z18" s="93"/>
      <c r="AA18" s="100">
        <v>76.966530568437719</v>
      </c>
      <c r="AB18" s="95">
        <v>102.94498215824242</v>
      </c>
      <c r="AC18" s="102">
        <f t="shared" si="0"/>
        <v>0.33752920130270092</v>
      </c>
      <c r="AD18" s="375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475"/>
      <c r="O19" s="92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6"/>
      <c r="AB19" s="95"/>
      <c r="AC19" s="102"/>
      <c r="AD19" s="375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475">
        <v>118.029144359499</v>
      </c>
      <c r="O20" s="88">
        <v>10.810272149639999</v>
      </c>
      <c r="P20" s="90">
        <v>8.6915224151200015</v>
      </c>
      <c r="Q20" s="90">
        <v>10.500047482074999</v>
      </c>
      <c r="R20" s="90"/>
      <c r="S20" s="90"/>
      <c r="T20" s="90"/>
      <c r="U20" s="90"/>
      <c r="V20" s="90"/>
      <c r="W20" s="90"/>
      <c r="X20" s="90"/>
      <c r="Y20" s="90"/>
      <c r="Z20" s="89"/>
      <c r="AA20" s="100">
        <v>26.594495830966999</v>
      </c>
      <c r="AB20" s="95">
        <v>30.001842046835002</v>
      </c>
      <c r="AC20" s="102">
        <f t="shared" si="0"/>
        <v>0.12812223392106725</v>
      </c>
      <c r="AD20" s="375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475">
        <v>6.9465319999999995</v>
      </c>
      <c r="O21" s="90">
        <v>0.65115500000000004</v>
      </c>
      <c r="P21" s="90">
        <v>0.51156800000000002</v>
      </c>
      <c r="Q21" s="90">
        <v>0.63324499999999995</v>
      </c>
      <c r="R21" s="90"/>
      <c r="S21" s="90"/>
      <c r="T21" s="90"/>
      <c r="U21" s="90"/>
      <c r="V21" s="90"/>
      <c r="W21" s="90"/>
      <c r="X21" s="90"/>
      <c r="Y21" s="90"/>
      <c r="Z21" s="89"/>
      <c r="AA21" s="99">
        <v>1.5446279999999999</v>
      </c>
      <c r="AB21" s="91">
        <v>1.7959680000000002</v>
      </c>
      <c r="AC21" s="102">
        <f t="shared" si="0"/>
        <v>0.16271879054374283</v>
      </c>
      <c r="AD21" s="375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475">
        <v>16.991089130446532</v>
      </c>
      <c r="O22" s="90">
        <v>16.601687999999999</v>
      </c>
      <c r="P22" s="90">
        <v>16.989965000000002</v>
      </c>
      <c r="Q22" s="90">
        <v>16.581334999999999</v>
      </c>
      <c r="R22" s="90"/>
      <c r="S22" s="90"/>
      <c r="T22" s="90"/>
      <c r="U22" s="90"/>
      <c r="V22" s="90"/>
      <c r="W22" s="90"/>
      <c r="X22" s="90"/>
      <c r="Y22" s="90"/>
      <c r="Z22" s="89"/>
      <c r="AA22" s="99">
        <v>17.217411461508533</v>
      </c>
      <c r="AB22" s="91">
        <v>16.705109471235009</v>
      </c>
      <c r="AC22" s="102">
        <f t="shared" si="0"/>
        <v>-2.9754878741141355E-2</v>
      </c>
      <c r="AD22" s="375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475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3"/>
      <c r="AA23" s="96"/>
      <c r="AB23" s="95"/>
      <c r="AC23" s="102"/>
      <c r="AD23" s="375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475">
        <v>1707.4039311799302</v>
      </c>
      <c r="O24" s="94">
        <v>128.92400978467205</v>
      </c>
      <c r="P24" s="94">
        <v>167.73412283989393</v>
      </c>
      <c r="Q24" s="94">
        <v>121.61914322064167</v>
      </c>
      <c r="R24" s="94"/>
      <c r="S24" s="94"/>
      <c r="T24" s="94"/>
      <c r="U24" s="94"/>
      <c r="V24" s="94"/>
      <c r="W24" s="94"/>
      <c r="X24" s="94"/>
      <c r="Y24" s="94"/>
      <c r="Z24" s="93"/>
      <c r="AA24" s="100">
        <v>335.31797342847671</v>
      </c>
      <c r="AB24" s="95">
        <v>418.27727584520761</v>
      </c>
      <c r="AC24" s="102">
        <f t="shared" si="0"/>
        <v>0.24740487832641067</v>
      </c>
      <c r="AD24" s="375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475">
        <v>856.21164399999998</v>
      </c>
      <c r="O25" s="90">
        <v>58.864221999999998</v>
      </c>
      <c r="P25" s="90">
        <v>77.25025500000001</v>
      </c>
      <c r="Q25" s="90">
        <v>58.792951000000002</v>
      </c>
      <c r="R25" s="90"/>
      <c r="S25" s="90"/>
      <c r="T25" s="90"/>
      <c r="U25" s="90"/>
      <c r="V25" s="90"/>
      <c r="W25" s="90"/>
      <c r="X25" s="90"/>
      <c r="Y25" s="90"/>
      <c r="Z25" s="89"/>
      <c r="AA25" s="100">
        <v>170.57615099999998</v>
      </c>
      <c r="AB25" s="95">
        <v>194.90742800000004</v>
      </c>
      <c r="AC25" s="102">
        <f t="shared" si="0"/>
        <v>0.14264172838558231</v>
      </c>
      <c r="AD25" s="375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475">
        <v>90.452565217767742</v>
      </c>
      <c r="O26" s="90">
        <v>99.34548552791982</v>
      </c>
      <c r="P26" s="90">
        <v>98.488889530291658</v>
      </c>
      <c r="Q26" s="90">
        <v>93.830152207907176</v>
      </c>
      <c r="R26" s="90"/>
      <c r="S26" s="90"/>
      <c r="T26" s="90"/>
      <c r="U26" s="90"/>
      <c r="V26" s="90"/>
      <c r="W26" s="90"/>
      <c r="X26" s="90"/>
      <c r="Y26" s="90"/>
      <c r="Z26" s="89"/>
      <c r="AA26" s="99">
        <v>89.167022106753819</v>
      </c>
      <c r="AB26" s="91">
        <v>97.342303889912003</v>
      </c>
      <c r="AC26" s="102">
        <f t="shared" si="0"/>
        <v>9.1685037696677352E-2</v>
      </c>
      <c r="AD26" s="375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475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3"/>
      <c r="AA27" s="96"/>
      <c r="AB27" s="95"/>
      <c r="AC27" s="102"/>
      <c r="AD27" s="375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475">
        <v>426.70590445394402</v>
      </c>
      <c r="O28" s="90">
        <v>47.794401997039003</v>
      </c>
      <c r="P28" s="90">
        <v>52.466669471995992</v>
      </c>
      <c r="Q28" s="90">
        <v>49.718177291865999</v>
      </c>
      <c r="R28" s="90"/>
      <c r="S28" s="90"/>
      <c r="T28" s="90"/>
      <c r="U28" s="90"/>
      <c r="V28" s="90"/>
      <c r="W28" s="90"/>
      <c r="X28" s="90"/>
      <c r="Y28" s="90"/>
      <c r="Z28" s="89"/>
      <c r="AA28" s="99">
        <v>97.075353822910017</v>
      </c>
      <c r="AB28" s="91">
        <v>149.97924876090099</v>
      </c>
      <c r="AC28" s="102">
        <f t="shared" si="0"/>
        <v>0.54497761640406739</v>
      </c>
      <c r="AD28" s="375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475">
        <v>11.463353000000001</v>
      </c>
      <c r="O29" s="90">
        <v>1.5377129999999999</v>
      </c>
      <c r="P29" s="90">
        <v>1.3923709999999998</v>
      </c>
      <c r="Q29" s="90">
        <v>1.3911439999999999</v>
      </c>
      <c r="R29" s="90"/>
      <c r="S29" s="90"/>
      <c r="T29" s="90"/>
      <c r="U29" s="90"/>
      <c r="V29" s="90"/>
      <c r="W29" s="90"/>
      <c r="X29" s="90"/>
      <c r="Y29" s="90"/>
      <c r="Z29" s="89"/>
      <c r="AA29" s="99">
        <v>2.1447050000000001</v>
      </c>
      <c r="AB29" s="91">
        <v>4.3212279999999996</v>
      </c>
      <c r="AC29" s="102">
        <f t="shared" si="0"/>
        <v>1.014835606761769</v>
      </c>
      <c r="AD29" s="375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475">
        <v>37.223481162443832</v>
      </c>
      <c r="O30" s="90">
        <v>31.081483994112691</v>
      </c>
      <c r="P30" s="90">
        <v>37.681529902587741</v>
      </c>
      <c r="Q30" s="90">
        <v>35.739058855061735</v>
      </c>
      <c r="R30" s="90"/>
      <c r="S30" s="90"/>
      <c r="T30" s="90"/>
      <c r="U30" s="90"/>
      <c r="V30" s="90"/>
      <c r="W30" s="90"/>
      <c r="X30" s="90"/>
      <c r="Y30" s="90"/>
      <c r="Z30" s="89"/>
      <c r="AA30" s="99">
        <v>45.262800162684385</v>
      </c>
      <c r="AB30" s="91">
        <v>34.70755275141719</v>
      </c>
      <c r="AC30" s="102">
        <f t="shared" si="0"/>
        <v>-0.23319916959024478</v>
      </c>
      <c r="AD30" s="375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475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3"/>
      <c r="AA31" s="96"/>
      <c r="AB31" s="95"/>
      <c r="AC31" s="102"/>
      <c r="AD31" s="375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475">
        <v>370.47615447265594</v>
      </c>
      <c r="O32" s="90">
        <v>33.122487990099089</v>
      </c>
      <c r="P32" s="90">
        <v>24.386220113023526</v>
      </c>
      <c r="Q32" s="90">
        <v>28.482049764100132</v>
      </c>
      <c r="R32" s="90"/>
      <c r="S32" s="90"/>
      <c r="T32" s="90"/>
      <c r="U32" s="90"/>
      <c r="V32" s="90"/>
      <c r="W32" s="90"/>
      <c r="X32" s="90"/>
      <c r="Y32" s="90"/>
      <c r="Z32" s="89"/>
      <c r="AA32" s="99">
        <v>90.471681848412146</v>
      </c>
      <c r="AB32" s="91">
        <v>85.990757867222754</v>
      </c>
      <c r="AC32" s="102">
        <f>AB32/AA32-1</f>
        <v>-4.9528470010066883E-2</v>
      </c>
      <c r="AD32" s="375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475">
        <v>18.695043000000002</v>
      </c>
      <c r="O33" s="90">
        <v>1.6121780000000001</v>
      </c>
      <c r="P33" s="90">
        <v>1.1259809999999999</v>
      </c>
      <c r="Q33" s="90">
        <v>1.306211</v>
      </c>
      <c r="R33" s="90"/>
      <c r="S33" s="90"/>
      <c r="T33" s="90"/>
      <c r="U33" s="90"/>
      <c r="V33" s="90"/>
      <c r="W33" s="90"/>
      <c r="X33" s="90"/>
      <c r="Y33" s="90"/>
      <c r="Z33" s="89"/>
      <c r="AA33" s="99">
        <v>4.5287569999999997</v>
      </c>
      <c r="AB33" s="91">
        <v>4.0443699999999998</v>
      </c>
      <c r="AC33" s="102">
        <f>AB33/AA33-1</f>
        <v>-0.10695804610404136</v>
      </c>
      <c r="AD33" s="375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475">
        <v>898.87547696861725</v>
      </c>
      <c r="O34" s="94">
        <v>931.91371100000003</v>
      </c>
      <c r="P34" s="94">
        <v>982.37922100000003</v>
      </c>
      <c r="Q34" s="94">
        <v>989.06229199999996</v>
      </c>
      <c r="R34" s="94"/>
      <c r="S34" s="94"/>
      <c r="T34" s="94"/>
      <c r="U34" s="94"/>
      <c r="V34" s="94"/>
      <c r="W34" s="94"/>
      <c r="X34" s="94"/>
      <c r="Y34" s="94"/>
      <c r="Z34" s="93"/>
      <c r="AA34" s="100">
        <v>906.14852127211179</v>
      </c>
      <c r="AB34" s="95">
        <v>964.42095206644581</v>
      </c>
      <c r="AC34" s="102">
        <f>AB34/AA34-1</f>
        <v>6.4307814256019835E-2</v>
      </c>
      <c r="AD34" s="375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475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3"/>
      <c r="AA35" s="96"/>
      <c r="AB35" s="95"/>
      <c r="AC35" s="102"/>
      <c r="AD35" s="375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475">
        <v>363.09769384747199</v>
      </c>
      <c r="O36" s="94">
        <v>32.504858488137828</v>
      </c>
      <c r="P36" s="94">
        <v>43.924492173968552</v>
      </c>
      <c r="Q36" s="94">
        <v>60.689067500316952</v>
      </c>
      <c r="R36" s="94"/>
      <c r="S36" s="94"/>
      <c r="T36" s="94"/>
      <c r="U36" s="94"/>
      <c r="V36" s="94"/>
      <c r="W36" s="94"/>
      <c r="X36" s="94"/>
      <c r="Y36" s="94"/>
      <c r="Z36" s="93"/>
      <c r="AA36" s="100">
        <v>69.998187907540711</v>
      </c>
      <c r="AB36" s="95">
        <v>137.11841816242332</v>
      </c>
      <c r="AC36" s="102">
        <f t="shared" si="0"/>
        <v>0.95888525490889087</v>
      </c>
      <c r="AD36" s="375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475">
        <v>25.183071454</v>
      </c>
      <c r="O37" s="90">
        <v>1.6488150560000001</v>
      </c>
      <c r="P37" s="90">
        <v>2.0663966679999999</v>
      </c>
      <c r="Q37" s="90">
        <v>2.6237985620000002</v>
      </c>
      <c r="R37" s="90"/>
      <c r="S37" s="90"/>
      <c r="T37" s="90"/>
      <c r="U37" s="90"/>
      <c r="V37" s="90"/>
      <c r="W37" s="90"/>
      <c r="X37" s="90"/>
      <c r="Y37" s="90"/>
      <c r="Z37" s="89"/>
      <c r="AA37" s="99">
        <v>5.2826392159999997</v>
      </c>
      <c r="AB37" s="91">
        <v>6.3390102860000006</v>
      </c>
      <c r="AC37" s="102">
        <f t="shared" si="0"/>
        <v>0.19997032294018413</v>
      </c>
      <c r="AD37" s="375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475">
        <v>654.0041940263369</v>
      </c>
      <c r="O38" s="94">
        <v>894.21525746602924</v>
      </c>
      <c r="P38" s="94">
        <v>964.1815056506299</v>
      </c>
      <c r="Q38" s="94">
        <v>1049.1696412690824</v>
      </c>
      <c r="R38" s="94"/>
      <c r="S38" s="94"/>
      <c r="T38" s="94"/>
      <c r="U38" s="94"/>
      <c r="V38" s="94"/>
      <c r="W38" s="94"/>
      <c r="X38" s="94"/>
      <c r="Y38" s="94"/>
      <c r="Z38" s="93"/>
      <c r="AA38" s="100">
        <v>601.03752405654984</v>
      </c>
      <c r="AB38" s="95">
        <v>981.16055123474268</v>
      </c>
      <c r="AC38" s="102">
        <f t="shared" si="0"/>
        <v>0.63244475089117436</v>
      </c>
      <c r="AD38" s="375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475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3"/>
      <c r="AA39" s="96"/>
      <c r="AB39" s="95"/>
      <c r="AC39" s="102"/>
      <c r="AD39" s="375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475">
        <v>44.063618152527965</v>
      </c>
      <c r="O40" s="90">
        <v>2.1235225118621699</v>
      </c>
      <c r="P40" s="90">
        <v>0.17459182603144541</v>
      </c>
      <c r="Q40" s="90">
        <v>1.9995344996830511</v>
      </c>
      <c r="R40" s="90"/>
      <c r="S40" s="90"/>
      <c r="T40" s="90"/>
      <c r="U40" s="90"/>
      <c r="V40" s="90"/>
      <c r="W40" s="90"/>
      <c r="X40" s="90"/>
      <c r="Y40" s="90"/>
      <c r="Z40" s="89"/>
      <c r="AA40" s="99">
        <v>9.2973370924592835</v>
      </c>
      <c r="AB40" s="95">
        <v>4.2976488375766664</v>
      </c>
      <c r="AC40" s="102">
        <f t="shared" si="0"/>
        <v>-0.53775486520088367</v>
      </c>
      <c r="AD40" s="375"/>
    </row>
    <row r="41" spans="1:30">
      <c r="D41" s="126"/>
      <c r="E41" s="127"/>
      <c r="F41" s="127"/>
      <c r="G41" s="16"/>
      <c r="H41" s="16"/>
      <c r="I41" s="16"/>
      <c r="J41" s="16"/>
      <c r="K41" s="16"/>
      <c r="L41" s="16"/>
      <c r="M41" s="16"/>
      <c r="N41" s="476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3"/>
      <c r="AA41" s="96"/>
      <c r="AB41" s="95"/>
      <c r="AC41" s="101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7">
        <f>O40+O36+O28+O32+O24+O20+O16+O12+O8</f>
        <v>2392.8882520491843</v>
      </c>
      <c r="P42" s="97">
        <f>P40+P36+P28+P32+P24+P20+P16+P12+P8</f>
        <v>2235.298338520126</v>
      </c>
      <c r="Q42" s="97">
        <f t="shared" ref="Q42:AB42" si="2">SUM(Q8,Q12,Q16,Q20,Q24,Q32,Q28,Q36,Q40)</f>
        <v>2558.7763471082894</v>
      </c>
      <c r="R42" s="97">
        <f t="shared" si="2"/>
        <v>0</v>
      </c>
      <c r="S42" s="97">
        <f t="shared" si="2"/>
        <v>0</v>
      </c>
      <c r="T42" s="97">
        <f t="shared" si="2"/>
        <v>0</v>
      </c>
      <c r="U42" s="97">
        <f t="shared" si="2"/>
        <v>0</v>
      </c>
      <c r="V42" s="97">
        <f t="shared" si="2"/>
        <v>0</v>
      </c>
      <c r="W42" s="97">
        <f t="shared" si="2"/>
        <v>0</v>
      </c>
      <c r="X42" s="97">
        <f t="shared" si="2"/>
        <v>0</v>
      </c>
      <c r="Y42" s="97">
        <f t="shared" si="2"/>
        <v>0</v>
      </c>
      <c r="Z42" s="97">
        <f t="shared" si="2"/>
        <v>0</v>
      </c>
      <c r="AA42" s="97">
        <f t="shared" si="2"/>
        <v>5954.0460363470675</v>
      </c>
      <c r="AB42" s="97">
        <f t="shared" si="2"/>
        <v>7186.9629376776002</v>
      </c>
      <c r="AC42" s="103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6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7"/>
    </row>
    <row r="50" spans="1:30">
      <c r="A50" s="104" t="str">
        <f t="shared" ref="A50:AA50" si="3">A8</f>
        <v>Cobre</v>
      </c>
      <c r="B50" s="104" t="str">
        <f t="shared" si="3"/>
        <v>Valor</v>
      </c>
      <c r="C50" s="104" t="str">
        <f t="shared" si="3"/>
        <v>(US$MM)</v>
      </c>
      <c r="D50" s="105">
        <f>D8</f>
        <v>7219.0687201917526</v>
      </c>
      <c r="E50" s="105">
        <f>E8</f>
        <v>7276.9520400628562</v>
      </c>
      <c r="F50" s="105">
        <f t="shared" si="3"/>
        <v>5935.4024202705696</v>
      </c>
      <c r="G50" s="105">
        <f t="shared" si="3"/>
        <v>8879.1470329311687</v>
      </c>
      <c r="H50" s="105">
        <f t="shared" si="3"/>
        <v>10721.031282565797</v>
      </c>
      <c r="I50" s="105">
        <f t="shared" si="3"/>
        <v>10730.942210401816</v>
      </c>
      <c r="J50" s="105">
        <f t="shared" si="3"/>
        <v>9820.7478280872583</v>
      </c>
      <c r="K50" s="105">
        <f t="shared" si="3"/>
        <v>8874.9060769625194</v>
      </c>
      <c r="L50" s="105">
        <f t="shared" si="3"/>
        <v>8167.541312653776</v>
      </c>
      <c r="M50" s="105">
        <f>M8</f>
        <v>10171.202800494437</v>
      </c>
      <c r="N50" s="105">
        <f>N8</f>
        <v>13773.19020945282</v>
      </c>
      <c r="O50" s="106">
        <f t="shared" si="3"/>
        <v>1224.7389886264336</v>
      </c>
      <c r="P50" s="106">
        <f t="shared" si="3"/>
        <v>1093.8361693908512</v>
      </c>
      <c r="Q50" s="106">
        <f t="shared" si="3"/>
        <v>1348.1637513185558</v>
      </c>
      <c r="R50" s="106">
        <f t="shared" si="3"/>
        <v>0</v>
      </c>
      <c r="S50" s="106">
        <f t="shared" si="3"/>
        <v>0</v>
      </c>
      <c r="T50" s="106">
        <f t="shared" si="3"/>
        <v>0</v>
      </c>
      <c r="U50" s="106">
        <f t="shared" si="3"/>
        <v>0</v>
      </c>
      <c r="V50" s="106">
        <f t="shared" si="3"/>
        <v>0</v>
      </c>
      <c r="W50" s="106">
        <f t="shared" si="3"/>
        <v>0</v>
      </c>
      <c r="X50" s="106">
        <f t="shared" si="3"/>
        <v>0</v>
      </c>
      <c r="Y50" s="106">
        <f>Y8</f>
        <v>0</v>
      </c>
      <c r="Z50" s="106">
        <f>Z8</f>
        <v>0</v>
      </c>
      <c r="AA50" s="107">
        <f t="shared" si="3"/>
        <v>3046.5608210931146</v>
      </c>
      <c r="AB50" s="107">
        <f>AB8</f>
        <v>3666.7389093358406</v>
      </c>
      <c r="AC50" s="110">
        <f t="shared" ref="AC50:AC59" si="4">AB50/AA50-1</f>
        <v>0.20356661975985246</v>
      </c>
      <c r="AD50" s="134"/>
    </row>
    <row r="51" spans="1:30">
      <c r="A51" s="104" t="str">
        <f t="shared" ref="A51:AB51" si="5">A12</f>
        <v>Oro</v>
      </c>
      <c r="B51" s="104" t="str">
        <f t="shared" si="5"/>
        <v>Valor</v>
      </c>
      <c r="C51" s="104" t="str">
        <f t="shared" si="5"/>
        <v>(US$MM)</v>
      </c>
      <c r="D51" s="105">
        <f>D12</f>
        <v>4187.4032129251573</v>
      </c>
      <c r="E51" s="105">
        <f>E12</f>
        <v>5586.0346055150185</v>
      </c>
      <c r="F51" s="105">
        <f t="shared" si="5"/>
        <v>6790.9480920625147</v>
      </c>
      <c r="G51" s="105">
        <f t="shared" si="5"/>
        <v>7744.6314899523886</v>
      </c>
      <c r="H51" s="105">
        <f t="shared" si="5"/>
        <v>10235.353079840146</v>
      </c>
      <c r="I51" s="105">
        <f t="shared" si="5"/>
        <v>10745.515758961699</v>
      </c>
      <c r="J51" s="105">
        <f t="shared" si="5"/>
        <v>8536.2794900494937</v>
      </c>
      <c r="K51" s="105">
        <f t="shared" si="5"/>
        <v>6729.0722178974011</v>
      </c>
      <c r="L51" s="105">
        <f t="shared" si="5"/>
        <v>6650.5953646963681</v>
      </c>
      <c r="M51" s="105">
        <f>M12</f>
        <v>7385.9574342377318</v>
      </c>
      <c r="N51" s="105">
        <f>N12</f>
        <v>7979.3150062432396</v>
      </c>
      <c r="O51" s="106">
        <f t="shared" si="5"/>
        <v>701.24380093466527</v>
      </c>
      <c r="P51" s="106">
        <f t="shared" si="5"/>
        <v>592.46111023851529</v>
      </c>
      <c r="Q51" s="106">
        <f t="shared" si="5"/>
        <v>692.98793436004246</v>
      </c>
      <c r="R51" s="106">
        <f t="shared" si="5"/>
        <v>0</v>
      </c>
      <c r="S51" s="106">
        <f t="shared" si="5"/>
        <v>0</v>
      </c>
      <c r="T51" s="106">
        <f t="shared" si="5"/>
        <v>0</v>
      </c>
      <c r="U51" s="106">
        <f t="shared" si="5"/>
        <v>0</v>
      </c>
      <c r="V51" s="106">
        <f t="shared" si="5"/>
        <v>0</v>
      </c>
      <c r="W51" s="106">
        <f t="shared" si="5"/>
        <v>0</v>
      </c>
      <c r="X51" s="106">
        <f t="shared" si="5"/>
        <v>0</v>
      </c>
      <c r="Y51" s="106">
        <f>Y12</f>
        <v>0</v>
      </c>
      <c r="Z51" s="106">
        <f>Z12</f>
        <v>0</v>
      </c>
      <c r="AA51" s="107">
        <f t="shared" si="5"/>
        <v>1764.1113753943673</v>
      </c>
      <c r="AB51" s="107">
        <f t="shared" si="5"/>
        <v>1986.6928455332231</v>
      </c>
      <c r="AC51" s="110">
        <f t="shared" si="4"/>
        <v>0.12617200548865437</v>
      </c>
    </row>
    <row r="52" spans="1:30">
      <c r="A52" s="104" t="str">
        <f t="shared" ref="A52:AB52" si="6">A16</f>
        <v>Zinc</v>
      </c>
      <c r="B52" s="104" t="str">
        <f t="shared" si="6"/>
        <v>Valor</v>
      </c>
      <c r="C52" s="104" t="str">
        <f t="shared" si="6"/>
        <v>(US$MM)</v>
      </c>
      <c r="D52" s="105">
        <f>D16</f>
        <v>2539.4072801646053</v>
      </c>
      <c r="E52" s="105">
        <f>E16</f>
        <v>1468.2951198311805</v>
      </c>
      <c r="F52" s="105">
        <f t="shared" si="6"/>
        <v>1233.2203045912822</v>
      </c>
      <c r="G52" s="105">
        <f t="shared" si="6"/>
        <v>1696.0733253334295</v>
      </c>
      <c r="H52" s="105">
        <f t="shared" si="6"/>
        <v>1522.5406592484687</v>
      </c>
      <c r="I52" s="105">
        <f t="shared" si="6"/>
        <v>1352.3374325660052</v>
      </c>
      <c r="J52" s="105">
        <f t="shared" si="6"/>
        <v>1413.8433873410634</v>
      </c>
      <c r="K52" s="105">
        <f t="shared" si="6"/>
        <v>1503.5472338862523</v>
      </c>
      <c r="L52" s="105">
        <f t="shared" si="6"/>
        <v>1507.6585311955087</v>
      </c>
      <c r="M52" s="105">
        <f>M16</f>
        <v>1465.4520841719275</v>
      </c>
      <c r="N52" s="105">
        <f>N16</f>
        <v>2376.2998861161768</v>
      </c>
      <c r="O52" s="106">
        <f t="shared" si="6"/>
        <v>211.62590956663553</v>
      </c>
      <c r="P52" s="106">
        <f t="shared" si="6"/>
        <v>251.62344005072632</v>
      </c>
      <c r="Q52" s="106">
        <f t="shared" si="6"/>
        <v>244.61664167100813</v>
      </c>
      <c r="R52" s="106">
        <f t="shared" si="6"/>
        <v>0</v>
      </c>
      <c r="S52" s="106">
        <f t="shared" si="6"/>
        <v>0</v>
      </c>
      <c r="T52" s="106">
        <f t="shared" si="6"/>
        <v>0</v>
      </c>
      <c r="U52" s="106">
        <f t="shared" si="6"/>
        <v>0</v>
      </c>
      <c r="V52" s="106">
        <f t="shared" si="6"/>
        <v>0</v>
      </c>
      <c r="W52" s="106">
        <f t="shared" si="6"/>
        <v>0</v>
      </c>
      <c r="X52" s="106">
        <f t="shared" si="6"/>
        <v>0</v>
      </c>
      <c r="Y52" s="106">
        <f>Y16</f>
        <v>0</v>
      </c>
      <c r="Z52" s="106">
        <f>Z16</f>
        <v>0</v>
      </c>
      <c r="AA52" s="107">
        <f t="shared" si="6"/>
        <v>514.61880992881981</v>
      </c>
      <c r="AB52" s="107">
        <f t="shared" si="6"/>
        <v>707.86599128836997</v>
      </c>
      <c r="AC52" s="110">
        <f t="shared" si="4"/>
        <v>0.37551519227655006</v>
      </c>
    </row>
    <row r="53" spans="1:30">
      <c r="A53" s="104" t="str">
        <f t="shared" ref="A53:AB53" si="7">A20</f>
        <v>Plata</v>
      </c>
      <c r="B53" s="104" t="str">
        <f t="shared" si="7"/>
        <v>Valor</v>
      </c>
      <c r="C53" s="104" t="str">
        <f t="shared" si="7"/>
        <v>(US$MM)</v>
      </c>
      <c r="D53" s="105">
        <f>D20</f>
        <v>538.233568262017</v>
      </c>
      <c r="E53" s="105">
        <f>E20</f>
        <v>595.44527574297194</v>
      </c>
      <c r="F53" s="105">
        <f t="shared" si="7"/>
        <v>214.08494407795499</v>
      </c>
      <c r="G53" s="105">
        <f t="shared" si="7"/>
        <v>118.20838016762899</v>
      </c>
      <c r="H53" s="105">
        <f t="shared" si="7"/>
        <v>219.44862884541499</v>
      </c>
      <c r="I53" s="105">
        <f t="shared" si="7"/>
        <v>209.569981439488</v>
      </c>
      <c r="J53" s="105">
        <f t="shared" si="7"/>
        <v>479.2518043975009</v>
      </c>
      <c r="K53" s="105">
        <f t="shared" si="7"/>
        <v>331.07695278478701</v>
      </c>
      <c r="L53" s="105">
        <f t="shared" si="7"/>
        <v>137.79635297098301</v>
      </c>
      <c r="M53" s="105">
        <f>M20</f>
        <v>120.45621156886003</v>
      </c>
      <c r="N53" s="105">
        <f>N20</f>
        <v>118.029144359499</v>
      </c>
      <c r="O53" s="106">
        <f t="shared" si="7"/>
        <v>10.810272149639999</v>
      </c>
      <c r="P53" s="106">
        <f t="shared" si="7"/>
        <v>8.6915224151200015</v>
      </c>
      <c r="Q53" s="106">
        <f t="shared" si="7"/>
        <v>10.500047482074999</v>
      </c>
      <c r="R53" s="106">
        <f t="shared" si="7"/>
        <v>0</v>
      </c>
      <c r="S53" s="106">
        <f t="shared" si="7"/>
        <v>0</v>
      </c>
      <c r="T53" s="106">
        <f t="shared" si="7"/>
        <v>0</v>
      </c>
      <c r="U53" s="106">
        <f t="shared" si="7"/>
        <v>0</v>
      </c>
      <c r="V53" s="106">
        <f t="shared" si="7"/>
        <v>0</v>
      </c>
      <c r="W53" s="106">
        <f t="shared" si="7"/>
        <v>0</v>
      </c>
      <c r="X53" s="106">
        <f t="shared" si="7"/>
        <v>0</v>
      </c>
      <c r="Y53" s="106">
        <f>Y20</f>
        <v>0</v>
      </c>
      <c r="Z53" s="106">
        <f>Z20</f>
        <v>0</v>
      </c>
      <c r="AA53" s="107">
        <f t="shared" si="7"/>
        <v>26.594495830966999</v>
      </c>
      <c r="AB53" s="107">
        <f t="shared" si="7"/>
        <v>30.001842046835002</v>
      </c>
      <c r="AC53" s="110">
        <f t="shared" si="4"/>
        <v>0.12812223392106725</v>
      </c>
    </row>
    <row r="54" spans="1:30">
      <c r="A54" s="104" t="str">
        <f t="shared" ref="A54:AB54" si="8">A24</f>
        <v>Plomo</v>
      </c>
      <c r="B54" s="104" t="str">
        <f t="shared" si="8"/>
        <v>Valor</v>
      </c>
      <c r="C54" s="104" t="str">
        <f t="shared" si="8"/>
        <v>(US$MM)</v>
      </c>
      <c r="D54" s="105">
        <f>D24</f>
        <v>1032.9556582579808</v>
      </c>
      <c r="E54" s="105">
        <f>E24</f>
        <v>1135.6647188208904</v>
      </c>
      <c r="F54" s="105">
        <f t="shared" si="8"/>
        <v>1115.8065786717914</v>
      </c>
      <c r="G54" s="105">
        <f t="shared" si="8"/>
        <v>1578.8088600715344</v>
      </c>
      <c r="H54" s="105">
        <f t="shared" si="8"/>
        <v>2426.735952128829</v>
      </c>
      <c r="I54" s="105">
        <f t="shared" si="8"/>
        <v>2575.3341204307012</v>
      </c>
      <c r="J54" s="105">
        <f t="shared" si="8"/>
        <v>1776.0595258877415</v>
      </c>
      <c r="K54" s="105">
        <f t="shared" si="8"/>
        <v>1522.5135211197114</v>
      </c>
      <c r="L54" s="105">
        <f t="shared" si="8"/>
        <v>1548.2696011111268</v>
      </c>
      <c r="M54" s="105">
        <f>M24</f>
        <v>1657.8745242177492</v>
      </c>
      <c r="N54" s="105">
        <f>N24</f>
        <v>1707.4039311799302</v>
      </c>
      <c r="O54" s="106">
        <f t="shared" si="8"/>
        <v>128.92400978467205</v>
      </c>
      <c r="P54" s="106">
        <f t="shared" si="8"/>
        <v>167.73412283989393</v>
      </c>
      <c r="Q54" s="106">
        <f t="shared" si="8"/>
        <v>121.61914322064167</v>
      </c>
      <c r="R54" s="106">
        <f t="shared" si="8"/>
        <v>0</v>
      </c>
      <c r="S54" s="106">
        <f t="shared" si="8"/>
        <v>0</v>
      </c>
      <c r="T54" s="106">
        <f t="shared" si="8"/>
        <v>0</v>
      </c>
      <c r="U54" s="106">
        <f t="shared" si="8"/>
        <v>0</v>
      </c>
      <c r="V54" s="106">
        <f t="shared" si="8"/>
        <v>0</v>
      </c>
      <c r="W54" s="106">
        <f t="shared" si="8"/>
        <v>0</v>
      </c>
      <c r="X54" s="106">
        <f t="shared" si="8"/>
        <v>0</v>
      </c>
      <c r="Y54" s="106">
        <f>Y24</f>
        <v>0</v>
      </c>
      <c r="Z54" s="106">
        <f>Z24</f>
        <v>0</v>
      </c>
      <c r="AA54" s="107">
        <f t="shared" si="8"/>
        <v>335.31797342847671</v>
      </c>
      <c r="AB54" s="107">
        <f t="shared" si="8"/>
        <v>418.27727584520761</v>
      </c>
      <c r="AC54" s="110">
        <f t="shared" si="4"/>
        <v>0.24740487832641067</v>
      </c>
    </row>
    <row r="55" spans="1:30">
      <c r="A55" s="104" t="str">
        <f t="shared" ref="A55:AB55" si="9">A32</f>
        <v>Estaño</v>
      </c>
      <c r="B55" s="104" t="str">
        <f t="shared" si="9"/>
        <v>Valor</v>
      </c>
      <c r="C55" s="104" t="str">
        <f t="shared" si="9"/>
        <v>(US$MM)</v>
      </c>
      <c r="D55" s="105">
        <f>D32</f>
        <v>595.09949347270776</v>
      </c>
      <c r="E55" s="105">
        <f>E32</f>
        <v>662.76975228062634</v>
      </c>
      <c r="F55" s="105">
        <f t="shared" si="9"/>
        <v>591.21348325130839</v>
      </c>
      <c r="G55" s="105">
        <f t="shared" si="9"/>
        <v>841.62143845581932</v>
      </c>
      <c r="H55" s="105">
        <f t="shared" si="9"/>
        <v>775.59494796720764</v>
      </c>
      <c r="I55" s="105">
        <f t="shared" si="9"/>
        <v>558.25922602627895</v>
      </c>
      <c r="J55" s="105">
        <f t="shared" si="9"/>
        <v>527.71235375709966</v>
      </c>
      <c r="K55" s="105">
        <f t="shared" si="9"/>
        <v>539.5582164992918</v>
      </c>
      <c r="L55" s="105">
        <f t="shared" si="9"/>
        <v>341.685340655076</v>
      </c>
      <c r="M55" s="105">
        <f>M32</f>
        <v>344.26226528241506</v>
      </c>
      <c r="N55" s="105">
        <f>N32</f>
        <v>370.47615447265594</v>
      </c>
      <c r="O55" s="106">
        <f t="shared" si="9"/>
        <v>33.122487990099089</v>
      </c>
      <c r="P55" s="106">
        <f t="shared" si="9"/>
        <v>24.386220113023526</v>
      </c>
      <c r="Q55" s="106">
        <f t="shared" si="9"/>
        <v>28.482049764100132</v>
      </c>
      <c r="R55" s="106">
        <f t="shared" si="9"/>
        <v>0</v>
      </c>
      <c r="S55" s="106">
        <f t="shared" si="9"/>
        <v>0</v>
      </c>
      <c r="T55" s="106">
        <f t="shared" si="9"/>
        <v>0</v>
      </c>
      <c r="U55" s="106">
        <f t="shared" si="9"/>
        <v>0</v>
      </c>
      <c r="V55" s="106">
        <f t="shared" si="9"/>
        <v>0</v>
      </c>
      <c r="W55" s="106">
        <f t="shared" si="9"/>
        <v>0</v>
      </c>
      <c r="X55" s="106">
        <f t="shared" si="9"/>
        <v>0</v>
      </c>
      <c r="Y55" s="106">
        <f>Y32</f>
        <v>0</v>
      </c>
      <c r="Z55" s="106">
        <f>Z32</f>
        <v>0</v>
      </c>
      <c r="AA55" s="107">
        <f t="shared" si="9"/>
        <v>90.471681848412146</v>
      </c>
      <c r="AB55" s="107">
        <f t="shared" si="9"/>
        <v>85.990757867222754</v>
      </c>
      <c r="AC55" s="110">
        <f t="shared" si="4"/>
        <v>-4.9528470010066883E-2</v>
      </c>
    </row>
    <row r="56" spans="1:30">
      <c r="A56" s="104" t="str">
        <f>A28</f>
        <v>Hierro</v>
      </c>
      <c r="B56" s="104" t="str">
        <f t="shared" ref="B56:AB56" si="10">B28</f>
        <v>Valor</v>
      </c>
      <c r="C56" s="104" t="str">
        <f t="shared" si="10"/>
        <v>(US$MM)</v>
      </c>
      <c r="D56" s="105">
        <f>D28</f>
        <v>285.41642566243098</v>
      </c>
      <c r="E56" s="105">
        <f>E28</f>
        <v>385.08789704585701</v>
      </c>
      <c r="F56" s="105">
        <f>F28</f>
        <v>297.68320635250899</v>
      </c>
      <c r="G56" s="105">
        <f t="shared" si="10"/>
        <v>523.27650585695505</v>
      </c>
      <c r="H56" s="105">
        <f t="shared" si="10"/>
        <v>1030.072291616872</v>
      </c>
      <c r="I56" s="105">
        <f t="shared" si="10"/>
        <v>844.8284799506572</v>
      </c>
      <c r="J56" s="105">
        <f t="shared" si="10"/>
        <v>856.80847467289618</v>
      </c>
      <c r="K56" s="105">
        <f t="shared" si="10"/>
        <v>646.70480025804579</v>
      </c>
      <c r="L56" s="105">
        <f>L28</f>
        <v>350.00259655641497</v>
      </c>
      <c r="M56" s="105">
        <f>M28</f>
        <v>343.76033679517201</v>
      </c>
      <c r="N56" s="105">
        <f>N28</f>
        <v>426.70590445394402</v>
      </c>
      <c r="O56" s="106">
        <f t="shared" si="10"/>
        <v>47.794401997039003</v>
      </c>
      <c r="P56" s="106">
        <f t="shared" si="10"/>
        <v>52.466669471995992</v>
      </c>
      <c r="Q56" s="106">
        <f t="shared" si="10"/>
        <v>49.718177291865999</v>
      </c>
      <c r="R56" s="106">
        <f t="shared" si="10"/>
        <v>0</v>
      </c>
      <c r="S56" s="106">
        <f t="shared" si="10"/>
        <v>0</v>
      </c>
      <c r="T56" s="106">
        <f t="shared" si="10"/>
        <v>0</v>
      </c>
      <c r="U56" s="106">
        <f t="shared" si="10"/>
        <v>0</v>
      </c>
      <c r="V56" s="106">
        <f t="shared" si="10"/>
        <v>0</v>
      </c>
      <c r="W56" s="106">
        <f t="shared" si="10"/>
        <v>0</v>
      </c>
      <c r="X56" s="106">
        <f t="shared" si="10"/>
        <v>0</v>
      </c>
      <c r="Y56" s="106">
        <f>Y28</f>
        <v>0</v>
      </c>
      <c r="Z56" s="106">
        <f>Z28</f>
        <v>0</v>
      </c>
      <c r="AA56" s="107">
        <f t="shared" si="10"/>
        <v>97.075353822910017</v>
      </c>
      <c r="AB56" s="107">
        <f t="shared" si="10"/>
        <v>149.97924876090099</v>
      </c>
      <c r="AC56" s="110">
        <f t="shared" si="4"/>
        <v>0.54497761640406739</v>
      </c>
    </row>
    <row r="57" spans="1:30">
      <c r="A57" s="104" t="str">
        <f>A36</f>
        <v>Molibdeno</v>
      </c>
      <c r="B57" s="104" t="str">
        <f t="shared" ref="B57:AB57" si="11">B36</f>
        <v>Valor</v>
      </c>
      <c r="C57" s="104" t="str">
        <f t="shared" si="11"/>
        <v>(US$MM)</v>
      </c>
      <c r="D57" s="105">
        <f>D36</f>
        <v>991.16764057624141</v>
      </c>
      <c r="E57" s="105">
        <f>E36</f>
        <v>943.09487178572181</v>
      </c>
      <c r="F57" s="105">
        <f t="shared" si="11"/>
        <v>275.96500791530212</v>
      </c>
      <c r="G57" s="105">
        <f t="shared" si="11"/>
        <v>491.9356947636328</v>
      </c>
      <c r="H57" s="105">
        <f t="shared" si="11"/>
        <v>563.68947023926762</v>
      </c>
      <c r="I57" s="105">
        <f t="shared" si="11"/>
        <v>428.26749069318208</v>
      </c>
      <c r="J57" s="105">
        <f t="shared" si="11"/>
        <v>355.52074602744028</v>
      </c>
      <c r="K57" s="105">
        <f t="shared" si="11"/>
        <v>360.16193124196127</v>
      </c>
      <c r="L57" s="105">
        <f>L36</f>
        <v>219.63469285986599</v>
      </c>
      <c r="M57" s="105">
        <f>M36</f>
        <v>272.67154160154439</v>
      </c>
      <c r="N57" s="105">
        <f>N36</f>
        <v>363.09769384747199</v>
      </c>
      <c r="O57" s="106">
        <f t="shared" si="11"/>
        <v>32.504858488137828</v>
      </c>
      <c r="P57" s="106">
        <f t="shared" si="11"/>
        <v>43.924492173968552</v>
      </c>
      <c r="Q57" s="106">
        <f t="shared" si="11"/>
        <v>60.689067500316952</v>
      </c>
      <c r="R57" s="106">
        <f t="shared" si="11"/>
        <v>0</v>
      </c>
      <c r="S57" s="106">
        <f t="shared" si="11"/>
        <v>0</v>
      </c>
      <c r="T57" s="106">
        <f t="shared" si="11"/>
        <v>0</v>
      </c>
      <c r="U57" s="106">
        <f t="shared" si="11"/>
        <v>0</v>
      </c>
      <c r="V57" s="106">
        <f t="shared" si="11"/>
        <v>0</v>
      </c>
      <c r="W57" s="106">
        <f t="shared" si="11"/>
        <v>0</v>
      </c>
      <c r="X57" s="106">
        <f t="shared" si="11"/>
        <v>0</v>
      </c>
      <c r="Y57" s="106">
        <f>Y36</f>
        <v>0</v>
      </c>
      <c r="Z57" s="106">
        <f>Z36</f>
        <v>0</v>
      </c>
      <c r="AA57" s="107">
        <f t="shared" si="11"/>
        <v>69.998187907540711</v>
      </c>
      <c r="AB57" s="107">
        <f t="shared" si="11"/>
        <v>137.11841816242332</v>
      </c>
      <c r="AC57" s="110">
        <f t="shared" si="4"/>
        <v>0.95888525490889087</v>
      </c>
    </row>
    <row r="58" spans="1:30">
      <c r="A58" s="104" t="str">
        <f>A40</f>
        <v>Otros</v>
      </c>
      <c r="B58" s="104" t="str">
        <f t="shared" ref="B58:AB58" si="12">B40</f>
        <v>Valor</v>
      </c>
      <c r="C58" s="104" t="str">
        <f t="shared" si="12"/>
        <v>(US$MM)</v>
      </c>
      <c r="D58" s="105">
        <f>D40</f>
        <v>50.600247423758653</v>
      </c>
      <c r="E58" s="105">
        <f>E40</f>
        <v>47.623667214277958</v>
      </c>
      <c r="F58" s="105">
        <f t="shared" si="12"/>
        <v>27.489491084697907</v>
      </c>
      <c r="G58" s="105">
        <f t="shared" si="12"/>
        <v>29.128838236367177</v>
      </c>
      <c r="H58" s="105">
        <f t="shared" si="12"/>
        <v>31.208521760732285</v>
      </c>
      <c r="I58" s="105">
        <f t="shared" si="12"/>
        <v>21.6183863068179</v>
      </c>
      <c r="J58" s="105">
        <f t="shared" si="12"/>
        <v>23.221805972559654</v>
      </c>
      <c r="K58" s="105">
        <f t="shared" si="12"/>
        <v>37.872977758038765</v>
      </c>
      <c r="L58" s="105">
        <f>L40</f>
        <v>26.956227140133979</v>
      </c>
      <c r="M58" s="105">
        <f>M40</f>
        <v>14.999100398455615</v>
      </c>
      <c r="N58" s="105">
        <f>N40</f>
        <v>44.063618152527965</v>
      </c>
      <c r="O58" s="106">
        <f t="shared" si="12"/>
        <v>2.1235225118621699</v>
      </c>
      <c r="P58" s="106">
        <f t="shared" si="12"/>
        <v>0.17459182603144541</v>
      </c>
      <c r="Q58" s="106">
        <f t="shared" si="12"/>
        <v>1.9995344996830511</v>
      </c>
      <c r="R58" s="106">
        <f t="shared" si="12"/>
        <v>0</v>
      </c>
      <c r="S58" s="106">
        <f t="shared" si="12"/>
        <v>0</v>
      </c>
      <c r="T58" s="106">
        <f t="shared" si="12"/>
        <v>0</v>
      </c>
      <c r="U58" s="106">
        <f t="shared" si="12"/>
        <v>0</v>
      </c>
      <c r="V58" s="106">
        <f t="shared" si="12"/>
        <v>0</v>
      </c>
      <c r="W58" s="106">
        <f t="shared" si="12"/>
        <v>0</v>
      </c>
      <c r="X58" s="106">
        <f t="shared" si="12"/>
        <v>0</v>
      </c>
      <c r="Y58" s="106">
        <f>Y40</f>
        <v>0</v>
      </c>
      <c r="Z58" s="106">
        <f>Z40</f>
        <v>0</v>
      </c>
      <c r="AA58" s="107">
        <f t="shared" si="12"/>
        <v>9.2973370924592835</v>
      </c>
      <c r="AB58" s="107">
        <f t="shared" si="12"/>
        <v>4.2976488375766664</v>
      </c>
      <c r="AC58" s="110">
        <f t="shared" si="4"/>
        <v>-0.53775486520088367</v>
      </c>
    </row>
    <row r="59" spans="1:30">
      <c r="D59" s="108">
        <f>SUM(D50:D58)</f>
        <v>17439.352246936651</v>
      </c>
      <c r="E59" s="108">
        <f>SUM(E50:E58)</f>
        <v>18100.9679482994</v>
      </c>
      <c r="F59" s="108">
        <f>SUM(F50:F58)</f>
        <v>16481.813528277929</v>
      </c>
      <c r="G59" s="108">
        <f t="shared" ref="G59:U59" si="13">SUM(G50:G58)</f>
        <v>21902.831565768924</v>
      </c>
      <c r="H59" s="108">
        <f t="shared" si="13"/>
        <v>27525.674834212732</v>
      </c>
      <c r="I59" s="108">
        <f t="shared" si="13"/>
        <v>27466.673086776646</v>
      </c>
      <c r="J59" s="108">
        <f t="shared" si="13"/>
        <v>23789.445416193052</v>
      </c>
      <c r="K59" s="108">
        <f t="shared" si="13"/>
        <v>20545.413928408008</v>
      </c>
      <c r="L59" s="108">
        <f t="shared" si="13"/>
        <v>18950.140019839251</v>
      </c>
      <c r="M59" s="108">
        <f>SUM(M50:M58)</f>
        <v>21776.636298768288</v>
      </c>
      <c r="N59" s="108">
        <f>SUM(N50:N58)</f>
        <v>27158.581548278267</v>
      </c>
      <c r="O59" s="109">
        <f>SUM(O50:O58)</f>
        <v>2392.8882520491843</v>
      </c>
      <c r="P59" s="109">
        <f t="shared" si="13"/>
        <v>2235.2983385201264</v>
      </c>
      <c r="Q59" s="109">
        <f t="shared" si="13"/>
        <v>2558.7763471082894</v>
      </c>
      <c r="R59" s="109">
        <f t="shared" si="13"/>
        <v>0</v>
      </c>
      <c r="S59" s="109">
        <f t="shared" si="13"/>
        <v>0</v>
      </c>
      <c r="T59" s="109">
        <f t="shared" si="13"/>
        <v>0</v>
      </c>
      <c r="U59" s="109">
        <f t="shared" si="13"/>
        <v>0</v>
      </c>
      <c r="V59" s="109">
        <f t="shared" ref="V59:AB59" si="14">SUM(V50:V58)</f>
        <v>0</v>
      </c>
      <c r="W59" s="109">
        <f t="shared" si="14"/>
        <v>0</v>
      </c>
      <c r="X59" s="109">
        <f t="shared" si="14"/>
        <v>0</v>
      </c>
      <c r="Y59" s="109">
        <f t="shared" si="14"/>
        <v>0</v>
      </c>
      <c r="Z59" s="109">
        <f t="shared" si="14"/>
        <v>0</v>
      </c>
      <c r="AA59" s="109">
        <f t="shared" si="14"/>
        <v>5954.0460363470675</v>
      </c>
      <c r="AB59" s="109">
        <f t="shared" si="14"/>
        <v>7186.9629376776002</v>
      </c>
      <c r="AC59" s="133">
        <f t="shared" si="4"/>
        <v>0.20707211429069727</v>
      </c>
    </row>
    <row r="62" spans="1:30">
      <c r="A62" s="104" t="s">
        <v>0</v>
      </c>
      <c r="B62" s="104" t="str">
        <f t="shared" ref="B62:AB62" si="15">B9</f>
        <v>Cantidad</v>
      </c>
      <c r="C62" s="104" t="str">
        <f t="shared" si="15"/>
        <v>(Miles TM)</v>
      </c>
      <c r="D62" s="105">
        <f>D9</f>
        <v>1121.9424399999998</v>
      </c>
      <c r="E62" s="105">
        <f>E9</f>
        <v>1243.0921780000001</v>
      </c>
      <c r="F62" s="105">
        <f t="shared" si="15"/>
        <v>1246.1711079999998</v>
      </c>
      <c r="G62" s="105">
        <f t="shared" si="15"/>
        <v>1256.1313640000003</v>
      </c>
      <c r="H62" s="105">
        <f t="shared" si="15"/>
        <v>1262.237985</v>
      </c>
      <c r="I62" s="105">
        <f t="shared" si="15"/>
        <v>1405.5533140000002</v>
      </c>
      <c r="J62" s="105">
        <f t="shared" si="15"/>
        <v>1403.9670750000002</v>
      </c>
      <c r="K62" s="105">
        <f t="shared" si="15"/>
        <v>1402.417778</v>
      </c>
      <c r="L62" s="105">
        <f t="shared" si="15"/>
        <v>1757.1664789999998</v>
      </c>
      <c r="M62" s="105">
        <f>M9</f>
        <v>2492.5097820000001</v>
      </c>
      <c r="N62" s="105">
        <f>N9</f>
        <v>2608.8056520000005</v>
      </c>
      <c r="O62" s="106">
        <f t="shared" si="15"/>
        <v>201.54240300000001</v>
      </c>
      <c r="P62" s="106">
        <f t="shared" si="15"/>
        <v>185.80975700000002</v>
      </c>
      <c r="Q62" s="106">
        <f t="shared" si="15"/>
        <v>238.058774</v>
      </c>
      <c r="R62" s="106">
        <f t="shared" si="15"/>
        <v>0</v>
      </c>
      <c r="S62" s="106">
        <f t="shared" si="15"/>
        <v>0</v>
      </c>
      <c r="T62" s="106">
        <f t="shared" si="15"/>
        <v>0</v>
      </c>
      <c r="U62" s="106">
        <f t="shared" si="15"/>
        <v>0</v>
      </c>
      <c r="V62" s="106">
        <f t="shared" si="15"/>
        <v>0</v>
      </c>
      <c r="W62" s="106">
        <f t="shared" si="15"/>
        <v>0</v>
      </c>
      <c r="X62" s="106">
        <f t="shared" si="15"/>
        <v>0</v>
      </c>
      <c r="Y62" s="106">
        <f>Y9</f>
        <v>0</v>
      </c>
      <c r="Z62" s="106">
        <f>Z9</f>
        <v>0</v>
      </c>
      <c r="AA62" s="107">
        <f t="shared" si="15"/>
        <v>600.43769499999996</v>
      </c>
      <c r="AB62" s="107">
        <f t="shared" si="15"/>
        <v>625.410934</v>
      </c>
      <c r="AC62" s="110">
        <f t="shared" ref="AC62:AC69" si="16">AB62/AA62-1</f>
        <v>4.1591724183805745E-2</v>
      </c>
    </row>
    <row r="63" spans="1:30">
      <c r="A63" s="104" t="s">
        <v>6</v>
      </c>
      <c r="B63" s="104" t="str">
        <f t="shared" ref="B63:AB63" si="17">B13</f>
        <v>Cantidad</v>
      </c>
      <c r="C63" s="104" t="str">
        <f t="shared" si="17"/>
        <v>(Miles Oz. Tr.)</v>
      </c>
      <c r="D63" s="105">
        <f>D13</f>
        <v>5967.3943619999991</v>
      </c>
      <c r="E63" s="105">
        <f>E13</f>
        <v>6417.683814</v>
      </c>
      <c r="F63" s="105">
        <f t="shared" si="17"/>
        <v>6972.1969499999996</v>
      </c>
      <c r="G63" s="105">
        <f t="shared" si="17"/>
        <v>6334.5532089999997</v>
      </c>
      <c r="H63" s="105">
        <f t="shared" si="17"/>
        <v>6492.2497979999989</v>
      </c>
      <c r="I63" s="105">
        <f t="shared" si="17"/>
        <v>6427.0524130000013</v>
      </c>
      <c r="J63" s="105">
        <f t="shared" si="17"/>
        <v>6047.3659180000004</v>
      </c>
      <c r="K63" s="105">
        <f t="shared" si="17"/>
        <v>5323.3804000000009</v>
      </c>
      <c r="L63" s="105">
        <f t="shared" si="17"/>
        <v>5743.7721409999986</v>
      </c>
      <c r="M63" s="105">
        <f>M13</f>
        <v>5915.3714909999999</v>
      </c>
      <c r="N63" s="105">
        <f>N13</f>
        <v>6336.3753339999994</v>
      </c>
      <c r="O63" s="106">
        <f t="shared" si="17"/>
        <v>527.19124499999998</v>
      </c>
      <c r="P63" s="106">
        <f t="shared" si="17"/>
        <v>444.780959</v>
      </c>
      <c r="Q63" s="106">
        <f t="shared" si="17"/>
        <v>523.14513199999999</v>
      </c>
      <c r="R63" s="106">
        <f t="shared" si="17"/>
        <v>0</v>
      </c>
      <c r="S63" s="106">
        <f t="shared" si="17"/>
        <v>0</v>
      </c>
      <c r="T63" s="106">
        <f t="shared" si="17"/>
        <v>0</v>
      </c>
      <c r="U63" s="106">
        <f t="shared" si="17"/>
        <v>0</v>
      </c>
      <c r="V63" s="106">
        <f t="shared" si="17"/>
        <v>0</v>
      </c>
      <c r="W63" s="106">
        <f t="shared" si="17"/>
        <v>0</v>
      </c>
      <c r="X63" s="106">
        <f t="shared" si="17"/>
        <v>0</v>
      </c>
      <c r="Y63" s="106">
        <f>Y13</f>
        <v>0</v>
      </c>
      <c r="Z63" s="106">
        <f>Z13</f>
        <v>0</v>
      </c>
      <c r="AA63" s="107">
        <f t="shared" si="17"/>
        <v>1447.0680830000001</v>
      </c>
      <c r="AB63" s="107">
        <f t="shared" si="17"/>
        <v>1495.1173359999998</v>
      </c>
      <c r="AC63" s="110">
        <f t="shared" si="16"/>
        <v>3.3204555863319163E-2</v>
      </c>
    </row>
    <row r="64" spans="1:30">
      <c r="A64" s="104" t="s">
        <v>9</v>
      </c>
      <c r="B64" s="104" t="str">
        <f t="shared" ref="B64:AB64" si="18">B17</f>
        <v>Cantidad</v>
      </c>
      <c r="C64" s="104" t="str">
        <f t="shared" si="18"/>
        <v>(Miles TM.)</v>
      </c>
      <c r="D64" s="105">
        <f>D17</f>
        <v>1272.656301</v>
      </c>
      <c r="E64" s="105">
        <f>E17</f>
        <v>1457.1284639999999</v>
      </c>
      <c r="F64" s="105">
        <f t="shared" si="18"/>
        <v>1372.5174649999999</v>
      </c>
      <c r="G64" s="105">
        <f t="shared" si="18"/>
        <v>1314.0726309999998</v>
      </c>
      <c r="H64" s="105">
        <f t="shared" si="18"/>
        <v>1007.2882920000002</v>
      </c>
      <c r="I64" s="105">
        <f t="shared" si="18"/>
        <v>1016.2970770000001</v>
      </c>
      <c r="J64" s="105">
        <f t="shared" si="18"/>
        <v>1079.006396</v>
      </c>
      <c r="K64" s="105">
        <f t="shared" si="18"/>
        <v>1149.2442489999999</v>
      </c>
      <c r="L64" s="105">
        <f t="shared" si="18"/>
        <v>1217.4060959999999</v>
      </c>
      <c r="M64" s="105">
        <f>M17</f>
        <v>1113.5873849999998</v>
      </c>
      <c r="N64" s="105">
        <f>N17</f>
        <v>1240.033964</v>
      </c>
      <c r="O64" s="106">
        <f t="shared" si="18"/>
        <v>95.978949999999998</v>
      </c>
      <c r="P64" s="106">
        <f t="shared" si="18"/>
        <v>108.691818</v>
      </c>
      <c r="Q64" s="106">
        <f t="shared" si="18"/>
        <v>107.226525</v>
      </c>
      <c r="R64" s="106">
        <f t="shared" si="18"/>
        <v>0</v>
      </c>
      <c r="S64" s="106">
        <f t="shared" si="18"/>
        <v>0</v>
      </c>
      <c r="T64" s="106">
        <f t="shared" si="18"/>
        <v>0</v>
      </c>
      <c r="U64" s="106">
        <f t="shared" si="18"/>
        <v>0</v>
      </c>
      <c r="V64" s="106">
        <f t="shared" si="18"/>
        <v>0</v>
      </c>
      <c r="W64" s="106">
        <f t="shared" si="18"/>
        <v>0</v>
      </c>
      <c r="X64" s="106">
        <f t="shared" si="18"/>
        <v>0</v>
      </c>
      <c r="Y64" s="106">
        <f>Y17</f>
        <v>0</v>
      </c>
      <c r="Z64" s="106">
        <f>Z17</f>
        <v>0</v>
      </c>
      <c r="AA64" s="107">
        <f t="shared" si="18"/>
        <v>303.28399100000001</v>
      </c>
      <c r="AB64" s="107">
        <f t="shared" si="18"/>
        <v>311.89729299999999</v>
      </c>
      <c r="AC64" s="110">
        <f t="shared" si="16"/>
        <v>2.8400120862297484E-2</v>
      </c>
    </row>
    <row r="65" spans="1:29">
      <c r="A65" s="104" t="s">
        <v>11</v>
      </c>
      <c r="B65" s="104" t="str">
        <f t="shared" ref="B65:AB65" si="19">B21</f>
        <v>Cantidad</v>
      </c>
      <c r="C65" s="104" t="str">
        <f t="shared" si="19"/>
        <v>(Millones Oz. Tr.)</v>
      </c>
      <c r="D65" s="105">
        <f>D21</f>
        <v>40.359925000000004</v>
      </c>
      <c r="E65" s="105">
        <f>E21</f>
        <v>39.690534</v>
      </c>
      <c r="F65" s="105">
        <f t="shared" si="19"/>
        <v>16.249386999999999</v>
      </c>
      <c r="G65" s="105">
        <f t="shared" si="19"/>
        <v>6.1603579999999996</v>
      </c>
      <c r="H65" s="105">
        <f t="shared" si="19"/>
        <v>6.5176329999999991</v>
      </c>
      <c r="I65" s="105">
        <f t="shared" si="19"/>
        <v>6.9355449999999994</v>
      </c>
      <c r="J65" s="105">
        <f t="shared" si="19"/>
        <v>21.204193999999998</v>
      </c>
      <c r="K65" s="105">
        <f t="shared" si="19"/>
        <v>17.144968000000002</v>
      </c>
      <c r="L65" s="105">
        <f t="shared" si="19"/>
        <v>8.9059539999999995</v>
      </c>
      <c r="M65" s="105">
        <f>M21</f>
        <v>7.1565099999999982</v>
      </c>
      <c r="N65" s="105">
        <f>N21</f>
        <v>6.9465319999999995</v>
      </c>
      <c r="O65" s="106">
        <f t="shared" si="19"/>
        <v>0.65115500000000004</v>
      </c>
      <c r="P65" s="106">
        <f t="shared" si="19"/>
        <v>0.51156800000000002</v>
      </c>
      <c r="Q65" s="106">
        <f t="shared" si="19"/>
        <v>0.63324499999999995</v>
      </c>
      <c r="R65" s="106">
        <f t="shared" si="19"/>
        <v>0</v>
      </c>
      <c r="S65" s="106">
        <f t="shared" si="19"/>
        <v>0</v>
      </c>
      <c r="T65" s="106">
        <f t="shared" si="19"/>
        <v>0</v>
      </c>
      <c r="U65" s="106">
        <f t="shared" si="19"/>
        <v>0</v>
      </c>
      <c r="V65" s="106">
        <f t="shared" si="19"/>
        <v>0</v>
      </c>
      <c r="W65" s="106">
        <f t="shared" si="19"/>
        <v>0</v>
      </c>
      <c r="X65" s="106">
        <f t="shared" si="19"/>
        <v>0</v>
      </c>
      <c r="Y65" s="106">
        <f>Y21</f>
        <v>0</v>
      </c>
      <c r="Z65" s="106">
        <f>Z21</f>
        <v>0</v>
      </c>
      <c r="AA65" s="107">
        <f t="shared" si="19"/>
        <v>1.5446279999999999</v>
      </c>
      <c r="AB65" s="107">
        <f t="shared" si="19"/>
        <v>1.7959680000000002</v>
      </c>
      <c r="AC65" s="110">
        <f t="shared" si="16"/>
        <v>0.16271879054374283</v>
      </c>
    </row>
    <row r="66" spans="1:29">
      <c r="A66" s="104" t="s">
        <v>14</v>
      </c>
      <c r="B66" s="104" t="str">
        <f t="shared" ref="B66:AB66" si="20">B25</f>
        <v>Cantidad</v>
      </c>
      <c r="C66" s="104" t="str">
        <f t="shared" si="20"/>
        <v>(Miles TM.)</v>
      </c>
      <c r="D66" s="105">
        <f>D25</f>
        <v>416.63830099999996</v>
      </c>
      <c r="E66" s="105">
        <f>E25</f>
        <v>524.99695399999996</v>
      </c>
      <c r="F66" s="105">
        <f t="shared" si="20"/>
        <v>681.50997000000007</v>
      </c>
      <c r="G66" s="105">
        <f t="shared" si="20"/>
        <v>769.96655399999997</v>
      </c>
      <c r="H66" s="105">
        <f t="shared" si="20"/>
        <v>987.66261499999996</v>
      </c>
      <c r="I66" s="105">
        <f t="shared" si="20"/>
        <v>1169.6602899999998</v>
      </c>
      <c r="J66" s="105">
        <f t="shared" si="20"/>
        <v>855.15530999999999</v>
      </c>
      <c r="K66" s="105">
        <f t="shared" si="20"/>
        <v>771.45482600000003</v>
      </c>
      <c r="L66" s="105">
        <f t="shared" si="20"/>
        <v>938.35960200000011</v>
      </c>
      <c r="M66" s="105">
        <f>M25</f>
        <v>942.30815900000005</v>
      </c>
      <c r="N66" s="105">
        <f>N25</f>
        <v>856.21164399999998</v>
      </c>
      <c r="O66" s="106">
        <f t="shared" si="20"/>
        <v>58.864221999999998</v>
      </c>
      <c r="P66" s="106">
        <f t="shared" si="20"/>
        <v>77.25025500000001</v>
      </c>
      <c r="Q66" s="106">
        <f t="shared" si="20"/>
        <v>58.792951000000002</v>
      </c>
      <c r="R66" s="106">
        <f t="shared" si="20"/>
        <v>0</v>
      </c>
      <c r="S66" s="106">
        <f t="shared" si="20"/>
        <v>0</v>
      </c>
      <c r="T66" s="106">
        <f t="shared" si="20"/>
        <v>0</v>
      </c>
      <c r="U66" s="106">
        <f t="shared" si="20"/>
        <v>0</v>
      </c>
      <c r="V66" s="106">
        <f t="shared" si="20"/>
        <v>0</v>
      </c>
      <c r="W66" s="106">
        <f t="shared" si="20"/>
        <v>0</v>
      </c>
      <c r="X66" s="106">
        <f t="shared" si="20"/>
        <v>0</v>
      </c>
      <c r="Y66" s="106">
        <f>Y25</f>
        <v>0</v>
      </c>
      <c r="Z66" s="106">
        <f>Z25</f>
        <v>0</v>
      </c>
      <c r="AA66" s="107">
        <f t="shared" si="20"/>
        <v>170.57615099999998</v>
      </c>
      <c r="AB66" s="107">
        <f t="shared" si="20"/>
        <v>194.90742800000004</v>
      </c>
      <c r="AC66" s="110">
        <f t="shared" si="16"/>
        <v>0.14264172838558231</v>
      </c>
    </row>
    <row r="67" spans="1:29">
      <c r="A67" s="104" t="s">
        <v>15</v>
      </c>
      <c r="B67" s="104" t="str">
        <f t="shared" ref="B67:AB67" si="21">B33</f>
        <v>Cantidad</v>
      </c>
      <c r="C67" s="104" t="str">
        <f t="shared" si="21"/>
        <v>(Miles TM.)</v>
      </c>
      <c r="D67" s="105">
        <f>D33</f>
        <v>41.111622999999994</v>
      </c>
      <c r="E67" s="105">
        <f>E33</f>
        <v>38.263483999999998</v>
      </c>
      <c r="F67" s="105">
        <f t="shared" si="21"/>
        <v>37.071149999999996</v>
      </c>
      <c r="G67" s="105">
        <f t="shared" si="21"/>
        <v>39.02278900000001</v>
      </c>
      <c r="H67" s="105">
        <f t="shared" si="21"/>
        <v>31.899958000000002</v>
      </c>
      <c r="I67" s="105">
        <f t="shared" si="21"/>
        <v>25.545801000000001</v>
      </c>
      <c r="J67" s="105">
        <f t="shared" si="21"/>
        <v>23.824697999999998</v>
      </c>
      <c r="K67" s="105">
        <f t="shared" si="21"/>
        <v>24.640213999999997</v>
      </c>
      <c r="L67" s="105">
        <f t="shared" si="21"/>
        <v>20.111056000000001</v>
      </c>
      <c r="M67" s="105">
        <f>M33</f>
        <v>19.371681000000002</v>
      </c>
      <c r="N67" s="105">
        <f>N33</f>
        <v>18.695043000000002</v>
      </c>
      <c r="O67" s="106">
        <f t="shared" si="21"/>
        <v>1.6121780000000001</v>
      </c>
      <c r="P67" s="106">
        <f t="shared" si="21"/>
        <v>1.1259809999999999</v>
      </c>
      <c r="Q67" s="106">
        <f t="shared" si="21"/>
        <v>1.306211</v>
      </c>
      <c r="R67" s="106">
        <f t="shared" si="21"/>
        <v>0</v>
      </c>
      <c r="S67" s="106">
        <f t="shared" si="21"/>
        <v>0</v>
      </c>
      <c r="T67" s="106">
        <f t="shared" si="21"/>
        <v>0</v>
      </c>
      <c r="U67" s="106">
        <f t="shared" si="21"/>
        <v>0</v>
      </c>
      <c r="V67" s="106">
        <f t="shared" si="21"/>
        <v>0</v>
      </c>
      <c r="W67" s="106">
        <f t="shared" si="21"/>
        <v>0</v>
      </c>
      <c r="X67" s="106">
        <f t="shared" si="21"/>
        <v>0</v>
      </c>
      <c r="Y67" s="106">
        <f>Y33</f>
        <v>0</v>
      </c>
      <c r="Z67" s="106">
        <f>Z33</f>
        <v>0</v>
      </c>
      <c r="AA67" s="107">
        <f t="shared" si="21"/>
        <v>4.5287569999999997</v>
      </c>
      <c r="AB67" s="107">
        <f t="shared" si="21"/>
        <v>4.0443699999999998</v>
      </c>
      <c r="AC67" s="110">
        <f t="shared" si="16"/>
        <v>-0.10695804610404136</v>
      </c>
    </row>
    <row r="68" spans="1:29">
      <c r="A68" s="104" t="s">
        <v>16</v>
      </c>
      <c r="B68" s="104" t="str">
        <f>B37</f>
        <v>Cantidad</v>
      </c>
      <c r="C68" s="104" t="str">
        <f>C37</f>
        <v>(Miles TM.)</v>
      </c>
      <c r="D68" s="105">
        <f>D29</f>
        <v>7.1777029999999993</v>
      </c>
      <c r="E68" s="105">
        <f>E29</f>
        <v>6.8411140000000001</v>
      </c>
      <c r="F68" s="105">
        <f>F29</f>
        <v>6.7791249999999996</v>
      </c>
      <c r="G68" s="105">
        <f t="shared" ref="G68:L68" si="22">G29</f>
        <v>7.959607000000001</v>
      </c>
      <c r="H68" s="105">
        <f t="shared" si="22"/>
        <v>9.2557340000000003</v>
      </c>
      <c r="I68" s="105">
        <f t="shared" si="22"/>
        <v>9.7848829999999989</v>
      </c>
      <c r="J68" s="105">
        <f t="shared" si="22"/>
        <v>10.373199999999999</v>
      </c>
      <c r="K68" s="105">
        <f t="shared" si="22"/>
        <v>11.368120999999999</v>
      </c>
      <c r="L68" s="105">
        <f t="shared" si="22"/>
        <v>11.646831000000001</v>
      </c>
      <c r="M68" s="105">
        <f>M29</f>
        <v>11.050374</v>
      </c>
      <c r="N68" s="105">
        <f>N29</f>
        <v>11.463353000000001</v>
      </c>
      <c r="O68" s="377">
        <f t="shared" ref="O68:X68" si="23">O29</f>
        <v>1.5377129999999999</v>
      </c>
      <c r="P68" s="377">
        <f t="shared" si="23"/>
        <v>1.3923709999999998</v>
      </c>
      <c r="Q68" s="377">
        <f t="shared" si="23"/>
        <v>1.3911439999999999</v>
      </c>
      <c r="R68" s="377">
        <f t="shared" si="23"/>
        <v>0</v>
      </c>
      <c r="S68" s="377">
        <f t="shared" si="23"/>
        <v>0</v>
      </c>
      <c r="T68" s="377">
        <f t="shared" si="23"/>
        <v>0</v>
      </c>
      <c r="U68" s="377">
        <f t="shared" si="23"/>
        <v>0</v>
      </c>
      <c r="V68" s="377">
        <f t="shared" si="23"/>
        <v>0</v>
      </c>
      <c r="W68" s="377">
        <f t="shared" si="23"/>
        <v>0</v>
      </c>
      <c r="X68" s="377">
        <f t="shared" si="23"/>
        <v>0</v>
      </c>
      <c r="Y68" s="377">
        <f>Y29</f>
        <v>0</v>
      </c>
      <c r="Z68" s="377">
        <f>Z29</f>
        <v>0</v>
      </c>
      <c r="AA68" s="107">
        <f>AA29</f>
        <v>2.1447050000000001</v>
      </c>
      <c r="AB68" s="376">
        <f>AB29</f>
        <v>4.3212279999999996</v>
      </c>
      <c r="AC68" s="110">
        <f t="shared" si="16"/>
        <v>1.014835606761769</v>
      </c>
    </row>
    <row r="69" spans="1:29">
      <c r="A69" s="104" t="s">
        <v>18</v>
      </c>
      <c r="B69" s="104" t="str">
        <f t="shared" ref="B69:AB69" si="24">B37</f>
        <v>Cantidad</v>
      </c>
      <c r="C69" s="104" t="str">
        <f t="shared" si="24"/>
        <v>(Miles TM.)</v>
      </c>
      <c r="D69" s="105">
        <f>D37</f>
        <v>16.161707224000001</v>
      </c>
      <c r="E69" s="105">
        <f>E37</f>
        <v>18.255964222000003</v>
      </c>
      <c r="F69" s="105">
        <f t="shared" si="24"/>
        <v>12.22908432</v>
      </c>
      <c r="G69" s="105">
        <f t="shared" si="24"/>
        <v>16.693816124000001</v>
      </c>
      <c r="H69" s="105">
        <f t="shared" si="24"/>
        <v>19.451061820000003</v>
      </c>
      <c r="I69" s="105">
        <f t="shared" si="24"/>
        <v>17.877299378000004</v>
      </c>
      <c r="J69" s="105">
        <f t="shared" si="24"/>
        <v>18.448508504000003</v>
      </c>
      <c r="K69" s="105">
        <f t="shared" si="24"/>
        <v>16.477174284000004</v>
      </c>
      <c r="L69" s="105">
        <f>L37</f>
        <v>17.754669809999999</v>
      </c>
      <c r="M69" s="105">
        <f>M37</f>
        <v>24.406133279999999</v>
      </c>
      <c r="N69" s="105">
        <f>N37</f>
        <v>25.183071454</v>
      </c>
      <c r="O69" s="106">
        <f t="shared" si="24"/>
        <v>1.6488150560000001</v>
      </c>
      <c r="P69" s="106">
        <f t="shared" si="24"/>
        <v>2.0663966679999999</v>
      </c>
      <c r="Q69" s="106">
        <f t="shared" si="24"/>
        <v>2.6237985620000002</v>
      </c>
      <c r="R69" s="106">
        <f t="shared" si="24"/>
        <v>0</v>
      </c>
      <c r="S69" s="106">
        <f t="shared" si="24"/>
        <v>0</v>
      </c>
      <c r="T69" s="106">
        <f t="shared" si="24"/>
        <v>0</v>
      </c>
      <c r="U69" s="106">
        <f t="shared" si="24"/>
        <v>0</v>
      </c>
      <c r="V69" s="106">
        <f>V37</f>
        <v>0</v>
      </c>
      <c r="W69" s="106">
        <f>W37</f>
        <v>0</v>
      </c>
      <c r="X69" s="106">
        <f>X37</f>
        <v>0</v>
      </c>
      <c r="Y69" s="106">
        <f>Y37</f>
        <v>0</v>
      </c>
      <c r="Z69" s="106">
        <f>Z37</f>
        <v>0</v>
      </c>
      <c r="AA69" s="107">
        <f t="shared" si="24"/>
        <v>5.2826392159999997</v>
      </c>
      <c r="AB69" s="107">
        <f t="shared" si="24"/>
        <v>6.3390102860000006</v>
      </c>
      <c r="AC69" s="110">
        <f t="shared" si="16"/>
        <v>0.19997032294018413</v>
      </c>
    </row>
    <row r="70" spans="1:29">
      <c r="AC70" s="12"/>
    </row>
    <row r="72" spans="1:29" ht="23.25" customHeight="1">
      <c r="D72" s="840" t="s">
        <v>173</v>
      </c>
      <c r="E72" s="840"/>
      <c r="F72" s="840"/>
      <c r="G72" s="840"/>
      <c r="H72" s="840"/>
      <c r="I72" s="840"/>
      <c r="J72" s="840"/>
      <c r="K72" s="840"/>
      <c r="L72" s="840"/>
      <c r="M72" s="840"/>
      <c r="N72" s="840"/>
      <c r="O72" s="840"/>
      <c r="P72" s="840"/>
      <c r="Q72" s="840"/>
      <c r="R72" s="840"/>
      <c r="S72" s="840"/>
      <c r="T72" s="840"/>
      <c r="U72" s="840"/>
      <c r="V72" s="840"/>
      <c r="W72" s="840"/>
      <c r="X72" s="840"/>
      <c r="Y72" s="840"/>
      <c r="Z72" s="840"/>
      <c r="AA72" s="840"/>
      <c r="AB72" s="840"/>
      <c r="AC72" s="840"/>
    </row>
    <row r="73" spans="1:29">
      <c r="P73" s="96"/>
      <c r="Q73" s="96"/>
      <c r="R73" s="96"/>
      <c r="S73" s="125"/>
      <c r="T73" s="96"/>
      <c r="U73" s="125"/>
      <c r="V73" s="125"/>
      <c r="W73" s="125"/>
      <c r="X73" s="125"/>
      <c r="Y73" s="96"/>
    </row>
    <row r="74" spans="1:29">
      <c r="D74" s="839" t="s">
        <v>165</v>
      </c>
      <c r="E74" s="839"/>
      <c r="F74" s="839"/>
      <c r="G74" s="839"/>
      <c r="H74" s="839"/>
      <c r="I74" s="839"/>
      <c r="J74" s="839"/>
      <c r="K74" s="839"/>
      <c r="L74" s="839"/>
      <c r="M74" s="839"/>
      <c r="N74" s="839"/>
      <c r="O74" s="839"/>
      <c r="P74" s="839"/>
      <c r="Q74" s="839"/>
      <c r="R74" s="839"/>
      <c r="S74" s="839"/>
      <c r="T74" s="839"/>
      <c r="U74" s="839"/>
      <c r="V74" s="839"/>
      <c r="W74" s="839"/>
      <c r="X74" s="839"/>
      <c r="Y74" s="839"/>
      <c r="Z74" s="839"/>
      <c r="AA74" s="839"/>
      <c r="AB74" s="839"/>
      <c r="AC74" s="839"/>
    </row>
    <row r="75" spans="1:29">
      <c r="D75" s="839" t="s">
        <v>166</v>
      </c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839"/>
    </row>
    <row r="76" spans="1:29">
      <c r="O76" s="96"/>
      <c r="P76" s="96"/>
      <c r="Q76" s="96"/>
      <c r="R76" s="125"/>
      <c r="S76" s="96"/>
      <c r="T76" s="96"/>
      <c r="U76" s="96"/>
      <c r="V76" s="96"/>
      <c r="W76" s="125"/>
      <c r="X76" s="96"/>
    </row>
    <row r="77" spans="1:29">
      <c r="D77" s="839" t="s">
        <v>167</v>
      </c>
      <c r="E77" s="839"/>
      <c r="F77" s="839"/>
      <c r="G77" s="839"/>
      <c r="H77" s="839"/>
      <c r="I77" s="839"/>
      <c r="J77" s="839"/>
      <c r="K77" s="839"/>
      <c r="L77" s="839"/>
      <c r="M77" s="839"/>
      <c r="N77" s="839"/>
      <c r="O77" s="839"/>
      <c r="P77" s="839"/>
      <c r="Q77" s="839"/>
      <c r="R77" s="839"/>
      <c r="S77" s="839"/>
      <c r="T77" s="839"/>
      <c r="U77" s="839"/>
      <c r="V77" s="839"/>
      <c r="W77" s="839"/>
      <c r="X77" s="839"/>
      <c r="Y77" s="839"/>
      <c r="Z77" s="839"/>
      <c r="AA77" s="839"/>
      <c r="AB77" s="839"/>
      <c r="AC77" s="839"/>
    </row>
    <row r="78" spans="1:29">
      <c r="O78" s="96"/>
      <c r="P78" s="96"/>
      <c r="Q78" s="96"/>
      <c r="R78" s="125"/>
      <c r="S78" s="96"/>
      <c r="T78" s="96"/>
      <c r="U78" s="96"/>
      <c r="V78" s="96"/>
      <c r="W78" s="125"/>
      <c r="X78" s="96"/>
    </row>
    <row r="79" spans="1:29">
      <c r="L79" s="130"/>
      <c r="O79" s="131"/>
      <c r="P79" s="131"/>
      <c r="Q79" s="131"/>
      <c r="R79" s="132"/>
      <c r="S79" s="131"/>
      <c r="T79" s="131"/>
      <c r="U79" s="96"/>
      <c r="V79" s="96"/>
      <c r="W79" s="125"/>
      <c r="X79" s="96"/>
    </row>
    <row r="80" spans="1:29">
      <c r="L80" s="130"/>
      <c r="O80" s="131"/>
      <c r="P80" s="131"/>
      <c r="Q80" s="131"/>
      <c r="R80" s="132"/>
      <c r="S80" s="131"/>
      <c r="T80" s="131"/>
      <c r="U80" s="96"/>
      <c r="V80" s="96"/>
      <c r="W80" s="125"/>
      <c r="X80" s="96"/>
    </row>
    <row r="81" spans="5:24">
      <c r="L81" s="129"/>
      <c r="O81" s="98"/>
      <c r="P81" s="98"/>
      <c r="Q81" s="98"/>
      <c r="R81" s="136"/>
      <c r="S81" s="98"/>
      <c r="T81" s="98"/>
      <c r="U81" s="98"/>
      <c r="V81" s="98"/>
      <c r="W81" s="125"/>
      <c r="X81" s="96"/>
    </row>
    <row r="82" spans="5:24">
      <c r="O82" s="96"/>
      <c r="P82" s="96"/>
      <c r="Q82" s="96"/>
      <c r="R82" s="125"/>
      <c r="S82" s="96"/>
      <c r="T82" s="96"/>
      <c r="U82" s="96"/>
      <c r="V82" s="96"/>
      <c r="W82" s="125"/>
      <c r="X82" s="96"/>
    </row>
    <row r="83" spans="5:24">
      <c r="J83" s="372"/>
      <c r="K83" s="372"/>
      <c r="L83" s="372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5:24">
      <c r="J84" s="372"/>
      <c r="K84" s="372"/>
      <c r="L84" s="372"/>
    </row>
    <row r="85" spans="5:24">
      <c r="J85" s="372"/>
      <c r="K85" s="372"/>
      <c r="L85" s="372"/>
    </row>
    <row r="86" spans="5:24">
      <c r="J86" s="372"/>
      <c r="K86" s="372"/>
      <c r="L86" s="372"/>
    </row>
    <row r="87" spans="5:24">
      <c r="J87" s="372"/>
      <c r="K87" s="372"/>
      <c r="L87" s="372"/>
    </row>
    <row r="88" spans="5:24">
      <c r="J88" s="372"/>
      <c r="K88" s="372"/>
      <c r="L88" s="372"/>
      <c r="M88" s="4"/>
      <c r="N88" s="4"/>
      <c r="O88" s="96"/>
      <c r="P88" s="96"/>
      <c r="Q88" s="96"/>
      <c r="R88" s="135"/>
      <c r="S88" s="96"/>
      <c r="T88" s="135"/>
      <c r="U88" s="135"/>
      <c r="V88" s="135"/>
    </row>
    <row r="89" spans="5:24">
      <c r="J89" s="372"/>
      <c r="K89" s="372"/>
      <c r="L89" s="372"/>
      <c r="M89" s="4"/>
      <c r="N89" s="4"/>
      <c r="O89" s="96"/>
      <c r="P89" s="96"/>
      <c r="Q89" s="96"/>
      <c r="R89" s="135"/>
      <c r="S89" s="96"/>
      <c r="T89" s="135"/>
      <c r="U89" s="135"/>
      <c r="V89" s="135"/>
    </row>
    <row r="90" spans="5:24">
      <c r="J90" s="372"/>
      <c r="K90" s="372"/>
      <c r="L90" s="372"/>
      <c r="M90" s="4"/>
      <c r="N90" s="4"/>
      <c r="O90" s="96"/>
      <c r="P90" s="96"/>
      <c r="Q90" s="96"/>
      <c r="R90" s="135"/>
      <c r="S90" s="96"/>
      <c r="T90" s="135"/>
      <c r="U90" s="135"/>
      <c r="V90" s="135"/>
    </row>
    <row r="91" spans="5:24">
      <c r="J91" s="372"/>
      <c r="K91" s="372"/>
      <c r="L91" s="372"/>
      <c r="M91" s="4"/>
      <c r="N91" s="4"/>
      <c r="O91" s="96"/>
      <c r="P91" s="96"/>
      <c r="Q91" s="96"/>
      <c r="R91" s="135"/>
      <c r="S91" s="96"/>
      <c r="T91" s="135"/>
      <c r="U91" s="135"/>
      <c r="V91" s="135"/>
    </row>
    <row r="92" spans="5:24">
      <c r="J92" s="372"/>
      <c r="K92" s="372"/>
      <c r="L92" s="372"/>
      <c r="M92" s="4"/>
      <c r="N92" s="4"/>
      <c r="O92" s="96"/>
      <c r="P92" s="96"/>
      <c r="Q92" s="96"/>
      <c r="R92" s="135"/>
      <c r="S92" s="96"/>
      <c r="T92" s="135"/>
      <c r="U92" s="135"/>
      <c r="V92" s="135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6"/>
      <c r="P93" s="96"/>
      <c r="Q93" s="96"/>
      <c r="R93" s="135"/>
      <c r="S93" s="96"/>
      <c r="T93" s="135"/>
      <c r="U93" s="135"/>
      <c r="V93" s="135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6"/>
      <c r="P94" s="96"/>
      <c r="Q94" s="96"/>
      <c r="R94" s="135"/>
      <c r="S94" s="96"/>
      <c r="T94" s="135"/>
      <c r="U94" s="135"/>
      <c r="V94" s="135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7"/>
      <c r="P95" s="137"/>
      <c r="Q95" s="137"/>
      <c r="R95" s="137"/>
      <c r="S95" s="137"/>
      <c r="T95" s="137"/>
      <c r="U95" s="137"/>
      <c r="V95" s="137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4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4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4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4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4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4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4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4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4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4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4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89"/>
  <sheetViews>
    <sheetView view="pageBreakPreview" topLeftCell="A79" zoomScaleNormal="100" zoomScaleSheetLayoutView="100" workbookViewId="0">
      <selection activeCell="Q106" sqref="Q106:Q107"/>
    </sheetView>
  </sheetViews>
  <sheetFormatPr baseColWidth="10" defaultColWidth="11.42578125" defaultRowHeight="15"/>
  <cols>
    <col min="1" max="1" width="17.7109375" style="155" customWidth="1"/>
    <col min="2" max="2" width="18.85546875" style="151" bestFit="1" customWidth="1"/>
    <col min="3" max="3" width="12.85546875" style="151" bestFit="1" customWidth="1"/>
    <col min="4" max="4" width="18.85546875" style="151" bestFit="1" customWidth="1"/>
    <col min="5" max="5" width="16" style="151" bestFit="1" customWidth="1"/>
    <col min="6" max="9" width="18.85546875" style="151" bestFit="1" customWidth="1"/>
    <col min="10" max="11" width="12.85546875" style="151" customWidth="1"/>
    <col min="12" max="12" width="2.5703125" style="152" customWidth="1"/>
    <col min="13" max="16384" width="11.42578125" style="152"/>
  </cols>
  <sheetData>
    <row r="1" spans="1:11">
      <c r="A1" s="225" t="s">
        <v>254</v>
      </c>
    </row>
    <row r="2" spans="1:11" ht="15.75">
      <c r="A2" s="138" t="s">
        <v>255</v>
      </c>
    </row>
    <row r="3" spans="1:11" ht="15.75">
      <c r="A3" s="138"/>
    </row>
    <row r="4" spans="1:11">
      <c r="A4" s="8" t="s">
        <v>417</v>
      </c>
    </row>
    <row r="5" spans="1:11">
      <c r="A5" s="162" t="s">
        <v>251</v>
      </c>
      <c r="B5" s="373" t="s">
        <v>199</v>
      </c>
      <c r="C5" s="373" t="s">
        <v>200</v>
      </c>
      <c r="D5" s="373" t="s">
        <v>201</v>
      </c>
      <c r="E5" s="373" t="s">
        <v>202</v>
      </c>
      <c r="F5" s="373" t="s">
        <v>203</v>
      </c>
      <c r="G5" s="373" t="s">
        <v>205</v>
      </c>
      <c r="H5" s="373" t="s">
        <v>204</v>
      </c>
      <c r="I5" s="373" t="s">
        <v>206</v>
      </c>
      <c r="J5" s="373" t="s">
        <v>26</v>
      </c>
      <c r="K5" s="373" t="s">
        <v>55</v>
      </c>
    </row>
    <row r="6" spans="1:11">
      <c r="A6" s="155">
        <v>2009</v>
      </c>
      <c r="B6" s="156">
        <v>5935</v>
      </c>
      <c r="C6" s="156">
        <v>6791</v>
      </c>
      <c r="D6" s="156">
        <v>1233</v>
      </c>
      <c r="E6" s="151">
        <v>214</v>
      </c>
      <c r="F6" s="156">
        <v>1116</v>
      </c>
      <c r="G6" s="151">
        <v>591</v>
      </c>
      <c r="H6" s="151">
        <v>298</v>
      </c>
      <c r="I6" s="151">
        <v>276</v>
      </c>
      <c r="J6" s="151">
        <v>27</v>
      </c>
      <c r="K6" s="156">
        <f>SUM(B6:J6)</f>
        <v>16481</v>
      </c>
    </row>
    <row r="7" spans="1:11">
      <c r="A7" s="155">
        <v>2010</v>
      </c>
      <c r="B7" s="156">
        <v>8879</v>
      </c>
      <c r="C7" s="156">
        <v>7745</v>
      </c>
      <c r="D7" s="156">
        <v>1696</v>
      </c>
      <c r="E7" s="151">
        <v>118</v>
      </c>
      <c r="F7" s="156">
        <v>1579</v>
      </c>
      <c r="G7" s="151">
        <v>842</v>
      </c>
      <c r="H7" s="151">
        <v>523</v>
      </c>
      <c r="I7" s="151">
        <v>492</v>
      </c>
      <c r="J7" s="151">
        <v>29</v>
      </c>
      <c r="K7" s="156">
        <f t="shared" ref="K7:K13" si="0">SUM(B7:J7)</f>
        <v>21903</v>
      </c>
    </row>
    <row r="8" spans="1:11">
      <c r="A8" s="155">
        <v>2011</v>
      </c>
      <c r="B8" s="156">
        <v>10721</v>
      </c>
      <c r="C8" s="156">
        <v>10235</v>
      </c>
      <c r="D8" s="156">
        <v>1523</v>
      </c>
      <c r="E8" s="151">
        <v>219</v>
      </c>
      <c r="F8" s="156">
        <v>2427</v>
      </c>
      <c r="G8" s="151">
        <v>776</v>
      </c>
      <c r="H8" s="156">
        <v>1030</v>
      </c>
      <c r="I8" s="151">
        <v>564</v>
      </c>
      <c r="J8" s="151">
        <v>31</v>
      </c>
      <c r="K8" s="156">
        <f t="shared" si="0"/>
        <v>27526</v>
      </c>
    </row>
    <row r="9" spans="1:11">
      <c r="A9" s="155">
        <v>2012</v>
      </c>
      <c r="B9" s="156">
        <v>10731</v>
      </c>
      <c r="C9" s="156">
        <v>10746</v>
      </c>
      <c r="D9" s="156">
        <v>1352</v>
      </c>
      <c r="E9" s="151">
        <v>210</v>
      </c>
      <c r="F9" s="156">
        <v>2575</v>
      </c>
      <c r="G9" s="151">
        <v>558</v>
      </c>
      <c r="H9" s="151">
        <v>845</v>
      </c>
      <c r="I9" s="151">
        <v>428</v>
      </c>
      <c r="J9" s="151">
        <v>22</v>
      </c>
      <c r="K9" s="156">
        <f t="shared" si="0"/>
        <v>27467</v>
      </c>
    </row>
    <row r="10" spans="1:11">
      <c r="A10" s="155">
        <v>2013</v>
      </c>
      <c r="B10" s="156">
        <v>9821</v>
      </c>
      <c r="C10" s="156">
        <v>8536</v>
      </c>
      <c r="D10" s="156">
        <v>1414</v>
      </c>
      <c r="E10" s="151">
        <v>479</v>
      </c>
      <c r="F10" s="156">
        <v>1776</v>
      </c>
      <c r="G10" s="151">
        <v>528</v>
      </c>
      <c r="H10" s="151">
        <v>857</v>
      </c>
      <c r="I10" s="151">
        <v>356</v>
      </c>
      <c r="J10" s="151">
        <v>23</v>
      </c>
      <c r="K10" s="156">
        <f t="shared" si="0"/>
        <v>23790</v>
      </c>
    </row>
    <row r="11" spans="1:11">
      <c r="A11" s="155">
        <v>2014</v>
      </c>
      <c r="B11" s="156">
        <v>8875</v>
      </c>
      <c r="C11" s="156">
        <v>6729</v>
      </c>
      <c r="D11" s="156">
        <v>1504</v>
      </c>
      <c r="E11" s="151">
        <v>331</v>
      </c>
      <c r="F11" s="156">
        <v>1523</v>
      </c>
      <c r="G11" s="151">
        <v>540</v>
      </c>
      <c r="H11" s="151">
        <v>647</v>
      </c>
      <c r="I11" s="151">
        <v>360</v>
      </c>
      <c r="J11" s="151">
        <v>38</v>
      </c>
      <c r="K11" s="156">
        <f t="shared" si="0"/>
        <v>20547</v>
      </c>
    </row>
    <row r="12" spans="1:11">
      <c r="A12" s="155">
        <v>2015</v>
      </c>
      <c r="B12" s="156">
        <v>8167.541312653776</v>
      </c>
      <c r="C12" s="156">
        <v>6650.5953646963681</v>
      </c>
      <c r="D12" s="156">
        <v>1507.6585311955087</v>
      </c>
      <c r="E12" s="156">
        <v>137.79635297098301</v>
      </c>
      <c r="F12" s="156">
        <v>1548.2696011111268</v>
      </c>
      <c r="G12" s="156">
        <v>341.685340655076</v>
      </c>
      <c r="H12" s="156">
        <v>350.00259655641497</v>
      </c>
      <c r="I12" s="156">
        <v>219.63469285986599</v>
      </c>
      <c r="J12" s="156">
        <v>26.956227140133979</v>
      </c>
      <c r="K12" s="156">
        <f t="shared" si="0"/>
        <v>18950.140019839251</v>
      </c>
    </row>
    <row r="13" spans="1:11">
      <c r="A13" s="155">
        <v>2016</v>
      </c>
      <c r="B13" s="156">
        <v>10171.202800494437</v>
      </c>
      <c r="C13" s="156">
        <v>7385.9574342377318</v>
      </c>
      <c r="D13" s="156">
        <v>1465.4520841719275</v>
      </c>
      <c r="E13" s="156">
        <v>120.45621156886003</v>
      </c>
      <c r="F13" s="156">
        <v>1657.8745242177492</v>
      </c>
      <c r="G13" s="156">
        <v>344.26226528241506</v>
      </c>
      <c r="H13" s="156">
        <v>343.76033679517201</v>
      </c>
      <c r="I13" s="156">
        <v>272.67154160154439</v>
      </c>
      <c r="J13" s="156">
        <v>14.999100398455615</v>
      </c>
      <c r="K13" s="156">
        <f t="shared" si="0"/>
        <v>21776.636298768288</v>
      </c>
    </row>
    <row r="14" spans="1:11">
      <c r="A14" s="155">
        <v>2017</v>
      </c>
      <c r="B14" s="156">
        <v>13773.190209452818</v>
      </c>
      <c r="C14" s="156">
        <v>7979.3150062432387</v>
      </c>
      <c r="D14" s="156">
        <v>2376.2998861161777</v>
      </c>
      <c r="E14" s="156">
        <v>118.029144359499</v>
      </c>
      <c r="F14" s="156">
        <v>1707.403931179932</v>
      </c>
      <c r="G14" s="156">
        <v>370.47615447265599</v>
      </c>
      <c r="H14" s="156">
        <v>426.70590445394396</v>
      </c>
      <c r="I14" s="156">
        <v>363.09769384747193</v>
      </c>
      <c r="J14" s="156">
        <v>44.063618152527965</v>
      </c>
      <c r="K14" s="156">
        <f>SUM(B14:J14)</f>
        <v>27158.581548278267</v>
      </c>
    </row>
    <row r="15" spans="1:11">
      <c r="A15" s="153">
        <v>2018</v>
      </c>
      <c r="B15" s="161">
        <f>SUM(B16:B21)</f>
        <v>7696.2051459999993</v>
      </c>
      <c r="C15" s="161">
        <f t="shared" ref="C15:J15" si="1">SUM(C16:C21)</f>
        <v>4001.9934906000003</v>
      </c>
      <c r="D15" s="161">
        <f t="shared" si="1"/>
        <v>1403.3717502999998</v>
      </c>
      <c r="E15" s="161">
        <f t="shared" si="1"/>
        <v>65.474795788999998</v>
      </c>
      <c r="F15" s="161">
        <f t="shared" si="1"/>
        <v>792.48125359999995</v>
      </c>
      <c r="G15" s="161">
        <f t="shared" si="1"/>
        <v>181.95930457999998</v>
      </c>
      <c r="H15" s="161">
        <f t="shared" si="1"/>
        <v>255.23145414999999</v>
      </c>
      <c r="I15" s="161">
        <f t="shared" si="1"/>
        <v>287.83992022999996</v>
      </c>
      <c r="J15" s="161">
        <f t="shared" si="1"/>
        <v>6.7296187700000001</v>
      </c>
      <c r="K15" s="161">
        <f>SUM(K16:K21)</f>
        <v>14691.286734019002</v>
      </c>
    </row>
    <row r="16" spans="1:11">
      <c r="A16" s="356" t="s">
        <v>137</v>
      </c>
      <c r="B16" s="156">
        <v>1225.6913939999999</v>
      </c>
      <c r="C16" s="156">
        <v>701.2438009</v>
      </c>
      <c r="D16" s="156">
        <v>211.62590760000001</v>
      </c>
      <c r="E16" s="156">
        <v>10.810272149999999</v>
      </c>
      <c r="F16" s="156">
        <v>128.9388232</v>
      </c>
      <c r="G16" s="156">
        <v>33.117237979999999</v>
      </c>
      <c r="H16" s="156">
        <v>47.794401999999998</v>
      </c>
      <c r="I16" s="156">
        <v>32.504858489999997</v>
      </c>
      <c r="J16" s="157">
        <v>2.1235225120000001</v>
      </c>
      <c r="K16" s="156">
        <f>SUM(B16:J16)</f>
        <v>2393.8502188319999</v>
      </c>
    </row>
    <row r="17" spans="1:11">
      <c r="A17" s="356" t="s">
        <v>138</v>
      </c>
      <c r="B17" s="156">
        <v>1093.8361689999999</v>
      </c>
      <c r="C17" s="156">
        <v>592.53243199999997</v>
      </c>
      <c r="D17" s="156">
        <v>251.62344010000001</v>
      </c>
      <c r="E17" s="156">
        <v>8.7074025089999996</v>
      </c>
      <c r="F17" s="156">
        <v>167.73412450000001</v>
      </c>
      <c r="G17" s="156">
        <v>24.332224149999998</v>
      </c>
      <c r="H17" s="156">
        <v>52.466669469999999</v>
      </c>
      <c r="I17" s="156">
        <v>43.924492170000001</v>
      </c>
      <c r="J17" s="157">
        <v>0.17459182600000001</v>
      </c>
      <c r="K17" s="156">
        <f t="shared" ref="K17:K21" si="2">SUM(B17:J17)</f>
        <v>2235.3315457249996</v>
      </c>
    </row>
    <row r="18" spans="1:11">
      <c r="A18" s="356" t="s">
        <v>139</v>
      </c>
      <c r="B18" s="156">
        <v>1352.235653</v>
      </c>
      <c r="C18" s="156">
        <v>702.13038440000003</v>
      </c>
      <c r="D18" s="156">
        <v>253.3992542</v>
      </c>
      <c r="E18" s="156">
        <v>10.500047479999999</v>
      </c>
      <c r="F18" s="156">
        <v>125.0004326</v>
      </c>
      <c r="G18" s="156">
        <v>28.367962869999999</v>
      </c>
      <c r="H18" s="156">
        <v>49.718218989999997</v>
      </c>
      <c r="I18" s="156">
        <v>60.256781850000003</v>
      </c>
      <c r="J18" s="157">
        <v>1.9995341470000001</v>
      </c>
      <c r="K18" s="156">
        <f t="shared" si="2"/>
        <v>2583.6082695370001</v>
      </c>
    </row>
    <row r="19" spans="1:11">
      <c r="A19" s="356" t="s">
        <v>140</v>
      </c>
      <c r="B19" s="156">
        <v>1246.8036070000001</v>
      </c>
      <c r="C19" s="156">
        <v>624.84169650000001</v>
      </c>
      <c r="D19" s="156">
        <v>236.39461489999999</v>
      </c>
      <c r="E19" s="156">
        <v>10.542930220000001</v>
      </c>
      <c r="F19" s="156">
        <v>137.36359239999999</v>
      </c>
      <c r="G19" s="156">
        <v>35.497101059999999</v>
      </c>
      <c r="H19" s="156">
        <v>28.113106649999999</v>
      </c>
      <c r="I19" s="156">
        <v>46.198228319999998</v>
      </c>
      <c r="J19" s="157">
        <v>0.21933768100000001</v>
      </c>
      <c r="K19" s="156">
        <f t="shared" si="2"/>
        <v>2365.9742147310003</v>
      </c>
    </row>
    <row r="20" spans="1:11">
      <c r="A20" s="356" t="s">
        <v>141</v>
      </c>
      <c r="B20" s="156">
        <v>1267.0314499999999</v>
      </c>
      <c r="C20" s="156">
        <v>710.99785499999996</v>
      </c>
      <c r="D20" s="156">
        <v>227.1257574</v>
      </c>
      <c r="E20" s="156">
        <v>12.398298479999999</v>
      </c>
      <c r="F20" s="156">
        <v>126.32891619999999</v>
      </c>
      <c r="G20" s="156">
        <v>29.362834039999999</v>
      </c>
      <c r="H20" s="156">
        <v>46.080973890000003</v>
      </c>
      <c r="I20" s="156">
        <v>41.269160339999999</v>
      </c>
      <c r="J20" s="157">
        <v>0.19612766000000001</v>
      </c>
      <c r="K20" s="156">
        <f t="shared" si="2"/>
        <v>2460.7913730100004</v>
      </c>
    </row>
    <row r="21" spans="1:11">
      <c r="A21" s="356" t="s">
        <v>142</v>
      </c>
      <c r="B21" s="156">
        <v>1510.606873</v>
      </c>
      <c r="C21" s="156">
        <v>670.24732180000001</v>
      </c>
      <c r="D21" s="156">
        <v>223.20277609999999</v>
      </c>
      <c r="E21" s="156">
        <v>12.51584495</v>
      </c>
      <c r="F21" s="156">
        <v>107.1153647</v>
      </c>
      <c r="G21" s="156">
        <v>31.28194448</v>
      </c>
      <c r="H21" s="156">
        <v>31.058083150000002</v>
      </c>
      <c r="I21" s="156">
        <v>63.686399059999999</v>
      </c>
      <c r="J21" s="157">
        <v>2.0165049439999998</v>
      </c>
      <c r="K21" s="156">
        <f t="shared" si="2"/>
        <v>2651.7311121840007</v>
      </c>
    </row>
    <row r="22" spans="1:11" ht="15.75">
      <c r="A22" s="158" t="s">
        <v>477</v>
      </c>
    </row>
    <row r="23" spans="1:11">
      <c r="A23" s="356" t="s">
        <v>479</v>
      </c>
      <c r="B23" s="156">
        <v>6246.6942294596629</v>
      </c>
      <c r="C23" s="156">
        <v>3731.4491043929074</v>
      </c>
      <c r="D23" s="156">
        <v>1054.7941204197998</v>
      </c>
      <c r="E23" s="156">
        <v>56.082474750034997</v>
      </c>
      <c r="F23" s="156">
        <v>737.88543926510692</v>
      </c>
      <c r="G23" s="156">
        <v>186.27719417943061</v>
      </c>
      <c r="H23" s="156">
        <v>224.94303673245699</v>
      </c>
      <c r="I23" s="156">
        <v>148.1393891734142</v>
      </c>
      <c r="J23" s="156">
        <v>15.835084826585634</v>
      </c>
      <c r="K23" s="156">
        <f>SUM(B23:J23)</f>
        <v>12402.100073199401</v>
      </c>
    </row>
    <row r="24" spans="1:11">
      <c r="A24" s="356" t="s">
        <v>480</v>
      </c>
      <c r="B24" s="156">
        <f t="shared" ref="B24:K24" si="3">B15</f>
        <v>7696.2051459999993</v>
      </c>
      <c r="C24" s="156">
        <f t="shared" si="3"/>
        <v>4001.9934906000003</v>
      </c>
      <c r="D24" s="156">
        <f t="shared" si="3"/>
        <v>1403.3717502999998</v>
      </c>
      <c r="E24" s="156">
        <f t="shared" si="3"/>
        <v>65.474795788999998</v>
      </c>
      <c r="F24" s="156">
        <f t="shared" si="3"/>
        <v>792.48125359999995</v>
      </c>
      <c r="G24" s="156">
        <f t="shared" si="3"/>
        <v>181.95930457999998</v>
      </c>
      <c r="H24" s="156">
        <f t="shared" si="3"/>
        <v>255.23145414999999</v>
      </c>
      <c r="I24" s="156">
        <f t="shared" si="3"/>
        <v>287.83992022999996</v>
      </c>
      <c r="J24" s="156">
        <f t="shared" si="3"/>
        <v>6.7296187700000001</v>
      </c>
      <c r="K24" s="156">
        <f t="shared" si="3"/>
        <v>14691.286734019002</v>
      </c>
    </row>
    <row r="25" spans="1:11">
      <c r="A25" s="159" t="s">
        <v>252</v>
      </c>
      <c r="B25" s="160">
        <f>B24/B23-1</f>
        <v>0.23204448037561765</v>
      </c>
      <c r="C25" s="160">
        <f t="shared" ref="C25:K25" si="4">C24/C23-1</f>
        <v>7.250383929626425E-2</v>
      </c>
      <c r="D25" s="160">
        <f t="shared" si="4"/>
        <v>0.33046982641642786</v>
      </c>
      <c r="E25" s="160">
        <f t="shared" si="4"/>
        <v>0.16747336990436823</v>
      </c>
      <c r="F25" s="160">
        <f t="shared" si="4"/>
        <v>7.3989553702628275E-2</v>
      </c>
      <c r="G25" s="160">
        <f t="shared" si="4"/>
        <v>-2.3179915386053351E-2</v>
      </c>
      <c r="H25" s="160">
        <f t="shared" si="4"/>
        <v>0.1346492776905448</v>
      </c>
      <c r="I25" s="160">
        <f t="shared" si="4"/>
        <v>0.94303433972614958</v>
      </c>
      <c r="J25" s="160">
        <f t="shared" si="4"/>
        <v>-0.57501845782969241</v>
      </c>
      <c r="K25" s="160">
        <f t="shared" si="4"/>
        <v>0.18458056678372325</v>
      </c>
    </row>
    <row r="27" spans="1:11"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9" spans="1:11">
      <c r="A29" s="841" t="s">
        <v>253</v>
      </c>
      <c r="B29" s="841"/>
      <c r="C29" s="841"/>
      <c r="D29" s="841"/>
      <c r="E29" s="841"/>
      <c r="F29" s="841"/>
      <c r="G29" s="841"/>
      <c r="H29" s="841"/>
      <c r="I29" s="841"/>
      <c r="J29" s="841"/>
      <c r="K29" s="841"/>
    </row>
    <row r="45" spans="1:9">
      <c r="A45" s="8" t="s">
        <v>259</v>
      </c>
    </row>
    <row r="46" spans="1:9">
      <c r="A46" s="153" t="s">
        <v>251</v>
      </c>
      <c r="B46" s="154" t="s">
        <v>199</v>
      </c>
      <c r="C46" s="154" t="s">
        <v>200</v>
      </c>
      <c r="D46" s="154" t="s">
        <v>201</v>
      </c>
      <c r="E46" s="154" t="s">
        <v>202</v>
      </c>
      <c r="F46" s="154" t="s">
        <v>203</v>
      </c>
      <c r="G46" s="154" t="s">
        <v>205</v>
      </c>
      <c r="H46" s="154" t="s">
        <v>204</v>
      </c>
      <c r="I46" s="154" t="s">
        <v>206</v>
      </c>
    </row>
    <row r="47" spans="1:9">
      <c r="B47" s="151" t="s">
        <v>256</v>
      </c>
      <c r="C47" s="151" t="s">
        <v>260</v>
      </c>
      <c r="D47" s="151" t="s">
        <v>256</v>
      </c>
      <c r="E47" s="151" t="s">
        <v>257</v>
      </c>
      <c r="F47" s="151" t="s">
        <v>256</v>
      </c>
      <c r="G47" s="151" t="s">
        <v>256</v>
      </c>
      <c r="H47" s="151" t="s">
        <v>256</v>
      </c>
      <c r="I47" s="151" t="s">
        <v>256</v>
      </c>
    </row>
    <row r="48" spans="1:9">
      <c r="A48" s="155">
        <v>2009</v>
      </c>
      <c r="B48" s="156">
        <v>1246</v>
      </c>
      <c r="C48" s="156">
        <v>6972</v>
      </c>
      <c r="D48" s="156">
        <v>1373</v>
      </c>
      <c r="E48" s="151">
        <v>16</v>
      </c>
      <c r="F48" s="156">
        <v>682</v>
      </c>
      <c r="G48" s="151">
        <v>37</v>
      </c>
      <c r="H48" s="151">
        <v>12</v>
      </c>
      <c r="I48" s="151">
        <v>12</v>
      </c>
    </row>
    <row r="49" spans="1:10">
      <c r="A49" s="155">
        <v>2010</v>
      </c>
      <c r="B49" s="156">
        <v>1256</v>
      </c>
      <c r="C49" s="156">
        <v>6335</v>
      </c>
      <c r="D49" s="156">
        <v>1314</v>
      </c>
      <c r="E49" s="151">
        <v>6</v>
      </c>
      <c r="F49" s="156">
        <v>770</v>
      </c>
      <c r="G49" s="151">
        <v>39</v>
      </c>
      <c r="H49" s="151">
        <v>17</v>
      </c>
      <c r="I49" s="151">
        <v>17</v>
      </c>
    </row>
    <row r="50" spans="1:10">
      <c r="A50" s="155">
        <v>2011</v>
      </c>
      <c r="B50" s="156">
        <v>1262</v>
      </c>
      <c r="C50" s="156">
        <v>6492</v>
      </c>
      <c r="D50" s="156">
        <v>1007</v>
      </c>
      <c r="E50" s="151">
        <v>7</v>
      </c>
      <c r="F50" s="156">
        <v>988</v>
      </c>
      <c r="G50" s="151">
        <v>32</v>
      </c>
      <c r="H50" s="156">
        <v>19</v>
      </c>
      <c r="I50" s="151">
        <v>19</v>
      </c>
    </row>
    <row r="51" spans="1:10">
      <c r="A51" s="155">
        <v>2012</v>
      </c>
      <c r="B51" s="156">
        <v>1406</v>
      </c>
      <c r="C51" s="156">
        <v>6427</v>
      </c>
      <c r="D51" s="156">
        <v>1016</v>
      </c>
      <c r="E51" s="151">
        <v>7</v>
      </c>
      <c r="F51" s="156">
        <v>1170</v>
      </c>
      <c r="G51" s="151">
        <v>26</v>
      </c>
      <c r="H51" s="151">
        <v>18</v>
      </c>
      <c r="I51" s="151">
        <v>18</v>
      </c>
    </row>
    <row r="52" spans="1:10">
      <c r="A52" s="155">
        <v>2013</v>
      </c>
      <c r="B52" s="156">
        <v>1403.9670750000002</v>
      </c>
      <c r="C52" s="156">
        <v>6047.3659180000004</v>
      </c>
      <c r="D52" s="156">
        <v>1079.006396</v>
      </c>
      <c r="E52" s="156">
        <v>21.204193999999998</v>
      </c>
      <c r="F52" s="156">
        <v>855.15530999999999</v>
      </c>
      <c r="G52" s="156">
        <v>23.824697999999998</v>
      </c>
      <c r="H52" s="156">
        <v>10.373199999999999</v>
      </c>
      <c r="I52" s="156">
        <v>18.448508504000003</v>
      </c>
    </row>
    <row r="53" spans="1:10">
      <c r="A53" s="155">
        <v>2014</v>
      </c>
      <c r="B53" s="156">
        <v>1402.417778</v>
      </c>
      <c r="C53" s="156">
        <v>5323.3804000000009</v>
      </c>
      <c r="D53" s="156">
        <v>1149.2442489999999</v>
      </c>
      <c r="E53" s="156">
        <v>17.144968000000002</v>
      </c>
      <c r="F53" s="156">
        <v>771.45482600000003</v>
      </c>
      <c r="G53" s="156">
        <v>24.640213999999997</v>
      </c>
      <c r="H53" s="156">
        <v>11.368120999999999</v>
      </c>
      <c r="I53" s="156">
        <v>16.477174284000004</v>
      </c>
    </row>
    <row r="54" spans="1:10">
      <c r="A54" s="155">
        <v>2015</v>
      </c>
      <c r="B54" s="156">
        <v>1757.1664789999998</v>
      </c>
      <c r="C54" s="156">
        <v>5743.7721409999986</v>
      </c>
      <c r="D54" s="156">
        <v>1217.4060959999999</v>
      </c>
      <c r="E54" s="156">
        <v>8.9059539999999995</v>
      </c>
      <c r="F54" s="156">
        <v>938.35960200000011</v>
      </c>
      <c r="G54" s="156">
        <v>20.111056000000001</v>
      </c>
      <c r="H54" s="156">
        <v>11.646831000000001</v>
      </c>
      <c r="I54" s="156">
        <v>17.754669809999999</v>
      </c>
    </row>
    <row r="55" spans="1:10">
      <c r="A55" s="155">
        <v>2016</v>
      </c>
      <c r="B55" s="156">
        <v>2492.5097820000001</v>
      </c>
      <c r="C55" s="156">
        <v>5915.3714909999999</v>
      </c>
      <c r="D55" s="156">
        <v>1113.5873849999998</v>
      </c>
      <c r="E55" s="156">
        <v>7.1565099999999982</v>
      </c>
      <c r="F55" s="156">
        <v>942.30815900000005</v>
      </c>
      <c r="G55" s="156">
        <v>19.371681000000002</v>
      </c>
      <c r="H55" s="156">
        <v>11.050374</v>
      </c>
      <c r="I55" s="156">
        <v>24.406133279999999</v>
      </c>
    </row>
    <row r="56" spans="1:10">
      <c r="A56" s="155">
        <v>2017</v>
      </c>
      <c r="B56" s="156">
        <v>2608.8056520000005</v>
      </c>
      <c r="C56" s="156">
        <v>6336.3753339999994</v>
      </c>
      <c r="D56" s="156">
        <v>1240.033964</v>
      </c>
      <c r="E56" s="156">
        <v>6.9465319999999995</v>
      </c>
      <c r="F56" s="156">
        <v>856.21164399999998</v>
      </c>
      <c r="G56" s="156">
        <v>18.695043000000002</v>
      </c>
      <c r="H56" s="156">
        <v>11.463353000000001</v>
      </c>
      <c r="I56" s="156">
        <v>25.183071454</v>
      </c>
    </row>
    <row r="57" spans="1:10">
      <c r="A57" s="162">
        <v>2018</v>
      </c>
      <c r="B57" s="394">
        <f>SUM(B58:B63)</f>
        <v>1203.6029679999999</v>
      </c>
      <c r="C57" s="394">
        <f t="shared" ref="C57:I57" si="5">SUM(C58:C63)</f>
        <v>3019.4952989999997</v>
      </c>
      <c r="D57" s="394">
        <f t="shared" si="5"/>
        <v>606.10986500000001</v>
      </c>
      <c r="E57" s="394">
        <f t="shared" si="5"/>
        <v>3.954974</v>
      </c>
      <c r="F57" s="394">
        <f t="shared" si="5"/>
        <v>375.81620499999997</v>
      </c>
      <c r="G57" s="394">
        <f t="shared" si="5"/>
        <v>8.5124889999999986</v>
      </c>
      <c r="H57" s="394">
        <f t="shared" si="5"/>
        <v>7.9448069999999991</v>
      </c>
      <c r="I57" s="394">
        <f t="shared" si="5"/>
        <v>12.777621399000001</v>
      </c>
      <c r="J57" s="157"/>
    </row>
    <row r="58" spans="1:10">
      <c r="A58" s="356" t="s">
        <v>137</v>
      </c>
      <c r="B58" s="157">
        <v>188.05041700000001</v>
      </c>
      <c r="C58" s="157">
        <v>527.19124499999998</v>
      </c>
      <c r="D58" s="157">
        <v>92.255201999999997</v>
      </c>
      <c r="E58" s="157">
        <v>0.65115500000000004</v>
      </c>
      <c r="F58" s="157">
        <v>58.870925999999997</v>
      </c>
      <c r="G58" s="157">
        <v>1.6121780000000001</v>
      </c>
      <c r="H58" s="157">
        <v>1.5377130000000001</v>
      </c>
      <c r="I58" s="157">
        <v>1.631438494</v>
      </c>
    </row>
    <row r="59" spans="1:10">
      <c r="A59" s="356" t="s">
        <v>138</v>
      </c>
      <c r="B59" s="157">
        <v>169.490385</v>
      </c>
      <c r="C59" s="157">
        <v>444.834476</v>
      </c>
      <c r="D59" s="157">
        <v>104.866185</v>
      </c>
      <c r="E59" s="157">
        <v>0.51156800000000002</v>
      </c>
      <c r="F59" s="157">
        <v>77.250163000000001</v>
      </c>
      <c r="G59" s="157">
        <v>1.1259809999999999</v>
      </c>
      <c r="H59" s="157">
        <v>1.392371</v>
      </c>
      <c r="I59" s="157">
        <v>2.025202079</v>
      </c>
    </row>
    <row r="60" spans="1:10">
      <c r="A60" s="356" t="s">
        <v>139</v>
      </c>
      <c r="B60" s="157">
        <v>221.251665</v>
      </c>
      <c r="C60" s="157">
        <v>530.03708500000005</v>
      </c>
      <c r="D60" s="157">
        <v>107.27357600000001</v>
      </c>
      <c r="E60" s="157">
        <v>0.63324499999999995</v>
      </c>
      <c r="F60" s="157">
        <v>60.466555</v>
      </c>
      <c r="G60" s="157">
        <v>1.306211</v>
      </c>
      <c r="H60" s="157">
        <v>1.5594049999999999</v>
      </c>
      <c r="I60" s="157">
        <v>2.553667672</v>
      </c>
    </row>
    <row r="61" spans="1:10">
      <c r="A61" s="356" t="s">
        <v>140</v>
      </c>
      <c r="B61" s="157">
        <v>201.86829900000001</v>
      </c>
      <c r="C61" s="157">
        <v>468.13467000000003</v>
      </c>
      <c r="D61" s="157">
        <v>103.096768</v>
      </c>
      <c r="E61" s="157">
        <v>0.63678400000000002</v>
      </c>
      <c r="F61" s="157">
        <v>66.855270000000004</v>
      </c>
      <c r="G61" s="157">
        <v>1.6417999999999999</v>
      </c>
      <c r="H61" s="157">
        <v>1.0668759999999999</v>
      </c>
      <c r="I61" s="157">
        <v>1.900700617</v>
      </c>
    </row>
    <row r="62" spans="1:10">
      <c r="A62" s="356" t="s">
        <v>141</v>
      </c>
      <c r="B62" s="157">
        <v>202.20882599999999</v>
      </c>
      <c r="C62" s="157">
        <v>526.23920799999996</v>
      </c>
      <c r="D62" s="157">
        <v>97.884857999999994</v>
      </c>
      <c r="E62" s="157">
        <v>0.751552</v>
      </c>
      <c r="F62" s="157">
        <v>61.356532000000001</v>
      </c>
      <c r="G62" s="157">
        <v>1.3503179999999999</v>
      </c>
      <c r="H62" s="157">
        <v>1.4301459999999999</v>
      </c>
      <c r="I62" s="157">
        <v>1.8290507110000001</v>
      </c>
    </row>
    <row r="63" spans="1:10">
      <c r="A63" s="356" t="s">
        <v>142</v>
      </c>
      <c r="B63" s="157">
        <v>220.73337599999999</v>
      </c>
      <c r="C63" s="157">
        <v>523.05861500000003</v>
      </c>
      <c r="D63" s="157">
        <v>100.733276</v>
      </c>
      <c r="E63" s="157">
        <v>0.77066999999999997</v>
      </c>
      <c r="F63" s="157">
        <v>51.016759</v>
      </c>
      <c r="G63" s="157">
        <v>1.4760009999999999</v>
      </c>
      <c r="H63" s="157">
        <v>0.95829600000000004</v>
      </c>
      <c r="I63" s="157">
        <v>2.837561826</v>
      </c>
    </row>
    <row r="64" spans="1:10" ht="15.75">
      <c r="A64" s="158" t="s">
        <v>476</v>
      </c>
    </row>
    <row r="65" spans="1:9">
      <c r="A65" s="356" t="s">
        <v>588</v>
      </c>
      <c r="B65" s="157">
        <v>1267.4905610000001</v>
      </c>
      <c r="C65" s="157">
        <v>3011.5518100000004</v>
      </c>
      <c r="D65" s="157">
        <v>606.34920699999998</v>
      </c>
      <c r="E65" s="157">
        <v>3.2505159999999997</v>
      </c>
      <c r="F65" s="157">
        <v>384.21673599999997</v>
      </c>
      <c r="G65" s="157">
        <v>9.3916599999999999</v>
      </c>
      <c r="H65" s="157">
        <v>5.8691690000000003</v>
      </c>
      <c r="I65" s="157">
        <v>10.311957904</v>
      </c>
    </row>
    <row r="66" spans="1:9">
      <c r="A66" s="356" t="s">
        <v>480</v>
      </c>
      <c r="B66" s="157">
        <f>B57</f>
        <v>1203.6029679999999</v>
      </c>
      <c r="C66" s="157">
        <f t="shared" ref="C66:I66" si="6">C57</f>
        <v>3019.4952989999997</v>
      </c>
      <c r="D66" s="157">
        <f t="shared" si="6"/>
        <v>606.10986500000001</v>
      </c>
      <c r="E66" s="157">
        <f t="shared" si="6"/>
        <v>3.954974</v>
      </c>
      <c r="F66" s="157">
        <f t="shared" si="6"/>
        <v>375.81620499999997</v>
      </c>
      <c r="G66" s="157">
        <f t="shared" si="6"/>
        <v>8.5124889999999986</v>
      </c>
      <c r="H66" s="157">
        <f t="shared" si="6"/>
        <v>7.9448069999999991</v>
      </c>
      <c r="I66" s="157">
        <f t="shared" si="6"/>
        <v>12.777621399000001</v>
      </c>
    </row>
    <row r="67" spans="1:9">
      <c r="A67" s="159" t="s">
        <v>252</v>
      </c>
      <c r="B67" s="160">
        <f>B66/B65-1</f>
        <v>-5.0404787984847266E-2</v>
      </c>
      <c r="C67" s="160">
        <f t="shared" ref="C67:H67" si="7">C66/C65-1</f>
        <v>2.6376730340891275E-3</v>
      </c>
      <c r="D67" s="160">
        <f>D66/D65-1</f>
        <v>-3.9472633465487128E-4</v>
      </c>
      <c r="E67" s="160">
        <f t="shared" si="7"/>
        <v>0.21672189892312499</v>
      </c>
      <c r="F67" s="160">
        <f>F66/F65-1</f>
        <v>-2.1864042382578552E-2</v>
      </c>
      <c r="G67" s="160">
        <f t="shared" si="7"/>
        <v>-9.3611885438783071E-2</v>
      </c>
      <c r="H67" s="160">
        <f t="shared" si="7"/>
        <v>0.35365108757304453</v>
      </c>
      <c r="I67" s="160">
        <f>I66/I65-1</f>
        <v>0.23910721106062427</v>
      </c>
    </row>
    <row r="71" spans="1:9">
      <c r="A71" s="841" t="s">
        <v>258</v>
      </c>
      <c r="B71" s="841"/>
      <c r="C71" s="841"/>
      <c r="D71" s="841"/>
      <c r="E71" s="841"/>
      <c r="F71" s="841"/>
      <c r="G71" s="841"/>
      <c r="H71" s="841"/>
      <c r="I71" s="841"/>
    </row>
    <row r="89" spans="1:11" ht="165.75" customHeight="1">
      <c r="A89" s="789" t="s">
        <v>652</v>
      </c>
      <c r="B89" s="789"/>
      <c r="C89" s="789"/>
      <c r="D89" s="789"/>
      <c r="E89" s="789"/>
      <c r="F89" s="789"/>
      <c r="G89" s="789"/>
      <c r="H89" s="789"/>
      <c r="I89" s="789"/>
      <c r="J89" s="786"/>
      <c r="K89" s="786"/>
    </row>
  </sheetData>
  <mergeCells count="3">
    <mergeCell ref="A29:K29"/>
    <mergeCell ref="A71:I71"/>
    <mergeCell ref="A89:I89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B51"/>
  <sheetViews>
    <sheetView showGridLines="0" view="pageBreakPreview" topLeftCell="A6" zoomScaleNormal="110" zoomScaleSheetLayoutView="100" workbookViewId="0">
      <selection activeCell="AE21" sqref="AE21"/>
    </sheetView>
  </sheetViews>
  <sheetFormatPr baseColWidth="10" defaultColWidth="28.7109375" defaultRowHeight="12"/>
  <cols>
    <col min="1" max="1" width="28.7109375" style="143"/>
    <col min="2" max="2" width="8.85546875" style="143" hidden="1" customWidth="1"/>
    <col min="3" max="3" width="7.7109375" style="143" hidden="1" customWidth="1"/>
    <col min="4" max="12" width="7.7109375" style="143" customWidth="1"/>
    <col min="13" max="24" width="7.7109375" style="143" hidden="1" customWidth="1"/>
    <col min="25" max="25" width="7.7109375" style="143" customWidth="1"/>
    <col min="26" max="26" width="9.7109375" style="143" customWidth="1"/>
    <col min="27" max="28" width="7.7109375" style="143" customWidth="1"/>
    <col min="29" max="30" width="7.7109375" style="144" customWidth="1"/>
    <col min="31" max="16384" width="28.7109375" style="144"/>
  </cols>
  <sheetData>
    <row r="1" spans="1:28" ht="15">
      <c r="A1" s="206" t="s">
        <v>449</v>
      </c>
      <c r="B1" s="206"/>
      <c r="AB1" s="144"/>
    </row>
    <row r="2" spans="1:28" ht="15.75">
      <c r="A2" s="138" t="s">
        <v>261</v>
      </c>
      <c r="B2" s="138"/>
      <c r="AB2" s="144"/>
    </row>
    <row r="3" spans="1:28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47"/>
    </row>
    <row r="4" spans="1:28" ht="24" customHeight="1">
      <c r="A4" s="346" t="s">
        <v>262</v>
      </c>
      <c r="B4" s="389">
        <v>2007</v>
      </c>
      <c r="C4" s="389">
        <v>2008</v>
      </c>
      <c r="D4" s="389">
        <v>2009</v>
      </c>
      <c r="E4" s="389">
        <v>2010</v>
      </c>
      <c r="F4" s="389">
        <v>2011</v>
      </c>
      <c r="G4" s="389">
        <v>2012</v>
      </c>
      <c r="H4" s="389">
        <v>2013</v>
      </c>
      <c r="I4" s="389">
        <v>2014</v>
      </c>
      <c r="J4" s="389">
        <v>2015</v>
      </c>
      <c r="K4" s="389">
        <v>2016</v>
      </c>
      <c r="L4" s="403">
        <v>2017</v>
      </c>
      <c r="M4" s="842">
        <v>2018</v>
      </c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3" t="s">
        <v>646</v>
      </c>
      <c r="Z4" s="844"/>
      <c r="AA4" s="389" t="s">
        <v>252</v>
      </c>
      <c r="AB4" s="389" t="s">
        <v>263</v>
      </c>
    </row>
    <row r="5" spans="1:28" ht="12.75" thickBot="1">
      <c r="A5" s="347"/>
      <c r="B5" s="347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 t="s">
        <v>423</v>
      </c>
      <c r="N5" s="348" t="s">
        <v>232</v>
      </c>
      <c r="O5" s="348" t="s">
        <v>233</v>
      </c>
      <c r="P5" s="348" t="s">
        <v>120</v>
      </c>
      <c r="Q5" s="348" t="s">
        <v>424</v>
      </c>
      <c r="R5" s="348" t="s">
        <v>425</v>
      </c>
      <c r="S5" s="348" t="s">
        <v>426</v>
      </c>
      <c r="T5" s="348" t="s">
        <v>147</v>
      </c>
      <c r="U5" s="348" t="s">
        <v>163</v>
      </c>
      <c r="V5" s="348" t="s">
        <v>149</v>
      </c>
      <c r="W5" s="348" t="s">
        <v>427</v>
      </c>
      <c r="X5" s="348" t="s">
        <v>136</v>
      </c>
      <c r="Y5" s="491">
        <v>2017</v>
      </c>
      <c r="Z5" s="492">
        <v>2018</v>
      </c>
      <c r="AA5" s="348"/>
      <c r="AB5" s="348"/>
    </row>
    <row r="6" spans="1:28">
      <c r="A6" s="167" t="s">
        <v>264</v>
      </c>
      <c r="B6" s="167">
        <v>17439.352246936651</v>
      </c>
      <c r="C6" s="168">
        <v>18100.9679482994</v>
      </c>
      <c r="D6" s="168">
        <v>16481.813528277929</v>
      </c>
      <c r="E6" s="168">
        <v>21902.831565768924</v>
      </c>
      <c r="F6" s="168">
        <v>27525.674834212732</v>
      </c>
      <c r="G6" s="168">
        <v>27466.673086776646</v>
      </c>
      <c r="H6" s="168">
        <v>23789.445416193055</v>
      </c>
      <c r="I6" s="168">
        <v>20545.413928408008</v>
      </c>
      <c r="J6" s="169">
        <v>18950.140019839255</v>
      </c>
      <c r="K6" s="168">
        <v>21776.636298768291</v>
      </c>
      <c r="L6" s="168">
        <v>27158.581548278267</v>
      </c>
      <c r="M6" s="168">
        <v>2393.8502189999999</v>
      </c>
      <c r="N6" s="168">
        <v>2235.331545</v>
      </c>
      <c r="O6" s="168">
        <v>2583.6082689999998</v>
      </c>
      <c r="P6" s="168">
        <v>2365.9742150000002</v>
      </c>
      <c r="Q6" s="168">
        <v>2460.791373</v>
      </c>
      <c r="R6" s="168">
        <v>2651.7311119999999</v>
      </c>
      <c r="S6" s="168"/>
      <c r="T6" s="168"/>
      <c r="U6" s="168"/>
      <c r="V6" s="168"/>
      <c r="W6" s="168"/>
      <c r="X6" s="168"/>
      <c r="Y6" s="493">
        <v>12402.100073199401</v>
      </c>
      <c r="Z6" s="494">
        <f>SUM(M6:R6)</f>
        <v>14691.286732999999</v>
      </c>
      <c r="AA6" s="170">
        <f>Z6/Y6-1</f>
        <v>0.18458056670155942</v>
      </c>
      <c r="AB6" s="395">
        <f>Z6/$Z$21</f>
        <v>0.60436162432883755</v>
      </c>
    </row>
    <row r="7" spans="1:28" ht="12.75" thickBot="1">
      <c r="A7" s="167" t="s">
        <v>265</v>
      </c>
      <c r="B7" s="167">
        <v>164.96940000000001</v>
      </c>
      <c r="C7" s="168">
        <v>175.89179999999999</v>
      </c>
      <c r="D7" s="168">
        <v>148.02010000000001</v>
      </c>
      <c r="E7" s="168">
        <v>251.68170000000003</v>
      </c>
      <c r="F7" s="168">
        <v>491.9676</v>
      </c>
      <c r="G7" s="168">
        <v>722.2650000000001</v>
      </c>
      <c r="H7" s="168">
        <v>721.94380000000012</v>
      </c>
      <c r="I7" s="168">
        <v>663.60569999999996</v>
      </c>
      <c r="J7" s="169">
        <v>698.46230000000003</v>
      </c>
      <c r="K7" s="168">
        <v>640.32760000000007</v>
      </c>
      <c r="L7" s="168">
        <v>586.09349999999995</v>
      </c>
      <c r="M7" s="168">
        <v>47.119399999999999</v>
      </c>
      <c r="N7" s="168">
        <v>44.838099999999997</v>
      </c>
      <c r="O7" s="168">
        <v>52.780200000000001</v>
      </c>
      <c r="P7" s="168">
        <v>51.338299999999997</v>
      </c>
      <c r="Q7" s="168">
        <v>48.963799999999999</v>
      </c>
      <c r="R7" s="168">
        <v>51.526400000000002</v>
      </c>
      <c r="S7" s="168"/>
      <c r="T7" s="168"/>
      <c r="U7" s="168"/>
      <c r="V7" s="168"/>
      <c r="W7" s="168"/>
      <c r="X7" s="168"/>
      <c r="Y7" s="493">
        <v>263.19670000000002</v>
      </c>
      <c r="Z7" s="494">
        <f t="shared" ref="Z7:Z18" si="0">SUM(M7:R7)</f>
        <v>296.56619999999998</v>
      </c>
      <c r="AA7" s="170">
        <f t="shared" ref="AA7:AA15" si="1">Z7/Y7-1</f>
        <v>0.12678540422429285</v>
      </c>
      <c r="AB7" s="396">
        <f t="shared" ref="AB7:AB18" si="2">Z7/$Z$21</f>
        <v>1.2199968158706749E-2</v>
      </c>
    </row>
    <row r="8" spans="1:28">
      <c r="A8" s="171" t="s">
        <v>268</v>
      </c>
      <c r="B8" s="171">
        <v>2306.4474815413805</v>
      </c>
      <c r="C8" s="172">
        <v>2681.4368000245331</v>
      </c>
      <c r="D8" s="172">
        <v>1920.8202588002309</v>
      </c>
      <c r="E8" s="172">
        <v>3088.1233844173048</v>
      </c>
      <c r="F8" s="172">
        <v>4567.8024539648541</v>
      </c>
      <c r="G8" s="172">
        <v>4995.5372719897332</v>
      </c>
      <c r="H8" s="172">
        <v>5270.9630859503377</v>
      </c>
      <c r="I8" s="172">
        <v>4562.2725959757954</v>
      </c>
      <c r="J8" s="173">
        <v>2302.3120197518469</v>
      </c>
      <c r="K8" s="172">
        <v>2212.7446898617918</v>
      </c>
      <c r="L8" s="172">
        <v>3357.8398979472931</v>
      </c>
      <c r="M8" s="172">
        <v>426.6885997</v>
      </c>
      <c r="N8" s="172">
        <v>226.55083640000001</v>
      </c>
      <c r="O8" s="172">
        <v>343.33181350000001</v>
      </c>
      <c r="P8" s="172">
        <v>294.2673221</v>
      </c>
      <c r="Q8" s="172">
        <v>310.8870197</v>
      </c>
      <c r="R8" s="172">
        <v>369.96523619999999</v>
      </c>
      <c r="S8" s="172"/>
      <c r="T8" s="172"/>
      <c r="U8" s="172"/>
      <c r="V8" s="172"/>
      <c r="W8" s="172"/>
      <c r="X8" s="172"/>
      <c r="Y8" s="495">
        <v>1508.4495675000001</v>
      </c>
      <c r="Z8" s="496">
        <f t="shared" si="0"/>
        <v>1971.6908276000001</v>
      </c>
      <c r="AA8" s="149">
        <f t="shared" si="1"/>
        <v>0.30709761206517761</v>
      </c>
      <c r="AB8" s="149">
        <f t="shared" si="2"/>
        <v>8.1110272564891631E-2</v>
      </c>
    </row>
    <row r="9" spans="1:28">
      <c r="A9" s="171" t="s">
        <v>269</v>
      </c>
      <c r="B9" s="171">
        <v>1460.1750864820103</v>
      </c>
      <c r="C9" s="172">
        <v>1797.3858471823089</v>
      </c>
      <c r="D9" s="172">
        <v>1683.2136660010215</v>
      </c>
      <c r="E9" s="172">
        <v>1884.2183061226253</v>
      </c>
      <c r="F9" s="172">
        <v>2113.5156486492629</v>
      </c>
      <c r="G9" s="172">
        <v>2311.7126019672733</v>
      </c>
      <c r="H9" s="172">
        <v>1706.6950634617754</v>
      </c>
      <c r="I9" s="172">
        <v>1730.5254660543083</v>
      </c>
      <c r="J9" s="173">
        <v>1456.9481829951926</v>
      </c>
      <c r="K9" s="172">
        <v>1269.0252173274621</v>
      </c>
      <c r="L9" s="172">
        <v>1787.8776365309534</v>
      </c>
      <c r="M9" s="172">
        <v>11.28791024</v>
      </c>
      <c r="N9" s="172">
        <v>127.47930650000001</v>
      </c>
      <c r="O9" s="172">
        <v>168.52757600000001</v>
      </c>
      <c r="P9" s="172">
        <v>70.914365040000007</v>
      </c>
      <c r="Q9" s="172">
        <v>273.72544699999997</v>
      </c>
      <c r="R9" s="172">
        <v>360.10831389999998</v>
      </c>
      <c r="S9" s="172"/>
      <c r="T9" s="172"/>
      <c r="U9" s="172"/>
      <c r="V9" s="172"/>
      <c r="W9" s="172"/>
      <c r="X9" s="172"/>
      <c r="Y9" s="495">
        <v>1161.3012048000001</v>
      </c>
      <c r="Z9" s="496">
        <f t="shared" si="0"/>
        <v>1012.04291868</v>
      </c>
      <c r="AA9" s="149">
        <f t="shared" si="1"/>
        <v>-0.12852676420473141</v>
      </c>
      <c r="AB9" s="149">
        <f t="shared" si="2"/>
        <v>4.1632834028762028E-2</v>
      </c>
    </row>
    <row r="10" spans="1:28">
      <c r="A10" s="171" t="s">
        <v>270</v>
      </c>
      <c r="B10" s="171">
        <v>460.42811133796545</v>
      </c>
      <c r="C10" s="172">
        <v>685.93448714902649</v>
      </c>
      <c r="D10" s="172">
        <v>634.36531445369326</v>
      </c>
      <c r="E10" s="172">
        <v>975.09790797619473</v>
      </c>
      <c r="F10" s="172">
        <v>1689.3502871966998</v>
      </c>
      <c r="G10" s="172">
        <v>1094.8051389253683</v>
      </c>
      <c r="H10" s="172">
        <v>785.88057815767991</v>
      </c>
      <c r="I10" s="172">
        <v>847.43103959854761</v>
      </c>
      <c r="J10" s="173">
        <v>722.75179937486246</v>
      </c>
      <c r="K10" s="172">
        <v>878.49733521216012</v>
      </c>
      <c r="L10" s="172">
        <v>819.60230796417761</v>
      </c>
      <c r="M10" s="172">
        <v>47.525680399999999</v>
      </c>
      <c r="N10" s="172">
        <v>34.795863820000001</v>
      </c>
      <c r="O10" s="172">
        <v>15.40413508</v>
      </c>
      <c r="P10" s="172">
        <v>15.67796163</v>
      </c>
      <c r="Q10" s="172">
        <v>23.038735469999999</v>
      </c>
      <c r="R10" s="172">
        <v>42.28770978</v>
      </c>
      <c r="S10" s="172"/>
      <c r="T10" s="172"/>
      <c r="U10" s="172"/>
      <c r="V10" s="172"/>
      <c r="W10" s="172"/>
      <c r="X10" s="172"/>
      <c r="Y10" s="495">
        <v>184.06651950369792</v>
      </c>
      <c r="Z10" s="496">
        <f t="shared" si="0"/>
        <v>178.73008618</v>
      </c>
      <c r="AA10" s="149">
        <f t="shared" si="1"/>
        <v>-2.8991873905621968E-2</v>
      </c>
      <c r="AB10" s="149">
        <f t="shared" si="2"/>
        <v>7.3524945202754514E-3</v>
      </c>
    </row>
    <row r="11" spans="1:28">
      <c r="A11" s="171" t="s">
        <v>271</v>
      </c>
      <c r="B11" s="171">
        <v>1512.1504</v>
      </c>
      <c r="C11" s="172">
        <v>1912.6476</v>
      </c>
      <c r="D11" s="172">
        <v>1827.6067999999998</v>
      </c>
      <c r="E11" s="172">
        <v>2202.5515999999998</v>
      </c>
      <c r="F11" s="172">
        <v>2835.5270999999998</v>
      </c>
      <c r="G11" s="172">
        <v>3082.7011000000002</v>
      </c>
      <c r="H11" s="172">
        <v>3444.3696</v>
      </c>
      <c r="I11" s="172">
        <v>4231.3062</v>
      </c>
      <c r="J11" s="173">
        <v>4408.6431000000002</v>
      </c>
      <c r="K11" s="172">
        <v>4701.7740000000003</v>
      </c>
      <c r="L11" s="172">
        <v>5114.1799000000001</v>
      </c>
      <c r="M11" s="172">
        <v>582.82259999999997</v>
      </c>
      <c r="N11" s="172">
        <v>401.13470000000001</v>
      </c>
      <c r="O11" s="172">
        <v>369.86189999999999</v>
      </c>
      <c r="P11" s="172">
        <v>389.76620000000003</v>
      </c>
      <c r="Q11" s="172">
        <v>458.60079999999999</v>
      </c>
      <c r="R11" s="172">
        <v>431.43099999999998</v>
      </c>
      <c r="S11" s="172"/>
      <c r="T11" s="172"/>
      <c r="U11" s="172"/>
      <c r="V11" s="172"/>
      <c r="W11" s="172"/>
      <c r="X11" s="172"/>
      <c r="Y11" s="495">
        <v>2191.9112</v>
      </c>
      <c r="Z11" s="496">
        <f t="shared" si="0"/>
        <v>2633.6172000000001</v>
      </c>
      <c r="AA11" s="149">
        <f t="shared" si="1"/>
        <v>0.20151637529841548</v>
      </c>
      <c r="AB11" s="149">
        <f t="shared" si="2"/>
        <v>0.10834021537930631</v>
      </c>
    </row>
    <row r="12" spans="1:28">
      <c r="A12" s="171" t="s">
        <v>272</v>
      </c>
      <c r="B12" s="171">
        <v>499.51869999999997</v>
      </c>
      <c r="C12" s="172">
        <v>621.93760000000009</v>
      </c>
      <c r="D12" s="172">
        <v>517.92150000000004</v>
      </c>
      <c r="E12" s="172">
        <v>643.65350000000001</v>
      </c>
      <c r="F12" s="172">
        <v>1049.4242000000002</v>
      </c>
      <c r="G12" s="172">
        <v>1016.9302</v>
      </c>
      <c r="H12" s="172">
        <v>1030.2617</v>
      </c>
      <c r="I12" s="172">
        <v>1155.346</v>
      </c>
      <c r="J12" s="173">
        <v>932.5921000000003</v>
      </c>
      <c r="K12" s="172">
        <v>908.68899999999996</v>
      </c>
      <c r="L12" s="172">
        <v>1044.8715999999999</v>
      </c>
      <c r="M12" s="172">
        <v>86.543800000000005</v>
      </c>
      <c r="N12" s="172">
        <v>101.3515</v>
      </c>
      <c r="O12" s="172">
        <v>129.74189999999999</v>
      </c>
      <c r="P12" s="172">
        <v>130.57300000000001</v>
      </c>
      <c r="Q12" s="172">
        <v>156.2792</v>
      </c>
      <c r="R12" s="172">
        <v>162.4967</v>
      </c>
      <c r="S12" s="172"/>
      <c r="T12" s="172"/>
      <c r="U12" s="172"/>
      <c r="V12" s="172"/>
      <c r="W12" s="172"/>
      <c r="X12" s="172"/>
      <c r="Y12" s="495">
        <v>617.00649999999996</v>
      </c>
      <c r="Z12" s="496">
        <f t="shared" si="0"/>
        <v>766.98609999999996</v>
      </c>
      <c r="AA12" s="149">
        <f t="shared" si="1"/>
        <v>0.24307620746296843</v>
      </c>
      <c r="AB12" s="149">
        <f t="shared" si="2"/>
        <v>3.1551828894090667E-2</v>
      </c>
    </row>
    <row r="13" spans="1:28">
      <c r="A13" s="175" t="s">
        <v>273</v>
      </c>
      <c r="B13" s="175">
        <v>1736.4664</v>
      </c>
      <c r="C13" s="146">
        <v>2025.8468000000005</v>
      </c>
      <c r="D13" s="146">
        <v>1495.3791999999999</v>
      </c>
      <c r="E13" s="146">
        <v>1560.8283999999999</v>
      </c>
      <c r="F13" s="146">
        <v>1989.8615</v>
      </c>
      <c r="G13" s="146">
        <v>2177.0586000000003</v>
      </c>
      <c r="H13" s="146">
        <v>1927.9707999999998</v>
      </c>
      <c r="I13" s="146">
        <v>1800.1976000000002</v>
      </c>
      <c r="J13" s="173">
        <v>1331.18</v>
      </c>
      <c r="K13" s="172">
        <v>1196.0629999999999</v>
      </c>
      <c r="L13" s="172">
        <v>1268.1784</v>
      </c>
      <c r="M13" s="172">
        <v>101.3052</v>
      </c>
      <c r="N13" s="172">
        <v>103.3707</v>
      </c>
      <c r="O13" s="172">
        <v>120.2154</v>
      </c>
      <c r="P13" s="172">
        <v>111.6591</v>
      </c>
      <c r="Q13" s="172">
        <v>114.0316</v>
      </c>
      <c r="R13" s="172">
        <v>120.75279999999999</v>
      </c>
      <c r="S13" s="172"/>
      <c r="T13" s="172"/>
      <c r="U13" s="172"/>
      <c r="V13" s="172"/>
      <c r="W13" s="172"/>
      <c r="X13" s="172"/>
      <c r="Y13" s="495">
        <v>586.70209999999997</v>
      </c>
      <c r="Z13" s="496">
        <f t="shared" si="0"/>
        <v>671.33479999999997</v>
      </c>
      <c r="AA13" s="149">
        <f t="shared" si="1"/>
        <v>0.14425157162382751</v>
      </c>
      <c r="AB13" s="149">
        <f t="shared" si="2"/>
        <v>2.7616981246789973E-2</v>
      </c>
    </row>
    <row r="14" spans="1:28">
      <c r="A14" s="175" t="s">
        <v>274</v>
      </c>
      <c r="B14" s="175">
        <v>361.69349999999997</v>
      </c>
      <c r="C14" s="146">
        <v>427.76830000000001</v>
      </c>
      <c r="D14" s="146">
        <v>335.83899999999994</v>
      </c>
      <c r="E14" s="146">
        <v>359.17520000000002</v>
      </c>
      <c r="F14" s="146">
        <v>401.69369999999998</v>
      </c>
      <c r="G14" s="146">
        <v>438.08229999999998</v>
      </c>
      <c r="H14" s="146">
        <v>427.33410000000003</v>
      </c>
      <c r="I14" s="146">
        <v>416.25689999999997</v>
      </c>
      <c r="J14" s="173">
        <v>352.98030000000006</v>
      </c>
      <c r="K14" s="172">
        <v>322.0564</v>
      </c>
      <c r="L14" s="172">
        <v>339.57060000000007</v>
      </c>
      <c r="M14" s="172">
        <v>24.526299999999999</v>
      </c>
      <c r="N14" s="172">
        <v>26.000299999999999</v>
      </c>
      <c r="O14" s="172">
        <v>26.915700000000001</v>
      </c>
      <c r="P14" s="172">
        <v>31.669</v>
      </c>
      <c r="Q14" s="172">
        <v>30.037099999999999</v>
      </c>
      <c r="R14" s="172">
        <v>28.408799999999999</v>
      </c>
      <c r="S14" s="172"/>
      <c r="T14" s="172"/>
      <c r="U14" s="172"/>
      <c r="V14" s="172"/>
      <c r="W14" s="172"/>
      <c r="X14" s="172"/>
      <c r="Y14" s="495">
        <v>168.8897</v>
      </c>
      <c r="Z14" s="496">
        <f t="shared" si="0"/>
        <v>167.55720000000002</v>
      </c>
      <c r="AA14" s="149">
        <f t="shared" si="1"/>
        <v>-7.8897647399455151E-3</v>
      </c>
      <c r="AB14" s="149">
        <f t="shared" si="2"/>
        <v>6.8928708152245907E-3</v>
      </c>
    </row>
    <row r="15" spans="1:28">
      <c r="A15" s="175" t="s">
        <v>275</v>
      </c>
      <c r="B15" s="175">
        <v>805.03100000000006</v>
      </c>
      <c r="C15" s="146">
        <v>1040.7969000000001</v>
      </c>
      <c r="D15" s="146">
        <v>837.80100000000004</v>
      </c>
      <c r="E15" s="146">
        <v>1228.2731999999999</v>
      </c>
      <c r="F15" s="146">
        <v>1654.8217</v>
      </c>
      <c r="G15" s="146">
        <v>1636.3205999999998</v>
      </c>
      <c r="H15" s="146">
        <v>1510.0326</v>
      </c>
      <c r="I15" s="146">
        <v>1514.9664</v>
      </c>
      <c r="J15" s="173">
        <v>1405.9457</v>
      </c>
      <c r="K15" s="172">
        <v>1341.5205000000001</v>
      </c>
      <c r="L15" s="172">
        <v>1379.6829</v>
      </c>
      <c r="M15" s="172">
        <v>120.6096</v>
      </c>
      <c r="N15" s="172">
        <v>132.0273</v>
      </c>
      <c r="O15" s="172">
        <v>127.29430000000001</v>
      </c>
      <c r="P15" s="172">
        <v>136.23679999999999</v>
      </c>
      <c r="Q15" s="172">
        <v>133.20670000000001</v>
      </c>
      <c r="R15" s="172">
        <v>127.9957</v>
      </c>
      <c r="S15" s="172"/>
      <c r="T15" s="172"/>
      <c r="U15" s="172"/>
      <c r="V15" s="172"/>
      <c r="W15" s="172"/>
      <c r="X15" s="172"/>
      <c r="Y15" s="495">
        <v>650.60209999999995</v>
      </c>
      <c r="Z15" s="496">
        <f t="shared" si="0"/>
        <v>777.37040000000002</v>
      </c>
      <c r="AA15" s="149">
        <f t="shared" si="1"/>
        <v>0.19484766495527772</v>
      </c>
      <c r="AB15" s="149">
        <f t="shared" si="2"/>
        <v>3.197901219869672E-2</v>
      </c>
    </row>
    <row r="16" spans="1:28">
      <c r="A16" s="175" t="s">
        <v>266</v>
      </c>
      <c r="B16" s="175">
        <v>905.58400000000006</v>
      </c>
      <c r="C16" s="146">
        <v>908.78440000000012</v>
      </c>
      <c r="D16" s="146">
        <v>570.93029999999999</v>
      </c>
      <c r="E16" s="146">
        <v>949.29350000000011</v>
      </c>
      <c r="F16" s="146">
        <v>1129.5879</v>
      </c>
      <c r="G16" s="146">
        <v>1301.0628000000002</v>
      </c>
      <c r="H16" s="146">
        <v>1320.0777</v>
      </c>
      <c r="I16" s="146">
        <v>1148.5262999999998</v>
      </c>
      <c r="J16" s="173">
        <v>1080.6344000000001</v>
      </c>
      <c r="K16" s="146">
        <v>1084.1491999999998</v>
      </c>
      <c r="L16" s="146">
        <v>1270.1376</v>
      </c>
      <c r="M16" s="172">
        <v>109.54219999999999</v>
      </c>
      <c r="N16" s="172">
        <v>123.16800000000001</v>
      </c>
      <c r="O16" s="172">
        <v>126.3959</v>
      </c>
      <c r="P16" s="172">
        <v>122.8032</v>
      </c>
      <c r="Q16" s="172">
        <v>118.6337</v>
      </c>
      <c r="R16" s="172">
        <v>107.74079999999999</v>
      </c>
      <c r="S16" s="172"/>
      <c r="T16" s="172"/>
      <c r="U16" s="172"/>
      <c r="V16" s="172"/>
      <c r="W16" s="172"/>
      <c r="X16" s="172"/>
      <c r="Y16" s="495">
        <v>595.83079999999995</v>
      </c>
      <c r="Z16" s="496">
        <f t="shared" si="0"/>
        <v>708.28380000000004</v>
      </c>
      <c r="AA16" s="149">
        <f t="shared" ref="AA16:AA17" si="3">Z16/Y16-1</f>
        <v>0.188733110137979</v>
      </c>
      <c r="AB16" s="149">
        <f t="shared" si="2"/>
        <v>2.9136967757377008E-2</v>
      </c>
    </row>
    <row r="17" spans="1:28">
      <c r="A17" s="175" t="s">
        <v>267</v>
      </c>
      <c r="B17" s="175">
        <v>220.36680000000001</v>
      </c>
      <c r="C17" s="146">
        <v>327.77690000000001</v>
      </c>
      <c r="D17" s="146">
        <v>368.9264</v>
      </c>
      <c r="E17" s="146">
        <v>393.05259999999987</v>
      </c>
      <c r="F17" s="146">
        <v>475.91149999999999</v>
      </c>
      <c r="G17" s="146">
        <v>545.32429999999999</v>
      </c>
      <c r="H17" s="146">
        <v>544.48760000000016</v>
      </c>
      <c r="I17" s="146">
        <v>581.29720000000009</v>
      </c>
      <c r="J17" s="173">
        <v>533.19579999999996</v>
      </c>
      <c r="K17" s="146">
        <v>445.02069999999998</v>
      </c>
      <c r="L17" s="146">
        <v>510.73149999999998</v>
      </c>
      <c r="M17" s="172">
        <v>47.432499999999997</v>
      </c>
      <c r="N17" s="172">
        <v>44.686199999999999</v>
      </c>
      <c r="O17" s="172">
        <v>50.053100000000001</v>
      </c>
      <c r="P17" s="172">
        <v>43.8874</v>
      </c>
      <c r="Q17" s="172">
        <v>46.970500000000001</v>
      </c>
      <c r="R17" s="172">
        <v>50.433599999999998</v>
      </c>
      <c r="S17" s="172"/>
      <c r="T17" s="172"/>
      <c r="U17" s="172"/>
      <c r="V17" s="172"/>
      <c r="W17" s="172"/>
      <c r="X17" s="172"/>
      <c r="Y17" s="495">
        <v>226.71730000000002</v>
      </c>
      <c r="Z17" s="496">
        <f t="shared" si="0"/>
        <v>283.4633</v>
      </c>
      <c r="AA17" s="149">
        <f t="shared" si="3"/>
        <v>0.25029408871753489</v>
      </c>
      <c r="AB17" s="149">
        <f t="shared" si="2"/>
        <v>1.1660948665633303E-2</v>
      </c>
    </row>
    <row r="18" spans="1:28">
      <c r="A18" s="171" t="s">
        <v>21</v>
      </c>
      <c r="B18" s="171">
        <v>221.83599979000002</v>
      </c>
      <c r="C18" s="172">
        <v>311.30424654000001</v>
      </c>
      <c r="D18" s="172">
        <v>247.88257134000003</v>
      </c>
      <c r="E18" s="172">
        <v>364.29995030999999</v>
      </c>
      <c r="F18" s="172">
        <v>450.82314214999997</v>
      </c>
      <c r="G18" s="172">
        <v>622.13367848000007</v>
      </c>
      <c r="H18" s="172">
        <v>381.17453501</v>
      </c>
      <c r="I18" s="172">
        <v>335.53756860000004</v>
      </c>
      <c r="J18" s="173">
        <v>238.56881154000001</v>
      </c>
      <c r="K18" s="172">
        <v>243.27676936000003</v>
      </c>
      <c r="L18" s="172">
        <v>280.26976268999999</v>
      </c>
      <c r="M18" s="172">
        <v>23.085644979999998</v>
      </c>
      <c r="N18" s="172">
        <v>21.943338830000002</v>
      </c>
      <c r="O18" s="172">
        <v>29.37884408</v>
      </c>
      <c r="P18" s="172">
        <v>26.289560389999998</v>
      </c>
      <c r="Q18" s="172">
        <v>24.126621499999999</v>
      </c>
      <c r="R18" s="172">
        <v>25.014787269999999</v>
      </c>
      <c r="S18" s="172"/>
      <c r="T18" s="172"/>
      <c r="U18" s="172"/>
      <c r="V18" s="172"/>
      <c r="W18" s="172"/>
      <c r="X18" s="172"/>
      <c r="Y18" s="495">
        <v>126.46501361317368</v>
      </c>
      <c r="Z18" s="496">
        <f t="shared" si="0"/>
        <v>149.83879704999998</v>
      </c>
      <c r="AA18" s="149">
        <f>Z18/Y18-1</f>
        <v>0.18482410881100386</v>
      </c>
      <c r="AB18" s="149">
        <f t="shared" si="2"/>
        <v>6.1639814414081E-3</v>
      </c>
    </row>
    <row r="19" spans="1:28" ht="15">
      <c r="A19" s="171"/>
      <c r="B19" s="171"/>
      <c r="C19" s="172"/>
      <c r="D19" s="172"/>
      <c r="E19" s="172"/>
      <c r="F19" s="172"/>
      <c r="G19" s="172"/>
      <c r="H19" s="172"/>
      <c r="I19" s="172"/>
      <c r="K19" s="148"/>
      <c r="L19"/>
      <c r="M19"/>
      <c r="N19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497"/>
      <c r="Z19" s="496"/>
      <c r="AA19" s="172"/>
      <c r="AB19" s="149"/>
    </row>
    <row r="20" spans="1:28">
      <c r="A20" s="171"/>
      <c r="B20" s="171"/>
      <c r="C20" s="145"/>
      <c r="D20" s="145"/>
      <c r="E20" s="145"/>
      <c r="F20" s="145"/>
      <c r="G20" s="145"/>
      <c r="H20" s="145"/>
      <c r="I20" s="145"/>
      <c r="Y20" s="498"/>
      <c r="Z20" s="499"/>
      <c r="AA20" s="145"/>
      <c r="AB20" s="12"/>
    </row>
    <row r="21" spans="1:28">
      <c r="A21" s="177" t="s">
        <v>276</v>
      </c>
      <c r="B21" s="178">
        <f t="shared" ref="B21:H21" si="4">SUM(B6:B20)</f>
        <v>28094.019126088009</v>
      </c>
      <c r="C21" s="178">
        <f t="shared" si="4"/>
        <v>31018.47962919527</v>
      </c>
      <c r="D21" s="178">
        <f>SUM(D6:D20)</f>
        <v>27070.51963887288</v>
      </c>
      <c r="E21" s="178">
        <f t="shared" si="4"/>
        <v>35803.08081459505</v>
      </c>
      <c r="F21" s="178">
        <f t="shared" si="4"/>
        <v>46375.961566173552</v>
      </c>
      <c r="G21" s="178">
        <f t="shared" si="4"/>
        <v>47410.606678139025</v>
      </c>
      <c r="H21" s="178">
        <f t="shared" si="4"/>
        <v>42860.636578772857</v>
      </c>
      <c r="I21" s="178">
        <f>SUM(I6:I18)</f>
        <v>39532.682898636653</v>
      </c>
      <c r="J21" s="178">
        <f>SUM(J6:J18)</f>
        <v>34414.354533501159</v>
      </c>
      <c r="K21" s="178">
        <f>SUM(K6:K18)</f>
        <v>37019.780710529711</v>
      </c>
      <c r="L21" s="178">
        <f>SUM(L6:L18)</f>
        <v>44917.617153410683</v>
      </c>
      <c r="M21" s="178">
        <f t="shared" ref="M21:X21" si="5">SUM(M6:M19)</f>
        <v>4022.3396543199992</v>
      </c>
      <c r="N21" s="178">
        <f t="shared" si="5"/>
        <v>3622.6776905500005</v>
      </c>
      <c r="O21" s="178">
        <f t="shared" si="5"/>
        <v>4143.5090376599992</v>
      </c>
      <c r="P21" s="178">
        <f t="shared" si="5"/>
        <v>3791.05642416</v>
      </c>
      <c r="Q21" s="178">
        <f>SUM(Q6:Q19)</f>
        <v>4199.2925966700004</v>
      </c>
      <c r="R21" s="178">
        <f t="shared" si="5"/>
        <v>4529.8929591500009</v>
      </c>
      <c r="S21" s="178">
        <f t="shared" si="5"/>
        <v>0</v>
      </c>
      <c r="T21" s="178">
        <f t="shared" si="5"/>
        <v>0</v>
      </c>
      <c r="U21" s="178">
        <f t="shared" si="5"/>
        <v>0</v>
      </c>
      <c r="V21" s="178">
        <f t="shared" si="5"/>
        <v>0</v>
      </c>
      <c r="W21" s="178">
        <f t="shared" si="5"/>
        <v>0</v>
      </c>
      <c r="X21" s="178">
        <f t="shared" si="5"/>
        <v>0</v>
      </c>
      <c r="Y21" s="500">
        <f>SUM(Y6:Y19)</f>
        <v>20683.238778616273</v>
      </c>
      <c r="Z21" s="501">
        <f>SUM(Z6:Z19)</f>
        <v>24308.768362509996</v>
      </c>
      <c r="AA21" s="520">
        <f>Z21/Y21-1</f>
        <v>0.17528829129227286</v>
      </c>
      <c r="AB21" s="179">
        <v>1</v>
      </c>
    </row>
    <row r="22" spans="1:28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502"/>
      <c r="Z22" s="503"/>
      <c r="AA22" s="521"/>
      <c r="AB22" s="144"/>
    </row>
    <row r="23" spans="1:28">
      <c r="A23" s="177" t="s">
        <v>277</v>
      </c>
      <c r="B23" s="178">
        <f t="shared" ref="B23:K23" si="6">SUM(B6:B7)</f>
        <v>17604.321646936653</v>
      </c>
      <c r="C23" s="178">
        <f t="shared" si="6"/>
        <v>18276.859748299401</v>
      </c>
      <c r="D23" s="178">
        <f t="shared" si="6"/>
        <v>16629.833628277931</v>
      </c>
      <c r="E23" s="178">
        <f t="shared" si="6"/>
        <v>22154.513265768925</v>
      </c>
      <c r="F23" s="178">
        <f t="shared" si="6"/>
        <v>28017.642434212732</v>
      </c>
      <c r="G23" s="178">
        <f t="shared" si="6"/>
        <v>28188.938086776645</v>
      </c>
      <c r="H23" s="178">
        <f t="shared" si="6"/>
        <v>24511.389216193056</v>
      </c>
      <c r="I23" s="178">
        <f t="shared" si="6"/>
        <v>21209.019628408008</v>
      </c>
      <c r="J23" s="178">
        <f t="shared" si="6"/>
        <v>19648.602319839254</v>
      </c>
      <c r="K23" s="178">
        <f t="shared" si="6"/>
        <v>22416.963898768292</v>
      </c>
      <c r="L23" s="178">
        <f t="shared" ref="L23" si="7">SUM(L6:L7)</f>
        <v>27744.675048278266</v>
      </c>
      <c r="M23" s="178">
        <f t="shared" ref="M23:X23" si="8">SUM(M6:M7)</f>
        <v>2440.969619</v>
      </c>
      <c r="N23" s="178">
        <f t="shared" si="8"/>
        <v>2280.1696449999999</v>
      </c>
      <c r="O23" s="178">
        <f t="shared" si="8"/>
        <v>2636.388469</v>
      </c>
      <c r="P23" s="178">
        <f t="shared" si="8"/>
        <v>2417.3125150000001</v>
      </c>
      <c r="Q23" s="178">
        <f>SUM(Q6:Q7)</f>
        <v>2509.755173</v>
      </c>
      <c r="R23" s="178">
        <f t="shared" si="8"/>
        <v>2703.2575120000001</v>
      </c>
      <c r="S23" s="178">
        <f t="shared" si="8"/>
        <v>0</v>
      </c>
      <c r="T23" s="178">
        <f t="shared" si="8"/>
        <v>0</v>
      </c>
      <c r="U23" s="178">
        <f t="shared" si="8"/>
        <v>0</v>
      </c>
      <c r="V23" s="178">
        <f t="shared" si="8"/>
        <v>0</v>
      </c>
      <c r="W23" s="178">
        <f t="shared" si="8"/>
        <v>0</v>
      </c>
      <c r="X23" s="178">
        <f t="shared" si="8"/>
        <v>0</v>
      </c>
      <c r="Y23" s="500">
        <f>SUM(Y6:Y7)</f>
        <v>12665.296773199401</v>
      </c>
      <c r="Z23" s="501">
        <f>SUM(Z6:Z7)</f>
        <v>14987.852932999998</v>
      </c>
      <c r="AA23" s="520">
        <f>Z23/Y23-1</f>
        <v>0.18337952922787237</v>
      </c>
      <c r="AB23" s="179">
        <f>Z23/Z21</f>
        <v>0.61656159248754427</v>
      </c>
    </row>
    <row r="24" spans="1:28">
      <c r="Y24" s="498"/>
      <c r="Z24" s="504"/>
      <c r="AB24" s="144"/>
    </row>
    <row r="25" spans="1:28" ht="33" customHeight="1">
      <c r="A25" s="789" t="s">
        <v>653</v>
      </c>
      <c r="B25" s="789"/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1"/>
    </row>
    <row r="26" spans="1:28">
      <c r="AB26" s="144"/>
    </row>
    <row r="27" spans="1:28" customFormat="1" ht="15"/>
    <row r="28" spans="1:28" customFormat="1" ht="15"/>
    <row r="29" spans="1:28" customFormat="1" ht="15"/>
    <row r="30" spans="1:28" customFormat="1" ht="15"/>
    <row r="31" spans="1:28" customFormat="1" ht="15"/>
    <row r="32" spans="1:28" customFormat="1" ht="15"/>
    <row r="33" customFormat="1" ht="15"/>
    <row r="34" customFormat="1" ht="15"/>
    <row r="35" customFormat="1" ht="15"/>
    <row r="36" customFormat="1" ht="15"/>
    <row r="37" customFormat="1" ht="15"/>
    <row r="38" customFormat="1" ht="15"/>
    <row r="39" customFormat="1" ht="15"/>
    <row r="40" customFormat="1" ht="15"/>
    <row r="41" customFormat="1" ht="15"/>
    <row r="42" customFormat="1" ht="15"/>
    <row r="43" customFormat="1" ht="15"/>
    <row r="44" customFormat="1" ht="15"/>
    <row r="45" customFormat="1" ht="15"/>
    <row r="46" customFormat="1" ht="15"/>
    <row r="47" customFormat="1" ht="15"/>
    <row r="48" customFormat="1" ht="15"/>
    <row r="49" spans="15:17" customFormat="1" ht="15"/>
    <row r="50" spans="15:17" customFormat="1" ht="15"/>
    <row r="51" spans="15:17" ht="15">
      <c r="O51"/>
      <c r="P51"/>
      <c r="Q51"/>
    </row>
  </sheetData>
  <mergeCells count="5">
    <mergeCell ref="M4:X4"/>
    <mergeCell ref="Y4:Z4"/>
    <mergeCell ref="A25:I25"/>
    <mergeCell ref="J25:R25"/>
    <mergeCell ref="S25:AA2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B42"/>
  <sheetViews>
    <sheetView view="pageBreakPreview" topLeftCell="A34" zoomScale="110" zoomScaleNormal="130" zoomScaleSheetLayoutView="110" workbookViewId="0">
      <selection activeCell="D50" sqref="D50"/>
    </sheetView>
  </sheetViews>
  <sheetFormatPr baseColWidth="10" defaultColWidth="11.5703125" defaultRowHeight="15"/>
  <cols>
    <col min="1" max="1" width="36.140625" style="143" customWidth="1"/>
    <col min="2" max="2" width="18.7109375" style="143" customWidth="1"/>
    <col min="3" max="3" width="41.42578125" style="144" customWidth="1"/>
    <col min="4" max="4" width="10.42578125" bestFit="1" customWidth="1"/>
    <col min="5" max="5" width="19.85546875" customWidth="1"/>
    <col min="6" max="6" width="6.7109375" customWidth="1"/>
    <col min="7" max="8" width="11.5703125" customWidth="1"/>
    <col min="10" max="10" width="15.5703125" customWidth="1"/>
    <col min="14" max="16384" width="11.5703125" style="144"/>
  </cols>
  <sheetData>
    <row r="1" spans="1:15">
      <c r="A1" s="206" t="s">
        <v>414</v>
      </c>
    </row>
    <row r="2" spans="1:15" ht="39" customHeight="1">
      <c r="A2" s="845" t="s">
        <v>278</v>
      </c>
      <c r="B2" s="845"/>
      <c r="C2" s="845"/>
    </row>
    <row r="3" spans="1:15">
      <c r="A3" s="166"/>
      <c r="B3" s="166"/>
      <c r="C3" s="147"/>
    </row>
    <row r="4" spans="1:15">
      <c r="A4" s="163" t="s">
        <v>262</v>
      </c>
      <c r="B4" s="477" t="s">
        <v>480</v>
      </c>
      <c r="C4" s="388" t="s">
        <v>263</v>
      </c>
    </row>
    <row r="5" spans="1:15" ht="15.75" thickBot="1">
      <c r="A5" s="164"/>
      <c r="B5" s="165"/>
      <c r="C5" s="165"/>
    </row>
    <row r="6" spans="1:15" ht="15.75" thickBot="1">
      <c r="A6" s="182" t="s">
        <v>279</v>
      </c>
      <c r="B6" s="397">
        <f>SUM(B8:B16)</f>
        <v>14691.286734018997</v>
      </c>
      <c r="C6" s="183">
        <f>B6/$B$21</f>
        <v>0.98021289631639885</v>
      </c>
    </row>
    <row r="7" spans="1:15">
      <c r="B7" s="184"/>
      <c r="C7" s="184"/>
    </row>
    <row r="8" spans="1:15">
      <c r="A8" s="175" t="s">
        <v>0</v>
      </c>
      <c r="B8" s="548">
        <v>7696.2051459999993</v>
      </c>
      <c r="C8" s="185">
        <f>B8/$B$21</f>
        <v>0.51349617452753193</v>
      </c>
    </row>
    <row r="9" spans="1:15">
      <c r="A9" s="175" t="s">
        <v>6</v>
      </c>
      <c r="B9" s="548">
        <v>4001.9934906000003</v>
      </c>
      <c r="C9" s="185">
        <f t="shared" ref="C9:C15" si="0">B9/$B$21</f>
        <v>0.26701579660662345</v>
      </c>
      <c r="N9"/>
      <c r="O9"/>
    </row>
    <row r="10" spans="1:15">
      <c r="A10" s="175" t="s">
        <v>9</v>
      </c>
      <c r="B10" s="548">
        <v>1403.3717502999998</v>
      </c>
      <c r="C10" s="185">
        <f t="shared" si="0"/>
        <v>9.3633941864659426E-2</v>
      </c>
      <c r="N10"/>
      <c r="O10"/>
    </row>
    <row r="11" spans="1:15">
      <c r="A11" s="175" t="s">
        <v>11</v>
      </c>
      <c r="B11" s="548">
        <v>65.474795788999998</v>
      </c>
      <c r="C11" s="185">
        <f t="shared" si="0"/>
        <v>4.3685240359135893E-3</v>
      </c>
      <c r="N11"/>
      <c r="O11"/>
    </row>
    <row r="12" spans="1:15">
      <c r="A12" s="175" t="s">
        <v>14</v>
      </c>
      <c r="B12" s="548">
        <v>792.48125359999995</v>
      </c>
      <c r="C12" s="185">
        <f t="shared" si="0"/>
        <v>5.287490190147575E-2</v>
      </c>
      <c r="N12"/>
      <c r="O12"/>
    </row>
    <row r="13" spans="1:15">
      <c r="A13" s="175" t="s">
        <v>15</v>
      </c>
      <c r="B13" s="548">
        <v>181.95930457999998</v>
      </c>
      <c r="C13" s="185">
        <f t="shared" si="0"/>
        <v>1.2140451696519786E-2</v>
      </c>
      <c r="N13"/>
      <c r="O13"/>
    </row>
    <row r="14" spans="1:15">
      <c r="A14" s="175" t="s">
        <v>16</v>
      </c>
      <c r="B14" s="548">
        <v>255.23145414999999</v>
      </c>
      <c r="C14" s="185">
        <f t="shared" si="0"/>
        <v>1.7029220614427232E-2</v>
      </c>
      <c r="N14"/>
      <c r="O14"/>
    </row>
    <row r="15" spans="1:15">
      <c r="A15" s="175" t="s">
        <v>18</v>
      </c>
      <c r="B15" s="548">
        <v>287.83992022999996</v>
      </c>
      <c r="C15" s="185">
        <f t="shared" si="0"/>
        <v>1.9204880211806004E-2</v>
      </c>
      <c r="N15"/>
      <c r="O15"/>
    </row>
    <row r="16" spans="1:15">
      <c r="A16" s="175" t="s">
        <v>21</v>
      </c>
      <c r="B16" s="548">
        <v>6.7296187700000001</v>
      </c>
      <c r="C16" s="185">
        <f>B16/$B$21</f>
        <v>4.4900485744194256E-4</v>
      </c>
      <c r="N16"/>
      <c r="O16"/>
    </row>
    <row r="17" spans="1:15" ht="15.75" thickBot="1">
      <c r="A17" s="175"/>
      <c r="B17" s="624"/>
      <c r="C17" s="186"/>
      <c r="N17"/>
      <c r="O17"/>
    </row>
    <row r="18" spans="1:15" ht="15.75" thickBot="1">
      <c r="A18" s="171"/>
      <c r="B18" s="145"/>
      <c r="C18" s="12"/>
      <c r="N18"/>
      <c r="O18"/>
    </row>
    <row r="19" spans="1:15" ht="15.75" thickBot="1">
      <c r="A19" s="187" t="s">
        <v>265</v>
      </c>
      <c r="B19" s="782">
        <f>'6.1 EXPORTACIONES PART'!Z7</f>
        <v>296.56619999999998</v>
      </c>
      <c r="C19" s="398">
        <f>B19/$B$21</f>
        <v>1.9787103683601176E-2</v>
      </c>
      <c r="N19"/>
      <c r="O19"/>
    </row>
    <row r="20" spans="1:15">
      <c r="N20"/>
      <c r="O20"/>
    </row>
    <row r="21" spans="1:15">
      <c r="A21" s="177" t="s">
        <v>277</v>
      </c>
      <c r="B21" s="178">
        <f>SUM(B8:B19)</f>
        <v>14987.852934018996</v>
      </c>
      <c r="C21" s="188">
        <v>1</v>
      </c>
    </row>
    <row r="22" spans="1:15">
      <c r="A22" s="189"/>
      <c r="B22" s="181"/>
      <c r="C22" s="190"/>
    </row>
    <row r="23" spans="1:15">
      <c r="A23" s="189"/>
      <c r="B23" s="181"/>
      <c r="C23" s="190"/>
    </row>
    <row r="24" spans="1:15" ht="35.25" customHeight="1">
      <c r="A24" s="845" t="s">
        <v>280</v>
      </c>
      <c r="B24" s="845"/>
      <c r="C24" s="845"/>
    </row>
    <row r="26" spans="1:15" ht="15.75" thickBot="1">
      <c r="A26" s="163" t="s">
        <v>262</v>
      </c>
      <c r="B26" s="477" t="s">
        <v>480</v>
      </c>
      <c r="C26" s="388" t="s">
        <v>263</v>
      </c>
    </row>
    <row r="27" spans="1:15" ht="15.75" thickBot="1">
      <c r="A27" s="7" t="s">
        <v>445</v>
      </c>
      <c r="B27" s="505">
        <f>SUM(B28:B37)</f>
        <v>14987.852934018996</v>
      </c>
      <c r="C27" s="506">
        <f>B27/$B$39</f>
        <v>0.6165615925294633</v>
      </c>
    </row>
    <row r="28" spans="1:15">
      <c r="A28" s="175" t="s">
        <v>0</v>
      </c>
      <c r="B28" s="345">
        <f>B8</f>
        <v>7696.2051459999993</v>
      </c>
      <c r="C28" s="174">
        <f>B28/$B$39</f>
        <v>0.31660201912448227</v>
      </c>
    </row>
    <row r="29" spans="1:15">
      <c r="A29" s="175" t="s">
        <v>6</v>
      </c>
      <c r="B29" s="345">
        <f t="shared" ref="B29:B36" si="1">B9</f>
        <v>4001.9934906000003</v>
      </c>
      <c r="C29" s="174">
        <f t="shared" ref="C29:C37" si="2">B29/$B$39</f>
        <v>0.164631684786303</v>
      </c>
    </row>
    <row r="30" spans="1:15">
      <c r="A30" s="175" t="s">
        <v>9</v>
      </c>
      <c r="B30" s="345">
        <f t="shared" si="1"/>
        <v>1403.3717502999998</v>
      </c>
      <c r="C30" s="174">
        <f t="shared" si="2"/>
        <v>5.7731092310885593E-2</v>
      </c>
    </row>
    <row r="31" spans="1:15">
      <c r="A31" s="175" t="s">
        <v>11</v>
      </c>
      <c r="B31" s="345">
        <f t="shared" si="1"/>
        <v>65.474795788999998</v>
      </c>
      <c r="C31" s="174">
        <f t="shared" si="2"/>
        <v>2.6934641365861209E-3</v>
      </c>
    </row>
    <row r="32" spans="1:15">
      <c r="A32" s="175" t="s">
        <v>14</v>
      </c>
      <c r="B32" s="345">
        <f t="shared" si="1"/>
        <v>792.48125359999995</v>
      </c>
      <c r="C32" s="174">
        <f t="shared" si="2"/>
        <v>3.2600633721213038E-2</v>
      </c>
    </row>
    <row r="33" spans="1:28">
      <c r="A33" s="175" t="s">
        <v>15</v>
      </c>
      <c r="B33" s="345">
        <f t="shared" si="1"/>
        <v>181.95930457999998</v>
      </c>
      <c r="C33" s="174">
        <f t="shared" si="2"/>
        <v>7.4853362320332637E-3</v>
      </c>
    </row>
    <row r="34" spans="1:28">
      <c r="A34" s="175" t="s">
        <v>16</v>
      </c>
      <c r="B34" s="345">
        <f t="shared" si="1"/>
        <v>255.23145414999999</v>
      </c>
      <c r="C34" s="174">
        <f t="shared" si="2"/>
        <v>1.049956338156682E-2</v>
      </c>
    </row>
    <row r="35" spans="1:28">
      <c r="A35" s="175" t="s">
        <v>18</v>
      </c>
      <c r="B35" s="345">
        <f t="shared" si="1"/>
        <v>287.83992022999996</v>
      </c>
      <c r="C35" s="174">
        <f t="shared" si="2"/>
        <v>1.1840991527728684E-2</v>
      </c>
    </row>
    <row r="36" spans="1:28">
      <c r="A36" s="175" t="s">
        <v>21</v>
      </c>
      <c r="B36" s="345">
        <f t="shared" si="1"/>
        <v>6.7296187700000001</v>
      </c>
      <c r="C36" s="174">
        <f>B36/$B$39</f>
        <v>2.7683914995786874E-4</v>
      </c>
    </row>
    <row r="37" spans="1:28" ht="15.75" thickBot="1">
      <c r="A37" s="175" t="s">
        <v>444</v>
      </c>
      <c r="B37" s="399">
        <f>B19</f>
        <v>296.56619999999998</v>
      </c>
      <c r="C37" s="176">
        <f t="shared" si="2"/>
        <v>1.2199968158706749E-2</v>
      </c>
    </row>
    <row r="38" spans="1:28">
      <c r="A38" s="171"/>
      <c r="B38" s="145"/>
      <c r="C38" s="12"/>
    </row>
    <row r="39" spans="1:28">
      <c r="A39" s="177" t="s">
        <v>281</v>
      </c>
      <c r="B39" s="178">
        <f>'6.1 EXPORTACIONES PART'!Z21</f>
        <v>24308.768362509996</v>
      </c>
      <c r="C39" s="188">
        <v>1</v>
      </c>
    </row>
    <row r="40" spans="1:28">
      <c r="A40" s="180"/>
      <c r="B40" s="181"/>
    </row>
    <row r="42" spans="1:28" ht="50.25" customHeight="1">
      <c r="A42" s="789" t="s">
        <v>653</v>
      </c>
      <c r="B42" s="789"/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789"/>
      <c r="Z42" s="789"/>
      <c r="AA42" s="789"/>
      <c r="AB42" s="781"/>
    </row>
  </sheetData>
  <mergeCells count="5">
    <mergeCell ref="A24:C24"/>
    <mergeCell ref="A2:C2"/>
    <mergeCell ref="A42:I42"/>
    <mergeCell ref="J42:R42"/>
    <mergeCell ref="S42:AA42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R39"/>
  <sheetViews>
    <sheetView showGridLines="0" view="pageBreakPreview" zoomScaleNormal="110" zoomScaleSheetLayoutView="100" workbookViewId="0">
      <selection activeCell="J18" sqref="J18"/>
    </sheetView>
  </sheetViews>
  <sheetFormatPr baseColWidth="10" defaultColWidth="11.42578125" defaultRowHeight="12.75"/>
  <cols>
    <col min="1" max="1" width="14.7109375" style="208" customWidth="1"/>
    <col min="2" max="2" width="15.7109375" style="197" customWidth="1"/>
    <col min="3" max="3" width="16.42578125" style="197" customWidth="1"/>
    <col min="4" max="4" width="15" style="197" customWidth="1"/>
    <col min="5" max="5" width="16.42578125" style="197" customWidth="1"/>
    <col min="6" max="6" width="15" style="197" customWidth="1"/>
    <col min="7" max="7" width="16.42578125" style="197" customWidth="1"/>
    <col min="8" max="8" width="15.7109375" style="197" customWidth="1"/>
    <col min="9" max="9" width="7.85546875" style="197" bestFit="1" customWidth="1"/>
    <col min="10" max="10" width="14.140625" style="197" bestFit="1" customWidth="1"/>
    <col min="11" max="16384" width="11.42578125" style="197"/>
  </cols>
  <sheetData>
    <row r="1" spans="1:11" ht="15">
      <c r="A1" s="217" t="s">
        <v>284</v>
      </c>
      <c r="I1" s="479"/>
    </row>
    <row r="2" spans="1:11" ht="15.75">
      <c r="A2" s="138" t="s">
        <v>285</v>
      </c>
      <c r="I2" s="479"/>
    </row>
    <row r="3" spans="1:11" ht="15">
      <c r="I3" s="479"/>
    </row>
    <row r="4" spans="1:11" s="380" customFormat="1" ht="25.5">
      <c r="A4" s="378" t="s">
        <v>251</v>
      </c>
      <c r="B4" s="379" t="s">
        <v>430</v>
      </c>
      <c r="C4" s="379" t="s">
        <v>301</v>
      </c>
      <c r="D4" s="379" t="s">
        <v>302</v>
      </c>
      <c r="E4" s="379" t="s">
        <v>304</v>
      </c>
      <c r="F4" s="379" t="s">
        <v>462</v>
      </c>
      <c r="G4" s="379" t="s">
        <v>26</v>
      </c>
      <c r="H4" s="379" t="s">
        <v>55</v>
      </c>
      <c r="I4" s="479"/>
    </row>
    <row r="5" spans="1:11" ht="15">
      <c r="A5" s="208">
        <v>2008</v>
      </c>
      <c r="B5" s="209">
        <v>141038943.87999988</v>
      </c>
      <c r="C5" s="209">
        <v>176688011.64000008</v>
      </c>
      <c r="D5" s="209">
        <v>167839351.16000006</v>
      </c>
      <c r="E5" s="209">
        <v>321482441.07000017</v>
      </c>
      <c r="F5" s="209">
        <v>131980227.8699999</v>
      </c>
      <c r="G5" s="209">
        <v>328783685.63000047</v>
      </c>
      <c r="H5" s="209">
        <v>1267812661.25</v>
      </c>
      <c r="I5" s="480">
        <f t="shared" ref="I5:I15" si="0">H5/1000000</f>
        <v>1267.81266125</v>
      </c>
    </row>
    <row r="6" spans="1:11" ht="15">
      <c r="A6" s="208">
        <v>2009</v>
      </c>
      <c r="B6" s="209">
        <v>319825374.36999965</v>
      </c>
      <c r="C6" s="209">
        <v>499659326.56000036</v>
      </c>
      <c r="D6" s="209">
        <v>393600073.86000019</v>
      </c>
      <c r="E6" s="209">
        <v>376380329.34000021</v>
      </c>
      <c r="F6" s="209">
        <v>196060821.38999999</v>
      </c>
      <c r="G6" s="209">
        <v>504747514.43999982</v>
      </c>
      <c r="H6" s="209">
        <v>2290273439.96</v>
      </c>
      <c r="I6" s="480">
        <f t="shared" si="0"/>
        <v>2290.2734399599999</v>
      </c>
    </row>
    <row r="7" spans="1:11" ht="15">
      <c r="A7" s="208">
        <v>2010</v>
      </c>
      <c r="B7" s="209">
        <v>416011992.68000019</v>
      </c>
      <c r="C7" s="209">
        <v>518078947.39999974</v>
      </c>
      <c r="D7" s="209">
        <v>615815226.54999983</v>
      </c>
      <c r="E7" s="209">
        <v>827591968.73000026</v>
      </c>
      <c r="F7" s="209">
        <v>510276007.16999966</v>
      </c>
      <c r="G7" s="209">
        <v>443780328.35999978</v>
      </c>
      <c r="H7" s="209">
        <v>3331554470.8899989</v>
      </c>
      <c r="I7" s="480">
        <f t="shared" si="0"/>
        <v>3331.5544708899988</v>
      </c>
    </row>
    <row r="8" spans="1:11" ht="15">
      <c r="A8" s="208">
        <v>2011</v>
      </c>
      <c r="B8" s="209">
        <v>1124827734.03</v>
      </c>
      <c r="C8" s="209">
        <v>776151268.40999997</v>
      </c>
      <c r="D8" s="209">
        <v>869366743.73000062</v>
      </c>
      <c r="E8" s="209">
        <v>1406825781.3400011</v>
      </c>
      <c r="F8" s="209">
        <v>788187748.41999972</v>
      </c>
      <c r="G8" s="209">
        <v>1412256087.9500005</v>
      </c>
      <c r="H8" s="209">
        <v>6377615363.880002</v>
      </c>
      <c r="I8" s="480">
        <f t="shared" si="0"/>
        <v>6377.6153638800024</v>
      </c>
    </row>
    <row r="9" spans="1:11" ht="15">
      <c r="A9" s="208">
        <v>2012</v>
      </c>
      <c r="B9" s="209">
        <v>1140068754.6699998</v>
      </c>
      <c r="C9" s="209">
        <v>525257849.7100004</v>
      </c>
      <c r="D9" s="209">
        <v>905401645.29999912</v>
      </c>
      <c r="E9" s="209">
        <v>1797233970.02</v>
      </c>
      <c r="F9" s="209">
        <v>638740607.01000011</v>
      </c>
      <c r="G9" s="209">
        <v>2491504592.8899961</v>
      </c>
      <c r="H9" s="209">
        <v>7498207419.5999947</v>
      </c>
      <c r="I9" s="480">
        <f t="shared" si="0"/>
        <v>7498.2074195999949</v>
      </c>
    </row>
    <row r="10" spans="1:11" ht="15">
      <c r="A10" s="208">
        <v>2013</v>
      </c>
      <c r="B10" s="209">
        <v>1414373689.8400006</v>
      </c>
      <c r="C10" s="209">
        <v>789358143.49999976</v>
      </c>
      <c r="D10" s="209">
        <v>776418374.67000031</v>
      </c>
      <c r="E10" s="209">
        <v>1807744001.0099993</v>
      </c>
      <c r="F10" s="209">
        <v>404548164.93999976</v>
      </c>
      <c r="G10" s="209">
        <v>3671179591.819994</v>
      </c>
      <c r="H10" s="209">
        <v>8863621965.7799931</v>
      </c>
      <c r="I10" s="480">
        <f t="shared" si="0"/>
        <v>8863.6219657799938</v>
      </c>
    </row>
    <row r="11" spans="1:11" ht="15">
      <c r="A11" s="208">
        <v>2014</v>
      </c>
      <c r="B11" s="209">
        <v>889682461.02999961</v>
      </c>
      <c r="C11" s="209">
        <v>557607616.26999998</v>
      </c>
      <c r="D11" s="209">
        <v>625458907.48999894</v>
      </c>
      <c r="E11" s="209">
        <v>1463521224.1099994</v>
      </c>
      <c r="F11" s="209">
        <v>420086094.84000003</v>
      </c>
      <c r="G11" s="209">
        <v>4122853397.7500024</v>
      </c>
      <c r="H11" s="209">
        <v>8079209701.4899998</v>
      </c>
      <c r="I11" s="480">
        <f t="shared" si="0"/>
        <v>8079.20970149</v>
      </c>
    </row>
    <row r="12" spans="1:11" ht="15">
      <c r="A12" s="208">
        <v>2015</v>
      </c>
      <c r="B12" s="209">
        <v>446220609.94000006</v>
      </c>
      <c r="C12" s="209">
        <v>654233734.78000033</v>
      </c>
      <c r="D12" s="209">
        <v>527197097.47999984</v>
      </c>
      <c r="E12" s="209">
        <v>1227816024.8500006</v>
      </c>
      <c r="F12" s="209">
        <v>374972373.1700002</v>
      </c>
      <c r="G12" s="209">
        <v>3594184486.0099945</v>
      </c>
      <c r="H12" s="209">
        <v>6824624326.2299957</v>
      </c>
      <c r="I12" s="480">
        <f t="shared" si="0"/>
        <v>6824.6243262299959</v>
      </c>
    </row>
    <row r="13" spans="1:11" ht="15">
      <c r="A13" s="208">
        <v>2016</v>
      </c>
      <c r="B13" s="209">
        <v>238198426.26999998</v>
      </c>
      <c r="C13" s="209">
        <v>386908381.52000028</v>
      </c>
      <c r="D13" s="209">
        <v>377053519.29000056</v>
      </c>
      <c r="E13" s="209">
        <v>1079320196.4899998</v>
      </c>
      <c r="F13" s="209">
        <v>349690539.14999986</v>
      </c>
      <c r="G13" s="209">
        <v>902392510.49999976</v>
      </c>
      <c r="H13" s="209">
        <v>3333563573.2200003</v>
      </c>
      <c r="I13" s="480">
        <f t="shared" si="0"/>
        <v>3333.5635732200003</v>
      </c>
    </row>
    <row r="14" spans="1:11" ht="15">
      <c r="A14" s="208">
        <v>2017</v>
      </c>
      <c r="B14" s="209">
        <v>286720393.09000039</v>
      </c>
      <c r="C14" s="209">
        <v>491197398.48000026</v>
      </c>
      <c r="D14" s="209">
        <v>484395158.11999875</v>
      </c>
      <c r="E14" s="209">
        <v>1556537970.6599956</v>
      </c>
      <c r="F14" s="209">
        <v>388481558.76999992</v>
      </c>
      <c r="G14" s="209">
        <v>720684302.73999965</v>
      </c>
      <c r="H14" s="209">
        <v>3928016781.8599944</v>
      </c>
      <c r="I14" s="480">
        <f t="shared" si="0"/>
        <v>3928.0167818599944</v>
      </c>
    </row>
    <row r="15" spans="1:11" ht="15">
      <c r="A15" s="213" t="s">
        <v>591</v>
      </c>
      <c r="B15" s="703">
        <f>SUM(B16:B22)</f>
        <v>690002012.08000004</v>
      </c>
      <c r="C15" s="703">
        <f t="shared" ref="C15:G15" si="1">SUM(C16:C22)</f>
        <v>299305972.12000006</v>
      </c>
      <c r="D15" s="703">
        <f t="shared" si="1"/>
        <v>225898888.41000003</v>
      </c>
      <c r="E15" s="703">
        <f t="shared" si="1"/>
        <v>573371718.23000002</v>
      </c>
      <c r="F15" s="703">
        <f t="shared" si="1"/>
        <v>344938585.70999992</v>
      </c>
      <c r="G15" s="703">
        <f t="shared" si="1"/>
        <v>221798197.50999999</v>
      </c>
      <c r="H15" s="703">
        <f>SUM(H16:H22)</f>
        <v>2355315374.0599999</v>
      </c>
      <c r="I15" s="480">
        <f t="shared" si="0"/>
        <v>2355.3153740600001</v>
      </c>
    </row>
    <row r="16" spans="1:11" ht="15">
      <c r="A16" s="331" t="s">
        <v>210</v>
      </c>
      <c r="B16" s="315">
        <v>8891083.4499999974</v>
      </c>
      <c r="C16" s="315">
        <v>46081288.740000002</v>
      </c>
      <c r="D16" s="315">
        <v>33931776.799999997</v>
      </c>
      <c r="E16" s="315">
        <v>82301036.810000002</v>
      </c>
      <c r="F16" s="315">
        <v>36413842.390000015</v>
      </c>
      <c r="G16" s="315">
        <v>25155707.220000006</v>
      </c>
      <c r="H16" s="315">
        <f>SUM(B16:G16)</f>
        <v>232774735.41000003</v>
      </c>
      <c r="I16" s="537"/>
      <c r="J16" s="483"/>
      <c r="K16" s="209"/>
    </row>
    <row r="17" spans="1:11" ht="15">
      <c r="A17" s="331" t="s">
        <v>439</v>
      </c>
      <c r="B17" s="315">
        <v>77971603.660000026</v>
      </c>
      <c r="C17" s="315">
        <v>28037446.060000006</v>
      </c>
      <c r="D17" s="315">
        <v>34753729.300000012</v>
      </c>
      <c r="E17" s="315">
        <v>80149175.589999989</v>
      </c>
      <c r="F17" s="315">
        <v>39115779.039999992</v>
      </c>
      <c r="G17" s="315">
        <v>26216998.609999996</v>
      </c>
      <c r="H17" s="315">
        <f t="shared" ref="H17:H22" si="2">SUM(B17:G17)</f>
        <v>286244732.25999999</v>
      </c>
      <c r="I17" s="537"/>
      <c r="J17" s="559"/>
      <c r="K17" s="209"/>
    </row>
    <row r="18" spans="1:11" ht="15">
      <c r="A18" s="331" t="s">
        <v>447</v>
      </c>
      <c r="B18" s="483">
        <v>93718209</v>
      </c>
      <c r="C18" s="483">
        <v>40340946.720000006</v>
      </c>
      <c r="D18" s="483">
        <v>28932799.209999997</v>
      </c>
      <c r="E18" s="483">
        <v>55399118.039999999</v>
      </c>
      <c r="F18" s="483">
        <v>61058340.019999996</v>
      </c>
      <c r="G18" s="483">
        <v>32702983.770000003</v>
      </c>
      <c r="H18" s="315">
        <f t="shared" si="2"/>
        <v>312152396.75999999</v>
      </c>
      <c r="I18" s="537"/>
      <c r="J18" s="483"/>
      <c r="K18" s="209"/>
    </row>
    <row r="19" spans="1:11" ht="15">
      <c r="A19" s="331" t="s">
        <v>452</v>
      </c>
      <c r="B19" s="483">
        <v>139070321.43000004</v>
      </c>
      <c r="C19" s="483">
        <v>39585735.849999994</v>
      </c>
      <c r="D19" s="483">
        <v>31462160.560000006</v>
      </c>
      <c r="E19" s="483">
        <v>79405053.649999991</v>
      </c>
      <c r="F19" s="483">
        <v>54013615.160000011</v>
      </c>
      <c r="G19" s="483">
        <v>19392957.039999999</v>
      </c>
      <c r="H19" s="315">
        <f t="shared" si="2"/>
        <v>362929843.69000006</v>
      </c>
      <c r="I19" s="537"/>
      <c r="J19" s="483"/>
      <c r="K19" s="209"/>
    </row>
    <row r="20" spans="1:11" ht="15">
      <c r="A20" s="331" t="s">
        <v>467</v>
      </c>
      <c r="B20" s="483">
        <v>114005456.40999998</v>
      </c>
      <c r="C20" s="483">
        <v>54911876.800000004</v>
      </c>
      <c r="D20" s="483">
        <v>29805245.980000004</v>
      </c>
      <c r="E20" s="483">
        <v>88692787.729999989</v>
      </c>
      <c r="F20" s="483">
        <v>52273457.209999993</v>
      </c>
      <c r="G20" s="483">
        <v>36007905.130000003</v>
      </c>
      <c r="H20" s="315">
        <f t="shared" si="2"/>
        <v>375696729.25999993</v>
      </c>
      <c r="I20" s="479"/>
      <c r="J20" s="483"/>
      <c r="K20" s="209"/>
    </row>
    <row r="21" spans="1:11" ht="15">
      <c r="A21" s="331" t="s">
        <v>478</v>
      </c>
      <c r="B21" s="483">
        <v>118478307.41000001</v>
      </c>
      <c r="C21" s="483">
        <v>30031049.330000006</v>
      </c>
      <c r="D21" s="483">
        <v>34919302.649999999</v>
      </c>
      <c r="E21" s="483">
        <v>109295563.25</v>
      </c>
      <c r="F21" s="483">
        <v>53400959.099999987</v>
      </c>
      <c r="G21" s="483">
        <v>38951796.319999993</v>
      </c>
      <c r="H21" s="315">
        <f t="shared" si="2"/>
        <v>385076978.05999994</v>
      </c>
      <c r="I21" s="479"/>
      <c r="J21" s="483"/>
      <c r="K21" s="209"/>
    </row>
    <row r="22" spans="1:11" ht="15">
      <c r="A22" s="331" t="s">
        <v>593</v>
      </c>
      <c r="B22" s="483">
        <v>137867030.72000003</v>
      </c>
      <c r="C22" s="483">
        <v>60317628.62000002</v>
      </c>
      <c r="D22" s="483">
        <v>32093873.91</v>
      </c>
      <c r="E22" s="483">
        <v>78128983.160000026</v>
      </c>
      <c r="F22" s="483">
        <v>48662592.789999992</v>
      </c>
      <c r="G22" s="483">
        <v>43369849.420000009</v>
      </c>
      <c r="H22" s="315">
        <f t="shared" si="2"/>
        <v>400439958.62000006</v>
      </c>
      <c r="I22" s="479"/>
      <c r="J22" s="483"/>
      <c r="K22" s="209"/>
    </row>
    <row r="23" spans="1:11" ht="15">
      <c r="I23" s="479"/>
    </row>
    <row r="24" spans="1:11" ht="15">
      <c r="A24" s="538" t="s">
        <v>611</v>
      </c>
      <c r="B24" s="215"/>
      <c r="C24" s="215"/>
      <c r="D24" s="215"/>
      <c r="E24" s="215"/>
      <c r="F24" s="215"/>
      <c r="G24" s="215"/>
      <c r="H24" s="215"/>
      <c r="I24" s="479"/>
    </row>
    <row r="25" spans="1:11" ht="15">
      <c r="A25" s="208" t="s">
        <v>598</v>
      </c>
      <c r="B25" s="210">
        <v>150577906.62000003</v>
      </c>
      <c r="C25" s="210">
        <v>236496850.29000002</v>
      </c>
      <c r="D25" s="210">
        <v>237804538.88000029</v>
      </c>
      <c r="E25" s="210">
        <v>611169836.8300004</v>
      </c>
      <c r="F25" s="210">
        <v>251808299.70000002</v>
      </c>
      <c r="G25" s="210">
        <v>336849821.52000004</v>
      </c>
      <c r="H25" s="315">
        <f>SUM(B25:G25)</f>
        <v>1824707253.8400009</v>
      </c>
      <c r="I25" s="479"/>
    </row>
    <row r="26" spans="1:11" ht="14.25" customHeight="1">
      <c r="A26" s="208" t="s">
        <v>599</v>
      </c>
      <c r="B26" s="315">
        <f>+B15</f>
        <v>690002012.08000004</v>
      </c>
      <c r="C26" s="315">
        <f t="shared" ref="C26:G26" si="3">+C15</f>
        <v>299305972.12000006</v>
      </c>
      <c r="D26" s="315">
        <f t="shared" si="3"/>
        <v>225898888.41000003</v>
      </c>
      <c r="E26" s="315">
        <f t="shared" si="3"/>
        <v>573371718.23000002</v>
      </c>
      <c r="F26" s="315">
        <f t="shared" si="3"/>
        <v>344938585.70999992</v>
      </c>
      <c r="G26" s="315">
        <f t="shared" si="3"/>
        <v>221798197.50999999</v>
      </c>
      <c r="H26" s="315">
        <f>SUM(B26:G26)</f>
        <v>2355315374.0600004</v>
      </c>
      <c r="I26" s="479"/>
    </row>
    <row r="27" spans="1:11" ht="15">
      <c r="A27" s="214" t="s">
        <v>252</v>
      </c>
      <c r="B27" s="216">
        <f>B26/B25-1</f>
        <v>3.5823589102038476</v>
      </c>
      <c r="C27" s="216">
        <f t="shared" ref="C27:G27" si="4">C26/C25-1</f>
        <v>0.26558121917049426</v>
      </c>
      <c r="D27" s="216">
        <f t="shared" si="4"/>
        <v>-5.0064857996709788E-2</v>
      </c>
      <c r="E27" s="216">
        <f>E26/E25-1</f>
        <v>-6.1845523653540679E-2</v>
      </c>
      <c r="F27" s="216">
        <f t="shared" si="4"/>
        <v>0.36984597458047919</v>
      </c>
      <c r="G27" s="216">
        <f t="shared" si="4"/>
        <v>-0.3415516846375084</v>
      </c>
      <c r="H27" s="216">
        <f>(H26/H25)-1</f>
        <v>0.29079082088557628</v>
      </c>
      <c r="I27" s="479"/>
    </row>
    <row r="29" spans="1:11" ht="48.75" customHeight="1">
      <c r="A29" s="846" t="s">
        <v>415</v>
      </c>
      <c r="B29" s="846"/>
      <c r="C29" s="846"/>
      <c r="D29" s="846"/>
      <c r="E29" s="846"/>
      <c r="F29" s="846"/>
      <c r="G29" s="846"/>
      <c r="H29" s="846"/>
    </row>
    <row r="35" spans="1:18" ht="132.75" customHeight="1"/>
    <row r="36" spans="1:18">
      <c r="A36" s="197"/>
    </row>
    <row r="38" spans="1:18" ht="47.25" customHeight="1">
      <c r="A38" s="789" t="s">
        <v>612</v>
      </c>
      <c r="B38" s="789"/>
      <c r="C38" s="789"/>
      <c r="D38" s="789"/>
      <c r="E38" s="789"/>
      <c r="F38" s="212"/>
      <c r="G38" s="212"/>
      <c r="H38" s="212"/>
      <c r="K38"/>
      <c r="L38"/>
      <c r="M38"/>
      <c r="N38"/>
      <c r="O38"/>
      <c r="P38"/>
      <c r="Q38"/>
      <c r="R38"/>
    </row>
    <row r="39" spans="1:18" ht="22.5" customHeight="1"/>
  </sheetData>
  <mergeCells count="2">
    <mergeCell ref="A29:H29"/>
    <mergeCell ref="A38:E38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553"/>
  <sheetViews>
    <sheetView showGridLines="0" view="pageBreakPreview" zoomScaleNormal="100" zoomScaleSheetLayoutView="100" workbookViewId="0">
      <selection activeCell="D53" sqref="D53"/>
    </sheetView>
  </sheetViews>
  <sheetFormatPr baseColWidth="10" defaultColWidth="11.42578125" defaultRowHeight="12.75"/>
  <cols>
    <col min="1" max="1" width="10" style="197" customWidth="1"/>
    <col min="2" max="2" width="50.7109375" style="197" bestFit="1" customWidth="1"/>
    <col min="3" max="3" width="14.42578125" style="197" bestFit="1" customWidth="1"/>
    <col min="4" max="4" width="15.28515625" style="197" bestFit="1" customWidth="1"/>
    <col min="5" max="5" width="8.5703125" style="197" bestFit="1" customWidth="1"/>
    <col min="6" max="7" width="16.7109375" style="197" bestFit="1" customWidth="1"/>
    <col min="8" max="8" width="11" style="197" bestFit="1" customWidth="1"/>
    <col min="9" max="9" width="9.7109375" style="197" bestFit="1" customWidth="1"/>
    <col min="10" max="10" width="5.42578125" style="197" customWidth="1"/>
    <col min="11" max="16384" width="11.42578125" style="199"/>
  </cols>
  <sheetData>
    <row r="1" spans="1:10" s="201" customFormat="1" ht="14.25" customHeight="1">
      <c r="B1" s="344" t="s">
        <v>286</v>
      </c>
    </row>
    <row r="2" spans="1:10" s="201" customFormat="1" ht="14.25" customHeight="1">
      <c r="B2" s="343" t="s">
        <v>285</v>
      </c>
    </row>
    <row r="3" spans="1:10" s="201" customFormat="1" ht="14.25" customHeight="1">
      <c r="B3" s="202"/>
    </row>
    <row r="4" spans="1:10" s="201" customFormat="1" ht="14.25" customHeight="1" thickBot="1">
      <c r="B4" s="204" t="s">
        <v>292</v>
      </c>
    </row>
    <row r="5" spans="1:10" s="203" customFormat="1" ht="14.25" customHeight="1" thickBot="1">
      <c r="A5" s="201"/>
      <c r="B5" s="337"/>
      <c r="C5" s="790" t="s">
        <v>593</v>
      </c>
      <c r="D5" s="791"/>
      <c r="E5" s="792"/>
      <c r="F5" s="793" t="s">
        <v>601</v>
      </c>
      <c r="G5" s="794"/>
      <c r="H5" s="794"/>
      <c r="I5" s="795"/>
      <c r="J5" s="201"/>
    </row>
    <row r="6" spans="1:10" s="203" customFormat="1" ht="14.25" customHeight="1" thickBot="1">
      <c r="A6" s="201"/>
      <c r="B6" s="697" t="s">
        <v>307</v>
      </c>
      <c r="C6" s="363">
        <v>2017</v>
      </c>
      <c r="D6" s="364">
        <v>2018</v>
      </c>
      <c r="E6" s="365" t="s">
        <v>212</v>
      </c>
      <c r="F6" s="363">
        <v>2017</v>
      </c>
      <c r="G6" s="364">
        <v>2018</v>
      </c>
      <c r="H6" s="481" t="s">
        <v>212</v>
      </c>
      <c r="I6" s="366" t="s">
        <v>213</v>
      </c>
      <c r="J6" s="201"/>
    </row>
    <row r="7" spans="1:10" s="201" customFormat="1" ht="14.25" customHeight="1">
      <c r="B7" s="525" t="s">
        <v>39</v>
      </c>
      <c r="C7" s="523">
        <v>12041305.790000001</v>
      </c>
      <c r="D7" s="524">
        <v>62601072.259999998</v>
      </c>
      <c r="E7" s="704">
        <f t="shared" ref="E7:E24" si="0">D7/C7-1</f>
        <v>4.1988607674085152</v>
      </c>
      <c r="F7" s="523">
        <v>77273535.219999999</v>
      </c>
      <c r="G7" s="524">
        <v>397443413.5976662</v>
      </c>
      <c r="H7" s="705">
        <f t="shared" ref="H7:H29" si="1">G7/F7-1</f>
        <v>4.1433315748546153</v>
      </c>
      <c r="I7" s="706">
        <f>+G7/$G$31</f>
        <v>0.16874318317405157</v>
      </c>
    </row>
    <row r="8" spans="1:10" s="201" customFormat="1" ht="14.25" customHeight="1">
      <c r="B8" s="525" t="s">
        <v>35</v>
      </c>
      <c r="C8" s="523">
        <v>34111559.020000003</v>
      </c>
      <c r="D8" s="524">
        <v>64101347.520000011</v>
      </c>
      <c r="E8" s="704">
        <f t="shared" si="0"/>
        <v>0.87916792317866932</v>
      </c>
      <c r="F8" s="523">
        <v>148936163.13</v>
      </c>
      <c r="G8" s="524">
        <v>275837674.18686479</v>
      </c>
      <c r="H8" s="705">
        <f t="shared" si="1"/>
        <v>0.85205304333036902</v>
      </c>
      <c r="I8" s="706">
        <f t="shared" ref="I8:I30" si="2">+G8/$G$31</f>
        <v>0.11711284069418983</v>
      </c>
    </row>
    <row r="9" spans="1:10" s="201" customFormat="1" ht="14.25" customHeight="1">
      <c r="B9" s="522" t="s">
        <v>34</v>
      </c>
      <c r="C9" s="523">
        <v>74383105.030000001</v>
      </c>
      <c r="D9" s="524">
        <v>36437459.540000007</v>
      </c>
      <c r="E9" s="704">
        <f t="shared" si="0"/>
        <v>-0.51013796042388737</v>
      </c>
      <c r="F9" s="523">
        <v>340000008.91000003</v>
      </c>
      <c r="G9" s="524">
        <v>265199792.24353272</v>
      </c>
      <c r="H9" s="705">
        <f t="shared" si="1"/>
        <v>-0.22000063148900495</v>
      </c>
      <c r="I9" s="706">
        <f t="shared" si="2"/>
        <v>0.11259629821308892</v>
      </c>
    </row>
    <row r="10" spans="1:10" s="201" customFormat="1" ht="14.25" customHeight="1">
      <c r="B10" s="525" t="s">
        <v>37</v>
      </c>
      <c r="C10" s="523">
        <v>46837280.780000001</v>
      </c>
      <c r="D10" s="524">
        <v>44196313.019999996</v>
      </c>
      <c r="E10" s="704">
        <f t="shared" si="0"/>
        <v>-5.6386018061230558E-2</v>
      </c>
      <c r="F10" s="523">
        <v>229065015.09999999</v>
      </c>
      <c r="G10" s="524">
        <v>254214194.4133299</v>
      </c>
      <c r="H10" s="705">
        <f t="shared" si="1"/>
        <v>0.10979057322372365</v>
      </c>
      <c r="I10" s="706">
        <f t="shared" si="2"/>
        <v>0.10793212544404429</v>
      </c>
    </row>
    <row r="11" spans="1:10" s="201" customFormat="1" ht="14.25" customHeight="1">
      <c r="B11" s="525" t="s">
        <v>483</v>
      </c>
      <c r="C11" s="523">
        <v>16301714.890000002</v>
      </c>
      <c r="D11" s="524">
        <v>32572824.499999996</v>
      </c>
      <c r="E11" s="704">
        <f t="shared" si="0"/>
        <v>0.99812257298041795</v>
      </c>
      <c r="F11" s="523">
        <v>124972976.90000002</v>
      </c>
      <c r="G11" s="524">
        <v>182937146.38464585</v>
      </c>
      <c r="H11" s="705">
        <f t="shared" si="1"/>
        <v>0.46381362533299653</v>
      </c>
      <c r="I11" s="706">
        <f t="shared" si="2"/>
        <v>7.7669915629729899E-2</v>
      </c>
    </row>
    <row r="12" spans="1:10" s="201" customFormat="1" ht="14.25" customHeight="1">
      <c r="B12" s="525" t="s">
        <v>40</v>
      </c>
      <c r="C12" s="523">
        <v>22745973.610000003</v>
      </c>
      <c r="D12" s="524">
        <v>28698567.420000002</v>
      </c>
      <c r="E12" s="704">
        <f t="shared" si="0"/>
        <v>0.26169879170979993</v>
      </c>
      <c r="F12" s="523">
        <v>96729746.079999998</v>
      </c>
      <c r="G12" s="524">
        <v>152665554.89007503</v>
      </c>
      <c r="H12" s="705">
        <f t="shared" si="1"/>
        <v>0.57826895114366894</v>
      </c>
      <c r="I12" s="706">
        <f t="shared" si="2"/>
        <v>6.4817457811144938E-2</v>
      </c>
    </row>
    <row r="13" spans="1:10" s="201" customFormat="1" ht="14.25" customHeight="1">
      <c r="B13" s="525" t="s">
        <v>481</v>
      </c>
      <c r="C13" s="523">
        <v>18927573.91</v>
      </c>
      <c r="D13" s="524">
        <v>26468832.539999995</v>
      </c>
      <c r="E13" s="704">
        <f t="shared" si="0"/>
        <v>0.39842711304990464</v>
      </c>
      <c r="F13" s="523">
        <v>111909016.57000001</v>
      </c>
      <c r="G13" s="524">
        <v>141914259.57537624</v>
      </c>
      <c r="H13" s="705">
        <f t="shared" si="1"/>
        <v>0.26812176467128279</v>
      </c>
      <c r="I13" s="706">
        <f t="shared" si="2"/>
        <v>6.025276323431375E-2</v>
      </c>
    </row>
    <row r="14" spans="1:10" s="201" customFormat="1" ht="14.25" customHeight="1">
      <c r="B14" s="525" t="s">
        <v>44</v>
      </c>
      <c r="C14" s="523">
        <v>18344819.010000002</v>
      </c>
      <c r="D14" s="524">
        <v>15855910.749999998</v>
      </c>
      <c r="E14" s="704">
        <f t="shared" si="0"/>
        <v>-0.13567363399133381</v>
      </c>
      <c r="F14" s="523">
        <v>114025403.73</v>
      </c>
      <c r="G14" s="524">
        <v>141340351.66232371</v>
      </c>
      <c r="H14" s="705">
        <f t="shared" si="1"/>
        <v>0.23955142484741909</v>
      </c>
      <c r="I14" s="706">
        <f t="shared" si="2"/>
        <v>6.0009098237526821E-2</v>
      </c>
    </row>
    <row r="15" spans="1:10" s="201" customFormat="1" ht="14.25" customHeight="1">
      <c r="B15" s="525" t="s">
        <v>41</v>
      </c>
      <c r="C15" s="523">
        <v>14516828.33</v>
      </c>
      <c r="D15" s="524">
        <v>12382626.609999999</v>
      </c>
      <c r="E15" s="704">
        <f t="shared" si="0"/>
        <v>-0.14701570284395593</v>
      </c>
      <c r="F15" s="523">
        <v>76600309.340000004</v>
      </c>
      <c r="G15" s="524">
        <v>94069032.890052602</v>
      </c>
      <c r="H15" s="705">
        <f t="shared" si="1"/>
        <v>0.22805030032601437</v>
      </c>
      <c r="I15" s="706">
        <f t="shared" si="2"/>
        <v>3.9939039130840528E-2</v>
      </c>
    </row>
    <row r="16" spans="1:10" s="201" customFormat="1" ht="14.25" customHeight="1">
      <c r="B16" s="525" t="s">
        <v>36</v>
      </c>
      <c r="C16" s="523">
        <v>25586439.84</v>
      </c>
      <c r="D16" s="524">
        <v>19663325.589999996</v>
      </c>
      <c r="E16" s="704">
        <f t="shared" si="0"/>
        <v>-0.23149427145937795</v>
      </c>
      <c r="F16" s="523">
        <v>217511293.31</v>
      </c>
      <c r="G16" s="524">
        <v>90422620.733261913</v>
      </c>
      <c r="H16" s="705">
        <f t="shared" si="1"/>
        <v>-0.58428539797981716</v>
      </c>
      <c r="I16" s="706">
        <f t="shared" si="2"/>
        <v>3.8390876113288806E-2</v>
      </c>
    </row>
    <row r="17" spans="1:10" s="201" customFormat="1" ht="14.25" customHeight="1">
      <c r="B17" s="525" t="s">
        <v>38</v>
      </c>
      <c r="C17" s="523">
        <v>14079816.310000001</v>
      </c>
      <c r="D17" s="524">
        <v>17572104.079999998</v>
      </c>
      <c r="E17" s="704">
        <f t="shared" si="0"/>
        <v>0.24803503775256264</v>
      </c>
      <c r="F17" s="523">
        <v>82209958.409999996</v>
      </c>
      <c r="G17" s="524">
        <v>88459213.719268486</v>
      </c>
      <c r="H17" s="705">
        <f t="shared" si="1"/>
        <v>7.6015794559851413E-2</v>
      </c>
      <c r="I17" s="706">
        <f t="shared" si="2"/>
        <v>3.7557269269968725E-2</v>
      </c>
    </row>
    <row r="18" spans="1:10" s="201" customFormat="1" ht="14.25" customHeight="1">
      <c r="B18" s="525" t="s">
        <v>482</v>
      </c>
      <c r="C18" s="523">
        <v>19101605.600000001</v>
      </c>
      <c r="D18" s="524">
        <v>15460469.85</v>
      </c>
      <c r="E18" s="704">
        <f t="shared" si="0"/>
        <v>-0.19061935557919807</v>
      </c>
      <c r="F18" s="523">
        <v>86198291.169999987</v>
      </c>
      <c r="G18" s="524">
        <v>72383004.268951118</v>
      </c>
      <c r="H18" s="705">
        <f t="shared" si="1"/>
        <v>-0.16027332692480423</v>
      </c>
      <c r="I18" s="706">
        <f t="shared" si="2"/>
        <v>3.0731767416853469E-2</v>
      </c>
    </row>
    <row r="19" spans="1:10" s="201" customFormat="1" ht="14.25" customHeight="1">
      <c r="B19" s="525" t="s">
        <v>43</v>
      </c>
      <c r="C19" s="523">
        <v>6838347.2400000002</v>
      </c>
      <c r="D19" s="524">
        <v>7037634.0800000001</v>
      </c>
      <c r="E19" s="704">
        <f t="shared" si="0"/>
        <v>2.9142544683062876E-2</v>
      </c>
      <c r="F19" s="523">
        <v>38261899.539999999</v>
      </c>
      <c r="G19" s="524">
        <v>61353204.487433389</v>
      </c>
      <c r="H19" s="705">
        <f t="shared" si="1"/>
        <v>0.60350649667283585</v>
      </c>
      <c r="I19" s="706">
        <f t="shared" si="2"/>
        <v>2.6048827754932526E-2</v>
      </c>
    </row>
    <row r="20" spans="1:10" s="201" customFormat="1" ht="14.25" customHeight="1">
      <c r="B20" s="525" t="s">
        <v>45</v>
      </c>
      <c r="C20" s="523">
        <v>5873018.6299999999</v>
      </c>
      <c r="D20" s="524">
        <v>8375950.620000001</v>
      </c>
      <c r="E20" s="704">
        <f t="shared" si="0"/>
        <v>0.42617470634517662</v>
      </c>
      <c r="F20" s="523">
        <v>38402212.670000002</v>
      </c>
      <c r="G20" s="524">
        <v>59776838.615771607</v>
      </c>
      <c r="H20" s="705">
        <f t="shared" si="1"/>
        <v>0.55659881188225313</v>
      </c>
      <c r="I20" s="706">
        <f t="shared" si="2"/>
        <v>2.5379547585905944E-2</v>
      </c>
    </row>
    <row r="21" spans="1:10" s="201" customFormat="1" ht="14.25" customHeight="1">
      <c r="B21" s="525" t="s">
        <v>42</v>
      </c>
      <c r="C21" s="523">
        <v>3356019.08</v>
      </c>
      <c r="D21" s="524">
        <v>4645487.79</v>
      </c>
      <c r="E21" s="704">
        <f t="shared" si="0"/>
        <v>0.38422567907450622</v>
      </c>
      <c r="F21" s="523">
        <v>19224199.25</v>
      </c>
      <c r="G21" s="524">
        <v>45407652.588084199</v>
      </c>
      <c r="H21" s="705">
        <f t="shared" si="1"/>
        <v>1.3620048875681623</v>
      </c>
      <c r="I21" s="706">
        <f t="shared" si="2"/>
        <v>1.9278799386348119E-2</v>
      </c>
    </row>
    <row r="22" spans="1:10" s="201" customFormat="1" ht="14.25" customHeight="1">
      <c r="B22" s="525" t="s">
        <v>484</v>
      </c>
      <c r="C22" s="523">
        <v>2975333</v>
      </c>
      <c r="D22" s="524">
        <v>2815431.85</v>
      </c>
      <c r="E22" s="704">
        <f t="shared" si="0"/>
        <v>-5.3742270192949748E-2</v>
      </c>
      <c r="F22" s="523">
        <v>14532183.449999999</v>
      </c>
      <c r="G22" s="524">
        <v>17746583.575573474</v>
      </c>
      <c r="H22" s="705">
        <f t="shared" si="1"/>
        <v>0.22119182135520554</v>
      </c>
      <c r="I22" s="706">
        <f t="shared" si="2"/>
        <v>7.5346952561102755E-3</v>
      </c>
    </row>
    <row r="23" spans="1:10" s="201" customFormat="1" ht="14.25" customHeight="1">
      <c r="B23" s="525" t="s">
        <v>162</v>
      </c>
      <c r="C23" s="523">
        <v>385206.63999999996</v>
      </c>
      <c r="D23" s="524">
        <v>799409.6</v>
      </c>
      <c r="E23" s="704">
        <f t="shared" si="0"/>
        <v>1.0752747148906883</v>
      </c>
      <c r="F23" s="523">
        <v>3750915.56</v>
      </c>
      <c r="G23" s="524">
        <v>8369478.50763979</v>
      </c>
      <c r="H23" s="705">
        <f t="shared" si="1"/>
        <v>1.2313161610174421</v>
      </c>
      <c r="I23" s="706">
        <f t="shared" si="2"/>
        <v>3.5534428212103146E-3</v>
      </c>
    </row>
    <row r="24" spans="1:10" s="201" customFormat="1" ht="14.25" customHeight="1">
      <c r="B24" s="525" t="s">
        <v>28</v>
      </c>
      <c r="C24" s="523">
        <v>536522</v>
      </c>
      <c r="D24" s="524">
        <v>537095</v>
      </c>
      <c r="E24" s="704">
        <f t="shared" si="0"/>
        <v>1.0679897562448915E-3</v>
      </c>
      <c r="F24" s="523">
        <v>3636933</v>
      </c>
      <c r="G24" s="524">
        <v>4103993.8524872037</v>
      </c>
      <c r="H24" s="705">
        <f t="shared" si="1"/>
        <v>0.12842162681776204</v>
      </c>
      <c r="I24" s="706">
        <f t="shared" si="2"/>
        <v>1.7424392069470096E-3</v>
      </c>
    </row>
    <row r="25" spans="1:10" s="201" customFormat="1" ht="14.25" customHeight="1">
      <c r="B25" s="522" t="s">
        <v>289</v>
      </c>
      <c r="C25" s="523">
        <v>0</v>
      </c>
      <c r="D25" s="524">
        <v>111026</v>
      </c>
      <c r="E25" s="704" t="s">
        <v>64</v>
      </c>
      <c r="F25" s="523">
        <v>189333</v>
      </c>
      <c r="G25" s="524">
        <v>967852.02158160962</v>
      </c>
      <c r="H25" s="705">
        <f t="shared" si="1"/>
        <v>4.1119034800146279</v>
      </c>
      <c r="I25" s="706">
        <f t="shared" si="2"/>
        <v>4.1092247443418365E-4</v>
      </c>
    </row>
    <row r="26" spans="1:10" s="201" customFormat="1" ht="14.25" customHeight="1">
      <c r="B26" s="525" t="s">
        <v>288</v>
      </c>
      <c r="C26" s="523">
        <v>16200</v>
      </c>
      <c r="D26" s="524">
        <v>107000</v>
      </c>
      <c r="E26" s="704">
        <f>D26/C26-1</f>
        <v>5.6049382716049383</v>
      </c>
      <c r="F26" s="523">
        <v>139000</v>
      </c>
      <c r="G26" s="524">
        <v>691507.78007621609</v>
      </c>
      <c r="H26" s="705">
        <f t="shared" si="1"/>
        <v>3.9748761156562304</v>
      </c>
      <c r="I26" s="706">
        <f t="shared" si="2"/>
        <v>2.9359455964668652E-4</v>
      </c>
    </row>
    <row r="27" spans="1:10" s="201" customFormat="1" ht="14.25" customHeight="1">
      <c r="B27" s="525" t="s">
        <v>287</v>
      </c>
      <c r="C27" s="523">
        <v>176753.19</v>
      </c>
      <c r="D27" s="524"/>
      <c r="E27" s="704" t="s">
        <v>54</v>
      </c>
      <c r="F27" s="523">
        <v>939076.12999999989</v>
      </c>
      <c r="G27" s="524">
        <v>11376.313615287241</v>
      </c>
      <c r="H27" s="705">
        <f t="shared" si="1"/>
        <v>-0.98788563221675407</v>
      </c>
      <c r="I27" s="706">
        <f t="shared" si="2"/>
        <v>4.8300595922647949E-6</v>
      </c>
    </row>
    <row r="28" spans="1:10" s="201" customFormat="1" ht="14.25" customHeight="1">
      <c r="B28" s="525" t="s">
        <v>489</v>
      </c>
      <c r="C28" s="523">
        <v>462</v>
      </c>
      <c r="D28" s="524">
        <v>70</v>
      </c>
      <c r="E28" s="704">
        <f>D28/C28-1</f>
        <v>-0.84848484848484851</v>
      </c>
      <c r="F28" s="523">
        <v>10173.370000000001</v>
      </c>
      <c r="G28" s="524">
        <v>607.71809137305854</v>
      </c>
      <c r="H28" s="705">
        <f t="shared" si="1"/>
        <v>-0.94026383672538616</v>
      </c>
      <c r="I28" s="706">
        <f t="shared" si="2"/>
        <v>2.5801983805060394E-7</v>
      </c>
    </row>
    <row r="29" spans="1:10" s="201" customFormat="1" ht="14.25" customHeight="1">
      <c r="B29" s="525" t="s">
        <v>291</v>
      </c>
      <c r="C29" s="523">
        <v>0</v>
      </c>
      <c r="D29" s="524"/>
      <c r="E29" s="704" t="s">
        <v>64</v>
      </c>
      <c r="F29" s="523">
        <v>3000</v>
      </c>
      <c r="G29" s="524">
        <v>20.034296189256661</v>
      </c>
      <c r="H29" s="705">
        <f t="shared" si="1"/>
        <v>-0.99332190127024778</v>
      </c>
      <c r="I29" s="706">
        <f t="shared" si="2"/>
        <v>8.5059930444568613E-9</v>
      </c>
    </row>
    <row r="30" spans="1:10" s="201" customFormat="1" ht="14.25" customHeight="1">
      <c r="B30" s="525" t="s">
        <v>290</v>
      </c>
      <c r="C30" s="523">
        <v>53730</v>
      </c>
      <c r="D30" s="524"/>
      <c r="E30" s="704" t="s">
        <v>54</v>
      </c>
      <c r="F30" s="523">
        <v>186610</v>
      </c>
      <c r="G30" s="524">
        <v>0</v>
      </c>
      <c r="H30" s="705" t="s">
        <v>54</v>
      </c>
      <c r="I30" s="706">
        <f t="shared" si="2"/>
        <v>0</v>
      </c>
    </row>
    <row r="31" spans="1:10" s="203" customFormat="1" ht="14.25" customHeight="1" thickBot="1">
      <c r="A31" s="201"/>
      <c r="B31" s="367" t="s">
        <v>55</v>
      </c>
      <c r="C31" s="528">
        <f>+SUM(C7:C30)</f>
        <v>337189613.90000004</v>
      </c>
      <c r="D31" s="528">
        <f>+SUM(D7:D30)</f>
        <v>400439958.62000006</v>
      </c>
      <c r="E31" s="529">
        <f>D31/C31-1</f>
        <v>0.18758093995966951</v>
      </c>
      <c r="F31" s="528">
        <f>+SUM(F7:F30)</f>
        <v>1824707253.8400002</v>
      </c>
      <c r="G31" s="528">
        <f>+SUM(G7:G30)</f>
        <v>2355315374.059999</v>
      </c>
      <c r="H31" s="529">
        <f>G31/F31-1</f>
        <v>0.29079082088557606</v>
      </c>
      <c r="I31" s="530">
        <f t="shared" ref="I31" si="3">G31/$G$31</f>
        <v>1</v>
      </c>
      <c r="J31" s="201"/>
    </row>
    <row r="32" spans="1:10" s="201" customFormat="1" ht="14.25" customHeight="1"/>
    <row r="33" spans="1:19" s="201" customFormat="1" ht="14.25" customHeight="1"/>
    <row r="34" spans="1:19" s="203" customFormat="1" ht="14.25" customHeight="1" thickBot="1">
      <c r="A34" s="201"/>
      <c r="B34" s="204" t="s">
        <v>299</v>
      </c>
      <c r="C34" s="201"/>
      <c r="D34" s="201"/>
      <c r="E34" s="201"/>
      <c r="F34" s="201"/>
      <c r="G34" s="201"/>
      <c r="H34" s="201"/>
      <c r="I34" s="201"/>
      <c r="J34" s="201"/>
    </row>
    <row r="35" spans="1:19" s="203" customFormat="1" ht="14.25" customHeight="1" thickBot="1">
      <c r="A35" s="201"/>
      <c r="B35" s="201"/>
      <c r="C35" s="790" t="s">
        <v>593</v>
      </c>
      <c r="D35" s="791"/>
      <c r="E35" s="792"/>
      <c r="F35" s="793" t="s">
        <v>601</v>
      </c>
      <c r="G35" s="794"/>
      <c r="H35" s="794"/>
      <c r="I35" s="795"/>
      <c r="J35" s="201"/>
    </row>
    <row r="36" spans="1:19" s="201" customFormat="1" ht="14.25" customHeight="1" thickBot="1">
      <c r="A36" s="847" t="s">
        <v>468</v>
      </c>
      <c r="B36" s="848"/>
      <c r="C36" s="363">
        <v>2017</v>
      </c>
      <c r="D36" s="364">
        <v>2018</v>
      </c>
      <c r="E36" s="365" t="s">
        <v>212</v>
      </c>
      <c r="F36" s="363">
        <v>2017</v>
      </c>
      <c r="G36" s="364">
        <v>2018</v>
      </c>
      <c r="H36" s="482" t="s">
        <v>212</v>
      </c>
      <c r="I36" s="366" t="s">
        <v>213</v>
      </c>
      <c r="K36" s="124"/>
      <c r="L36" s="124"/>
      <c r="M36" s="124"/>
      <c r="N36" s="124"/>
      <c r="O36" s="124"/>
      <c r="P36" s="124"/>
      <c r="Q36" s="124"/>
      <c r="R36" s="124"/>
      <c r="S36" s="124"/>
    </row>
    <row r="37" spans="1:19" s="201" customFormat="1" ht="14.25" customHeight="1">
      <c r="A37" s="539">
        <v>1</v>
      </c>
      <c r="B37" s="360" t="s">
        <v>603</v>
      </c>
      <c r="C37" s="359">
        <v>60008055</v>
      </c>
      <c r="D37" s="357">
        <v>66522064.330000013</v>
      </c>
      <c r="E37" s="531">
        <f>D37/C37-1</f>
        <v>0.10855224902723504</v>
      </c>
      <c r="F37" s="359">
        <v>304030885</v>
      </c>
      <c r="G37" s="357">
        <v>318181084.75999993</v>
      </c>
      <c r="H37" s="193">
        <f>G37/F37-1</f>
        <v>4.6541981285881384E-2</v>
      </c>
      <c r="I37" s="335">
        <f>G37/$G$88</f>
        <v>0.13509064996741052</v>
      </c>
      <c r="K37" s="124"/>
      <c r="L37" s="124"/>
      <c r="M37" s="124"/>
      <c r="N37" s="124"/>
      <c r="O37" s="124"/>
      <c r="P37" s="124"/>
      <c r="Q37" s="124"/>
      <c r="R37" s="124"/>
      <c r="S37" s="124"/>
    </row>
    <row r="38" spans="1:19" s="201" customFormat="1" ht="14.25" customHeight="1">
      <c r="A38" s="539">
        <v>2</v>
      </c>
      <c r="B38" s="360" t="s">
        <v>610</v>
      </c>
      <c r="C38" s="359">
        <v>4673000</v>
      </c>
      <c r="D38" s="357">
        <v>58406166.369999997</v>
      </c>
      <c r="E38" s="531">
        <f t="shared" ref="E38:E88" si="4">D38/C38-1</f>
        <v>11.498644632998074</v>
      </c>
      <c r="F38" s="359">
        <v>44211000</v>
      </c>
      <c r="G38" s="357">
        <v>310926593.97000003</v>
      </c>
      <c r="H38" s="193">
        <f t="shared" ref="H38:H87" si="5">G38/F38-1</f>
        <v>6.0327880837348173</v>
      </c>
      <c r="I38" s="335">
        <f t="shared" ref="I38:I87" si="6">G38/$G$88</f>
        <v>0.13201059925747313</v>
      </c>
      <c r="K38" s="124"/>
      <c r="L38" s="124"/>
      <c r="M38" s="124"/>
      <c r="N38" s="124"/>
      <c r="O38" s="124"/>
      <c r="P38" s="124"/>
      <c r="Q38" s="124"/>
      <c r="R38" s="124"/>
      <c r="S38" s="124"/>
    </row>
    <row r="39" spans="1:19" s="201" customFormat="1" ht="14.25" customHeight="1">
      <c r="A39" s="539">
        <v>3</v>
      </c>
      <c r="B39" s="360" t="s">
        <v>294</v>
      </c>
      <c r="C39" s="359">
        <v>17058638</v>
      </c>
      <c r="D39" s="357">
        <v>37485276</v>
      </c>
      <c r="E39" s="531">
        <f t="shared" si="4"/>
        <v>1.1974366300521764</v>
      </c>
      <c r="F39" s="359">
        <v>60169414</v>
      </c>
      <c r="G39" s="357">
        <v>190761606</v>
      </c>
      <c r="H39" s="193">
        <f t="shared" si="5"/>
        <v>2.170408240971069</v>
      </c>
      <c r="I39" s="335">
        <f t="shared" si="6"/>
        <v>8.0991958911715803E-2</v>
      </c>
      <c r="K39" s="124"/>
      <c r="L39" s="124"/>
      <c r="M39" s="124"/>
      <c r="N39" s="124"/>
      <c r="O39" s="124"/>
      <c r="P39" s="124"/>
      <c r="Q39" s="124"/>
      <c r="R39" s="124"/>
      <c r="S39" s="124"/>
    </row>
    <row r="40" spans="1:19" s="201" customFormat="1" ht="14.25" customHeight="1">
      <c r="A40" s="539">
        <v>4</v>
      </c>
      <c r="B40" s="360" t="s">
        <v>22</v>
      </c>
      <c r="C40" s="359">
        <v>56148797</v>
      </c>
      <c r="D40" s="357">
        <v>24102823</v>
      </c>
      <c r="E40" s="531">
        <f t="shared" si="4"/>
        <v>-0.57073304704996619</v>
      </c>
      <c r="F40" s="359">
        <v>192381366</v>
      </c>
      <c r="G40" s="357">
        <v>175482239</v>
      </c>
      <c r="H40" s="193">
        <f t="shared" si="5"/>
        <v>-8.7841807922291237E-2</v>
      </c>
      <c r="I40" s="335">
        <f t="shared" si="6"/>
        <v>7.4504773726972562E-2</v>
      </c>
      <c r="K40" s="124"/>
      <c r="L40" s="124"/>
      <c r="M40" s="124"/>
      <c r="N40" s="124"/>
      <c r="O40" s="124"/>
      <c r="P40" s="124"/>
      <c r="Q40" s="124"/>
      <c r="R40" s="124"/>
      <c r="S40" s="124"/>
    </row>
    <row r="41" spans="1:19" s="201" customFormat="1" ht="14.25" customHeight="1">
      <c r="A41" s="539">
        <v>5</v>
      </c>
      <c r="B41" s="360" t="s">
        <v>602</v>
      </c>
      <c r="C41" s="359">
        <v>12949287</v>
      </c>
      <c r="D41" s="357">
        <v>21841340.629999999</v>
      </c>
      <c r="E41" s="531">
        <f t="shared" si="4"/>
        <v>0.68668287528108674</v>
      </c>
      <c r="F41" s="359">
        <v>81545469.25</v>
      </c>
      <c r="G41" s="357">
        <v>112659560.63</v>
      </c>
      <c r="H41" s="193">
        <f t="shared" si="5"/>
        <v>0.38155512091801458</v>
      </c>
      <c r="I41" s="335">
        <f t="shared" si="6"/>
        <v>4.7832049105085192E-2</v>
      </c>
      <c r="K41" s="124"/>
      <c r="L41" s="124"/>
      <c r="M41" s="124"/>
      <c r="N41" s="124"/>
      <c r="O41" s="124"/>
      <c r="P41" s="124"/>
      <c r="Q41" s="124"/>
      <c r="R41" s="124"/>
      <c r="S41" s="124"/>
    </row>
    <row r="42" spans="1:19" s="201" customFormat="1" ht="14.25" customHeight="1">
      <c r="A42" s="539">
        <v>6</v>
      </c>
      <c r="B42" s="360" t="s">
        <v>545</v>
      </c>
      <c r="C42" s="359">
        <v>4916418.1700000009</v>
      </c>
      <c r="D42" s="357">
        <v>14184233.729999999</v>
      </c>
      <c r="E42" s="531">
        <f t="shared" si="4"/>
        <v>1.8850747108031283</v>
      </c>
      <c r="F42" s="359">
        <v>60464672.219999999</v>
      </c>
      <c r="G42" s="357">
        <v>104776216.52</v>
      </c>
      <c r="H42" s="193">
        <f t="shared" si="5"/>
        <v>0.73285015320637092</v>
      </c>
      <c r="I42" s="335">
        <f t="shared" si="6"/>
        <v>4.4485005139414051E-2</v>
      </c>
      <c r="K42" s="124"/>
      <c r="L42" s="124"/>
      <c r="M42" s="124"/>
      <c r="N42" s="124"/>
      <c r="O42" s="124"/>
      <c r="P42" s="124"/>
      <c r="Q42" s="124"/>
      <c r="R42" s="124"/>
      <c r="S42" s="124"/>
    </row>
    <row r="43" spans="1:19" s="201" customFormat="1" ht="14.25" customHeight="1">
      <c r="A43" s="539">
        <v>7</v>
      </c>
      <c r="B43" s="360" t="s">
        <v>295</v>
      </c>
      <c r="C43" s="359">
        <v>5857450.8600000003</v>
      </c>
      <c r="D43" s="357">
        <v>1354841.0099999998</v>
      </c>
      <c r="E43" s="531">
        <f t="shared" si="4"/>
        <v>-0.76869784444081535</v>
      </c>
      <c r="F43" s="359">
        <v>26825057.729999997</v>
      </c>
      <c r="G43" s="357">
        <v>75199331.25</v>
      </c>
      <c r="H43" s="193">
        <f t="shared" si="5"/>
        <v>1.8033241160894238</v>
      </c>
      <c r="I43" s="335">
        <f t="shared" si="6"/>
        <v>3.1927499849149443E-2</v>
      </c>
      <c r="K43" s="124"/>
      <c r="L43" s="124"/>
      <c r="M43" s="124"/>
      <c r="N43" s="124"/>
      <c r="O43" s="124"/>
      <c r="P43" s="124"/>
      <c r="Q43" s="124"/>
      <c r="R43" s="124"/>
      <c r="S43" s="124"/>
    </row>
    <row r="44" spans="1:19" s="201" customFormat="1" ht="14.25" customHeight="1">
      <c r="A44" s="539">
        <v>8</v>
      </c>
      <c r="B44" s="360" t="s">
        <v>160</v>
      </c>
      <c r="C44" s="359">
        <v>17810538</v>
      </c>
      <c r="D44" s="357">
        <v>15312026</v>
      </c>
      <c r="E44" s="531">
        <f t="shared" si="4"/>
        <v>-0.14028279213126515</v>
      </c>
      <c r="F44" s="359">
        <v>76960270</v>
      </c>
      <c r="G44" s="357">
        <v>71021893</v>
      </c>
      <c r="H44" s="193">
        <f t="shared" si="5"/>
        <v>-7.7161592598362749E-2</v>
      </c>
      <c r="I44" s="335">
        <f t="shared" si="6"/>
        <v>3.0153878237365414E-2</v>
      </c>
      <c r="K44" s="124"/>
      <c r="L44" s="124"/>
      <c r="M44" s="124"/>
      <c r="N44" s="124"/>
      <c r="O44" s="124"/>
      <c r="P44" s="124"/>
      <c r="Q44" s="124"/>
      <c r="R44" s="124"/>
      <c r="S44" s="124"/>
    </row>
    <row r="45" spans="1:19" s="201" customFormat="1" ht="14.25" customHeight="1">
      <c r="A45" s="539">
        <v>9</v>
      </c>
      <c r="B45" s="360" t="s">
        <v>604</v>
      </c>
      <c r="C45" s="359">
        <v>9280691</v>
      </c>
      <c r="D45" s="357">
        <v>16893123.539999999</v>
      </c>
      <c r="E45" s="531">
        <f t="shared" si="4"/>
        <v>0.82024415423377417</v>
      </c>
      <c r="F45" s="359">
        <v>113259934</v>
      </c>
      <c r="G45" s="357">
        <v>67851571.159999996</v>
      </c>
      <c r="H45" s="193">
        <f t="shared" si="5"/>
        <v>-0.40092167844632509</v>
      </c>
      <c r="I45" s="335">
        <f t="shared" si="6"/>
        <v>2.8807849643948166E-2</v>
      </c>
      <c r="K45" s="124"/>
      <c r="L45" s="124"/>
      <c r="M45" s="124"/>
      <c r="N45" s="124"/>
      <c r="O45" s="124"/>
      <c r="P45" s="124"/>
      <c r="Q45" s="124"/>
      <c r="R45" s="124"/>
      <c r="S45" s="124"/>
    </row>
    <row r="46" spans="1:19" s="201" customFormat="1" ht="14.25" customHeight="1">
      <c r="A46" s="539">
        <v>10</v>
      </c>
      <c r="B46" s="360" t="s">
        <v>293</v>
      </c>
      <c r="C46" s="359">
        <v>8866440</v>
      </c>
      <c r="D46" s="357">
        <v>14896694.42</v>
      </c>
      <c r="E46" s="531">
        <f t="shared" si="4"/>
        <v>0.68012126851363108</v>
      </c>
      <c r="F46" s="359">
        <v>35125643</v>
      </c>
      <c r="G46" s="357">
        <v>65327538.119999997</v>
      </c>
      <c r="H46" s="193">
        <f t="shared" si="5"/>
        <v>0.85982469046901144</v>
      </c>
      <c r="I46" s="335">
        <f t="shared" si="6"/>
        <v>2.7736216915780144E-2</v>
      </c>
      <c r="K46" s="124"/>
      <c r="L46" s="124"/>
      <c r="M46" s="124"/>
      <c r="N46" s="124"/>
      <c r="O46" s="124"/>
      <c r="P46" s="124"/>
      <c r="Q46" s="124"/>
      <c r="R46" s="124"/>
      <c r="S46" s="124"/>
    </row>
    <row r="47" spans="1:19" s="201" customFormat="1" ht="14.25" customHeight="1">
      <c r="A47" s="539">
        <v>11</v>
      </c>
      <c r="B47" s="360" t="s">
        <v>605</v>
      </c>
      <c r="C47" s="359">
        <v>5872029.6500000004</v>
      </c>
      <c r="D47" s="357">
        <v>6569076</v>
      </c>
      <c r="E47" s="531">
        <f t="shared" si="4"/>
        <v>0.11870620408055998</v>
      </c>
      <c r="F47" s="359">
        <v>41334293.719999999</v>
      </c>
      <c r="G47" s="357">
        <v>53002934.349999994</v>
      </c>
      <c r="H47" s="193">
        <f t="shared" si="5"/>
        <v>0.28229926242465364</v>
      </c>
      <c r="I47" s="335">
        <f t="shared" si="6"/>
        <v>2.2503540262056556E-2</v>
      </c>
      <c r="K47" s="124"/>
      <c r="L47" s="124"/>
      <c r="M47" s="124"/>
      <c r="N47" s="124"/>
      <c r="O47" s="124"/>
      <c r="P47" s="124"/>
      <c r="Q47" s="124"/>
      <c r="R47" s="124"/>
      <c r="S47" s="124"/>
    </row>
    <row r="48" spans="1:19" s="201" customFormat="1" ht="14.25" customHeight="1">
      <c r="A48" s="539">
        <v>12</v>
      </c>
      <c r="B48" s="360" t="s">
        <v>559</v>
      </c>
      <c r="C48" s="359">
        <v>5611872</v>
      </c>
      <c r="D48" s="357">
        <v>8327550.3599999994</v>
      </c>
      <c r="E48" s="531">
        <f t="shared" si="4"/>
        <v>0.48391666096446961</v>
      </c>
      <c r="F48" s="359">
        <v>35082979</v>
      </c>
      <c r="G48" s="357">
        <v>51341406.359999999</v>
      </c>
      <c r="H48" s="193">
        <f t="shared" si="5"/>
        <v>0.46342778815903851</v>
      </c>
      <c r="I48" s="335">
        <f t="shared" si="6"/>
        <v>2.1798102676797677E-2</v>
      </c>
      <c r="K48" s="124"/>
      <c r="L48" s="124"/>
      <c r="M48" s="124"/>
      <c r="N48" s="124"/>
      <c r="O48" s="124"/>
      <c r="P48" s="124"/>
      <c r="Q48" s="124"/>
      <c r="R48" s="124"/>
      <c r="S48" s="124"/>
    </row>
    <row r="49" spans="1:19" s="201" customFormat="1" ht="14.25" customHeight="1">
      <c r="A49" s="539">
        <v>13</v>
      </c>
      <c r="B49" s="360" t="s">
        <v>24</v>
      </c>
      <c r="C49" s="359">
        <v>3723866</v>
      </c>
      <c r="D49" s="357">
        <v>10020533</v>
      </c>
      <c r="E49" s="531">
        <f t="shared" si="4"/>
        <v>1.6908951611040783</v>
      </c>
      <c r="F49" s="359">
        <v>22191598</v>
      </c>
      <c r="G49" s="357">
        <v>49887699.82</v>
      </c>
      <c r="H49" s="193">
        <f t="shared" si="5"/>
        <v>1.2480444995443771</v>
      </c>
      <c r="I49" s="335">
        <f t="shared" si="6"/>
        <v>2.1180900175591159E-2</v>
      </c>
      <c r="K49" s="124"/>
      <c r="L49" s="124"/>
      <c r="M49" s="124"/>
      <c r="N49" s="124"/>
      <c r="O49" s="124"/>
      <c r="P49" s="124"/>
      <c r="Q49" s="124"/>
      <c r="R49" s="124"/>
      <c r="S49" s="124"/>
    </row>
    <row r="50" spans="1:19" s="201" customFormat="1" ht="14.25" customHeight="1">
      <c r="A50" s="539">
        <v>14</v>
      </c>
      <c r="B50" s="360" t="s">
        <v>31</v>
      </c>
      <c r="C50" s="359">
        <v>8879401</v>
      </c>
      <c r="D50" s="357">
        <v>7792021</v>
      </c>
      <c r="E50" s="531">
        <f t="shared" si="4"/>
        <v>-0.12246096330146594</v>
      </c>
      <c r="F50" s="359">
        <v>42492151</v>
      </c>
      <c r="G50" s="357">
        <v>45013356.300000004</v>
      </c>
      <c r="H50" s="193">
        <f t="shared" si="5"/>
        <v>5.9333435485532382E-2</v>
      </c>
      <c r="I50" s="335">
        <f t="shared" si="6"/>
        <v>1.9111392383266177E-2</v>
      </c>
      <c r="K50" s="124"/>
      <c r="L50" s="124"/>
      <c r="M50" s="124"/>
      <c r="N50" s="124"/>
      <c r="O50" s="124"/>
      <c r="P50" s="124"/>
      <c r="Q50" s="124"/>
      <c r="R50" s="124"/>
      <c r="S50" s="124"/>
    </row>
    <row r="51" spans="1:19" s="201" customFormat="1" ht="14.25" customHeight="1">
      <c r="A51" s="539">
        <v>15</v>
      </c>
      <c r="B51" s="360" t="s">
        <v>161</v>
      </c>
      <c r="C51" s="359">
        <v>4267749</v>
      </c>
      <c r="D51" s="357">
        <v>8148118</v>
      </c>
      <c r="E51" s="531">
        <f t="shared" si="4"/>
        <v>0.90923083808349547</v>
      </c>
      <c r="F51" s="359">
        <v>16910988</v>
      </c>
      <c r="G51" s="357">
        <v>43876583.900000006</v>
      </c>
      <c r="H51" s="193">
        <f t="shared" si="5"/>
        <v>1.5945606430564556</v>
      </c>
      <c r="I51" s="335">
        <f t="shared" si="6"/>
        <v>1.8628751114704137E-2</v>
      </c>
      <c r="K51" s="124"/>
      <c r="L51" s="124"/>
      <c r="M51" s="124"/>
      <c r="N51" s="124"/>
      <c r="O51" s="124"/>
      <c r="P51" s="124"/>
      <c r="Q51" s="124"/>
      <c r="R51" s="124"/>
      <c r="S51" s="124"/>
    </row>
    <row r="52" spans="1:19" s="201" customFormat="1" ht="14.25" customHeight="1">
      <c r="A52" s="539">
        <v>16</v>
      </c>
      <c r="B52" s="360" t="s">
        <v>606</v>
      </c>
      <c r="C52" s="359">
        <v>5978768</v>
      </c>
      <c r="D52" s="357">
        <v>5883836</v>
      </c>
      <c r="E52" s="531">
        <f t="shared" si="4"/>
        <v>-1.5878187613234007E-2</v>
      </c>
      <c r="F52" s="359">
        <v>26740687</v>
      </c>
      <c r="G52" s="357">
        <v>34764728.109999999</v>
      </c>
      <c r="H52" s="193">
        <f t="shared" si="5"/>
        <v>0.30006862239552778</v>
      </c>
      <c r="I52" s="335">
        <f t="shared" si="6"/>
        <v>1.4760115988235553E-2</v>
      </c>
      <c r="K52" s="124"/>
      <c r="L52" s="124"/>
      <c r="M52" s="124"/>
      <c r="N52" s="124"/>
      <c r="O52" s="124"/>
      <c r="P52" s="124"/>
      <c r="Q52" s="124"/>
      <c r="R52" s="124"/>
      <c r="S52" s="124"/>
    </row>
    <row r="53" spans="1:19" s="201" customFormat="1" ht="14.25" customHeight="1">
      <c r="A53" s="539">
        <v>17</v>
      </c>
      <c r="B53" s="360" t="s">
        <v>613</v>
      </c>
      <c r="C53" s="359">
        <v>1502277.3499999999</v>
      </c>
      <c r="D53" s="357">
        <v>2822792.52</v>
      </c>
      <c r="E53" s="531">
        <f t="shared" si="4"/>
        <v>0.8790089060452122</v>
      </c>
      <c r="F53" s="359">
        <v>9414374.3100000005</v>
      </c>
      <c r="G53" s="357">
        <v>34166561.840000004</v>
      </c>
      <c r="H53" s="193">
        <f t="shared" si="5"/>
        <v>2.6291909281435828</v>
      </c>
      <c r="I53" s="335">
        <f t="shared" si="6"/>
        <v>1.4506151582199813E-2</v>
      </c>
      <c r="K53" s="124"/>
      <c r="L53" s="124"/>
      <c r="M53" s="124"/>
      <c r="N53" s="124"/>
      <c r="O53" s="124"/>
      <c r="P53" s="124"/>
      <c r="Q53" s="124"/>
      <c r="R53" s="124"/>
      <c r="S53" s="124"/>
    </row>
    <row r="54" spans="1:19" s="201" customFormat="1" ht="14.25" customHeight="1">
      <c r="A54" s="539">
        <v>18</v>
      </c>
      <c r="B54" s="360" t="s">
        <v>29</v>
      </c>
      <c r="C54" s="359">
        <v>3946268</v>
      </c>
      <c r="D54" s="357">
        <v>4154104</v>
      </c>
      <c r="E54" s="531">
        <f t="shared" si="4"/>
        <v>5.2666468673693734E-2</v>
      </c>
      <c r="F54" s="359">
        <v>25879616</v>
      </c>
      <c r="G54" s="357">
        <v>32071965</v>
      </c>
      <c r="H54" s="193">
        <f t="shared" si="5"/>
        <v>0.23927514998676958</v>
      </c>
      <c r="I54" s="335">
        <f t="shared" si="6"/>
        <v>1.3616845265487999E-2</v>
      </c>
      <c r="K54" s="124"/>
      <c r="L54" s="124"/>
      <c r="M54" s="124"/>
      <c r="N54" s="124"/>
      <c r="O54" s="124"/>
      <c r="P54" s="124"/>
      <c r="Q54" s="124"/>
      <c r="R54" s="124"/>
      <c r="S54" s="124"/>
    </row>
    <row r="55" spans="1:19" s="201" customFormat="1" ht="14.25" customHeight="1">
      <c r="A55" s="539">
        <v>19</v>
      </c>
      <c r="B55" s="360" t="s">
        <v>125</v>
      </c>
      <c r="C55" s="359">
        <v>15540490.99</v>
      </c>
      <c r="D55" s="357">
        <v>4497852.7300000004</v>
      </c>
      <c r="E55" s="531">
        <f t="shared" si="4"/>
        <v>-0.71057203193294982</v>
      </c>
      <c r="F55" s="359">
        <v>128604076.20999996</v>
      </c>
      <c r="G55" s="357">
        <v>29675359.220000003</v>
      </c>
      <c r="H55" s="193">
        <f t="shared" si="5"/>
        <v>-0.76925024389162777</v>
      </c>
      <c r="I55" s="335">
        <f t="shared" si="6"/>
        <v>1.2599314532069136E-2</v>
      </c>
      <c r="K55" s="124"/>
      <c r="L55" s="124"/>
      <c r="M55" s="124"/>
      <c r="N55" s="124"/>
      <c r="O55" s="124"/>
      <c r="P55" s="124"/>
      <c r="Q55" s="124"/>
      <c r="R55" s="124"/>
      <c r="S55" s="124"/>
    </row>
    <row r="56" spans="1:19" s="201" customFormat="1" ht="14.25" customHeight="1">
      <c r="A56" s="539">
        <v>20</v>
      </c>
      <c r="B56" s="360" t="s">
        <v>30</v>
      </c>
      <c r="C56" s="359">
        <v>1827166</v>
      </c>
      <c r="D56" s="357">
        <v>2956328</v>
      </c>
      <c r="E56" s="531">
        <f t="shared" si="4"/>
        <v>0.6179854485033105</v>
      </c>
      <c r="F56" s="359">
        <v>11411325</v>
      </c>
      <c r="G56" s="357">
        <v>26065601.460000001</v>
      </c>
      <c r="H56" s="193">
        <f t="shared" si="5"/>
        <v>1.2841871088589625</v>
      </c>
      <c r="I56" s="335">
        <f t="shared" si="6"/>
        <v>1.1066713930147345E-2</v>
      </c>
      <c r="K56" s="124"/>
      <c r="L56" s="124"/>
      <c r="M56" s="124"/>
      <c r="N56" s="124"/>
      <c r="O56" s="124"/>
      <c r="P56" s="124"/>
      <c r="Q56" s="124"/>
      <c r="R56" s="124"/>
      <c r="S56" s="124"/>
    </row>
    <row r="57" spans="1:19" s="201" customFormat="1" ht="14.25" customHeight="1">
      <c r="A57" s="539">
        <v>21</v>
      </c>
      <c r="B57" s="360" t="s">
        <v>297</v>
      </c>
      <c r="C57" s="359">
        <v>897407</v>
      </c>
      <c r="D57" s="357">
        <v>3052625</v>
      </c>
      <c r="E57" s="531">
        <f t="shared" si="4"/>
        <v>2.4016059602833497</v>
      </c>
      <c r="F57" s="359">
        <v>7479171</v>
      </c>
      <c r="G57" s="357">
        <v>22812484</v>
      </c>
      <c r="H57" s="193">
        <f t="shared" si="5"/>
        <v>2.0501353692809001</v>
      </c>
      <c r="I57" s="335">
        <f t="shared" si="6"/>
        <v>9.685532668466704E-3</v>
      </c>
      <c r="K57" s="124"/>
      <c r="L57" s="124"/>
      <c r="M57" s="124"/>
      <c r="N57" s="124"/>
      <c r="O57" s="124"/>
      <c r="P57" s="124"/>
      <c r="Q57" s="124"/>
      <c r="R57" s="124"/>
      <c r="S57" s="124"/>
    </row>
    <row r="58" spans="1:19" s="201" customFormat="1" ht="14.25" customHeight="1">
      <c r="A58" s="539">
        <v>22</v>
      </c>
      <c r="B58" s="360" t="s">
        <v>551</v>
      </c>
      <c r="C58" s="359">
        <v>14934583.960000001</v>
      </c>
      <c r="D58" s="357">
        <v>2533672.81</v>
      </c>
      <c r="E58" s="531">
        <f t="shared" si="4"/>
        <v>-0.83034861789347092</v>
      </c>
      <c r="F58" s="359">
        <v>81332072.729999989</v>
      </c>
      <c r="G58" s="357">
        <v>21559052.640000001</v>
      </c>
      <c r="H58" s="193">
        <f t="shared" si="5"/>
        <v>-0.73492557220851729</v>
      </c>
      <c r="I58" s="335">
        <f t="shared" si="6"/>
        <v>9.1533613194386618E-3</v>
      </c>
      <c r="K58" s="124"/>
      <c r="L58" s="124"/>
      <c r="M58" s="124"/>
      <c r="N58" s="124"/>
      <c r="O58" s="124"/>
      <c r="P58" s="124"/>
      <c r="Q58" s="124"/>
      <c r="R58" s="124"/>
      <c r="S58" s="124"/>
    </row>
    <row r="59" spans="1:19" s="201" customFormat="1" ht="14.25" customHeight="1">
      <c r="A59" s="539">
        <v>23</v>
      </c>
      <c r="B59" s="360" t="s">
        <v>614</v>
      </c>
      <c r="C59" s="359">
        <v>1536293</v>
      </c>
      <c r="D59" s="357">
        <v>2111574.2400000002</v>
      </c>
      <c r="E59" s="531">
        <f t="shared" si="4"/>
        <v>0.3744606269767552</v>
      </c>
      <c r="F59" s="359">
        <v>7293759</v>
      </c>
      <c r="G59" s="357">
        <v>18609632.079999998</v>
      </c>
      <c r="H59" s="193">
        <f t="shared" si="5"/>
        <v>1.5514459800495186</v>
      </c>
      <c r="I59" s="335">
        <f t="shared" si="6"/>
        <v>7.9011211343309202E-3</v>
      </c>
      <c r="K59" s="124"/>
      <c r="L59" s="124"/>
      <c r="M59" s="124"/>
      <c r="N59" s="124"/>
      <c r="O59" s="124"/>
      <c r="P59" s="124"/>
      <c r="Q59" s="124"/>
      <c r="R59" s="124"/>
      <c r="S59" s="124"/>
    </row>
    <row r="60" spans="1:19" s="201" customFormat="1" ht="14.25" customHeight="1">
      <c r="A60" s="539">
        <v>24</v>
      </c>
      <c r="B60" s="360" t="s">
        <v>607</v>
      </c>
      <c r="C60" s="359">
        <v>2963903</v>
      </c>
      <c r="D60" s="357">
        <v>2766853</v>
      </c>
      <c r="E60" s="531">
        <f t="shared" si="4"/>
        <v>-6.6483282347634232E-2</v>
      </c>
      <c r="F60" s="359">
        <v>12813936.029999999</v>
      </c>
      <c r="G60" s="357">
        <v>17143898.870000001</v>
      </c>
      <c r="H60" s="193">
        <f t="shared" si="5"/>
        <v>0.33791044608484766</v>
      </c>
      <c r="I60" s="335">
        <f t="shared" si="6"/>
        <v>7.2788124506859677E-3</v>
      </c>
      <c r="K60" s="124"/>
      <c r="L60" s="124"/>
      <c r="M60" s="124"/>
      <c r="N60" s="124"/>
      <c r="O60" s="124"/>
      <c r="P60" s="124"/>
      <c r="Q60" s="124"/>
      <c r="R60" s="124"/>
      <c r="S60" s="124"/>
    </row>
    <row r="61" spans="1:19" s="201" customFormat="1" ht="14.25" customHeight="1">
      <c r="A61" s="539">
        <v>25</v>
      </c>
      <c r="B61" s="360" t="s">
        <v>689</v>
      </c>
      <c r="C61" s="359">
        <v>5054192</v>
      </c>
      <c r="D61" s="357">
        <v>0</v>
      </c>
      <c r="E61" s="531">
        <f t="shared" si="4"/>
        <v>-1</v>
      </c>
      <c r="F61" s="359">
        <v>25757084</v>
      </c>
      <c r="G61" s="357">
        <v>16824602</v>
      </c>
      <c r="H61" s="193">
        <f t="shared" si="5"/>
        <v>-0.34679709861566632</v>
      </c>
      <c r="I61" s="335">
        <f t="shared" si="6"/>
        <v>7.1432480700019448E-3</v>
      </c>
      <c r="K61" s="124"/>
      <c r="L61" s="124"/>
      <c r="M61" s="124"/>
      <c r="N61" s="124"/>
      <c r="O61" s="124"/>
      <c r="P61" s="124"/>
      <c r="Q61" s="124"/>
      <c r="R61" s="124"/>
      <c r="S61" s="124"/>
    </row>
    <row r="62" spans="1:19" s="201" customFormat="1" ht="14.25" customHeight="1">
      <c r="A62" s="539">
        <v>26</v>
      </c>
      <c r="B62" s="360" t="s">
        <v>615</v>
      </c>
      <c r="C62" s="359">
        <v>1753026</v>
      </c>
      <c r="D62" s="357">
        <v>2250678</v>
      </c>
      <c r="E62" s="531" t="s">
        <v>54</v>
      </c>
      <c r="F62" s="359">
        <v>8154482</v>
      </c>
      <c r="G62" s="357">
        <v>16793429.699999999</v>
      </c>
      <c r="H62" s="193">
        <f t="shared" si="5"/>
        <v>1.0594109717821438</v>
      </c>
      <c r="I62" s="335">
        <f t="shared" si="6"/>
        <v>7.1300131969385273E-3</v>
      </c>
      <c r="K62" s="124"/>
      <c r="L62" s="124"/>
      <c r="M62" s="124"/>
      <c r="N62" s="124"/>
      <c r="O62" s="124"/>
      <c r="P62" s="124"/>
      <c r="Q62" s="124"/>
      <c r="R62" s="124"/>
      <c r="S62" s="124"/>
    </row>
    <row r="63" spans="1:19" s="201" customFormat="1" ht="14.25" customHeight="1">
      <c r="A63" s="539">
        <v>27</v>
      </c>
      <c r="B63" s="360" t="s">
        <v>443</v>
      </c>
      <c r="C63" s="359">
        <v>2151000</v>
      </c>
      <c r="D63" s="357">
        <v>62159</v>
      </c>
      <c r="E63" s="531">
        <f t="shared" si="4"/>
        <v>-0.97110227801022775</v>
      </c>
      <c r="F63" s="359">
        <v>8011400</v>
      </c>
      <c r="G63" s="357">
        <v>15766759</v>
      </c>
      <c r="H63" s="193">
        <f t="shared" si="5"/>
        <v>0.96804041740519753</v>
      </c>
      <c r="I63" s="335">
        <f t="shared" si="6"/>
        <v>6.6941179825196337E-3</v>
      </c>
      <c r="K63" s="124"/>
      <c r="L63" s="124"/>
      <c r="M63" s="124"/>
      <c r="N63" s="124"/>
      <c r="O63" s="124"/>
      <c r="P63" s="124"/>
      <c r="Q63" s="124"/>
      <c r="R63" s="124"/>
      <c r="S63" s="124"/>
    </row>
    <row r="64" spans="1:19" s="201" customFormat="1" ht="14.25" customHeight="1">
      <c r="A64" s="539">
        <v>28</v>
      </c>
      <c r="B64" s="360" t="s">
        <v>32</v>
      </c>
      <c r="C64" s="359">
        <v>3531019</v>
      </c>
      <c r="D64" s="357">
        <v>2023347</v>
      </c>
      <c r="E64" s="531">
        <f t="shared" si="4"/>
        <v>-0.42697929407913127</v>
      </c>
      <c r="F64" s="359">
        <v>16097121</v>
      </c>
      <c r="G64" s="357">
        <v>15246964</v>
      </c>
      <c r="H64" s="193">
        <f t="shared" si="5"/>
        <v>-5.2814226842178846E-2</v>
      </c>
      <c r="I64" s="335">
        <f t="shared" si="6"/>
        <v>6.4734277914205119E-3</v>
      </c>
      <c r="K64" s="124"/>
      <c r="L64" s="124"/>
      <c r="M64" s="124"/>
      <c r="N64" s="124"/>
      <c r="O64" s="124"/>
      <c r="P64" s="124"/>
      <c r="Q64" s="124"/>
      <c r="R64" s="124"/>
      <c r="S64" s="124"/>
    </row>
    <row r="65" spans="1:19" s="201" customFormat="1" ht="14.25" customHeight="1">
      <c r="A65" s="539">
        <v>29</v>
      </c>
      <c r="B65" s="360" t="s">
        <v>616</v>
      </c>
      <c r="C65" s="359">
        <v>4500000</v>
      </c>
      <c r="D65" s="357">
        <v>0</v>
      </c>
      <c r="E65" s="531">
        <f t="shared" si="4"/>
        <v>-1</v>
      </c>
      <c r="F65" s="359">
        <v>14030000</v>
      </c>
      <c r="G65" s="357">
        <v>15000000</v>
      </c>
      <c r="H65" s="193">
        <f t="shared" si="5"/>
        <v>6.9137562366357708E-2</v>
      </c>
      <c r="I65" s="335">
        <f t="shared" si="6"/>
        <v>6.3685738925669194E-3</v>
      </c>
      <c r="K65" s="124"/>
      <c r="L65" s="124"/>
      <c r="M65" s="124"/>
      <c r="N65" s="124"/>
      <c r="O65" s="124"/>
      <c r="P65" s="124"/>
      <c r="Q65" s="124"/>
      <c r="R65" s="124"/>
      <c r="S65" s="124"/>
    </row>
    <row r="66" spans="1:19" s="201" customFormat="1" ht="14.25" customHeight="1">
      <c r="A66" s="539">
        <v>30</v>
      </c>
      <c r="B66" s="360" t="s">
        <v>25</v>
      </c>
      <c r="C66" s="359">
        <v>3333725</v>
      </c>
      <c r="D66" s="357">
        <v>3548263</v>
      </c>
      <c r="E66" s="531">
        <f t="shared" si="4"/>
        <v>6.4353838423985232E-2</v>
      </c>
      <c r="F66" s="359">
        <v>14125343</v>
      </c>
      <c r="G66" s="357">
        <v>14130308</v>
      </c>
      <c r="H66" s="193">
        <f t="shared" si="5"/>
        <v>3.5149588933869325E-4</v>
      </c>
      <c r="I66" s="335">
        <f t="shared" si="6"/>
        <v>5.9993273748486318E-3</v>
      </c>
      <c r="K66" s="124"/>
      <c r="L66" s="124"/>
      <c r="M66" s="124"/>
      <c r="N66" s="124"/>
      <c r="O66" s="124"/>
      <c r="P66" s="124"/>
      <c r="Q66" s="124"/>
      <c r="R66" s="124"/>
      <c r="S66" s="124"/>
    </row>
    <row r="67" spans="1:19" s="201" customFormat="1" ht="14.25" customHeight="1">
      <c r="A67" s="539">
        <v>31</v>
      </c>
      <c r="B67" s="360" t="s">
        <v>296</v>
      </c>
      <c r="C67" s="359">
        <v>1102854</v>
      </c>
      <c r="D67" s="357">
        <v>2712774</v>
      </c>
      <c r="E67" s="531">
        <f t="shared" si="4"/>
        <v>1.4597761807093232</v>
      </c>
      <c r="F67" s="359">
        <v>7838873.9800000004</v>
      </c>
      <c r="G67" s="357">
        <v>13635283.289999999</v>
      </c>
      <c r="H67" s="193">
        <f t="shared" si="5"/>
        <v>0.73944412485630973</v>
      </c>
      <c r="I67" s="335">
        <f t="shared" si="6"/>
        <v>5.789153945229864E-3</v>
      </c>
      <c r="K67" s="124"/>
      <c r="L67" s="124"/>
      <c r="M67" s="124"/>
      <c r="N67" s="124"/>
      <c r="O67" s="124"/>
      <c r="P67" s="124"/>
      <c r="Q67" s="124"/>
      <c r="R67" s="124"/>
      <c r="S67" s="124"/>
    </row>
    <row r="68" spans="1:19" s="201" customFormat="1" ht="14.25" customHeight="1">
      <c r="A68" s="539">
        <v>32</v>
      </c>
      <c r="B68" s="360" t="s">
        <v>617</v>
      </c>
      <c r="C68" s="359">
        <v>2459074</v>
      </c>
      <c r="D68" s="357">
        <v>1689074.52</v>
      </c>
      <c r="E68" s="531">
        <f t="shared" si="4"/>
        <v>-0.31312578637324451</v>
      </c>
      <c r="F68" s="359">
        <v>10727011</v>
      </c>
      <c r="G68" s="357">
        <v>13499144.039999999</v>
      </c>
      <c r="H68" s="193">
        <f t="shared" si="5"/>
        <v>0.25842548683878475</v>
      </c>
      <c r="I68" s="335">
        <f t="shared" si="6"/>
        <v>5.7313530870096215E-3</v>
      </c>
      <c r="K68" s="124"/>
      <c r="L68" s="124"/>
      <c r="M68" s="124"/>
      <c r="N68" s="124"/>
      <c r="O68" s="124"/>
      <c r="P68" s="124"/>
      <c r="Q68" s="124"/>
      <c r="R68" s="124"/>
      <c r="S68" s="124"/>
    </row>
    <row r="69" spans="1:19" s="201" customFormat="1" ht="14.25" customHeight="1">
      <c r="A69" s="539">
        <v>33</v>
      </c>
      <c r="B69" s="360" t="s">
        <v>448</v>
      </c>
      <c r="C69" s="359">
        <v>174756</v>
      </c>
      <c r="D69" s="357">
        <v>1119188</v>
      </c>
      <c r="E69" s="531">
        <f t="shared" si="4"/>
        <v>5.4042894092334457</v>
      </c>
      <c r="F69" s="359">
        <v>2183582</v>
      </c>
      <c r="G69" s="357">
        <v>11757836</v>
      </c>
      <c r="H69" s="193">
        <f t="shared" si="5"/>
        <v>4.3846551217220142</v>
      </c>
      <c r="I69" s="335">
        <f t="shared" si="6"/>
        <v>4.9920431588455633E-3</v>
      </c>
      <c r="K69" s="124"/>
      <c r="L69" s="124"/>
      <c r="M69" s="124"/>
      <c r="N69" s="124"/>
      <c r="O69" s="124"/>
      <c r="P69" s="124"/>
      <c r="Q69" s="124"/>
      <c r="R69" s="124"/>
      <c r="S69" s="124"/>
    </row>
    <row r="70" spans="1:19" s="201" customFormat="1" ht="14.25" customHeight="1">
      <c r="A70" s="539">
        <v>34</v>
      </c>
      <c r="B70" s="360" t="s">
        <v>33</v>
      </c>
      <c r="C70" s="359">
        <v>962292.56</v>
      </c>
      <c r="D70" s="357">
        <v>417700</v>
      </c>
      <c r="E70" s="531">
        <f t="shared" si="4"/>
        <v>-0.56593242287979451</v>
      </c>
      <c r="F70" s="359">
        <v>5280212.43</v>
      </c>
      <c r="G70" s="357">
        <v>11008066.34</v>
      </c>
      <c r="H70" s="193">
        <f t="shared" si="5"/>
        <v>1.0847771724972057</v>
      </c>
      <c r="I70" s="335">
        <f t="shared" si="6"/>
        <v>4.6737122600379122E-3</v>
      </c>
      <c r="K70" s="124"/>
      <c r="L70" s="124"/>
      <c r="M70" s="124"/>
      <c r="N70" s="124"/>
      <c r="O70" s="124"/>
      <c r="P70" s="124"/>
      <c r="Q70" s="124"/>
      <c r="R70" s="124"/>
      <c r="S70" s="124"/>
    </row>
    <row r="71" spans="1:19" s="201" customFormat="1" ht="14.25" customHeight="1">
      <c r="A71" s="539">
        <v>35</v>
      </c>
      <c r="B71" s="360" t="s">
        <v>465</v>
      </c>
      <c r="C71" s="359">
        <v>1047535.69</v>
      </c>
      <c r="D71" s="357">
        <v>4291035.5299999993</v>
      </c>
      <c r="E71" s="531">
        <f t="shared" si="4"/>
        <v>3.096314398605359</v>
      </c>
      <c r="F71" s="359">
        <v>2993059.9899999998</v>
      </c>
      <c r="G71" s="357">
        <v>9642210.9600000009</v>
      </c>
      <c r="H71" s="193">
        <f t="shared" si="5"/>
        <v>2.2215227867851728</v>
      </c>
      <c r="I71" s="335">
        <f t="shared" si="6"/>
        <v>4.0938088657652407E-3</v>
      </c>
      <c r="K71" s="124"/>
      <c r="L71" s="124"/>
      <c r="M71" s="124"/>
      <c r="N71" s="124"/>
      <c r="O71" s="124"/>
      <c r="P71" s="124"/>
      <c r="Q71" s="124"/>
      <c r="R71" s="124"/>
      <c r="S71" s="124"/>
    </row>
    <row r="72" spans="1:19" s="201" customFormat="1" ht="14.25" customHeight="1">
      <c r="A72" s="539">
        <v>36</v>
      </c>
      <c r="B72" s="360" t="s">
        <v>618</v>
      </c>
      <c r="C72" s="359">
        <v>751683</v>
      </c>
      <c r="D72" s="357">
        <v>1183904</v>
      </c>
      <c r="E72" s="531">
        <f t="shared" si="4"/>
        <v>0.575004356889806</v>
      </c>
      <c r="F72" s="359">
        <v>7000130</v>
      </c>
      <c r="G72" s="357">
        <v>9425575.0300000012</v>
      </c>
      <c r="H72" s="193">
        <f t="shared" si="5"/>
        <v>0.34648571240819837</v>
      </c>
      <c r="I72" s="335">
        <f t="shared" si="6"/>
        <v>4.0018314038992439E-3</v>
      </c>
      <c r="K72" s="124"/>
      <c r="L72" s="124"/>
      <c r="M72" s="124"/>
      <c r="N72" s="124"/>
      <c r="O72" s="124"/>
      <c r="P72" s="124"/>
      <c r="Q72" s="124"/>
      <c r="R72" s="124"/>
      <c r="S72" s="124"/>
    </row>
    <row r="73" spans="1:19" s="201" customFormat="1" ht="14.25" customHeight="1">
      <c r="A73" s="539">
        <v>37</v>
      </c>
      <c r="B73" s="360" t="s">
        <v>609</v>
      </c>
      <c r="C73" s="359">
        <v>237049</v>
      </c>
      <c r="D73" s="357">
        <v>829132</v>
      </c>
      <c r="E73" s="531">
        <f t="shared" si="4"/>
        <v>2.4977240992368666</v>
      </c>
      <c r="F73" s="359">
        <v>2512687.17</v>
      </c>
      <c r="G73" s="357">
        <v>9362441.7899999991</v>
      </c>
      <c r="H73" s="193">
        <f t="shared" si="5"/>
        <v>2.7260674157061899</v>
      </c>
      <c r="I73" s="335">
        <f t="shared" si="6"/>
        <v>3.9750268236314326E-3</v>
      </c>
      <c r="K73" s="124"/>
      <c r="L73" s="124"/>
      <c r="M73" s="124"/>
      <c r="N73" s="124"/>
      <c r="O73" s="124"/>
      <c r="P73" s="124"/>
      <c r="Q73" s="124"/>
      <c r="R73" s="124"/>
      <c r="S73" s="124"/>
    </row>
    <row r="74" spans="1:19" s="201" customFormat="1" ht="14.25" customHeight="1">
      <c r="A74" s="539">
        <v>38</v>
      </c>
      <c r="B74" s="361" t="s">
        <v>569</v>
      </c>
      <c r="C74" s="359">
        <v>1561388</v>
      </c>
      <c r="D74" s="358">
        <v>1981732</v>
      </c>
      <c r="E74" s="531">
        <f t="shared" si="4"/>
        <v>0.26921175262010477</v>
      </c>
      <c r="F74" s="359">
        <v>16923992.960000001</v>
      </c>
      <c r="G74" s="357">
        <v>9262680.0399999991</v>
      </c>
      <c r="H74" s="193">
        <f t="shared" si="5"/>
        <v>-0.45268944144018375</v>
      </c>
      <c r="I74" s="335">
        <f t="shared" si="6"/>
        <v>3.9326708185296469E-3</v>
      </c>
      <c r="K74" s="124"/>
      <c r="L74" s="124"/>
      <c r="M74" s="124"/>
      <c r="N74" s="124"/>
      <c r="O74" s="124"/>
      <c r="P74" s="124"/>
      <c r="Q74" s="124"/>
      <c r="R74" s="124"/>
      <c r="S74" s="124"/>
    </row>
    <row r="75" spans="1:19" s="201" customFormat="1" ht="14.25" customHeight="1">
      <c r="A75" s="539">
        <v>39</v>
      </c>
      <c r="B75" s="360" t="s">
        <v>23</v>
      </c>
      <c r="C75" s="359">
        <v>3186383</v>
      </c>
      <c r="D75" s="357">
        <v>3068979.0300000003</v>
      </c>
      <c r="E75" s="531">
        <f t="shared" si="4"/>
        <v>-3.6845529868819837E-2</v>
      </c>
      <c r="F75" s="359">
        <v>18851590</v>
      </c>
      <c r="G75" s="357">
        <v>9071720.0300000012</v>
      </c>
      <c r="H75" s="193">
        <f t="shared" si="5"/>
        <v>-0.51878223375322707</v>
      </c>
      <c r="I75" s="335">
        <f t="shared" si="6"/>
        <v>3.8515946229156265E-3</v>
      </c>
      <c r="K75" s="124"/>
      <c r="L75" s="124"/>
      <c r="M75" s="124"/>
      <c r="N75" s="124"/>
      <c r="O75" s="124"/>
      <c r="P75" s="124"/>
      <c r="Q75" s="124"/>
      <c r="R75" s="124"/>
      <c r="S75" s="124"/>
    </row>
    <row r="76" spans="1:19" s="201" customFormat="1" ht="14.25" customHeight="1">
      <c r="A76" s="539">
        <v>40</v>
      </c>
      <c r="B76" s="360" t="s">
        <v>619</v>
      </c>
      <c r="C76" s="359"/>
      <c r="D76" s="357">
        <v>6400000</v>
      </c>
      <c r="E76" s="531" t="s">
        <v>64</v>
      </c>
      <c r="F76" s="359"/>
      <c r="G76" s="357">
        <v>8882552</v>
      </c>
      <c r="H76" s="193" t="s">
        <v>64</v>
      </c>
      <c r="I76" s="335">
        <f t="shared" si="6"/>
        <v>3.771279251104538E-3</v>
      </c>
      <c r="K76" s="124"/>
      <c r="L76" s="124"/>
      <c r="M76" s="124"/>
      <c r="N76" s="124"/>
      <c r="O76" s="124"/>
      <c r="P76" s="124"/>
      <c r="Q76" s="124"/>
      <c r="R76" s="124"/>
      <c r="S76" s="124"/>
    </row>
    <row r="77" spans="1:19" s="201" customFormat="1" ht="14.25" customHeight="1">
      <c r="A77" s="539">
        <v>41</v>
      </c>
      <c r="B77" s="360" t="s">
        <v>608</v>
      </c>
      <c r="C77" s="359">
        <v>633162</v>
      </c>
      <c r="D77" s="357">
        <v>1846207</v>
      </c>
      <c r="E77" s="531">
        <f t="shared" si="4"/>
        <v>1.9158524990444783</v>
      </c>
      <c r="F77" s="359">
        <v>4757475</v>
      </c>
      <c r="G77" s="357">
        <v>8808328</v>
      </c>
      <c r="H77" s="193">
        <f t="shared" si="5"/>
        <v>0.85147121109412027</v>
      </c>
      <c r="I77" s="335">
        <f t="shared" si="6"/>
        <v>3.7397658491977459E-3</v>
      </c>
      <c r="K77" s="124"/>
      <c r="L77" s="124"/>
      <c r="M77" s="124"/>
      <c r="N77" s="124"/>
      <c r="O77" s="124"/>
      <c r="P77" s="124"/>
      <c r="Q77" s="124"/>
      <c r="R77" s="124"/>
      <c r="S77" s="124"/>
    </row>
    <row r="78" spans="1:19" s="201" customFormat="1" ht="14.25" customHeight="1">
      <c r="A78" s="539">
        <v>42</v>
      </c>
      <c r="B78" s="360" t="s">
        <v>298</v>
      </c>
      <c r="C78" s="359">
        <v>683908.84000000008</v>
      </c>
      <c r="D78" s="357">
        <v>2107064.5499999998</v>
      </c>
      <c r="E78" s="531">
        <f t="shared" si="4"/>
        <v>2.0809143364779428</v>
      </c>
      <c r="F78" s="359">
        <v>6995431.4899999993</v>
      </c>
      <c r="G78" s="357">
        <v>8468476.9100000001</v>
      </c>
      <c r="H78" s="193">
        <f t="shared" si="5"/>
        <v>0.21057248893163005</v>
      </c>
      <c r="I78" s="335">
        <f t="shared" si="6"/>
        <v>3.5954747305887852E-3</v>
      </c>
      <c r="K78" s="124"/>
      <c r="L78" s="124"/>
      <c r="M78" s="124"/>
      <c r="N78" s="124"/>
      <c r="O78" s="124"/>
      <c r="P78" s="124"/>
      <c r="Q78" s="124"/>
      <c r="R78" s="124"/>
      <c r="S78" s="124"/>
    </row>
    <row r="79" spans="1:19" s="201" customFormat="1" ht="14.25" customHeight="1">
      <c r="A79" s="539">
        <v>43</v>
      </c>
      <c r="B79" s="360" t="s">
        <v>620</v>
      </c>
      <c r="C79" s="359">
        <v>592462</v>
      </c>
      <c r="D79" s="357">
        <v>600372.30000000005</v>
      </c>
      <c r="E79" s="531">
        <f t="shared" si="4"/>
        <v>1.335157360303274E-2</v>
      </c>
      <c r="F79" s="359">
        <v>1742924</v>
      </c>
      <c r="G79" s="357">
        <v>6675801.5200000005</v>
      </c>
      <c r="H79" s="193">
        <f t="shared" si="5"/>
        <v>2.8302309911390289</v>
      </c>
      <c r="I79" s="335">
        <f t="shared" si="6"/>
        <v>2.8343556848153704E-3</v>
      </c>
      <c r="K79" s="124"/>
      <c r="L79" s="124"/>
      <c r="M79" s="124"/>
      <c r="N79" s="124"/>
      <c r="O79" s="124"/>
      <c r="P79" s="124"/>
      <c r="Q79" s="124"/>
      <c r="R79" s="124"/>
      <c r="S79" s="124"/>
    </row>
    <row r="80" spans="1:19" s="201" customFormat="1" ht="14.25" customHeight="1">
      <c r="A80" s="539">
        <v>44</v>
      </c>
      <c r="B80" s="360" t="s">
        <v>469</v>
      </c>
      <c r="C80" s="359">
        <v>0</v>
      </c>
      <c r="D80" s="357">
        <v>1259893.01</v>
      </c>
      <c r="E80" s="531" t="s">
        <v>64</v>
      </c>
      <c r="F80" s="359">
        <v>3720.48</v>
      </c>
      <c r="G80" s="357">
        <v>5772424.9799999995</v>
      </c>
      <c r="H80" s="193">
        <f t="shared" si="5"/>
        <v>1550.5269481357243</v>
      </c>
      <c r="I80" s="335">
        <f t="shared" si="6"/>
        <v>2.4508076682952743E-3</v>
      </c>
      <c r="K80" s="124"/>
      <c r="L80" s="124"/>
      <c r="M80" s="124"/>
      <c r="N80" s="124"/>
      <c r="O80" s="124"/>
      <c r="P80" s="124"/>
      <c r="Q80" s="124"/>
      <c r="R80" s="124"/>
      <c r="S80" s="124"/>
    </row>
    <row r="81" spans="1:19" s="201" customFormat="1" ht="14.25" customHeight="1">
      <c r="A81" s="539">
        <v>45</v>
      </c>
      <c r="B81" s="360" t="s">
        <v>621</v>
      </c>
      <c r="C81" s="359">
        <v>643451</v>
      </c>
      <c r="D81" s="357">
        <v>579378</v>
      </c>
      <c r="E81" s="531">
        <f t="shared" si="4"/>
        <v>-9.9577123976806292E-2</v>
      </c>
      <c r="F81" s="359">
        <v>5528556</v>
      </c>
      <c r="G81" s="357">
        <v>5702298</v>
      </c>
      <c r="H81" s="193">
        <f t="shared" si="5"/>
        <v>3.1426289251659911E-2</v>
      </c>
      <c r="I81" s="335">
        <f t="shared" si="6"/>
        <v>2.4210337446957707E-3</v>
      </c>
      <c r="K81" s="124"/>
      <c r="L81" s="124"/>
      <c r="M81" s="124"/>
      <c r="N81" s="124"/>
      <c r="O81" s="124"/>
      <c r="P81" s="124"/>
      <c r="Q81" s="124"/>
      <c r="R81" s="124"/>
      <c r="S81" s="124"/>
    </row>
    <row r="82" spans="1:19" s="201" customFormat="1" ht="14.25" customHeight="1">
      <c r="A82" s="539">
        <v>46</v>
      </c>
      <c r="B82" s="360" t="s">
        <v>461</v>
      </c>
      <c r="C82" s="359">
        <v>92323</v>
      </c>
      <c r="D82" s="357">
        <v>653971</v>
      </c>
      <c r="E82" s="531" t="s">
        <v>64</v>
      </c>
      <c r="F82" s="359">
        <v>4474060</v>
      </c>
      <c r="G82" s="357">
        <v>5590800.0700000003</v>
      </c>
      <c r="H82" s="193" t="s">
        <v>64</v>
      </c>
      <c r="I82" s="335">
        <f t="shared" si="6"/>
        <v>2.3736948909575538E-3</v>
      </c>
      <c r="K82" s="124"/>
      <c r="L82" s="124"/>
      <c r="M82" s="124"/>
      <c r="N82" s="124"/>
      <c r="O82" s="124"/>
      <c r="P82" s="124"/>
      <c r="Q82" s="124"/>
      <c r="R82" s="124"/>
      <c r="S82" s="124"/>
    </row>
    <row r="83" spans="1:19" s="201" customFormat="1" ht="14.25" customHeight="1">
      <c r="A83" s="539">
        <v>47</v>
      </c>
      <c r="B83" s="360" t="s">
        <v>432</v>
      </c>
      <c r="C83" s="359">
        <v>455030</v>
      </c>
      <c r="D83" s="357">
        <v>460000</v>
      </c>
      <c r="E83" s="531" t="s">
        <v>64</v>
      </c>
      <c r="F83" s="359">
        <v>3195190</v>
      </c>
      <c r="G83" s="357">
        <v>5530000</v>
      </c>
      <c r="H83" s="193" t="s">
        <v>64</v>
      </c>
      <c r="I83" s="335">
        <f t="shared" si="6"/>
        <v>2.3478809083930042E-3</v>
      </c>
      <c r="K83" s="124"/>
      <c r="L83" s="124"/>
      <c r="M83" s="124"/>
      <c r="N83" s="124"/>
      <c r="O83" s="124"/>
      <c r="P83" s="124"/>
      <c r="Q83" s="124"/>
      <c r="R83" s="124"/>
      <c r="S83" s="124"/>
    </row>
    <row r="84" spans="1:19" s="201" customFormat="1" ht="14.25" customHeight="1">
      <c r="A84" s="539">
        <v>48</v>
      </c>
      <c r="B84" s="360" t="s">
        <v>622</v>
      </c>
      <c r="C84" s="359"/>
      <c r="D84" s="357">
        <v>727236</v>
      </c>
      <c r="E84" s="531" t="s">
        <v>64</v>
      </c>
      <c r="F84" s="359"/>
      <c r="G84" s="357">
        <v>5141367.95</v>
      </c>
      <c r="H84" s="193" t="s">
        <v>64</v>
      </c>
      <c r="I84" s="335">
        <f t="shared" si="6"/>
        <v>2.1828787798966868E-3</v>
      </c>
      <c r="K84" s="124"/>
      <c r="L84" s="124"/>
      <c r="M84" s="124"/>
      <c r="N84" s="124"/>
      <c r="O84" s="124"/>
      <c r="P84" s="124"/>
      <c r="Q84" s="124"/>
      <c r="R84" s="124"/>
      <c r="S84" s="124"/>
    </row>
    <row r="85" spans="1:19" s="201" customFormat="1" ht="14.25" customHeight="1">
      <c r="A85" s="539">
        <v>49</v>
      </c>
      <c r="B85" s="360" t="s">
        <v>623</v>
      </c>
      <c r="C85" s="359">
        <v>460768</v>
      </c>
      <c r="D85" s="357">
        <v>642365</v>
      </c>
      <c r="E85" s="531">
        <f t="shared" si="4"/>
        <v>0.39411808111674418</v>
      </c>
      <c r="F85" s="359">
        <v>1861897</v>
      </c>
      <c r="G85" s="357">
        <v>4937175.0599999996</v>
      </c>
      <c r="H85" s="193">
        <f t="shared" si="5"/>
        <v>1.6516907541072356</v>
      </c>
      <c r="I85" s="335">
        <f t="shared" si="6"/>
        <v>2.0961842793432339E-3</v>
      </c>
      <c r="K85" s="124"/>
      <c r="L85" s="124"/>
      <c r="M85" s="124"/>
      <c r="N85" s="124"/>
      <c r="O85" s="124"/>
      <c r="P85" s="124"/>
      <c r="Q85" s="124"/>
      <c r="R85" s="124"/>
      <c r="S85" s="124"/>
    </row>
    <row r="86" spans="1:19" s="201" customFormat="1" ht="14.25" customHeight="1">
      <c r="A86" s="539">
        <v>50</v>
      </c>
      <c r="B86" s="360" t="s">
        <v>460</v>
      </c>
      <c r="C86" s="359"/>
      <c r="D86" s="357">
        <v>1334881</v>
      </c>
      <c r="E86" s="531" t="s">
        <v>64</v>
      </c>
      <c r="F86" s="359"/>
      <c r="G86" s="357">
        <v>4920190.8900000006</v>
      </c>
      <c r="H86" s="193" t="s">
        <v>64</v>
      </c>
      <c r="I86" s="335">
        <f t="shared" si="6"/>
        <v>2.0889732832333066E-3</v>
      </c>
      <c r="K86" s="124"/>
      <c r="L86" s="124"/>
      <c r="M86" s="124"/>
      <c r="N86" s="124"/>
      <c r="O86" s="124"/>
      <c r="P86" s="124"/>
      <c r="Q86" s="124"/>
      <c r="R86" s="124"/>
      <c r="S86" s="124"/>
    </row>
    <row r="87" spans="1:19" s="203" customFormat="1" ht="14.25" customHeight="1">
      <c r="A87" s="540"/>
      <c r="B87" s="362" t="s">
        <v>490</v>
      </c>
      <c r="C87" s="359">
        <v>26771141.830000043</v>
      </c>
      <c r="D87" s="357">
        <v>16015098.990000002</v>
      </c>
      <c r="E87" s="531">
        <f t="shared" si="4"/>
        <v>-0.40177751506835979</v>
      </c>
      <c r="F87" s="359">
        <v>171706692.13999987</v>
      </c>
      <c r="G87" s="357">
        <v>122280040.09999999</v>
      </c>
      <c r="H87" s="193">
        <f t="shared" si="5"/>
        <v>-0.28785512913905642</v>
      </c>
      <c r="I87" s="335">
        <f t="shared" si="6"/>
        <v>5.1916631397526398E-2</v>
      </c>
      <c r="J87" s="201"/>
      <c r="K87" s="124"/>
      <c r="L87" s="124"/>
      <c r="M87" s="124"/>
      <c r="N87" s="124"/>
      <c r="O87" s="124"/>
      <c r="P87" s="124"/>
      <c r="Q87" s="124"/>
      <c r="R87" s="124"/>
      <c r="S87" s="124"/>
    </row>
    <row r="88" spans="1:19" s="197" customFormat="1" ht="15.75" thickBot="1">
      <c r="A88" s="541"/>
      <c r="B88" s="486" t="s">
        <v>55</v>
      </c>
      <c r="C88" s="487">
        <f>SUM(C37:C87)</f>
        <v>337189613.90000004</v>
      </c>
      <c r="D88" s="487">
        <f>SUM(D37:D87)</f>
        <v>400439958.61999995</v>
      </c>
      <c r="E88" s="488">
        <f t="shared" si="4"/>
        <v>0.18758093995966907</v>
      </c>
      <c r="F88" s="487">
        <f>SUM(F37:F87)</f>
        <v>1824707253.8400002</v>
      </c>
      <c r="G88" s="487">
        <f>SUM(G37:G87)</f>
        <v>2355315374.0599995</v>
      </c>
      <c r="H88" s="488">
        <f>+G88/F88-1</f>
        <v>0.29079082088557628</v>
      </c>
      <c r="I88" s="488">
        <f>+G88/$G$88</f>
        <v>1</v>
      </c>
      <c r="K88" s="124"/>
      <c r="L88" s="124"/>
      <c r="M88" s="124"/>
      <c r="N88" s="124"/>
      <c r="O88" s="124"/>
      <c r="P88" s="124"/>
      <c r="Q88" s="124"/>
      <c r="R88" s="124"/>
      <c r="S88" s="124"/>
    </row>
    <row r="89" spans="1:19" s="197" customFormat="1" ht="15">
      <c r="C89" s="483"/>
      <c r="D89" s="483"/>
      <c r="E89" s="483"/>
      <c r="F89" s="483"/>
      <c r="G89" s="483"/>
      <c r="K89" s="124"/>
      <c r="L89" s="124"/>
      <c r="M89" s="124"/>
      <c r="N89" s="124"/>
      <c r="O89" s="124"/>
      <c r="P89" s="124"/>
      <c r="Q89" s="124"/>
      <c r="R89" s="124"/>
      <c r="S89" s="124"/>
    </row>
    <row r="90" spans="1:19" s="197" customFormat="1" ht="15">
      <c r="K90" s="124"/>
      <c r="L90" s="124"/>
      <c r="M90" s="124"/>
      <c r="N90" s="124"/>
      <c r="O90" s="124"/>
      <c r="P90" s="124"/>
      <c r="Q90" s="124"/>
      <c r="R90" s="124"/>
      <c r="S90" s="124"/>
    </row>
    <row r="91" spans="1:19" s="197" customFormat="1" ht="52.5" customHeight="1">
      <c r="A91" s="789" t="s">
        <v>612</v>
      </c>
      <c r="B91" s="789"/>
      <c r="C91" s="789"/>
      <c r="D91" s="789"/>
      <c r="E91" s="789"/>
      <c r="F91" s="212"/>
      <c r="G91" s="212"/>
      <c r="H91" s="212"/>
      <c r="I91" s="212"/>
      <c r="K91" s="124"/>
      <c r="L91" s="124"/>
      <c r="M91" s="124"/>
      <c r="N91" s="124"/>
      <c r="O91" s="124"/>
      <c r="P91" s="124"/>
      <c r="Q91" s="124"/>
      <c r="R91" s="124"/>
      <c r="S91" s="124"/>
    </row>
    <row r="92" spans="1:19" s="197" customFormat="1" ht="15">
      <c r="C92" s="209"/>
      <c r="F92" s="209"/>
      <c r="G92" s="209"/>
      <c r="K92" s="124"/>
      <c r="L92" s="124"/>
      <c r="M92" s="124"/>
      <c r="N92" s="124"/>
      <c r="O92" s="124"/>
      <c r="P92" s="124"/>
      <c r="Q92" s="124"/>
      <c r="R92" s="124"/>
      <c r="S92" s="124"/>
    </row>
    <row r="93" spans="1:19" s="197" customFormat="1" ht="15">
      <c r="C93" s="526"/>
      <c r="D93" s="526"/>
      <c r="F93" s="209"/>
      <c r="G93" s="209"/>
      <c r="K93" s="124"/>
      <c r="L93" s="124"/>
      <c r="M93" s="124"/>
      <c r="N93" s="124"/>
      <c r="O93" s="124"/>
      <c r="P93" s="124"/>
      <c r="Q93" s="124"/>
      <c r="R93" s="124"/>
      <c r="S93" s="124"/>
    </row>
    <row r="94" spans="1:19" s="197" customFormat="1" ht="15">
      <c r="K94" s="124"/>
      <c r="L94" s="124"/>
      <c r="M94" s="124"/>
      <c r="N94" s="124"/>
      <c r="O94" s="124"/>
      <c r="P94" s="124"/>
      <c r="Q94" s="124"/>
      <c r="R94" s="124"/>
      <c r="S94" s="124"/>
    </row>
    <row r="95" spans="1:19" s="197" customFormat="1" ht="15">
      <c r="K95" s="124"/>
      <c r="L95" s="124"/>
      <c r="M95" s="124"/>
      <c r="N95" s="124"/>
      <c r="O95" s="124"/>
      <c r="P95" s="124"/>
      <c r="Q95" s="124"/>
      <c r="R95" s="124"/>
      <c r="S95" s="124"/>
    </row>
    <row r="96" spans="1:19" s="197" customFormat="1" ht="15">
      <c r="K96" s="124"/>
      <c r="L96" s="124"/>
      <c r="M96" s="124"/>
      <c r="N96" s="124"/>
      <c r="O96" s="124"/>
      <c r="P96" s="124"/>
      <c r="Q96" s="124"/>
      <c r="R96" s="124"/>
      <c r="S96" s="124"/>
    </row>
    <row r="97" spans="11:19" s="197" customFormat="1" ht="15">
      <c r="K97" s="124"/>
      <c r="L97" s="124"/>
      <c r="M97" s="124"/>
      <c r="N97" s="124"/>
      <c r="O97" s="124"/>
      <c r="P97" s="124"/>
      <c r="Q97" s="124"/>
      <c r="R97" s="124"/>
      <c r="S97" s="124"/>
    </row>
    <row r="98" spans="11:19" s="197" customFormat="1" ht="15">
      <c r="K98" s="124"/>
      <c r="L98" s="124"/>
      <c r="M98" s="124"/>
      <c r="N98" s="124"/>
      <c r="O98" s="124"/>
      <c r="P98" s="124"/>
      <c r="Q98" s="124"/>
      <c r="R98" s="124"/>
      <c r="S98" s="124"/>
    </row>
    <row r="99" spans="11:19" s="197" customFormat="1" ht="15">
      <c r="K99" s="124"/>
      <c r="L99" s="124"/>
      <c r="M99" s="124"/>
      <c r="N99" s="124"/>
      <c r="O99" s="124"/>
      <c r="P99" s="124"/>
      <c r="Q99" s="124"/>
      <c r="R99" s="124"/>
      <c r="S99" s="124"/>
    </row>
    <row r="100" spans="11:19" s="197" customFormat="1" ht="15">
      <c r="K100" s="124"/>
      <c r="L100" s="124"/>
      <c r="M100" s="124"/>
      <c r="N100" s="124"/>
      <c r="O100" s="124"/>
      <c r="P100" s="124"/>
      <c r="Q100" s="124"/>
      <c r="R100" s="124"/>
      <c r="S100" s="124"/>
    </row>
    <row r="101" spans="11:19" s="197" customFormat="1" ht="15">
      <c r="K101" s="124"/>
      <c r="L101" s="124"/>
      <c r="M101" s="124"/>
      <c r="N101" s="124"/>
      <c r="O101" s="124"/>
      <c r="P101" s="124"/>
      <c r="Q101" s="124"/>
      <c r="R101" s="124"/>
      <c r="S101" s="124"/>
    </row>
    <row r="102" spans="11:19" s="197" customFormat="1" ht="15">
      <c r="K102" s="124"/>
      <c r="L102" s="124"/>
      <c r="M102" s="124"/>
      <c r="N102" s="124"/>
      <c r="O102" s="124"/>
      <c r="P102" s="124"/>
      <c r="Q102" s="124"/>
      <c r="R102" s="124"/>
      <c r="S102" s="124"/>
    </row>
    <row r="103" spans="11:19" s="197" customFormat="1" ht="15">
      <c r="K103" s="124"/>
      <c r="L103" s="124"/>
      <c r="M103" s="124"/>
      <c r="N103" s="124"/>
      <c r="O103" s="124"/>
      <c r="P103" s="124"/>
      <c r="Q103" s="124"/>
      <c r="R103" s="124"/>
      <c r="S103" s="124"/>
    </row>
    <row r="104" spans="11:19" s="197" customFormat="1" ht="15">
      <c r="K104" s="124"/>
      <c r="L104" s="124"/>
      <c r="M104" s="124"/>
      <c r="N104" s="124"/>
      <c r="O104" s="124"/>
      <c r="P104" s="124"/>
      <c r="Q104" s="124"/>
      <c r="R104" s="124"/>
      <c r="S104" s="124"/>
    </row>
    <row r="105" spans="11:19" s="197" customFormat="1" ht="15">
      <c r="K105" s="124"/>
      <c r="L105" s="124"/>
      <c r="M105" s="124"/>
      <c r="N105" s="124"/>
      <c r="O105" s="124"/>
      <c r="P105" s="124"/>
      <c r="Q105" s="124"/>
      <c r="R105" s="124"/>
      <c r="S105" s="124"/>
    </row>
    <row r="106" spans="11:19" s="197" customFormat="1" ht="15">
      <c r="K106" s="124"/>
      <c r="L106" s="124"/>
      <c r="M106" s="124"/>
      <c r="N106" s="124"/>
      <c r="O106" s="124"/>
      <c r="P106" s="124"/>
      <c r="Q106" s="124"/>
      <c r="R106" s="124"/>
      <c r="S106" s="124"/>
    </row>
    <row r="107" spans="11:19" s="197" customFormat="1" ht="15">
      <c r="K107" s="124"/>
      <c r="L107" s="124"/>
      <c r="M107" s="124"/>
      <c r="N107" s="124"/>
      <c r="O107" s="124"/>
      <c r="P107" s="124"/>
      <c r="Q107" s="124"/>
      <c r="R107" s="124"/>
      <c r="S107" s="124"/>
    </row>
    <row r="108" spans="11:19" s="197" customFormat="1" ht="15">
      <c r="K108" s="124"/>
      <c r="L108" s="124"/>
      <c r="M108" s="124"/>
      <c r="N108" s="124"/>
      <c r="O108" s="124"/>
      <c r="P108" s="124"/>
      <c r="Q108" s="124"/>
      <c r="R108" s="124"/>
      <c r="S108" s="124"/>
    </row>
    <row r="109" spans="11:19" s="197" customFormat="1" ht="15">
      <c r="K109" s="124"/>
      <c r="L109" s="124"/>
      <c r="M109" s="124"/>
      <c r="N109" s="124"/>
      <c r="O109" s="124"/>
      <c r="P109" s="124"/>
      <c r="Q109" s="124"/>
      <c r="R109" s="124"/>
      <c r="S109" s="124"/>
    </row>
    <row r="110" spans="11:19" s="197" customFormat="1" ht="15">
      <c r="K110" s="124"/>
      <c r="L110" s="124"/>
      <c r="M110" s="124"/>
      <c r="N110" s="124"/>
      <c r="O110" s="124"/>
      <c r="P110" s="124"/>
      <c r="Q110" s="124"/>
      <c r="R110" s="124"/>
      <c r="S110" s="124"/>
    </row>
    <row r="111" spans="11:19" s="197" customFormat="1" ht="15"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11:19" s="197" customFormat="1" ht="15"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11:19" s="197" customFormat="1" ht="15"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11:19" s="197" customFormat="1" ht="15"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11:19" s="197" customFormat="1" ht="15"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11:19" s="197" customFormat="1" ht="15"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11:19" s="197" customFormat="1" ht="15"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11:19" s="197" customFormat="1" ht="15"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11:19" s="197" customFormat="1" ht="15"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11:19" s="197" customFormat="1" ht="15"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11:19" s="197" customFormat="1" ht="15"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11:19" s="197" customFormat="1" ht="15"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11:19" s="197" customFormat="1" ht="15"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11:19" s="197" customFormat="1" ht="15"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11:19" s="197" customFormat="1" ht="15"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11:19" s="197" customFormat="1" ht="15"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11:19" s="197" customFormat="1" ht="15"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11:19" s="197" customFormat="1" ht="15"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11:19" s="197" customFormat="1" ht="15"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11:19" s="197" customFormat="1" ht="15"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11:19" s="197" customFormat="1" ht="15"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11:19" s="197" customFormat="1" ht="15"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11:19" s="197" customFormat="1" ht="15"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11:19" s="197" customFormat="1" ht="15"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11:19" s="197" customFormat="1" ht="15"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11:19" s="197" customFormat="1" ht="15"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11:19" s="197" customFormat="1" ht="15"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11:19" s="197" customFormat="1" ht="15"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11:19" s="197" customFormat="1" ht="15"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11:19" s="197" customFormat="1" ht="15"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11:19" s="197" customFormat="1" ht="15"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11:19" s="197" customFormat="1" ht="15"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11:19" s="197" customFormat="1" ht="15"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11:19" s="197" customFormat="1" ht="15"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11:19" s="197" customFormat="1" ht="15"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11:19" s="197" customFormat="1" ht="15"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11:19" s="197" customFormat="1" ht="15"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11:19" s="197" customFormat="1" ht="15"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11:19" s="197" customFormat="1" ht="15"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11:19" s="197" customFormat="1" ht="15"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11:19" s="197" customFormat="1" ht="15"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11:19" s="197" customFormat="1" ht="15"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11:19" s="197" customFormat="1" ht="15"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11:19" s="197" customFormat="1" ht="15"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11:19" s="197" customFormat="1" ht="15"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11:19" s="197" customFormat="1" ht="15"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11:19" s="197" customFormat="1" ht="15"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11:19" s="197" customFormat="1" ht="15"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11:19" s="197" customFormat="1" ht="15"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11:19" s="197" customFormat="1" ht="15"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11:19" s="197" customFormat="1" ht="15"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11:19" s="197" customFormat="1" ht="15"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11:19" s="197" customFormat="1" ht="15"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11:19" s="197" customFormat="1" ht="15"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11:19" s="197" customFormat="1" ht="15"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11:19" s="197" customFormat="1" ht="15"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11:19" s="197" customFormat="1" ht="15"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11:19" s="197" customFormat="1" ht="15"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11:19" s="197" customFormat="1" ht="15"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11:19" s="197" customFormat="1" ht="15"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11:19" s="197" customFormat="1" ht="15"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11:19" s="197" customFormat="1" ht="15"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11:19" s="197" customFormat="1" ht="15"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11:19" s="197" customFormat="1" ht="15"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11:19" s="197" customFormat="1" ht="15"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11:19" s="197" customFormat="1" ht="15"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11:19" s="197" customFormat="1" ht="15"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11:19" s="197" customFormat="1" ht="15"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11:19" s="197" customFormat="1" ht="15"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11:19" s="197" customFormat="1" ht="15"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11:19" s="197" customFormat="1" ht="15"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11:19" s="197" customFormat="1" ht="15"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11:19" s="197" customFormat="1" ht="15"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11:19" s="197" customFormat="1" ht="15"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11:19" s="197" customFormat="1" ht="15"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11:19" s="197" customFormat="1" ht="15"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11:19" s="197" customFormat="1" ht="15"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11:19" s="197" customFormat="1" ht="15"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11:19" s="197" customFormat="1" ht="15"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11:19" s="197" customFormat="1" ht="15"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11:19" s="197" customFormat="1" ht="15"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11:19" s="197" customFormat="1" ht="15"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11:19" s="197" customFormat="1" ht="15"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11:19" s="197" customFormat="1" ht="15"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11:19" s="197" customFormat="1" ht="15"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11:19" s="197" customFormat="1" ht="15"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11:19" s="197" customFormat="1" ht="15"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11:19" s="197" customFormat="1" ht="15"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11:19" s="197" customFormat="1" ht="15"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11:19" s="197" customFormat="1" ht="15"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11:19" s="197" customFormat="1" ht="15"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11:19" s="197" customFormat="1" ht="15"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11:19" s="197" customFormat="1" ht="15"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11:19" s="197" customFormat="1" ht="15"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11:19" s="197" customFormat="1" ht="15"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11:19" s="197" customFormat="1" ht="15"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11:19" s="197" customFormat="1" ht="15"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11:19" s="197" customFormat="1" ht="15"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11:19" s="197" customFormat="1" ht="15"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11:19" s="197" customFormat="1" ht="15"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11:19" s="197" customFormat="1" ht="15"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11:19" s="197" customFormat="1" ht="15"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11:19" s="197" customFormat="1" ht="15"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11:19" s="197" customFormat="1" ht="15"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11:19" s="197" customFormat="1" ht="15"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11:19" s="197" customFormat="1" ht="15"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11:19" s="197" customFormat="1" ht="15"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11:19" s="197" customFormat="1" ht="15"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11:19" s="197" customFormat="1" ht="15"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11:19" s="197" customFormat="1" ht="15"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11:19" s="197" customFormat="1" ht="15"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11:19" s="197" customFormat="1" ht="15"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11:19" s="197" customFormat="1" ht="15"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11:19" s="197" customFormat="1" ht="15"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11:19" s="197" customFormat="1" ht="15"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11:19" s="197" customFormat="1" ht="15"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11:19" s="197" customFormat="1" ht="15"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11:19" s="197" customFormat="1" ht="15"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11:19" s="197" customFormat="1" ht="15"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11:19" s="197" customFormat="1" ht="15"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11:19" s="197" customFormat="1" ht="15"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11:19" s="197" customFormat="1" ht="15"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11:19" s="197" customFormat="1" ht="15"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11:19" s="197" customFormat="1" ht="15"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11:19" s="197" customFormat="1" ht="15"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11:19" s="197" customFormat="1" ht="15"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11:19" s="197" customFormat="1" ht="15"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11:19" s="197" customFormat="1" ht="15"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11:19" s="197" customFormat="1" ht="15"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11:19" s="197" customFormat="1" ht="15"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11:19" s="197" customFormat="1" ht="15"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11:19" s="197" customFormat="1" ht="15"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11:19" s="197" customFormat="1" ht="15"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11:19" s="197" customFormat="1" ht="15"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11:19" s="197" customFormat="1" ht="15"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11:19" s="197" customFormat="1" ht="15"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11:19" s="197" customFormat="1" ht="15"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11:19" s="197" customFormat="1" ht="15"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11:19" s="197" customFormat="1" ht="15"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11:19" s="197" customFormat="1" ht="15"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11:19" s="197" customFormat="1" ht="15"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11:19" s="197" customFormat="1" ht="15"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11:19" s="197" customFormat="1" ht="15"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11:19" s="197" customFormat="1" ht="15"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11:19" s="197" customFormat="1" ht="15"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11:19" s="197" customFormat="1" ht="15"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11:19" s="197" customFormat="1" ht="15"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11:19" s="197" customFormat="1" ht="15"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11:19" s="197" customFormat="1" ht="15"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11:19" s="197" customFormat="1" ht="15">
      <c r="K260" s="124"/>
      <c r="L260" s="124"/>
      <c r="M260" s="124"/>
      <c r="N260" s="124"/>
      <c r="O260" s="124"/>
      <c r="P260" s="124"/>
      <c r="Q260" s="124"/>
      <c r="R260" s="124"/>
      <c r="S260" s="124"/>
    </row>
    <row r="261" spans="11:19" s="197" customFormat="1" ht="15">
      <c r="K261" s="124"/>
      <c r="L261" s="124"/>
      <c r="M261" s="124"/>
      <c r="N261" s="124"/>
      <c r="O261" s="124"/>
      <c r="P261" s="124"/>
      <c r="Q261" s="124"/>
      <c r="R261" s="124"/>
      <c r="S261" s="124"/>
    </row>
    <row r="262" spans="11:19" s="197" customFormat="1" ht="15">
      <c r="K262" s="124"/>
      <c r="L262" s="124"/>
      <c r="M262" s="124"/>
      <c r="N262" s="124"/>
      <c r="O262" s="124"/>
      <c r="P262" s="124"/>
      <c r="Q262" s="124"/>
      <c r="R262" s="124"/>
      <c r="S262" s="124"/>
    </row>
    <row r="263" spans="11:19" s="197" customFormat="1" ht="15">
      <c r="K263" s="124"/>
      <c r="L263" s="124"/>
      <c r="M263" s="124"/>
      <c r="N263" s="124"/>
      <c r="O263" s="124"/>
      <c r="P263" s="124"/>
      <c r="Q263" s="124"/>
      <c r="R263" s="124"/>
      <c r="S263" s="124"/>
    </row>
    <row r="264" spans="11:19" s="197" customFormat="1" ht="15">
      <c r="K264" s="124"/>
      <c r="L264" s="124"/>
      <c r="M264" s="124"/>
      <c r="N264" s="124"/>
      <c r="O264" s="124"/>
      <c r="P264" s="124"/>
      <c r="Q264" s="124"/>
      <c r="R264" s="124"/>
      <c r="S264" s="124"/>
    </row>
    <row r="265" spans="11:19" s="197" customFormat="1" ht="15">
      <c r="K265" s="124"/>
      <c r="L265" s="124"/>
      <c r="M265" s="124"/>
      <c r="N265" s="124"/>
      <c r="O265" s="124"/>
      <c r="P265" s="124"/>
      <c r="Q265" s="124"/>
      <c r="R265" s="124"/>
      <c r="S265" s="124"/>
    </row>
    <row r="266" spans="11:19" s="197" customFormat="1" ht="15">
      <c r="K266" s="124"/>
      <c r="L266" s="124"/>
      <c r="M266" s="124"/>
      <c r="N266" s="124"/>
      <c r="O266" s="124"/>
      <c r="P266" s="124"/>
      <c r="Q266" s="124"/>
      <c r="R266" s="124"/>
      <c r="S266" s="124"/>
    </row>
    <row r="267" spans="11:19" s="197" customFormat="1" ht="15">
      <c r="K267" s="124"/>
      <c r="L267" s="124"/>
      <c r="M267" s="124"/>
      <c r="N267" s="124"/>
      <c r="O267" s="124"/>
      <c r="P267" s="124"/>
      <c r="Q267" s="124"/>
      <c r="R267" s="124"/>
      <c r="S267" s="124"/>
    </row>
    <row r="268" spans="11:19" s="197" customFormat="1" ht="15">
      <c r="K268" s="124"/>
      <c r="L268" s="124"/>
      <c r="M268" s="124"/>
      <c r="N268" s="124"/>
      <c r="O268" s="124"/>
      <c r="P268" s="124"/>
      <c r="Q268" s="124"/>
      <c r="R268" s="124"/>
      <c r="S268" s="124"/>
    </row>
    <row r="269" spans="11:19" s="197" customFormat="1" ht="15">
      <c r="K269" s="124"/>
      <c r="L269" s="124"/>
      <c r="M269" s="124"/>
      <c r="N269" s="124"/>
      <c r="O269" s="124"/>
      <c r="P269" s="124"/>
      <c r="Q269" s="124"/>
      <c r="R269" s="124"/>
      <c r="S269" s="124"/>
    </row>
    <row r="270" spans="11:19" s="197" customFormat="1" ht="15">
      <c r="K270" s="124"/>
      <c r="L270" s="124"/>
      <c r="M270" s="124"/>
      <c r="N270" s="124"/>
      <c r="O270" s="124"/>
      <c r="P270" s="124"/>
      <c r="Q270" s="124"/>
      <c r="R270" s="124"/>
      <c r="S270" s="124"/>
    </row>
    <row r="271" spans="11:19" s="197" customFormat="1" ht="15">
      <c r="K271" s="124"/>
      <c r="L271" s="124"/>
      <c r="M271" s="124"/>
      <c r="N271" s="124"/>
      <c r="O271" s="124"/>
      <c r="P271" s="124"/>
      <c r="Q271" s="124"/>
      <c r="R271" s="124"/>
      <c r="S271" s="124"/>
    </row>
    <row r="272" spans="11:19" s="197" customFormat="1" ht="15">
      <c r="K272" s="124"/>
      <c r="L272" s="124"/>
      <c r="M272" s="124"/>
      <c r="N272" s="124"/>
      <c r="O272" s="124"/>
      <c r="P272" s="124"/>
      <c r="Q272" s="124"/>
      <c r="R272" s="124"/>
      <c r="S272" s="124"/>
    </row>
    <row r="273" spans="11:19" s="197" customFormat="1" ht="15">
      <c r="K273" s="124"/>
      <c r="L273" s="124"/>
      <c r="M273" s="124"/>
      <c r="N273" s="124"/>
      <c r="O273" s="124"/>
      <c r="P273" s="124"/>
      <c r="Q273" s="124"/>
      <c r="R273" s="124"/>
      <c r="S273" s="124"/>
    </row>
    <row r="274" spans="11:19" s="197" customFormat="1" ht="15">
      <c r="K274" s="124"/>
      <c r="L274" s="124"/>
      <c r="M274" s="124"/>
      <c r="N274" s="124"/>
      <c r="O274" s="124"/>
      <c r="P274" s="124"/>
      <c r="Q274" s="124"/>
      <c r="R274" s="124"/>
      <c r="S274" s="124"/>
    </row>
    <row r="275" spans="11:19" s="197" customFormat="1" ht="15">
      <c r="K275" s="124"/>
      <c r="L275" s="124"/>
      <c r="M275" s="124"/>
      <c r="N275" s="124"/>
      <c r="O275" s="124"/>
      <c r="P275" s="124"/>
      <c r="Q275" s="124"/>
      <c r="R275" s="124"/>
      <c r="S275" s="124"/>
    </row>
    <row r="276" spans="11:19" s="197" customFormat="1" ht="15">
      <c r="K276" s="124"/>
      <c r="L276" s="124"/>
      <c r="M276" s="124"/>
      <c r="N276" s="124"/>
      <c r="O276" s="124"/>
      <c r="P276" s="124"/>
      <c r="Q276" s="124"/>
      <c r="R276" s="124"/>
      <c r="S276" s="124"/>
    </row>
    <row r="277" spans="11:19" s="197" customFormat="1" ht="15">
      <c r="K277" s="124"/>
      <c r="L277" s="124"/>
      <c r="M277" s="124"/>
      <c r="N277" s="124"/>
      <c r="O277" s="124"/>
      <c r="P277" s="124"/>
      <c r="Q277" s="124"/>
      <c r="R277" s="124"/>
      <c r="S277" s="124"/>
    </row>
    <row r="278" spans="11:19" s="197" customFormat="1" ht="15">
      <c r="K278" s="124"/>
      <c r="L278" s="124"/>
      <c r="M278" s="124"/>
      <c r="N278" s="124"/>
      <c r="O278" s="124"/>
      <c r="P278" s="124"/>
      <c r="Q278" s="124"/>
      <c r="R278" s="124"/>
      <c r="S278" s="124"/>
    </row>
    <row r="279" spans="11:19" s="197" customFormat="1" ht="15">
      <c r="K279" s="124"/>
      <c r="L279" s="124"/>
      <c r="M279" s="124"/>
      <c r="N279" s="124"/>
      <c r="O279" s="124"/>
      <c r="P279" s="124"/>
      <c r="Q279" s="124"/>
      <c r="R279" s="124"/>
      <c r="S279" s="124"/>
    </row>
    <row r="280" spans="11:19" s="197" customFormat="1" ht="15">
      <c r="K280" s="124"/>
      <c r="L280" s="124"/>
      <c r="M280" s="124"/>
      <c r="N280" s="124"/>
      <c r="O280" s="124"/>
      <c r="P280" s="124"/>
      <c r="Q280" s="124"/>
      <c r="R280" s="124"/>
      <c r="S280" s="124"/>
    </row>
    <row r="281" spans="11:19" s="197" customFormat="1" ht="15">
      <c r="K281" s="124"/>
      <c r="L281" s="124"/>
      <c r="M281" s="124"/>
      <c r="N281" s="124"/>
      <c r="O281" s="124"/>
      <c r="P281" s="124"/>
      <c r="Q281" s="124"/>
      <c r="R281" s="124"/>
      <c r="S281" s="124"/>
    </row>
    <row r="282" spans="11:19" s="197" customFormat="1" ht="15">
      <c r="K282" s="124"/>
      <c r="L282" s="124"/>
      <c r="M282" s="124"/>
      <c r="N282" s="124"/>
      <c r="O282" s="124"/>
      <c r="P282" s="124"/>
      <c r="Q282" s="124"/>
      <c r="R282" s="124"/>
      <c r="S282" s="124"/>
    </row>
    <row r="283" spans="11:19" s="197" customFormat="1" ht="15">
      <c r="K283" s="124"/>
      <c r="L283" s="124"/>
      <c r="M283" s="124"/>
      <c r="N283" s="124"/>
      <c r="O283" s="124"/>
      <c r="P283" s="124"/>
      <c r="Q283" s="124"/>
      <c r="R283" s="124"/>
      <c r="S283" s="124"/>
    </row>
    <row r="284" spans="11:19" s="197" customFormat="1" ht="15">
      <c r="K284" s="124"/>
      <c r="L284" s="124"/>
      <c r="M284" s="124"/>
      <c r="N284" s="124"/>
      <c r="O284" s="124"/>
      <c r="P284" s="124"/>
      <c r="Q284" s="124"/>
      <c r="R284" s="124"/>
      <c r="S284" s="124"/>
    </row>
    <row r="285" spans="11:19" s="197" customFormat="1" ht="15">
      <c r="K285" s="124"/>
      <c r="L285" s="124"/>
      <c r="M285" s="124"/>
      <c r="N285" s="124"/>
      <c r="O285" s="124"/>
      <c r="P285" s="124"/>
      <c r="Q285" s="124"/>
      <c r="R285" s="124"/>
      <c r="S285" s="124"/>
    </row>
    <row r="286" spans="11:19" s="197" customFormat="1" ht="15">
      <c r="K286" s="124"/>
      <c r="L286" s="124"/>
      <c r="M286" s="124"/>
      <c r="N286" s="124"/>
      <c r="O286" s="124"/>
      <c r="P286" s="124"/>
      <c r="Q286" s="124"/>
      <c r="R286" s="124"/>
      <c r="S286" s="124"/>
    </row>
    <row r="287" spans="11:19" s="197" customFormat="1" ht="15">
      <c r="K287" s="124"/>
      <c r="L287" s="124"/>
      <c r="M287" s="124"/>
      <c r="N287" s="124"/>
      <c r="O287" s="124"/>
      <c r="P287" s="124"/>
      <c r="Q287" s="124"/>
      <c r="R287" s="124"/>
      <c r="S287" s="124"/>
    </row>
    <row r="288" spans="11:19" s="197" customFormat="1" ht="15">
      <c r="K288" s="124"/>
      <c r="L288" s="124"/>
      <c r="M288" s="124"/>
      <c r="N288" s="124"/>
      <c r="O288" s="124"/>
      <c r="P288" s="124"/>
      <c r="Q288" s="124"/>
      <c r="R288" s="124"/>
      <c r="S288" s="124"/>
    </row>
    <row r="289" spans="11:19" s="197" customFormat="1" ht="15">
      <c r="K289" s="124"/>
      <c r="L289" s="124"/>
      <c r="M289" s="124"/>
      <c r="N289" s="124"/>
      <c r="O289" s="124"/>
      <c r="P289" s="124"/>
      <c r="Q289" s="124"/>
      <c r="R289" s="124"/>
      <c r="S289" s="124"/>
    </row>
    <row r="290" spans="11:19" s="199" customFormat="1" ht="15">
      <c r="K290" s="124"/>
      <c r="L290" s="124"/>
      <c r="M290" s="124"/>
      <c r="N290" s="124"/>
      <c r="O290" s="124"/>
      <c r="P290" s="124"/>
      <c r="Q290" s="124"/>
      <c r="R290" s="124"/>
      <c r="S290" s="124"/>
    </row>
    <row r="291" spans="11:19" s="199" customFormat="1" ht="15">
      <c r="K291" s="124"/>
      <c r="L291" s="124"/>
      <c r="M291" s="124"/>
      <c r="N291" s="124"/>
      <c r="O291" s="124"/>
      <c r="P291" s="124"/>
      <c r="Q291" s="124"/>
      <c r="R291" s="124"/>
      <c r="S291" s="124"/>
    </row>
    <row r="292" spans="11:19" s="199" customFormat="1" ht="15">
      <c r="K292" s="124"/>
      <c r="L292" s="124"/>
      <c r="M292" s="124"/>
      <c r="N292" s="124"/>
      <c r="O292" s="124"/>
      <c r="P292" s="124"/>
      <c r="Q292" s="124"/>
      <c r="R292" s="124"/>
      <c r="S292" s="124"/>
    </row>
    <row r="293" spans="11:19" s="199" customFormat="1" ht="15">
      <c r="K293" s="124"/>
      <c r="L293" s="124"/>
      <c r="M293" s="124"/>
      <c r="N293" s="124"/>
      <c r="O293" s="124"/>
      <c r="P293" s="124"/>
      <c r="Q293" s="124"/>
      <c r="R293" s="124"/>
      <c r="S293" s="124"/>
    </row>
    <row r="294" spans="11:19" s="199" customFormat="1" ht="15">
      <c r="K294" s="124"/>
      <c r="L294" s="124"/>
      <c r="M294" s="124"/>
      <c r="N294" s="124"/>
      <c r="O294" s="124"/>
      <c r="P294" s="124"/>
      <c r="Q294" s="124"/>
      <c r="R294" s="124"/>
      <c r="S294" s="124"/>
    </row>
    <row r="295" spans="11:19" s="199" customFormat="1" ht="15">
      <c r="K295" s="124"/>
      <c r="L295" s="124"/>
      <c r="M295" s="124"/>
      <c r="N295" s="124"/>
      <c r="O295" s="124"/>
      <c r="P295" s="124"/>
      <c r="Q295" s="124"/>
      <c r="R295" s="124"/>
      <c r="S295" s="124"/>
    </row>
    <row r="296" spans="11:19" s="199" customFormat="1" ht="15">
      <c r="K296" s="124"/>
      <c r="L296" s="124"/>
      <c r="M296" s="124"/>
      <c r="N296" s="124"/>
      <c r="O296" s="124"/>
      <c r="P296" s="124"/>
      <c r="Q296" s="124"/>
      <c r="R296" s="124"/>
      <c r="S296" s="124"/>
    </row>
    <row r="297" spans="11:19" s="199" customFormat="1" ht="15">
      <c r="K297" s="124"/>
      <c r="L297" s="124"/>
      <c r="M297" s="124"/>
      <c r="N297" s="124"/>
      <c r="O297" s="124"/>
      <c r="P297" s="124"/>
      <c r="Q297" s="124"/>
      <c r="R297" s="124"/>
      <c r="S297" s="124"/>
    </row>
    <row r="298" spans="11:19" s="199" customFormat="1" ht="15">
      <c r="K298" s="124"/>
      <c r="L298" s="124"/>
      <c r="M298" s="124"/>
      <c r="N298" s="124"/>
      <c r="O298" s="124"/>
      <c r="P298" s="124"/>
      <c r="Q298" s="124"/>
      <c r="R298" s="124"/>
      <c r="S298" s="124"/>
    </row>
    <row r="299" spans="11:19" s="199" customFormat="1" ht="15">
      <c r="K299" s="124"/>
      <c r="L299" s="124"/>
      <c r="M299" s="124"/>
      <c r="N299" s="124"/>
      <c r="O299" s="124"/>
      <c r="P299" s="124"/>
      <c r="Q299" s="124"/>
      <c r="R299" s="124"/>
      <c r="S299" s="124"/>
    </row>
    <row r="300" spans="11:19" s="199" customFormat="1" ht="15">
      <c r="K300" s="124"/>
      <c r="L300" s="124"/>
      <c r="M300" s="124"/>
      <c r="N300" s="124"/>
      <c r="O300" s="124"/>
      <c r="P300" s="124"/>
      <c r="Q300" s="124"/>
      <c r="R300" s="124"/>
      <c r="S300" s="124"/>
    </row>
    <row r="301" spans="11:19" s="199" customFormat="1" ht="15">
      <c r="K301" s="124"/>
      <c r="L301" s="124"/>
      <c r="M301" s="124"/>
      <c r="N301" s="124"/>
      <c r="O301" s="124"/>
      <c r="P301" s="124"/>
      <c r="Q301" s="124"/>
      <c r="R301" s="124"/>
      <c r="S301" s="124"/>
    </row>
    <row r="302" spans="11:19" s="199" customFormat="1" ht="15">
      <c r="K302" s="124"/>
      <c r="L302" s="124"/>
      <c r="M302" s="124"/>
      <c r="N302" s="124"/>
      <c r="O302" s="124"/>
      <c r="P302" s="124"/>
      <c r="Q302" s="124"/>
      <c r="R302" s="124"/>
      <c r="S302" s="124"/>
    </row>
    <row r="303" spans="11:19" s="199" customFormat="1" ht="15">
      <c r="K303" s="124"/>
      <c r="L303" s="124"/>
      <c r="M303" s="124"/>
      <c r="N303" s="124"/>
      <c r="O303" s="124"/>
      <c r="P303" s="124"/>
      <c r="Q303" s="124"/>
      <c r="R303" s="124"/>
      <c r="S303" s="124"/>
    </row>
    <row r="304" spans="11:19" s="199" customFormat="1" ht="15">
      <c r="K304" s="124"/>
      <c r="L304" s="124"/>
      <c r="M304" s="124"/>
      <c r="N304" s="124"/>
      <c r="O304" s="124"/>
      <c r="P304" s="124"/>
      <c r="Q304" s="124"/>
      <c r="R304" s="124"/>
      <c r="S304" s="124"/>
    </row>
    <row r="305" spans="11:19" s="199" customFormat="1" ht="15">
      <c r="K305" s="124"/>
      <c r="L305" s="124"/>
      <c r="M305" s="124"/>
      <c r="N305" s="124"/>
      <c r="O305" s="124"/>
      <c r="P305" s="124"/>
      <c r="Q305" s="124"/>
      <c r="R305" s="124"/>
      <c r="S305" s="124"/>
    </row>
    <row r="306" spans="11:19" s="199" customFormat="1" ht="15">
      <c r="K306" s="124"/>
      <c r="L306" s="124"/>
      <c r="M306" s="124"/>
      <c r="N306" s="124"/>
      <c r="O306" s="124"/>
      <c r="P306" s="124"/>
      <c r="Q306" s="124"/>
      <c r="R306" s="124"/>
      <c r="S306" s="124"/>
    </row>
    <row r="307" spans="11:19" s="199" customFormat="1" ht="15">
      <c r="K307" s="124"/>
      <c r="L307" s="124"/>
      <c r="M307" s="124"/>
      <c r="N307" s="124"/>
      <c r="O307" s="124"/>
      <c r="P307" s="124"/>
      <c r="Q307" s="124"/>
      <c r="R307" s="124"/>
      <c r="S307" s="124"/>
    </row>
    <row r="308" spans="11:19" s="199" customFormat="1" ht="15">
      <c r="K308" s="124"/>
      <c r="L308" s="124"/>
      <c r="M308" s="124"/>
      <c r="N308" s="124"/>
      <c r="O308" s="124"/>
      <c r="P308" s="124"/>
      <c r="Q308" s="124"/>
      <c r="R308" s="124"/>
      <c r="S308" s="124"/>
    </row>
    <row r="309" spans="11:19" s="199" customFormat="1" ht="15">
      <c r="K309" s="124"/>
      <c r="L309" s="124"/>
      <c r="M309" s="124"/>
      <c r="N309" s="124"/>
      <c r="O309" s="124"/>
      <c r="P309" s="124"/>
      <c r="Q309" s="124"/>
      <c r="R309" s="124"/>
      <c r="S309" s="124"/>
    </row>
    <row r="310" spans="11:19" s="199" customFormat="1" ht="15">
      <c r="K310" s="124"/>
      <c r="L310" s="124"/>
      <c r="M310" s="124"/>
      <c r="N310" s="124"/>
      <c r="O310" s="124"/>
      <c r="P310" s="124"/>
      <c r="Q310" s="124"/>
      <c r="R310" s="124"/>
      <c r="S310" s="124"/>
    </row>
    <row r="311" spans="11:19" s="199" customFormat="1" ht="15">
      <c r="K311" s="124"/>
      <c r="L311" s="124"/>
      <c r="M311" s="124"/>
      <c r="N311" s="124"/>
      <c r="O311" s="124"/>
      <c r="P311" s="124"/>
      <c r="Q311" s="124"/>
      <c r="R311" s="124"/>
      <c r="S311" s="124"/>
    </row>
    <row r="312" spans="11:19" s="199" customFormat="1" ht="15">
      <c r="K312" s="124"/>
      <c r="L312" s="124"/>
      <c r="M312" s="124"/>
      <c r="N312" s="124"/>
      <c r="O312" s="124"/>
      <c r="P312" s="124"/>
      <c r="Q312" s="124"/>
      <c r="R312" s="124"/>
      <c r="S312" s="124"/>
    </row>
    <row r="313" spans="11:19" s="199" customFormat="1" ht="15">
      <c r="K313" s="124"/>
      <c r="L313" s="124"/>
      <c r="M313" s="124"/>
      <c r="N313" s="124"/>
      <c r="O313" s="124"/>
      <c r="P313" s="124"/>
      <c r="Q313" s="124"/>
      <c r="R313" s="124"/>
      <c r="S313" s="124"/>
    </row>
    <row r="314" spans="11:19" s="199" customFormat="1" ht="15">
      <c r="K314" s="124"/>
      <c r="L314" s="124"/>
      <c r="M314" s="124"/>
      <c r="N314" s="124"/>
      <c r="O314" s="124"/>
      <c r="P314" s="124"/>
      <c r="Q314" s="124"/>
      <c r="R314" s="124"/>
      <c r="S314" s="124"/>
    </row>
    <row r="315" spans="11:19" s="199" customFormat="1" ht="15">
      <c r="K315" s="124"/>
      <c r="L315" s="124"/>
      <c r="M315" s="124"/>
      <c r="N315" s="124"/>
      <c r="O315" s="124"/>
      <c r="P315" s="124"/>
      <c r="Q315" s="124"/>
      <c r="R315" s="124"/>
      <c r="S315" s="124"/>
    </row>
    <row r="316" spans="11:19" s="199" customFormat="1" ht="15">
      <c r="K316" s="124"/>
      <c r="L316" s="124"/>
      <c r="M316" s="124"/>
      <c r="N316" s="124"/>
      <c r="O316" s="124"/>
      <c r="P316" s="124"/>
      <c r="Q316" s="124"/>
      <c r="R316" s="124"/>
      <c r="S316" s="124"/>
    </row>
    <row r="317" spans="11:19" s="199" customFormat="1" ht="15">
      <c r="K317" s="124"/>
      <c r="L317" s="124"/>
      <c r="M317" s="124"/>
      <c r="N317" s="124"/>
      <c r="O317" s="124"/>
      <c r="P317" s="124"/>
      <c r="Q317" s="124"/>
      <c r="R317" s="124"/>
      <c r="S317" s="124"/>
    </row>
    <row r="318" spans="11:19" s="199" customFormat="1" ht="15">
      <c r="K318" s="124"/>
      <c r="L318" s="124"/>
      <c r="M318" s="124"/>
      <c r="N318" s="124"/>
      <c r="O318" s="124"/>
      <c r="P318" s="124"/>
      <c r="Q318" s="124"/>
      <c r="R318" s="124"/>
      <c r="S318" s="124"/>
    </row>
    <row r="319" spans="11:19" s="199" customFormat="1" ht="15">
      <c r="K319" s="124"/>
      <c r="L319" s="124"/>
      <c r="M319" s="124"/>
      <c r="N319" s="124"/>
      <c r="O319" s="124"/>
      <c r="P319" s="124"/>
      <c r="Q319" s="124"/>
      <c r="R319" s="124"/>
      <c r="S319" s="124"/>
    </row>
    <row r="320" spans="11:19" s="199" customFormat="1" ht="15">
      <c r="K320" s="124"/>
      <c r="L320" s="124"/>
      <c r="M320" s="124"/>
      <c r="N320" s="124"/>
      <c r="O320" s="124"/>
      <c r="P320" s="124"/>
      <c r="Q320" s="124"/>
      <c r="R320" s="124"/>
      <c r="S320" s="124"/>
    </row>
    <row r="321" spans="11:19" s="199" customFormat="1" ht="15">
      <c r="K321" s="124"/>
      <c r="L321" s="124"/>
      <c r="M321" s="124"/>
      <c r="N321" s="124"/>
      <c r="O321" s="124"/>
      <c r="P321" s="124"/>
      <c r="Q321" s="124"/>
      <c r="R321" s="124"/>
      <c r="S321" s="124"/>
    </row>
    <row r="322" spans="11:19" s="199" customFormat="1" ht="15">
      <c r="K322" s="124"/>
      <c r="L322" s="124"/>
      <c r="M322" s="124"/>
      <c r="N322" s="124"/>
      <c r="O322" s="124"/>
      <c r="P322" s="124"/>
      <c r="Q322" s="124"/>
      <c r="R322" s="124"/>
      <c r="S322" s="124"/>
    </row>
    <row r="323" spans="11:19" s="199" customFormat="1" ht="15">
      <c r="K323" s="124"/>
      <c r="L323" s="124"/>
      <c r="M323" s="124"/>
      <c r="N323" s="124"/>
      <c r="O323" s="124"/>
      <c r="P323" s="124"/>
      <c r="Q323" s="124"/>
      <c r="R323" s="124"/>
      <c r="S323" s="124"/>
    </row>
    <row r="324" spans="11:19" s="199" customFormat="1" ht="15">
      <c r="K324" s="124"/>
      <c r="L324" s="124"/>
      <c r="M324" s="124"/>
      <c r="N324" s="124"/>
      <c r="O324" s="124"/>
      <c r="P324" s="124"/>
      <c r="Q324" s="124"/>
      <c r="R324" s="124"/>
      <c r="S324" s="124"/>
    </row>
    <row r="325" spans="11:19" s="199" customFormat="1" ht="15">
      <c r="K325" s="124"/>
      <c r="L325" s="124"/>
      <c r="M325" s="124"/>
      <c r="N325" s="124"/>
      <c r="O325" s="124"/>
      <c r="P325" s="124"/>
      <c r="Q325" s="124"/>
      <c r="R325" s="124"/>
      <c r="S325" s="124"/>
    </row>
    <row r="326" spans="11:19" s="199" customFormat="1" ht="15">
      <c r="K326" s="124"/>
      <c r="L326" s="124"/>
      <c r="M326" s="124"/>
      <c r="N326" s="124"/>
      <c r="O326" s="124"/>
      <c r="P326" s="124"/>
      <c r="Q326" s="124"/>
      <c r="R326" s="124"/>
      <c r="S326" s="124"/>
    </row>
    <row r="327" spans="11:19" s="199" customFormat="1" ht="15">
      <c r="K327" s="124"/>
      <c r="L327" s="124"/>
      <c r="M327" s="124"/>
      <c r="N327" s="124"/>
      <c r="O327" s="124"/>
      <c r="P327" s="124"/>
      <c r="Q327" s="124"/>
      <c r="R327" s="124"/>
      <c r="S327" s="124"/>
    </row>
    <row r="328" spans="11:19" s="199" customFormat="1" ht="15">
      <c r="K328" s="124"/>
      <c r="L328" s="124"/>
      <c r="M328" s="124"/>
      <c r="N328" s="124"/>
      <c r="O328" s="124"/>
      <c r="P328" s="124"/>
      <c r="Q328" s="124"/>
      <c r="R328" s="124"/>
      <c r="S328" s="124"/>
    </row>
    <row r="329" spans="11:19" s="199" customFormat="1" ht="15">
      <c r="K329" s="124"/>
      <c r="L329" s="124"/>
      <c r="M329" s="124"/>
      <c r="N329" s="124"/>
      <c r="O329" s="124"/>
      <c r="P329" s="124"/>
      <c r="Q329" s="124"/>
      <c r="R329" s="124"/>
      <c r="S329" s="124"/>
    </row>
    <row r="330" spans="11:19" s="199" customFormat="1" ht="15">
      <c r="K330" s="124"/>
      <c r="L330" s="124"/>
      <c r="M330" s="124"/>
      <c r="N330" s="124"/>
      <c r="O330" s="124"/>
      <c r="P330" s="124"/>
      <c r="Q330" s="124"/>
      <c r="R330" s="124"/>
      <c r="S330" s="124"/>
    </row>
    <row r="331" spans="11:19" s="199" customFormat="1" ht="15">
      <c r="K331" s="124"/>
      <c r="L331" s="124"/>
      <c r="M331" s="124"/>
      <c r="N331" s="124"/>
      <c r="O331" s="124"/>
      <c r="P331" s="124"/>
      <c r="Q331" s="124"/>
      <c r="R331" s="124"/>
      <c r="S331" s="124"/>
    </row>
    <row r="332" spans="11:19" s="199" customFormat="1" ht="15">
      <c r="K332" s="124"/>
      <c r="L332" s="124"/>
      <c r="M332" s="124"/>
      <c r="N332" s="124"/>
      <c r="O332" s="124"/>
      <c r="P332" s="124"/>
      <c r="Q332" s="124"/>
      <c r="R332" s="124"/>
      <c r="S332" s="124"/>
    </row>
    <row r="333" spans="11:19" s="199" customFormat="1" ht="15">
      <c r="K333" s="124"/>
      <c r="L333" s="124"/>
      <c r="M333" s="124"/>
      <c r="N333" s="124"/>
      <c r="O333" s="124"/>
      <c r="P333" s="124"/>
      <c r="Q333" s="124"/>
      <c r="R333" s="124"/>
      <c r="S333" s="124"/>
    </row>
    <row r="334" spans="11:19" s="199" customFormat="1" ht="15">
      <c r="K334" s="124"/>
      <c r="L334" s="124"/>
      <c r="M334" s="124"/>
      <c r="N334" s="124"/>
      <c r="O334" s="124"/>
      <c r="P334" s="124"/>
      <c r="Q334" s="124"/>
      <c r="R334" s="124"/>
      <c r="S334" s="124"/>
    </row>
    <row r="335" spans="11:19" s="199" customFormat="1" ht="15">
      <c r="K335" s="124"/>
      <c r="L335" s="124"/>
      <c r="M335" s="124"/>
      <c r="N335" s="124"/>
      <c r="O335" s="124"/>
      <c r="P335" s="124"/>
      <c r="Q335" s="124"/>
      <c r="R335" s="124"/>
      <c r="S335" s="124"/>
    </row>
    <row r="336" spans="11:19" s="199" customFormat="1" ht="15">
      <c r="K336" s="124"/>
      <c r="L336" s="124"/>
      <c r="M336" s="124"/>
      <c r="N336" s="124"/>
      <c r="O336" s="124"/>
      <c r="P336" s="124"/>
      <c r="Q336" s="124"/>
      <c r="R336" s="124"/>
      <c r="S336" s="124"/>
    </row>
    <row r="337" spans="11:19" s="199" customFormat="1" ht="15">
      <c r="K337" s="124"/>
      <c r="L337" s="124"/>
      <c r="M337" s="124"/>
      <c r="N337" s="124"/>
      <c r="O337" s="124"/>
      <c r="P337" s="124"/>
      <c r="Q337" s="124"/>
      <c r="R337" s="124"/>
      <c r="S337" s="124"/>
    </row>
    <row r="338" spans="11:19" s="199" customFormat="1" ht="15"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11:19" s="199" customFormat="1" ht="15"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11:19" s="199" customFormat="1" ht="15"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11:19" s="199" customFormat="1" ht="15"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11:19" s="199" customFormat="1" ht="15"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11:19" s="199" customFormat="1" ht="15"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11:19" s="199" customFormat="1" ht="15"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11:19" s="199" customFormat="1" ht="15"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11:19" s="199" customFormat="1" ht="15"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11:19" s="199" customFormat="1" ht="15"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11:19" s="199" customFormat="1" ht="15"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11:19" s="199" customFormat="1" ht="15"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11:19" s="199" customFormat="1" ht="15"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11:19" s="199" customFormat="1" ht="15"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11:19" s="199" customFormat="1" ht="15"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11:19" s="199" customFormat="1" ht="15"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11:19" s="199" customFormat="1" ht="15"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11:19" s="199" customFormat="1" ht="15"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11:19" s="199" customFormat="1" ht="15"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11:19" s="199" customFormat="1" ht="15"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11:19" s="199" customFormat="1" ht="15"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11:19" s="199" customFormat="1" ht="15"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11:19" s="199" customFormat="1" ht="15"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11:19" s="199" customFormat="1" ht="15"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11:19" s="199" customFormat="1" ht="15"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11:19" s="199" customFormat="1" ht="15"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11:19" s="199" customFormat="1" ht="15">
      <c r="K364" s="124"/>
      <c r="L364" s="124"/>
      <c r="M364" s="124"/>
      <c r="N364" s="124"/>
      <c r="O364" s="124"/>
      <c r="P364" s="124"/>
      <c r="Q364" s="124"/>
      <c r="R364" s="124"/>
      <c r="S364" s="124"/>
    </row>
    <row r="365" spans="11:19" s="199" customFormat="1" ht="15">
      <c r="K365" s="124"/>
      <c r="L365" s="124"/>
      <c r="M365" s="124"/>
      <c r="N365" s="124"/>
      <c r="O365" s="124"/>
      <c r="P365" s="124"/>
      <c r="Q365" s="124"/>
      <c r="R365" s="124"/>
      <c r="S365" s="124"/>
    </row>
    <row r="366" spans="11:19" s="199" customFormat="1" ht="15">
      <c r="K366" s="124"/>
      <c r="L366" s="124"/>
      <c r="M366" s="124"/>
      <c r="N366" s="124"/>
      <c r="O366" s="124"/>
      <c r="P366" s="124"/>
      <c r="Q366" s="124"/>
      <c r="R366" s="124"/>
      <c r="S366" s="124"/>
    </row>
    <row r="367" spans="11:19" s="199" customFormat="1" ht="15">
      <c r="K367" s="124"/>
      <c r="L367" s="124"/>
      <c r="M367" s="124"/>
      <c r="N367" s="124"/>
      <c r="O367" s="124"/>
      <c r="P367" s="124"/>
      <c r="Q367" s="124"/>
      <c r="R367" s="124"/>
      <c r="S367" s="124"/>
    </row>
    <row r="368" spans="11:19" s="199" customFormat="1" ht="15">
      <c r="K368" s="124"/>
      <c r="L368" s="124"/>
      <c r="M368" s="124"/>
      <c r="N368" s="124"/>
      <c r="O368" s="124"/>
      <c r="P368" s="124"/>
      <c r="Q368" s="124"/>
      <c r="R368" s="124"/>
      <c r="S368" s="124"/>
    </row>
    <row r="369" spans="11:19" s="199" customFormat="1" ht="15">
      <c r="K369" s="124"/>
      <c r="L369" s="124"/>
      <c r="M369" s="124"/>
      <c r="N369" s="124"/>
      <c r="O369" s="124"/>
      <c r="P369" s="124"/>
      <c r="Q369" s="124"/>
      <c r="R369" s="124"/>
      <c r="S369" s="124"/>
    </row>
    <row r="370" spans="11:19" s="199" customFormat="1" ht="15">
      <c r="K370" s="124"/>
      <c r="L370" s="124"/>
      <c r="M370" s="124"/>
      <c r="N370" s="124"/>
      <c r="O370" s="124"/>
      <c r="P370" s="124"/>
      <c r="Q370" s="124"/>
      <c r="R370" s="124"/>
      <c r="S370" s="124"/>
    </row>
    <row r="371" spans="11:19" s="199" customFormat="1" ht="15">
      <c r="K371" s="124"/>
      <c r="L371" s="124"/>
      <c r="M371" s="124"/>
      <c r="N371" s="124"/>
      <c r="O371" s="124"/>
      <c r="P371" s="124"/>
      <c r="Q371" s="124"/>
      <c r="R371" s="124"/>
      <c r="S371" s="124"/>
    </row>
    <row r="372" spans="11:19" s="199" customFormat="1" ht="15">
      <c r="K372" s="124"/>
      <c r="L372" s="124"/>
      <c r="M372" s="124"/>
      <c r="N372" s="124"/>
      <c r="O372" s="124"/>
      <c r="P372" s="124"/>
      <c r="Q372" s="124"/>
      <c r="R372" s="124"/>
      <c r="S372" s="124"/>
    </row>
    <row r="373" spans="11:19" s="199" customFormat="1" ht="15">
      <c r="K373" s="124"/>
      <c r="L373" s="124"/>
      <c r="M373" s="124"/>
      <c r="N373" s="124"/>
      <c r="O373" s="124"/>
      <c r="P373" s="124"/>
      <c r="Q373" s="124"/>
      <c r="R373" s="124"/>
      <c r="S373" s="124"/>
    </row>
    <row r="374" spans="11:19" s="199" customFormat="1" ht="15">
      <c r="K374" s="124"/>
      <c r="L374" s="124"/>
      <c r="M374" s="124"/>
      <c r="N374" s="124"/>
      <c r="O374" s="124"/>
      <c r="P374" s="124"/>
      <c r="Q374" s="124"/>
      <c r="R374" s="124"/>
      <c r="S374" s="124"/>
    </row>
    <row r="375" spans="11:19" s="199" customFormat="1" ht="15">
      <c r="K375" s="124"/>
      <c r="L375" s="124"/>
      <c r="M375" s="124"/>
      <c r="N375" s="124"/>
      <c r="O375" s="124"/>
      <c r="P375" s="124"/>
      <c r="Q375" s="124"/>
      <c r="R375" s="124"/>
      <c r="S375" s="124"/>
    </row>
    <row r="376" spans="11:19" s="199" customFormat="1" ht="15">
      <c r="K376" s="124"/>
      <c r="L376" s="124"/>
      <c r="M376" s="124"/>
      <c r="N376" s="124"/>
      <c r="O376" s="124"/>
      <c r="P376" s="124"/>
      <c r="Q376" s="124"/>
      <c r="R376" s="124"/>
      <c r="S376" s="124"/>
    </row>
    <row r="377" spans="11:19" s="199" customFormat="1" ht="15">
      <c r="K377" s="124"/>
      <c r="L377" s="124"/>
      <c r="M377" s="124"/>
      <c r="N377" s="124"/>
      <c r="O377" s="124"/>
      <c r="P377" s="124"/>
      <c r="Q377" s="124"/>
      <c r="R377" s="124"/>
      <c r="S377" s="124"/>
    </row>
    <row r="378" spans="11:19" s="199" customFormat="1" ht="15">
      <c r="K378" s="124"/>
      <c r="L378" s="124"/>
      <c r="M378" s="124"/>
      <c r="N378" s="124"/>
      <c r="O378" s="124"/>
      <c r="P378" s="124"/>
      <c r="Q378" s="124"/>
      <c r="R378" s="124"/>
      <c r="S378" s="124"/>
    </row>
    <row r="379" spans="11:19" s="199" customFormat="1" ht="15">
      <c r="K379" s="124"/>
      <c r="L379" s="124"/>
      <c r="M379" s="124"/>
      <c r="N379" s="124"/>
      <c r="O379" s="124"/>
      <c r="P379" s="124"/>
      <c r="Q379" s="124"/>
      <c r="R379" s="124"/>
      <c r="S379" s="124"/>
    </row>
    <row r="380" spans="11:19" s="199" customFormat="1" ht="15">
      <c r="K380" s="124"/>
      <c r="L380" s="124"/>
      <c r="M380" s="124"/>
      <c r="N380" s="124"/>
      <c r="O380" s="124"/>
      <c r="P380" s="124"/>
      <c r="Q380" s="124"/>
      <c r="R380" s="124"/>
      <c r="S380" s="124"/>
    </row>
    <row r="381" spans="11:19" s="199" customFormat="1" ht="15">
      <c r="K381" s="124"/>
      <c r="L381" s="124"/>
      <c r="M381" s="124"/>
      <c r="N381" s="124"/>
      <c r="O381" s="124"/>
      <c r="P381" s="124"/>
      <c r="Q381" s="124"/>
      <c r="R381" s="124"/>
      <c r="S381" s="124"/>
    </row>
    <row r="382" spans="11:19" s="199" customFormat="1" ht="15">
      <c r="K382" s="124"/>
      <c r="L382" s="124"/>
      <c r="M382" s="124"/>
      <c r="N382" s="124"/>
      <c r="O382" s="124"/>
      <c r="P382" s="124"/>
      <c r="Q382" s="124"/>
      <c r="R382" s="124"/>
      <c r="S382" s="124"/>
    </row>
    <row r="383" spans="11:19" s="199" customFormat="1" ht="15">
      <c r="K383" s="124"/>
      <c r="L383" s="124"/>
      <c r="M383" s="124"/>
      <c r="N383" s="124"/>
      <c r="O383" s="124"/>
      <c r="P383" s="124"/>
      <c r="Q383" s="124"/>
      <c r="R383" s="124"/>
      <c r="S383" s="124"/>
    </row>
    <row r="384" spans="11:19" s="199" customFormat="1" ht="15">
      <c r="K384" s="124"/>
      <c r="L384" s="124"/>
      <c r="M384" s="124"/>
      <c r="N384" s="124"/>
      <c r="O384" s="124"/>
      <c r="P384" s="124"/>
      <c r="Q384" s="124"/>
      <c r="R384" s="124"/>
      <c r="S384" s="124"/>
    </row>
    <row r="385" spans="11:19" s="199" customFormat="1" ht="15">
      <c r="K385" s="124"/>
      <c r="L385" s="124"/>
      <c r="M385" s="124"/>
      <c r="N385" s="124"/>
      <c r="O385" s="124"/>
      <c r="P385" s="124"/>
      <c r="Q385" s="124"/>
      <c r="R385" s="124"/>
      <c r="S385" s="124"/>
    </row>
    <row r="386" spans="11:19" s="199" customFormat="1" ht="15">
      <c r="K386" s="124"/>
      <c r="L386" s="124"/>
      <c r="M386" s="124"/>
      <c r="N386" s="124"/>
      <c r="O386" s="124"/>
      <c r="P386" s="124"/>
      <c r="Q386" s="124"/>
      <c r="R386" s="124"/>
      <c r="S386" s="124"/>
    </row>
    <row r="387" spans="11:19" s="199" customFormat="1" ht="15">
      <c r="K387" s="124"/>
      <c r="L387" s="124"/>
      <c r="M387" s="124"/>
      <c r="N387" s="124"/>
      <c r="O387" s="124"/>
      <c r="P387" s="124"/>
      <c r="Q387" s="124"/>
      <c r="R387" s="124"/>
      <c r="S387" s="124"/>
    </row>
    <row r="388" spans="11:19" s="199" customFormat="1" ht="15">
      <c r="K388" s="124"/>
      <c r="L388" s="124"/>
      <c r="M388" s="124"/>
      <c r="N388" s="124"/>
      <c r="O388" s="124"/>
      <c r="P388" s="124"/>
      <c r="Q388" s="124"/>
      <c r="R388" s="124"/>
      <c r="S388" s="124"/>
    </row>
    <row r="389" spans="11:19" s="199" customFormat="1" ht="15">
      <c r="K389" s="124"/>
      <c r="L389" s="124"/>
      <c r="M389" s="124"/>
      <c r="N389" s="124"/>
      <c r="O389" s="124"/>
      <c r="P389" s="124"/>
      <c r="Q389" s="124"/>
      <c r="R389" s="124"/>
      <c r="S389" s="124"/>
    </row>
    <row r="390" spans="11:19" s="199" customFormat="1" ht="15">
      <c r="K390" s="124"/>
      <c r="L390" s="124"/>
      <c r="M390" s="124"/>
      <c r="N390" s="124"/>
      <c r="O390" s="124"/>
      <c r="P390" s="124"/>
      <c r="Q390" s="124"/>
      <c r="R390" s="124"/>
      <c r="S390" s="124"/>
    </row>
    <row r="391" spans="11:19" s="199" customFormat="1" ht="15">
      <c r="K391" s="124"/>
      <c r="L391" s="124"/>
      <c r="M391" s="124"/>
      <c r="N391" s="124"/>
      <c r="O391" s="124"/>
      <c r="P391" s="124"/>
      <c r="Q391" s="124"/>
      <c r="R391" s="124"/>
      <c r="S391" s="124"/>
    </row>
    <row r="392" spans="11:19" s="199" customFormat="1" ht="15">
      <c r="K392" s="124"/>
      <c r="L392" s="124"/>
      <c r="M392" s="124"/>
      <c r="N392" s="124"/>
      <c r="O392" s="124"/>
      <c r="P392" s="124"/>
      <c r="Q392" s="124"/>
      <c r="R392" s="124"/>
      <c r="S392" s="124"/>
    </row>
    <row r="393" spans="11:19" s="199" customFormat="1" ht="15">
      <c r="K393" s="124"/>
      <c r="L393" s="124"/>
      <c r="M393" s="124"/>
      <c r="N393" s="124"/>
      <c r="O393" s="124"/>
      <c r="P393" s="124"/>
      <c r="Q393" s="124"/>
      <c r="R393" s="124"/>
      <c r="S393" s="124"/>
    </row>
    <row r="394" spans="11:19" s="199" customFormat="1" ht="15">
      <c r="K394" s="124"/>
      <c r="L394" s="124"/>
      <c r="M394" s="124"/>
      <c r="N394" s="124"/>
      <c r="O394" s="124"/>
      <c r="P394" s="124"/>
      <c r="Q394" s="124"/>
      <c r="R394" s="124"/>
      <c r="S394" s="124"/>
    </row>
    <row r="395" spans="11:19" s="199" customFormat="1" ht="15">
      <c r="K395" s="124"/>
      <c r="L395" s="124"/>
      <c r="M395" s="124"/>
      <c r="N395" s="124"/>
      <c r="O395" s="124"/>
      <c r="P395" s="124"/>
      <c r="Q395" s="124"/>
      <c r="R395" s="124"/>
      <c r="S395" s="124"/>
    </row>
    <row r="396" spans="11:19" s="199" customFormat="1" ht="15">
      <c r="K396" s="124"/>
      <c r="L396" s="124"/>
      <c r="M396" s="124"/>
      <c r="N396" s="124"/>
      <c r="O396" s="124"/>
      <c r="P396" s="124"/>
      <c r="Q396" s="124"/>
      <c r="R396" s="124"/>
      <c r="S396" s="124"/>
    </row>
    <row r="397" spans="11:19" s="199" customFormat="1" ht="15">
      <c r="K397" s="124"/>
      <c r="L397" s="124"/>
      <c r="M397" s="124"/>
      <c r="N397" s="124"/>
      <c r="O397" s="124"/>
      <c r="P397" s="124"/>
      <c r="Q397" s="124"/>
      <c r="R397" s="124"/>
      <c r="S397" s="124"/>
    </row>
    <row r="398" spans="11:19" s="199" customFormat="1" ht="15">
      <c r="K398" s="124"/>
      <c r="L398" s="124"/>
      <c r="M398" s="124"/>
      <c r="N398" s="124"/>
      <c r="O398" s="124"/>
      <c r="P398" s="124"/>
      <c r="Q398" s="124"/>
      <c r="R398" s="124"/>
      <c r="S398" s="124"/>
    </row>
    <row r="399" spans="11:19" s="199" customFormat="1" ht="15">
      <c r="K399" s="124"/>
      <c r="L399" s="124"/>
      <c r="M399" s="124"/>
      <c r="N399" s="124"/>
      <c r="O399" s="124"/>
      <c r="P399" s="124"/>
      <c r="Q399" s="124"/>
      <c r="R399" s="124"/>
      <c r="S399" s="124"/>
    </row>
    <row r="400" spans="11:19" s="199" customFormat="1" ht="15">
      <c r="K400" s="124"/>
      <c r="L400" s="124"/>
      <c r="M400" s="124"/>
      <c r="N400" s="124"/>
      <c r="O400" s="124"/>
      <c r="P400" s="124"/>
      <c r="Q400" s="124"/>
      <c r="R400" s="124"/>
      <c r="S400" s="124"/>
    </row>
    <row r="401" spans="11:19" s="199" customFormat="1" ht="15">
      <c r="K401" s="124"/>
      <c r="L401" s="124"/>
      <c r="M401" s="124"/>
      <c r="N401" s="124"/>
      <c r="O401" s="124"/>
      <c r="P401" s="124"/>
      <c r="Q401" s="124"/>
      <c r="R401" s="124"/>
      <c r="S401" s="124"/>
    </row>
    <row r="402" spans="11:19" s="199" customFormat="1" ht="15">
      <c r="K402" s="124"/>
      <c r="L402" s="124"/>
      <c r="M402" s="124"/>
      <c r="N402" s="124"/>
      <c r="O402" s="124"/>
      <c r="P402" s="124"/>
      <c r="Q402" s="124"/>
      <c r="R402" s="124"/>
      <c r="S402" s="124"/>
    </row>
    <row r="403" spans="11:19" s="199" customFormat="1" ht="15">
      <c r="K403" s="124"/>
      <c r="L403" s="124"/>
      <c r="M403" s="124"/>
      <c r="N403" s="124"/>
      <c r="O403" s="124"/>
      <c r="P403" s="124"/>
      <c r="Q403" s="124"/>
      <c r="R403" s="124"/>
      <c r="S403" s="124"/>
    </row>
    <row r="404" spans="11:19" s="199" customFormat="1" ht="15">
      <c r="K404" s="124"/>
      <c r="L404" s="124"/>
      <c r="M404" s="124"/>
      <c r="N404" s="124"/>
      <c r="O404" s="124"/>
      <c r="P404" s="124"/>
      <c r="Q404" s="124"/>
      <c r="R404" s="124"/>
      <c r="S404" s="124"/>
    </row>
    <row r="405" spans="11:19" s="199" customFormat="1" ht="15">
      <c r="K405" s="124"/>
      <c r="L405" s="124"/>
      <c r="M405" s="124"/>
      <c r="N405" s="124"/>
      <c r="O405" s="124"/>
      <c r="P405" s="124"/>
      <c r="Q405" s="124"/>
      <c r="R405" s="124"/>
      <c r="S405" s="124"/>
    </row>
    <row r="406" spans="11:19" s="199" customFormat="1" ht="15">
      <c r="K406" s="124"/>
      <c r="L406" s="124"/>
      <c r="M406" s="124"/>
      <c r="N406" s="124"/>
      <c r="O406" s="124"/>
      <c r="P406" s="124"/>
      <c r="Q406" s="124"/>
      <c r="R406" s="124"/>
      <c r="S406" s="124"/>
    </row>
    <row r="407" spans="11:19" s="199" customFormat="1" ht="15">
      <c r="K407" s="124"/>
      <c r="L407" s="124"/>
      <c r="M407" s="124"/>
      <c r="N407" s="124"/>
      <c r="O407" s="124"/>
      <c r="P407" s="124"/>
      <c r="Q407" s="124"/>
      <c r="R407" s="124"/>
      <c r="S407" s="124"/>
    </row>
    <row r="408" spans="11:19" s="199" customFormat="1" ht="15">
      <c r="K408" s="124"/>
      <c r="L408" s="124"/>
      <c r="M408" s="124"/>
      <c r="N408" s="124"/>
      <c r="O408" s="124"/>
      <c r="P408" s="124"/>
      <c r="Q408" s="124"/>
      <c r="R408" s="124"/>
      <c r="S408" s="124"/>
    </row>
    <row r="409" spans="11:19" s="199" customFormat="1" ht="15">
      <c r="K409" s="124"/>
      <c r="L409" s="124"/>
      <c r="M409" s="124"/>
      <c r="N409" s="124"/>
      <c r="O409" s="124"/>
      <c r="P409" s="124"/>
      <c r="Q409" s="124"/>
      <c r="R409" s="124"/>
      <c r="S409" s="124"/>
    </row>
    <row r="410" spans="11:19" s="199" customFormat="1" ht="15">
      <c r="K410" s="124"/>
      <c r="L410" s="124"/>
      <c r="M410" s="124"/>
      <c r="N410" s="124"/>
      <c r="O410" s="124"/>
      <c r="P410" s="124"/>
      <c r="Q410" s="124"/>
      <c r="R410" s="124"/>
      <c r="S410" s="124"/>
    </row>
    <row r="411" spans="11:19" s="199" customFormat="1" ht="15">
      <c r="K411" s="124"/>
      <c r="L411" s="124"/>
      <c r="M411" s="124"/>
      <c r="N411" s="124"/>
      <c r="O411" s="124"/>
      <c r="P411" s="124"/>
      <c r="Q411" s="124"/>
      <c r="R411" s="124"/>
      <c r="S411" s="124"/>
    </row>
    <row r="412" spans="11:19" s="199" customFormat="1" ht="15">
      <c r="K412" s="124"/>
      <c r="L412" s="124"/>
      <c r="M412" s="124"/>
      <c r="N412" s="124"/>
      <c r="O412" s="124"/>
      <c r="P412" s="124"/>
      <c r="Q412" s="124"/>
      <c r="R412" s="124"/>
      <c r="S412" s="124"/>
    </row>
    <row r="413" spans="11:19" s="199" customFormat="1" ht="15">
      <c r="K413" s="124"/>
      <c r="L413" s="124"/>
      <c r="M413" s="124"/>
      <c r="N413" s="124"/>
      <c r="O413" s="124"/>
      <c r="P413" s="124"/>
      <c r="Q413" s="124"/>
      <c r="R413" s="124"/>
      <c r="S413" s="124"/>
    </row>
    <row r="414" spans="11:19" s="199" customFormat="1" ht="15">
      <c r="K414" s="124"/>
      <c r="L414" s="124"/>
      <c r="M414" s="124"/>
      <c r="N414" s="124"/>
      <c r="O414" s="124"/>
      <c r="P414" s="124"/>
      <c r="Q414" s="124"/>
      <c r="R414" s="124"/>
      <c r="S414" s="124"/>
    </row>
    <row r="415" spans="11:19" s="199" customFormat="1" ht="15">
      <c r="K415" s="124"/>
      <c r="L415" s="124"/>
      <c r="M415" s="124"/>
      <c r="N415" s="124"/>
      <c r="O415" s="124"/>
      <c r="P415" s="124"/>
      <c r="Q415" s="124"/>
      <c r="R415" s="124"/>
      <c r="S415" s="124"/>
    </row>
    <row r="416" spans="11:19" s="199" customFormat="1" ht="15">
      <c r="K416" s="124"/>
      <c r="L416" s="124"/>
      <c r="M416" s="124"/>
      <c r="N416" s="124"/>
      <c r="O416" s="124"/>
      <c r="P416" s="124"/>
      <c r="Q416" s="124"/>
      <c r="R416" s="124"/>
      <c r="S416" s="124"/>
    </row>
    <row r="417" spans="11:19" s="199" customFormat="1" ht="15">
      <c r="K417" s="124"/>
      <c r="L417" s="124"/>
      <c r="M417" s="124"/>
      <c r="N417" s="124"/>
      <c r="O417" s="124"/>
      <c r="P417" s="124"/>
      <c r="Q417" s="124"/>
      <c r="R417" s="124"/>
      <c r="S417" s="124"/>
    </row>
    <row r="418" spans="11:19" s="199" customFormat="1" ht="15">
      <c r="K418" s="124"/>
      <c r="L418" s="124"/>
      <c r="M418" s="124"/>
      <c r="N418" s="124"/>
      <c r="O418" s="124"/>
      <c r="P418" s="124"/>
      <c r="Q418" s="124"/>
      <c r="R418" s="124"/>
      <c r="S418" s="124"/>
    </row>
    <row r="419" spans="11:19" s="199" customFormat="1" ht="15">
      <c r="K419" s="124"/>
      <c r="L419" s="124"/>
      <c r="M419" s="124"/>
      <c r="N419" s="124"/>
      <c r="O419" s="124"/>
      <c r="P419" s="124"/>
      <c r="Q419" s="124"/>
      <c r="R419" s="124"/>
      <c r="S419" s="124"/>
    </row>
    <row r="420" spans="11:19" s="199" customFormat="1" ht="15">
      <c r="K420" s="124"/>
      <c r="L420" s="124"/>
      <c r="M420" s="124"/>
      <c r="N420" s="124"/>
      <c r="O420" s="124"/>
      <c r="P420" s="124"/>
      <c r="Q420" s="124"/>
      <c r="R420" s="124"/>
      <c r="S420" s="124"/>
    </row>
    <row r="421" spans="11:19" s="199" customFormat="1" ht="15">
      <c r="K421" s="124"/>
      <c r="L421" s="124"/>
      <c r="M421" s="124"/>
      <c r="N421" s="124"/>
      <c r="O421" s="124"/>
      <c r="P421" s="124"/>
      <c r="Q421" s="124"/>
      <c r="R421" s="124"/>
      <c r="S421" s="124"/>
    </row>
    <row r="422" spans="11:19" s="199" customFormat="1" ht="15">
      <c r="K422" s="124"/>
      <c r="L422" s="124"/>
      <c r="M422" s="124"/>
      <c r="N422" s="124"/>
      <c r="O422" s="124"/>
      <c r="P422" s="124"/>
      <c r="Q422" s="124"/>
      <c r="R422" s="124"/>
      <c r="S422" s="124"/>
    </row>
    <row r="423" spans="11:19" s="199" customFormat="1" ht="15">
      <c r="K423" s="124"/>
      <c r="L423" s="124"/>
      <c r="M423" s="124"/>
      <c r="N423" s="124"/>
      <c r="O423" s="124"/>
      <c r="P423" s="124"/>
      <c r="Q423" s="124"/>
      <c r="R423" s="124"/>
      <c r="S423" s="124"/>
    </row>
    <row r="424" spans="11:19" s="199" customFormat="1" ht="15">
      <c r="K424" s="124"/>
      <c r="L424" s="124"/>
      <c r="M424" s="124"/>
      <c r="N424" s="124"/>
      <c r="O424" s="124"/>
      <c r="P424" s="124"/>
      <c r="Q424" s="124"/>
      <c r="R424" s="124"/>
      <c r="S424" s="124"/>
    </row>
    <row r="425" spans="11:19" s="199" customFormat="1" ht="15">
      <c r="K425" s="124"/>
      <c r="L425" s="124"/>
      <c r="M425" s="124"/>
      <c r="N425" s="124"/>
      <c r="O425" s="124"/>
      <c r="P425" s="124"/>
      <c r="Q425" s="124"/>
      <c r="R425" s="124"/>
      <c r="S425" s="124"/>
    </row>
    <row r="426" spans="11:19" s="199" customFormat="1" ht="15">
      <c r="K426" s="124"/>
      <c r="L426" s="124"/>
      <c r="M426" s="124"/>
      <c r="N426" s="124"/>
      <c r="O426" s="124"/>
      <c r="P426" s="124"/>
      <c r="Q426" s="124"/>
      <c r="R426" s="124"/>
      <c r="S426" s="124"/>
    </row>
    <row r="427" spans="11:19" s="199" customFormat="1" ht="15">
      <c r="K427" s="124"/>
      <c r="L427" s="124"/>
      <c r="M427" s="124"/>
      <c r="N427" s="124"/>
      <c r="O427" s="124"/>
      <c r="P427" s="124"/>
      <c r="Q427" s="124"/>
      <c r="R427" s="124"/>
      <c r="S427" s="124"/>
    </row>
    <row r="428" spans="11:19" s="199" customFormat="1" ht="15">
      <c r="K428" s="124"/>
      <c r="L428" s="124"/>
      <c r="M428" s="124"/>
      <c r="N428" s="124"/>
      <c r="O428" s="124"/>
      <c r="P428" s="124"/>
      <c r="Q428" s="124"/>
      <c r="R428" s="124"/>
      <c r="S428" s="124"/>
    </row>
    <row r="429" spans="11:19" s="199" customFormat="1" ht="15">
      <c r="K429" s="124"/>
      <c r="L429" s="124"/>
      <c r="M429" s="124"/>
      <c r="N429" s="124"/>
      <c r="O429" s="124"/>
      <c r="P429" s="124"/>
      <c r="Q429" s="124"/>
      <c r="R429" s="124"/>
      <c r="S429" s="124"/>
    </row>
    <row r="430" spans="11:19" s="199" customFormat="1" ht="15">
      <c r="K430" s="124"/>
      <c r="L430" s="124"/>
      <c r="M430" s="124"/>
      <c r="N430" s="124"/>
      <c r="O430" s="124"/>
      <c r="P430" s="124"/>
      <c r="Q430" s="124"/>
      <c r="R430" s="124"/>
      <c r="S430" s="124"/>
    </row>
    <row r="431" spans="11:19" s="199" customFormat="1" ht="15">
      <c r="K431" s="124"/>
      <c r="L431" s="124"/>
      <c r="M431" s="124"/>
      <c r="N431" s="124"/>
      <c r="O431" s="124"/>
      <c r="P431" s="124"/>
      <c r="Q431" s="124"/>
      <c r="R431" s="124"/>
      <c r="S431" s="124"/>
    </row>
    <row r="432" spans="11:19" s="199" customFormat="1" ht="15">
      <c r="K432" s="124"/>
      <c r="L432" s="124"/>
      <c r="M432" s="124"/>
      <c r="N432" s="124"/>
      <c r="O432" s="124"/>
      <c r="P432" s="124"/>
      <c r="Q432" s="124"/>
      <c r="R432" s="124"/>
      <c r="S432" s="124"/>
    </row>
    <row r="433" spans="11:19" s="199" customFormat="1" ht="15">
      <c r="K433" s="124"/>
      <c r="L433" s="124"/>
      <c r="M433" s="124"/>
      <c r="N433" s="124"/>
      <c r="O433" s="124"/>
      <c r="P433" s="124"/>
      <c r="Q433" s="124"/>
      <c r="R433" s="124"/>
      <c r="S433" s="124"/>
    </row>
    <row r="434" spans="11:19" s="199" customFormat="1" ht="15">
      <c r="K434" s="124"/>
      <c r="L434" s="124"/>
      <c r="M434" s="124"/>
      <c r="N434" s="124"/>
      <c r="O434" s="124"/>
      <c r="P434" s="124"/>
      <c r="Q434" s="124"/>
      <c r="R434" s="124"/>
      <c r="S434" s="124"/>
    </row>
    <row r="435" spans="11:19" s="199" customFormat="1" ht="15">
      <c r="K435" s="124"/>
      <c r="L435" s="124"/>
      <c r="M435" s="124"/>
      <c r="N435" s="124"/>
      <c r="O435" s="124"/>
      <c r="P435" s="124"/>
      <c r="Q435" s="124"/>
      <c r="R435" s="124"/>
      <c r="S435" s="124"/>
    </row>
    <row r="436" spans="11:19" s="199" customFormat="1" ht="15">
      <c r="K436" s="124"/>
      <c r="L436" s="124"/>
      <c r="M436" s="124"/>
      <c r="N436" s="124"/>
      <c r="O436" s="124"/>
      <c r="P436" s="124"/>
      <c r="Q436" s="124"/>
      <c r="R436" s="124"/>
      <c r="S436" s="124"/>
    </row>
    <row r="437" spans="11:19" s="199" customFormat="1" ht="15">
      <c r="K437" s="124"/>
      <c r="L437" s="124"/>
      <c r="M437" s="124"/>
      <c r="N437" s="124"/>
      <c r="O437" s="124"/>
      <c r="P437" s="124"/>
      <c r="Q437" s="124"/>
      <c r="R437" s="124"/>
      <c r="S437" s="124"/>
    </row>
    <row r="438" spans="11:19" s="199" customFormat="1" ht="15">
      <c r="K438" s="124"/>
      <c r="L438" s="124"/>
      <c r="M438" s="124"/>
      <c r="N438" s="124"/>
      <c r="O438" s="124"/>
      <c r="P438" s="124"/>
      <c r="Q438" s="124"/>
      <c r="R438" s="124"/>
      <c r="S438" s="124"/>
    </row>
    <row r="439" spans="11:19" s="199" customFormat="1" ht="15">
      <c r="K439" s="124"/>
      <c r="L439" s="124"/>
      <c r="M439" s="124"/>
      <c r="N439" s="124"/>
      <c r="O439" s="124"/>
      <c r="P439" s="124"/>
      <c r="Q439" s="124"/>
      <c r="R439" s="124"/>
      <c r="S439" s="124"/>
    </row>
    <row r="440" spans="11:19" s="199" customFormat="1" ht="15">
      <c r="K440" s="124"/>
      <c r="L440" s="124"/>
      <c r="M440" s="124"/>
      <c r="N440" s="124"/>
      <c r="O440" s="124"/>
      <c r="P440" s="124"/>
      <c r="Q440" s="124"/>
      <c r="R440" s="124"/>
      <c r="S440" s="124"/>
    </row>
    <row r="441" spans="11:19" s="199" customFormat="1" ht="15">
      <c r="K441" s="124"/>
      <c r="L441" s="124"/>
      <c r="M441" s="124"/>
      <c r="N441" s="124"/>
      <c r="O441" s="124"/>
      <c r="P441" s="124"/>
      <c r="Q441" s="124"/>
      <c r="R441" s="124"/>
      <c r="S441" s="124"/>
    </row>
    <row r="442" spans="11:19" s="199" customFormat="1" ht="15">
      <c r="K442" s="124"/>
      <c r="L442" s="124"/>
      <c r="M442" s="124"/>
      <c r="N442" s="124"/>
      <c r="O442" s="124"/>
      <c r="P442" s="124"/>
      <c r="Q442" s="124"/>
      <c r="R442" s="124"/>
      <c r="S442" s="124"/>
    </row>
    <row r="443" spans="11:19" s="199" customFormat="1" ht="15">
      <c r="K443" s="124"/>
      <c r="L443" s="124"/>
      <c r="M443" s="124"/>
      <c r="N443" s="124"/>
      <c r="O443" s="124"/>
      <c r="P443" s="124"/>
      <c r="Q443" s="124"/>
      <c r="R443" s="124"/>
      <c r="S443" s="124"/>
    </row>
    <row r="444" spans="11:19" s="199" customFormat="1" ht="15">
      <c r="K444" s="124"/>
      <c r="L444" s="124"/>
      <c r="M444" s="124"/>
      <c r="N444" s="124"/>
      <c r="O444" s="124"/>
      <c r="P444" s="124"/>
      <c r="Q444" s="124"/>
      <c r="R444" s="124"/>
      <c r="S444" s="124"/>
    </row>
    <row r="445" spans="11:19" s="199" customFormat="1" ht="15">
      <c r="K445" s="124"/>
      <c r="L445" s="124"/>
      <c r="M445" s="124"/>
      <c r="N445" s="124"/>
      <c r="O445" s="124"/>
      <c r="P445" s="124"/>
      <c r="Q445" s="124"/>
      <c r="R445" s="124"/>
      <c r="S445" s="124"/>
    </row>
    <row r="446" spans="11:19" s="199" customFormat="1" ht="15">
      <c r="K446" s="124"/>
      <c r="L446" s="124"/>
      <c r="M446" s="124"/>
      <c r="N446" s="124"/>
      <c r="O446" s="124"/>
      <c r="P446" s="124"/>
      <c r="Q446" s="124"/>
      <c r="R446" s="124"/>
      <c r="S446" s="124"/>
    </row>
    <row r="447" spans="11:19" s="199" customFormat="1" ht="15">
      <c r="K447" s="124"/>
      <c r="L447" s="124"/>
      <c r="M447" s="124"/>
      <c r="N447" s="124"/>
      <c r="O447" s="124"/>
      <c r="P447" s="124"/>
      <c r="Q447" s="124"/>
      <c r="R447" s="124"/>
      <c r="S447" s="124"/>
    </row>
    <row r="448" spans="11:19" s="199" customFormat="1" ht="15">
      <c r="K448" s="124"/>
      <c r="L448" s="124"/>
      <c r="M448" s="124"/>
      <c r="N448" s="124"/>
      <c r="O448" s="124"/>
      <c r="P448" s="124"/>
      <c r="Q448" s="124"/>
      <c r="R448" s="124"/>
      <c r="S448" s="124"/>
    </row>
    <row r="449" spans="11:19" s="199" customFormat="1" ht="15">
      <c r="K449" s="124"/>
      <c r="L449" s="124"/>
      <c r="M449" s="124"/>
      <c r="N449" s="124"/>
      <c r="O449" s="124"/>
      <c r="P449" s="124"/>
      <c r="Q449" s="124"/>
      <c r="R449" s="124"/>
      <c r="S449" s="124"/>
    </row>
    <row r="450" spans="11:19" s="199" customFormat="1" ht="15">
      <c r="K450" s="124"/>
      <c r="L450" s="124"/>
      <c r="M450" s="124"/>
      <c r="N450" s="124"/>
      <c r="O450" s="124"/>
      <c r="P450" s="124"/>
      <c r="Q450" s="124"/>
      <c r="R450" s="124"/>
      <c r="S450" s="124"/>
    </row>
    <row r="451" spans="11:19" s="199" customFormat="1" ht="15">
      <c r="K451" s="124"/>
      <c r="L451" s="124"/>
      <c r="M451" s="124"/>
      <c r="N451" s="124"/>
      <c r="O451" s="124"/>
      <c r="P451" s="124"/>
      <c r="Q451" s="124"/>
      <c r="R451" s="124"/>
      <c r="S451" s="124"/>
    </row>
    <row r="452" spans="11:19" s="199" customFormat="1" ht="15">
      <c r="K452" s="124"/>
      <c r="L452" s="124"/>
      <c r="M452" s="124"/>
      <c r="N452" s="124"/>
      <c r="O452" s="124"/>
      <c r="P452" s="124"/>
      <c r="Q452" s="124"/>
      <c r="R452" s="124"/>
      <c r="S452" s="124"/>
    </row>
    <row r="453" spans="11:19" s="199" customFormat="1" ht="15">
      <c r="K453" s="124"/>
      <c r="L453" s="124"/>
      <c r="M453" s="124"/>
      <c r="N453" s="124"/>
      <c r="O453" s="124"/>
      <c r="P453" s="124"/>
      <c r="Q453" s="124"/>
      <c r="R453" s="124"/>
      <c r="S453" s="124"/>
    </row>
    <row r="454" spans="11:19" s="199" customFormat="1" ht="15">
      <c r="K454" s="124"/>
      <c r="L454" s="124"/>
      <c r="M454" s="124"/>
      <c r="N454" s="124"/>
      <c r="O454" s="124"/>
      <c r="P454" s="124"/>
      <c r="Q454" s="124"/>
      <c r="R454" s="124"/>
      <c r="S454" s="124"/>
    </row>
    <row r="455" spans="11:19" s="199" customFormat="1" ht="15">
      <c r="K455" s="124"/>
      <c r="L455" s="124"/>
      <c r="M455" s="124"/>
      <c r="N455" s="124"/>
      <c r="O455" s="124"/>
      <c r="P455" s="124"/>
      <c r="Q455" s="124"/>
      <c r="R455" s="124"/>
      <c r="S455" s="124"/>
    </row>
    <row r="456" spans="11:19" s="199" customFormat="1" ht="15">
      <c r="K456" s="124"/>
      <c r="L456" s="124"/>
      <c r="M456" s="124"/>
      <c r="N456" s="124"/>
      <c r="O456" s="124"/>
      <c r="P456" s="124"/>
      <c r="Q456" s="124"/>
      <c r="R456" s="124"/>
      <c r="S456" s="124"/>
    </row>
    <row r="457" spans="11:19" s="199" customFormat="1" ht="15">
      <c r="K457" s="124"/>
      <c r="L457" s="124"/>
      <c r="M457" s="124"/>
      <c r="N457" s="124"/>
      <c r="O457" s="124"/>
      <c r="P457" s="124"/>
      <c r="Q457" s="124"/>
      <c r="R457" s="124"/>
      <c r="S457" s="124"/>
    </row>
    <row r="458" spans="11:19" s="199" customFormat="1" ht="15">
      <c r="K458" s="124"/>
      <c r="L458" s="124"/>
      <c r="M458" s="124"/>
      <c r="N458" s="124"/>
      <c r="O458" s="124"/>
      <c r="P458" s="124"/>
      <c r="Q458" s="124"/>
      <c r="R458" s="124"/>
      <c r="S458" s="124"/>
    </row>
    <row r="459" spans="11:19" s="199" customFormat="1" ht="15">
      <c r="K459" s="124"/>
      <c r="L459" s="124"/>
      <c r="M459" s="124"/>
      <c r="N459" s="124"/>
      <c r="O459" s="124"/>
      <c r="P459" s="124"/>
      <c r="Q459" s="124"/>
      <c r="R459" s="124"/>
      <c r="S459" s="124"/>
    </row>
    <row r="460" spans="11:19" s="199" customFormat="1" ht="15">
      <c r="K460" s="124"/>
      <c r="L460" s="124"/>
      <c r="M460" s="124"/>
      <c r="N460" s="124"/>
      <c r="O460" s="124"/>
      <c r="P460" s="124"/>
      <c r="Q460" s="124"/>
      <c r="R460" s="124"/>
      <c r="S460" s="124"/>
    </row>
    <row r="461" spans="11:19" s="199" customFormat="1" ht="15">
      <c r="K461" s="124"/>
      <c r="L461" s="124"/>
      <c r="M461" s="124"/>
      <c r="N461" s="124"/>
      <c r="O461" s="124"/>
      <c r="P461" s="124"/>
      <c r="Q461" s="124"/>
      <c r="R461" s="124"/>
      <c r="S461" s="124"/>
    </row>
    <row r="462" spans="11:19" s="199" customFormat="1" ht="15">
      <c r="K462" s="124"/>
      <c r="L462" s="124"/>
      <c r="M462" s="124"/>
      <c r="N462" s="124"/>
      <c r="O462" s="124"/>
      <c r="P462" s="124"/>
      <c r="Q462" s="124"/>
      <c r="R462" s="124"/>
      <c r="S462" s="124"/>
    </row>
    <row r="463" spans="11:19" s="199" customFormat="1" ht="15">
      <c r="K463" s="124"/>
      <c r="L463" s="124"/>
      <c r="M463" s="124"/>
      <c r="N463" s="124"/>
      <c r="O463" s="124"/>
      <c r="P463" s="124"/>
      <c r="Q463" s="124"/>
      <c r="R463" s="124"/>
      <c r="S463" s="124"/>
    </row>
    <row r="464" spans="11:19" s="199" customFormat="1" ht="15">
      <c r="K464" s="124"/>
      <c r="L464" s="124"/>
      <c r="M464" s="124"/>
      <c r="N464" s="124"/>
      <c r="O464" s="124"/>
      <c r="P464" s="124"/>
      <c r="Q464" s="124"/>
      <c r="R464" s="124"/>
      <c r="S464" s="124"/>
    </row>
    <row r="465" spans="11:19" s="199" customFormat="1" ht="15">
      <c r="K465" s="124"/>
      <c r="L465" s="124"/>
      <c r="M465" s="124"/>
      <c r="N465" s="124"/>
      <c r="O465" s="124"/>
      <c r="P465" s="124"/>
      <c r="Q465" s="124"/>
      <c r="R465" s="124"/>
      <c r="S465" s="124"/>
    </row>
    <row r="466" spans="11:19" s="199" customFormat="1" ht="15">
      <c r="K466" s="124"/>
      <c r="L466" s="124"/>
      <c r="M466" s="124"/>
      <c r="N466" s="124"/>
      <c r="O466" s="124"/>
      <c r="P466" s="124"/>
      <c r="Q466" s="124"/>
      <c r="R466" s="124"/>
      <c r="S466" s="124"/>
    </row>
    <row r="467" spans="11:19" s="199" customFormat="1" ht="15">
      <c r="K467" s="124"/>
      <c r="L467" s="124"/>
      <c r="M467" s="124"/>
      <c r="N467" s="124"/>
      <c r="O467" s="124"/>
      <c r="P467" s="124"/>
      <c r="Q467" s="124"/>
      <c r="R467" s="124"/>
      <c r="S467" s="124"/>
    </row>
    <row r="468" spans="11:19" s="199" customFormat="1" ht="15">
      <c r="K468" s="124"/>
      <c r="L468" s="124"/>
      <c r="M468" s="124"/>
      <c r="N468" s="124"/>
      <c r="O468" s="124"/>
      <c r="P468" s="124"/>
      <c r="Q468" s="124"/>
      <c r="R468" s="124"/>
      <c r="S468" s="124"/>
    </row>
    <row r="469" spans="11:19" s="199" customFormat="1" ht="15">
      <c r="K469" s="124"/>
      <c r="L469" s="124"/>
      <c r="M469" s="124"/>
      <c r="N469" s="124"/>
      <c r="O469" s="124"/>
      <c r="P469" s="124"/>
      <c r="Q469" s="124"/>
      <c r="R469" s="124"/>
      <c r="S469" s="124"/>
    </row>
    <row r="470" spans="11:19" s="199" customFormat="1" ht="15">
      <c r="K470" s="124"/>
      <c r="L470" s="124"/>
      <c r="M470" s="124"/>
      <c r="N470" s="124"/>
      <c r="O470" s="124"/>
      <c r="P470" s="124"/>
      <c r="Q470" s="124"/>
      <c r="R470" s="124"/>
      <c r="S470" s="124"/>
    </row>
    <row r="471" spans="11:19" s="199" customFormat="1" ht="15">
      <c r="K471" s="124"/>
      <c r="L471" s="124"/>
      <c r="M471" s="124"/>
      <c r="N471" s="124"/>
      <c r="O471" s="124"/>
      <c r="P471" s="124"/>
      <c r="Q471" s="124"/>
      <c r="R471" s="124"/>
      <c r="S471" s="124"/>
    </row>
    <row r="472" spans="11:19" s="199" customFormat="1" ht="15">
      <c r="K472" s="124"/>
      <c r="L472" s="124"/>
      <c r="M472" s="124"/>
      <c r="N472" s="124"/>
      <c r="O472" s="124"/>
      <c r="P472" s="124"/>
      <c r="Q472" s="124"/>
      <c r="R472" s="124"/>
      <c r="S472" s="124"/>
    </row>
    <row r="473" spans="11:19" s="199" customFormat="1" ht="15">
      <c r="K473" s="124"/>
      <c r="L473" s="124"/>
      <c r="M473" s="124"/>
      <c r="N473" s="124"/>
      <c r="O473" s="124"/>
      <c r="P473" s="124"/>
      <c r="Q473" s="124"/>
      <c r="R473" s="124"/>
      <c r="S473" s="124"/>
    </row>
    <row r="474" spans="11:19" s="199" customFormat="1" ht="15">
      <c r="K474" s="124"/>
      <c r="L474" s="124"/>
      <c r="M474" s="124"/>
      <c r="N474" s="124"/>
      <c r="O474" s="124"/>
      <c r="P474" s="124"/>
      <c r="Q474" s="124"/>
      <c r="R474" s="124"/>
      <c r="S474" s="124"/>
    </row>
    <row r="475" spans="11:19" s="199" customFormat="1" ht="15">
      <c r="K475" s="124"/>
      <c r="L475" s="124"/>
      <c r="M475" s="124"/>
      <c r="N475" s="124"/>
      <c r="O475" s="124"/>
      <c r="P475" s="124"/>
      <c r="Q475" s="124"/>
      <c r="R475" s="124"/>
      <c r="S475" s="124"/>
    </row>
    <row r="476" spans="11:19" s="199" customFormat="1" ht="15">
      <c r="K476" s="124"/>
      <c r="L476" s="124"/>
      <c r="M476" s="124"/>
      <c r="N476" s="124"/>
      <c r="O476" s="124"/>
      <c r="P476" s="124"/>
      <c r="Q476" s="124"/>
      <c r="R476" s="124"/>
      <c r="S476" s="124"/>
    </row>
    <row r="477" spans="11:19" s="199" customFormat="1" ht="15">
      <c r="K477" s="124"/>
      <c r="L477" s="124"/>
      <c r="M477" s="124"/>
      <c r="N477" s="124"/>
      <c r="O477" s="124"/>
      <c r="P477" s="124"/>
      <c r="Q477" s="124"/>
      <c r="R477" s="124"/>
      <c r="S477" s="124"/>
    </row>
    <row r="478" spans="11:19" s="199" customFormat="1" ht="15">
      <c r="K478" s="124"/>
      <c r="L478" s="124"/>
      <c r="M478" s="124"/>
      <c r="N478" s="124"/>
      <c r="O478" s="124"/>
      <c r="P478" s="124"/>
      <c r="Q478" s="124"/>
      <c r="R478" s="124"/>
      <c r="S478" s="124"/>
    </row>
    <row r="479" spans="11:19" s="199" customFormat="1" ht="15">
      <c r="K479" s="124"/>
      <c r="L479" s="124"/>
      <c r="M479" s="124"/>
      <c r="N479" s="124"/>
      <c r="O479" s="124"/>
      <c r="P479" s="124"/>
      <c r="Q479" s="124"/>
      <c r="R479" s="124"/>
      <c r="S479" s="124"/>
    </row>
    <row r="480" spans="11:19" s="199" customFormat="1" ht="15">
      <c r="K480" s="124"/>
      <c r="L480" s="124"/>
      <c r="M480" s="124"/>
      <c r="N480" s="124"/>
      <c r="O480" s="124"/>
      <c r="P480" s="124"/>
      <c r="Q480" s="124"/>
      <c r="R480" s="124"/>
      <c r="S480" s="124"/>
    </row>
    <row r="481" spans="11:19" s="199" customFormat="1" ht="15">
      <c r="K481" s="124"/>
      <c r="L481" s="124"/>
      <c r="M481" s="124"/>
      <c r="N481" s="124"/>
      <c r="O481" s="124"/>
      <c r="P481" s="124"/>
      <c r="Q481" s="124"/>
      <c r="R481" s="124"/>
      <c r="S481" s="124"/>
    </row>
    <row r="482" spans="11:19" s="199" customFormat="1" ht="15">
      <c r="K482" s="124"/>
      <c r="L482" s="124"/>
      <c r="M482" s="124"/>
      <c r="N482" s="124"/>
      <c r="O482" s="124"/>
      <c r="P482" s="124"/>
      <c r="Q482" s="124"/>
      <c r="R482" s="124"/>
      <c r="S482" s="124"/>
    </row>
    <row r="483" spans="11:19" s="199" customFormat="1" ht="15">
      <c r="K483" s="124"/>
      <c r="L483" s="124"/>
      <c r="M483" s="124"/>
      <c r="N483" s="124"/>
      <c r="O483" s="124"/>
      <c r="P483" s="124"/>
      <c r="Q483" s="124"/>
      <c r="R483" s="124"/>
      <c r="S483" s="124"/>
    </row>
    <row r="484" spans="11:19" s="199" customFormat="1" ht="15">
      <c r="K484" s="124"/>
      <c r="L484" s="124"/>
      <c r="M484" s="124"/>
      <c r="N484" s="124"/>
      <c r="O484" s="124"/>
      <c r="P484" s="124"/>
      <c r="Q484" s="124"/>
      <c r="R484" s="124"/>
      <c r="S484" s="124"/>
    </row>
    <row r="485" spans="11:19" s="199" customFormat="1" ht="15">
      <c r="K485" s="124"/>
      <c r="L485" s="124"/>
      <c r="M485" s="124"/>
      <c r="N485" s="124"/>
      <c r="O485" s="124"/>
      <c r="P485" s="124"/>
      <c r="Q485" s="124"/>
      <c r="R485" s="124"/>
      <c r="S485" s="124"/>
    </row>
    <row r="486" spans="11:19" s="199" customFormat="1" ht="15">
      <c r="K486" s="124"/>
      <c r="L486" s="124"/>
      <c r="M486" s="124"/>
      <c r="N486" s="124"/>
      <c r="O486" s="124"/>
      <c r="P486" s="124"/>
      <c r="Q486" s="124"/>
      <c r="R486" s="124"/>
      <c r="S486" s="124"/>
    </row>
    <row r="487" spans="11:19" s="199" customFormat="1" ht="15">
      <c r="K487" s="124"/>
      <c r="L487" s="124"/>
      <c r="M487" s="124"/>
      <c r="N487" s="124"/>
      <c r="O487" s="124"/>
      <c r="P487" s="124"/>
      <c r="Q487" s="124"/>
      <c r="R487" s="124"/>
      <c r="S487" s="124"/>
    </row>
    <row r="488" spans="11:19" s="199" customFormat="1" ht="15">
      <c r="K488" s="124"/>
      <c r="L488" s="124"/>
      <c r="M488" s="124"/>
      <c r="N488" s="124"/>
      <c r="O488" s="124"/>
      <c r="P488" s="124"/>
      <c r="Q488" s="124"/>
      <c r="R488" s="124"/>
      <c r="S488" s="124"/>
    </row>
    <row r="489" spans="11:19" s="199" customFormat="1" ht="15">
      <c r="K489" s="124"/>
      <c r="L489" s="124"/>
      <c r="M489" s="124"/>
      <c r="N489" s="124"/>
      <c r="O489" s="124"/>
      <c r="P489" s="124"/>
      <c r="Q489" s="124"/>
      <c r="R489" s="124"/>
      <c r="S489" s="124"/>
    </row>
    <row r="490" spans="11:19" s="199" customFormat="1" ht="15">
      <c r="K490" s="124"/>
      <c r="L490" s="124"/>
      <c r="M490" s="124"/>
      <c r="N490" s="124"/>
      <c r="O490" s="124"/>
      <c r="P490" s="124"/>
      <c r="Q490" s="124"/>
      <c r="R490" s="124"/>
      <c r="S490" s="124"/>
    </row>
    <row r="491" spans="11:19" s="199" customFormat="1" ht="15">
      <c r="K491" s="124"/>
      <c r="L491" s="124"/>
      <c r="M491" s="124"/>
      <c r="N491" s="124"/>
      <c r="O491" s="124"/>
      <c r="P491" s="124"/>
      <c r="Q491" s="124"/>
      <c r="R491" s="124"/>
      <c r="S491" s="124"/>
    </row>
    <row r="492" spans="11:19" s="199" customFormat="1" ht="15">
      <c r="K492" s="124"/>
      <c r="L492" s="124"/>
      <c r="M492" s="124"/>
      <c r="N492" s="124"/>
      <c r="O492" s="124"/>
      <c r="P492" s="124"/>
      <c r="Q492" s="124"/>
      <c r="R492" s="124"/>
      <c r="S492" s="124"/>
    </row>
    <row r="493" spans="11:19" s="199" customFormat="1" ht="15">
      <c r="K493" s="124"/>
      <c r="L493" s="124"/>
      <c r="M493" s="124"/>
      <c r="N493" s="124"/>
      <c r="O493" s="124"/>
      <c r="P493" s="124"/>
      <c r="Q493" s="124"/>
      <c r="R493" s="124"/>
      <c r="S493" s="124"/>
    </row>
    <row r="494" spans="11:19" s="199" customFormat="1" ht="15">
      <c r="K494" s="124"/>
      <c r="L494" s="124"/>
      <c r="M494" s="124"/>
      <c r="N494" s="124"/>
      <c r="O494" s="124"/>
      <c r="P494" s="124"/>
      <c r="Q494" s="124"/>
      <c r="R494" s="124"/>
      <c r="S494" s="124"/>
    </row>
    <row r="495" spans="11:19" s="199" customFormat="1" ht="15">
      <c r="K495" s="124"/>
      <c r="L495" s="124"/>
      <c r="M495" s="124"/>
      <c r="N495" s="124"/>
      <c r="O495" s="124"/>
      <c r="P495" s="124"/>
      <c r="Q495" s="124"/>
      <c r="R495" s="124"/>
      <c r="S495" s="124"/>
    </row>
    <row r="496" spans="11:19" s="199" customFormat="1" ht="15">
      <c r="K496" s="124"/>
      <c r="L496" s="124"/>
      <c r="M496" s="124"/>
      <c r="N496" s="124"/>
      <c r="O496" s="124"/>
      <c r="P496" s="124"/>
      <c r="Q496" s="124"/>
      <c r="R496" s="124"/>
      <c r="S496" s="124"/>
    </row>
    <row r="497" spans="11:19" s="199" customFormat="1" ht="15">
      <c r="K497" s="124"/>
      <c r="L497" s="124"/>
      <c r="M497" s="124"/>
      <c r="N497" s="124"/>
      <c r="O497" s="124"/>
      <c r="P497" s="124"/>
      <c r="Q497" s="124"/>
      <c r="R497" s="124"/>
      <c r="S497" s="124"/>
    </row>
    <row r="498" spans="11:19" s="199" customFormat="1" ht="15">
      <c r="K498" s="124"/>
      <c r="L498" s="124"/>
      <c r="M498" s="124"/>
      <c r="N498" s="124"/>
      <c r="O498" s="124"/>
      <c r="P498" s="124"/>
      <c r="Q498" s="124"/>
      <c r="R498" s="124"/>
      <c r="S498" s="124"/>
    </row>
    <row r="499" spans="11:19" s="199" customFormat="1" ht="15">
      <c r="K499" s="124"/>
      <c r="L499" s="124"/>
      <c r="M499" s="124"/>
      <c r="N499" s="124"/>
      <c r="O499" s="124"/>
      <c r="P499" s="124"/>
      <c r="Q499" s="124"/>
      <c r="R499" s="124"/>
      <c r="S499" s="124"/>
    </row>
    <row r="500" spans="11:19" s="199" customFormat="1" ht="15">
      <c r="K500" s="124"/>
      <c r="L500" s="124"/>
      <c r="M500" s="124"/>
      <c r="N500" s="124"/>
      <c r="O500" s="124"/>
      <c r="P500" s="124"/>
      <c r="Q500" s="124"/>
      <c r="R500" s="124"/>
      <c r="S500" s="124"/>
    </row>
    <row r="501" spans="11:19" s="199" customFormat="1" ht="15">
      <c r="K501" s="124"/>
      <c r="L501" s="124"/>
      <c r="M501" s="124"/>
      <c r="N501" s="124"/>
      <c r="O501" s="124"/>
      <c r="P501" s="124"/>
      <c r="Q501" s="124"/>
      <c r="R501" s="124"/>
      <c r="S501" s="124"/>
    </row>
    <row r="502" spans="11:19" s="199" customFormat="1" ht="15">
      <c r="K502" s="124"/>
      <c r="L502" s="124"/>
      <c r="M502" s="124"/>
      <c r="N502" s="124"/>
      <c r="O502" s="124"/>
      <c r="P502" s="124"/>
      <c r="Q502" s="124"/>
      <c r="R502" s="124"/>
      <c r="S502" s="124"/>
    </row>
    <row r="503" spans="11:19" s="199" customFormat="1" ht="15">
      <c r="K503" s="124"/>
      <c r="L503" s="124"/>
      <c r="M503" s="124"/>
      <c r="N503" s="124"/>
      <c r="O503" s="124"/>
      <c r="P503" s="124"/>
      <c r="Q503" s="124"/>
      <c r="R503" s="124"/>
      <c r="S503" s="124"/>
    </row>
    <row r="504" spans="11:19" s="199" customFormat="1" ht="15">
      <c r="K504" s="124"/>
      <c r="L504" s="124"/>
      <c r="M504" s="124"/>
      <c r="N504" s="124"/>
      <c r="O504" s="124"/>
      <c r="P504" s="124"/>
      <c r="Q504" s="124"/>
      <c r="R504" s="124"/>
      <c r="S504" s="124"/>
    </row>
    <row r="505" spans="11:19" s="199" customFormat="1" ht="15">
      <c r="K505" s="124"/>
      <c r="L505" s="124"/>
      <c r="M505" s="124"/>
      <c r="N505" s="124"/>
      <c r="O505" s="124"/>
      <c r="P505" s="124"/>
      <c r="Q505" s="124"/>
      <c r="R505" s="124"/>
      <c r="S505" s="124"/>
    </row>
    <row r="506" spans="11:19" s="199" customFormat="1" ht="15">
      <c r="K506" s="124"/>
      <c r="L506" s="124"/>
      <c r="M506" s="124"/>
      <c r="N506" s="124"/>
      <c r="O506" s="124"/>
      <c r="P506" s="124"/>
      <c r="Q506" s="124"/>
      <c r="R506" s="124"/>
      <c r="S506" s="124"/>
    </row>
    <row r="507" spans="11:19" s="199" customFormat="1" ht="15">
      <c r="K507" s="124"/>
      <c r="L507" s="124"/>
      <c r="M507" s="124"/>
      <c r="N507" s="124"/>
      <c r="O507" s="124"/>
      <c r="P507" s="124"/>
      <c r="Q507" s="124"/>
      <c r="R507" s="124"/>
      <c r="S507" s="124"/>
    </row>
    <row r="508" spans="11:19" s="199" customFormat="1" ht="15">
      <c r="K508" s="124"/>
      <c r="L508" s="124"/>
      <c r="M508" s="124"/>
      <c r="N508" s="124"/>
      <c r="O508" s="124"/>
      <c r="P508" s="124"/>
      <c r="Q508" s="124"/>
      <c r="R508" s="124"/>
      <c r="S508" s="124"/>
    </row>
    <row r="509" spans="11:19" s="199" customFormat="1" ht="15">
      <c r="K509" s="124"/>
      <c r="L509" s="124"/>
      <c r="M509" s="124"/>
      <c r="N509" s="124"/>
      <c r="O509" s="124"/>
      <c r="P509" s="124"/>
      <c r="Q509" s="124"/>
      <c r="R509" s="124"/>
      <c r="S509" s="124"/>
    </row>
    <row r="510" spans="11:19" s="199" customFormat="1" ht="15">
      <c r="K510" s="124"/>
      <c r="L510" s="124"/>
      <c r="M510" s="124"/>
      <c r="N510" s="124"/>
      <c r="O510" s="124"/>
      <c r="P510" s="124"/>
      <c r="Q510" s="124"/>
      <c r="R510" s="124"/>
      <c r="S510" s="124"/>
    </row>
    <row r="511" spans="11:19" s="199" customFormat="1" ht="15">
      <c r="K511" s="124"/>
      <c r="L511" s="124"/>
      <c r="M511" s="124"/>
      <c r="N511" s="124"/>
      <c r="O511" s="124"/>
      <c r="P511" s="124"/>
      <c r="Q511" s="124"/>
      <c r="R511" s="124"/>
      <c r="S511" s="124"/>
    </row>
    <row r="512" spans="11:19" s="199" customFormat="1" ht="15">
      <c r="K512" s="124"/>
      <c r="L512" s="124"/>
      <c r="M512" s="124"/>
      <c r="N512" s="124"/>
      <c r="O512" s="124"/>
      <c r="P512" s="124"/>
      <c r="Q512" s="124"/>
      <c r="R512" s="124"/>
      <c r="S512" s="124"/>
    </row>
    <row r="513" spans="11:19" s="199" customFormat="1" ht="15">
      <c r="K513" s="124"/>
      <c r="L513" s="124"/>
      <c r="M513" s="124"/>
      <c r="N513" s="124"/>
      <c r="O513" s="124"/>
      <c r="P513" s="124"/>
      <c r="Q513" s="124"/>
      <c r="R513" s="124"/>
      <c r="S513" s="124"/>
    </row>
    <row r="514" spans="11:19" s="199" customFormat="1" ht="15">
      <c r="K514" s="124"/>
      <c r="L514" s="124"/>
      <c r="M514" s="124"/>
      <c r="N514" s="124"/>
      <c r="O514" s="124"/>
      <c r="P514" s="124"/>
      <c r="Q514" s="124"/>
      <c r="R514" s="124"/>
      <c r="S514" s="124"/>
    </row>
    <row r="515" spans="11:19" s="199" customFormat="1" ht="15">
      <c r="K515" s="124"/>
      <c r="L515" s="124"/>
      <c r="M515" s="124"/>
      <c r="N515" s="124"/>
      <c r="O515" s="124"/>
      <c r="P515" s="124"/>
      <c r="Q515" s="124"/>
      <c r="R515" s="124"/>
      <c r="S515" s="124"/>
    </row>
    <row r="516" spans="11:19" s="199" customFormat="1" ht="15">
      <c r="K516" s="124"/>
      <c r="L516" s="124"/>
      <c r="M516" s="124"/>
      <c r="N516" s="124"/>
      <c r="O516" s="124"/>
      <c r="P516" s="124"/>
      <c r="Q516" s="124"/>
      <c r="R516" s="124"/>
      <c r="S516" s="124"/>
    </row>
    <row r="517" spans="11:19" s="199" customFormat="1" ht="15">
      <c r="K517" s="124"/>
      <c r="L517" s="124"/>
      <c r="M517" s="124"/>
      <c r="N517" s="124"/>
      <c r="O517" s="124"/>
      <c r="P517" s="124"/>
      <c r="Q517" s="124"/>
      <c r="R517" s="124"/>
      <c r="S517" s="124"/>
    </row>
    <row r="518" spans="11:19" s="199" customFormat="1" ht="15">
      <c r="K518" s="124"/>
      <c r="L518" s="124"/>
      <c r="M518" s="124"/>
      <c r="N518" s="124"/>
      <c r="O518" s="124"/>
      <c r="P518" s="124"/>
      <c r="Q518" s="124"/>
      <c r="R518" s="124"/>
      <c r="S518" s="124"/>
    </row>
    <row r="519" spans="11:19" s="199" customFormat="1" ht="15">
      <c r="K519" s="124"/>
      <c r="L519" s="124"/>
      <c r="M519" s="124"/>
      <c r="N519" s="124"/>
      <c r="O519" s="124"/>
      <c r="P519" s="124"/>
      <c r="Q519" s="124"/>
      <c r="R519" s="124"/>
      <c r="S519" s="124"/>
    </row>
    <row r="520" spans="11:19" s="199" customFormat="1" ht="15">
      <c r="K520" s="124"/>
      <c r="L520" s="124"/>
      <c r="M520" s="124"/>
      <c r="N520" s="124"/>
      <c r="O520" s="124"/>
      <c r="P520" s="124"/>
      <c r="Q520" s="124"/>
      <c r="R520" s="124"/>
      <c r="S520" s="124"/>
    </row>
    <row r="521" spans="11:19" s="199" customFormat="1" ht="15">
      <c r="K521" s="124"/>
      <c r="L521" s="124"/>
      <c r="M521" s="124"/>
      <c r="N521" s="124"/>
      <c r="O521" s="124"/>
      <c r="P521" s="124"/>
      <c r="Q521" s="124"/>
      <c r="R521" s="124"/>
      <c r="S521" s="124"/>
    </row>
    <row r="522" spans="11:19" s="199" customFormat="1" ht="15">
      <c r="K522" s="124"/>
      <c r="L522" s="124"/>
      <c r="M522" s="124"/>
      <c r="N522" s="124"/>
      <c r="O522" s="124"/>
      <c r="P522" s="124"/>
      <c r="Q522" s="124"/>
      <c r="R522" s="124"/>
      <c r="S522" s="124"/>
    </row>
    <row r="523" spans="11:19" s="199" customFormat="1" ht="15">
      <c r="K523" s="124"/>
      <c r="L523" s="124"/>
      <c r="M523" s="124"/>
      <c r="N523" s="124"/>
      <c r="O523" s="124"/>
      <c r="P523" s="124"/>
      <c r="Q523" s="124"/>
      <c r="R523" s="124"/>
      <c r="S523" s="124"/>
    </row>
    <row r="524" spans="11:19" s="199" customFormat="1" ht="15">
      <c r="K524" s="124"/>
      <c r="L524" s="124"/>
      <c r="M524" s="124"/>
      <c r="N524" s="124"/>
      <c r="O524" s="124"/>
      <c r="P524" s="124"/>
      <c r="Q524" s="124"/>
      <c r="R524" s="124"/>
      <c r="S524" s="124"/>
    </row>
    <row r="525" spans="11:19" s="199" customFormat="1" ht="15">
      <c r="K525" s="124"/>
      <c r="L525" s="124"/>
      <c r="M525" s="124"/>
      <c r="N525" s="124"/>
      <c r="O525" s="124"/>
      <c r="P525" s="124"/>
      <c r="Q525" s="124"/>
      <c r="R525" s="124"/>
      <c r="S525" s="124"/>
    </row>
    <row r="526" spans="11:19" s="199" customFormat="1" ht="15">
      <c r="K526" s="124"/>
      <c r="L526" s="124"/>
      <c r="M526" s="124"/>
      <c r="N526" s="124"/>
      <c r="O526" s="124"/>
      <c r="P526" s="124"/>
      <c r="Q526" s="124"/>
      <c r="R526" s="124"/>
      <c r="S526" s="124"/>
    </row>
    <row r="527" spans="11:19" s="199" customFormat="1" ht="15">
      <c r="K527" s="124"/>
      <c r="L527" s="124"/>
      <c r="M527" s="124"/>
      <c r="N527" s="124"/>
      <c r="O527" s="124"/>
      <c r="P527" s="124"/>
      <c r="Q527" s="124"/>
      <c r="R527" s="124"/>
      <c r="S527" s="124"/>
    </row>
    <row r="528" spans="11:19" s="199" customFormat="1" ht="15">
      <c r="K528" s="124"/>
      <c r="L528" s="124"/>
      <c r="M528" s="124"/>
      <c r="N528" s="124"/>
      <c r="O528" s="124"/>
      <c r="P528" s="124"/>
      <c r="Q528" s="124"/>
      <c r="R528" s="124"/>
      <c r="S528" s="124"/>
    </row>
    <row r="529" spans="11:19" s="199" customFormat="1" ht="15">
      <c r="K529" s="124"/>
      <c r="L529" s="124"/>
      <c r="M529" s="124"/>
      <c r="N529" s="124"/>
      <c r="O529" s="124"/>
      <c r="P529" s="124"/>
      <c r="Q529" s="124"/>
      <c r="R529" s="124"/>
      <c r="S529" s="124"/>
    </row>
    <row r="530" spans="11:19" s="199" customFormat="1" ht="15">
      <c r="K530" s="124"/>
      <c r="L530" s="124"/>
      <c r="M530" s="124"/>
      <c r="N530" s="124"/>
      <c r="O530" s="124"/>
      <c r="P530" s="124"/>
      <c r="Q530" s="124"/>
      <c r="R530" s="124"/>
      <c r="S530" s="124"/>
    </row>
    <row r="531" spans="11:19" s="199" customFormat="1" ht="15">
      <c r="K531" s="124"/>
      <c r="L531" s="124"/>
      <c r="M531" s="124"/>
      <c r="N531" s="124"/>
      <c r="O531" s="124"/>
      <c r="P531" s="124"/>
      <c r="Q531" s="124"/>
      <c r="R531" s="124"/>
      <c r="S531" s="124"/>
    </row>
    <row r="532" spans="11:19" s="199" customFormat="1" ht="15">
      <c r="K532" s="124"/>
      <c r="L532" s="124"/>
      <c r="M532" s="124"/>
      <c r="N532" s="124"/>
      <c r="O532" s="124"/>
      <c r="P532" s="124"/>
      <c r="Q532" s="124"/>
      <c r="R532" s="124"/>
      <c r="S532" s="124"/>
    </row>
    <row r="533" spans="11:19" s="199" customFormat="1" ht="15">
      <c r="K533" s="124"/>
      <c r="L533" s="124"/>
      <c r="M533" s="124"/>
      <c r="N533" s="124"/>
      <c r="O533" s="124"/>
      <c r="P533" s="124"/>
      <c r="Q533" s="124"/>
      <c r="R533" s="124"/>
      <c r="S533" s="124"/>
    </row>
    <row r="534" spans="11:19" s="199" customFormat="1" ht="15">
      <c r="K534" s="124"/>
      <c r="L534" s="124"/>
      <c r="M534" s="124"/>
      <c r="N534" s="124"/>
      <c r="O534" s="124"/>
      <c r="P534" s="124"/>
      <c r="Q534" s="124"/>
      <c r="R534" s="124"/>
      <c r="S534" s="124"/>
    </row>
    <row r="535" spans="11:19" s="199" customFormat="1" ht="15">
      <c r="K535" s="124"/>
      <c r="L535" s="124"/>
      <c r="M535" s="124"/>
      <c r="N535" s="124"/>
      <c r="O535" s="124"/>
      <c r="P535" s="124"/>
      <c r="Q535" s="124"/>
      <c r="R535" s="124"/>
      <c r="S535" s="124"/>
    </row>
    <row r="536" spans="11:19" s="199" customFormat="1" ht="15">
      <c r="K536" s="124"/>
      <c r="L536" s="124"/>
      <c r="M536" s="124"/>
      <c r="N536" s="124"/>
      <c r="O536" s="124"/>
      <c r="P536" s="124"/>
      <c r="Q536" s="124"/>
      <c r="R536" s="124"/>
      <c r="S536" s="124"/>
    </row>
    <row r="537" spans="11:19" s="199" customFormat="1" ht="15">
      <c r="K537" s="124"/>
      <c r="L537" s="124"/>
      <c r="M537" s="124"/>
      <c r="N537" s="124"/>
      <c r="O537" s="124"/>
      <c r="P537" s="124"/>
      <c r="Q537" s="124"/>
      <c r="R537" s="124"/>
      <c r="S537" s="124"/>
    </row>
    <row r="538" spans="11:19" s="199" customFormat="1" ht="15">
      <c r="K538" s="124"/>
      <c r="L538" s="124"/>
      <c r="M538" s="124"/>
      <c r="N538" s="124"/>
      <c r="O538" s="124"/>
      <c r="P538" s="124"/>
      <c r="Q538" s="124"/>
      <c r="R538" s="124"/>
      <c r="S538" s="124"/>
    </row>
    <row r="539" spans="11:19" s="199" customFormat="1" ht="15">
      <c r="K539" s="124"/>
      <c r="L539" s="124"/>
      <c r="M539" s="124"/>
      <c r="N539" s="124"/>
      <c r="O539" s="124"/>
      <c r="P539" s="124"/>
      <c r="Q539" s="124"/>
      <c r="R539" s="124"/>
      <c r="S539" s="124"/>
    </row>
    <row r="540" spans="11:19" s="199" customFormat="1" ht="15">
      <c r="K540" s="124"/>
      <c r="L540" s="124"/>
      <c r="M540" s="124"/>
      <c r="N540" s="124"/>
      <c r="O540" s="124"/>
      <c r="P540" s="124"/>
      <c r="Q540" s="124"/>
      <c r="R540" s="124"/>
      <c r="S540" s="124"/>
    </row>
    <row r="541" spans="11:19" s="199" customFormat="1" ht="15">
      <c r="K541" s="124"/>
      <c r="L541" s="124"/>
      <c r="M541" s="124"/>
      <c r="N541" s="124"/>
      <c r="O541" s="124"/>
      <c r="P541" s="124"/>
      <c r="Q541" s="124"/>
      <c r="R541" s="124"/>
      <c r="S541" s="124"/>
    </row>
    <row r="542" spans="11:19" s="199" customFormat="1" ht="15">
      <c r="K542" s="124"/>
      <c r="L542" s="124"/>
      <c r="M542" s="124"/>
      <c r="N542" s="124"/>
      <c r="O542" s="124"/>
      <c r="P542" s="124"/>
      <c r="Q542" s="124"/>
      <c r="R542" s="124"/>
      <c r="S542" s="124"/>
    </row>
    <row r="543" spans="11:19" s="199" customFormat="1" ht="15">
      <c r="K543" s="124"/>
      <c r="L543" s="124"/>
      <c r="M543" s="124"/>
      <c r="N543" s="124"/>
      <c r="O543" s="124"/>
      <c r="P543" s="124"/>
      <c r="Q543" s="124"/>
      <c r="R543" s="124"/>
      <c r="S543" s="124"/>
    </row>
    <row r="544" spans="11:19" s="199" customFormat="1" ht="15">
      <c r="K544" s="124"/>
      <c r="L544" s="124"/>
      <c r="M544" s="124"/>
      <c r="N544" s="124"/>
      <c r="O544" s="124"/>
      <c r="P544" s="124"/>
      <c r="Q544" s="124"/>
      <c r="R544" s="124"/>
      <c r="S544" s="124"/>
    </row>
    <row r="545" spans="11:19" s="199" customFormat="1" ht="15">
      <c r="K545" s="124"/>
      <c r="L545" s="124"/>
      <c r="M545" s="124"/>
      <c r="N545" s="124"/>
      <c r="O545" s="124"/>
      <c r="P545" s="124"/>
      <c r="Q545" s="124"/>
      <c r="R545" s="124"/>
      <c r="S545" s="124"/>
    </row>
    <row r="546" spans="11:19" s="199" customFormat="1" ht="15">
      <c r="K546" s="124"/>
      <c r="L546" s="124"/>
      <c r="M546" s="124"/>
      <c r="N546" s="124"/>
      <c r="O546" s="124"/>
      <c r="P546" s="124"/>
      <c r="Q546" s="124"/>
      <c r="R546" s="124"/>
      <c r="S546" s="124"/>
    </row>
    <row r="547" spans="11:19" s="199" customFormat="1" ht="15">
      <c r="K547" s="124"/>
      <c r="L547" s="124"/>
      <c r="M547" s="124"/>
      <c r="N547" s="124"/>
      <c r="O547" s="124"/>
      <c r="P547" s="124"/>
      <c r="Q547" s="124"/>
      <c r="R547" s="124"/>
      <c r="S547" s="124"/>
    </row>
    <row r="548" spans="11:19" s="199" customFormat="1" ht="15">
      <c r="K548" s="124"/>
      <c r="L548" s="124"/>
      <c r="M548" s="124"/>
      <c r="N548" s="124"/>
      <c r="O548" s="124"/>
      <c r="P548" s="124"/>
      <c r="Q548" s="124"/>
      <c r="R548" s="124"/>
      <c r="S548" s="124"/>
    </row>
    <row r="549" spans="11:19" s="199" customFormat="1" ht="15">
      <c r="K549" s="124"/>
      <c r="L549" s="124"/>
      <c r="M549" s="124"/>
      <c r="N549" s="124"/>
      <c r="O549" s="124"/>
      <c r="P549" s="124"/>
      <c r="Q549" s="124"/>
      <c r="R549" s="124"/>
      <c r="S549" s="124"/>
    </row>
    <row r="550" spans="11:19" s="199" customFormat="1" ht="15">
      <c r="K550" s="124"/>
      <c r="L550" s="124"/>
      <c r="M550" s="124"/>
      <c r="N550" s="124"/>
      <c r="O550" s="124"/>
      <c r="P550" s="124"/>
      <c r="Q550" s="124"/>
      <c r="R550" s="124"/>
      <c r="S550" s="124"/>
    </row>
    <row r="551" spans="11:19" s="199" customFormat="1" ht="15">
      <c r="K551" s="124"/>
      <c r="L551" s="124"/>
      <c r="M551" s="124"/>
      <c r="N551" s="124"/>
      <c r="O551" s="124"/>
      <c r="P551" s="124"/>
      <c r="Q551" s="124"/>
      <c r="R551" s="124"/>
      <c r="S551" s="124"/>
    </row>
    <row r="552" spans="11:19" s="199" customFormat="1" ht="15">
      <c r="K552" s="124"/>
      <c r="L552" s="124"/>
      <c r="M552" s="124"/>
      <c r="N552" s="124"/>
      <c r="O552" s="124"/>
      <c r="P552" s="124"/>
      <c r="Q552" s="124"/>
      <c r="R552" s="124"/>
      <c r="S552" s="124"/>
    </row>
    <row r="553" spans="11:19" s="199" customFormat="1" ht="15">
      <c r="K553" s="124"/>
      <c r="L553" s="124"/>
      <c r="M553" s="124"/>
      <c r="N553" s="124"/>
      <c r="O553" s="124"/>
      <c r="P553" s="124"/>
      <c r="Q553" s="124"/>
      <c r="R553" s="124"/>
      <c r="S553" s="124"/>
    </row>
  </sheetData>
  <mergeCells count="6">
    <mergeCell ref="A91:E91"/>
    <mergeCell ref="C5:E5"/>
    <mergeCell ref="F5:I5"/>
    <mergeCell ref="C35:E35"/>
    <mergeCell ref="F35:I35"/>
    <mergeCell ref="A36:B36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R258"/>
  <sheetViews>
    <sheetView view="pageBreakPreview" topLeftCell="A65" zoomScaleNormal="60" zoomScaleSheetLayoutView="100" workbookViewId="0">
      <selection activeCell="E99" sqref="E99"/>
    </sheetView>
  </sheetViews>
  <sheetFormatPr baseColWidth="10" defaultColWidth="11.5703125" defaultRowHeight="15"/>
  <cols>
    <col min="1" max="1" width="90.140625" style="196" bestFit="1" customWidth="1"/>
    <col min="2" max="2" width="20" style="196" customWidth="1"/>
    <col min="3" max="3" width="16.7109375" style="196" bestFit="1" customWidth="1"/>
    <col min="4" max="4" width="10.85546875" style="196" bestFit="1" customWidth="1"/>
    <col min="5" max="5" width="20.7109375" style="196" customWidth="1"/>
    <col min="6" max="6" width="20.42578125" style="196" customWidth="1"/>
    <col min="7" max="7" width="12.140625" style="196" customWidth="1"/>
    <col min="8" max="8" width="11.140625" style="196" customWidth="1"/>
    <col min="9" max="9" width="7.140625" style="124" bestFit="1" customWidth="1"/>
    <col min="10" max="16384" width="11.5703125" style="124"/>
  </cols>
  <sheetData>
    <row r="1" spans="1:8">
      <c r="A1" s="342" t="s">
        <v>309</v>
      </c>
      <c r="B1" s="339"/>
      <c r="C1" s="339"/>
      <c r="D1" s="339"/>
      <c r="E1" s="339"/>
      <c r="F1" s="339"/>
      <c r="G1" s="339"/>
      <c r="H1" s="339"/>
    </row>
    <row r="2" spans="1:8" ht="15.75">
      <c r="A2" s="343" t="s">
        <v>285</v>
      </c>
      <c r="B2" s="339"/>
      <c r="C2" s="339"/>
      <c r="D2" s="339"/>
      <c r="E2" s="339"/>
      <c r="F2" s="339"/>
      <c r="G2" s="339"/>
      <c r="H2" s="339"/>
    </row>
    <row r="3" spans="1:8">
      <c r="A3" s="202"/>
      <c r="B3" s="339"/>
      <c r="C3" s="339"/>
      <c r="D3" s="339"/>
      <c r="E3" s="339"/>
      <c r="F3" s="339"/>
      <c r="G3" s="339"/>
      <c r="H3" s="339"/>
    </row>
    <row r="4" spans="1:8" ht="15.75" thickBot="1">
      <c r="A4" s="1" t="s">
        <v>305</v>
      </c>
      <c r="B4" s="527"/>
      <c r="C4" s="339"/>
      <c r="D4" s="339"/>
      <c r="E4" s="339"/>
      <c r="F4" s="339"/>
      <c r="G4" s="339"/>
      <c r="H4" s="339"/>
    </row>
    <row r="5" spans="1:8" ht="15.75" thickBot="1">
      <c r="A5" s="340"/>
      <c r="B5" s="790" t="s">
        <v>593</v>
      </c>
      <c r="C5" s="791"/>
      <c r="D5" s="792"/>
      <c r="E5" s="793" t="s">
        <v>601</v>
      </c>
      <c r="F5" s="794"/>
      <c r="G5" s="794"/>
      <c r="H5" s="795"/>
    </row>
    <row r="6" spans="1:8">
      <c r="A6" s="142" t="s">
        <v>306</v>
      </c>
      <c r="B6" s="560">
        <v>2017</v>
      </c>
      <c r="C6" s="561">
        <v>2018</v>
      </c>
      <c r="D6" s="562" t="s">
        <v>212</v>
      </c>
      <c r="E6" s="561">
        <v>2017</v>
      </c>
      <c r="F6" s="561">
        <v>2018</v>
      </c>
      <c r="G6" s="470" t="s">
        <v>212</v>
      </c>
      <c r="H6" s="471" t="s">
        <v>213</v>
      </c>
    </row>
    <row r="7" spans="1:8">
      <c r="A7" s="563" t="s">
        <v>430</v>
      </c>
      <c r="B7" s="564">
        <v>15932841.720000001</v>
      </c>
      <c r="C7" s="564">
        <f>+SUM(C8:C18)</f>
        <v>137867030.72000003</v>
      </c>
      <c r="D7" s="422">
        <f t="shared" ref="D7:D70" si="0">C7/B7-1</f>
        <v>7.6530094971658347</v>
      </c>
      <c r="E7" s="564">
        <v>150577906.62</v>
      </c>
      <c r="F7" s="564">
        <f>+SUM(F8:F18)</f>
        <v>690002012.07999992</v>
      </c>
      <c r="G7" s="422">
        <f t="shared" ref="G7:G70" si="1">F7/E7-1</f>
        <v>3.5823589102038476</v>
      </c>
      <c r="H7" s="484">
        <f>F7/F7</f>
        <v>1</v>
      </c>
    </row>
    <row r="8" spans="1:8">
      <c r="A8" s="565" t="s">
        <v>603</v>
      </c>
      <c r="B8" s="566">
        <v>3434808</v>
      </c>
      <c r="C8" s="567">
        <v>40829824.190000005</v>
      </c>
      <c r="D8" s="193" t="s">
        <v>64</v>
      </c>
      <c r="E8" s="566">
        <v>14536345</v>
      </c>
      <c r="F8" s="567">
        <v>220111217.54999998</v>
      </c>
      <c r="G8" s="193" t="s">
        <v>64</v>
      </c>
      <c r="H8" s="193">
        <f>+F8/$F$7</f>
        <v>0.31900083434029164</v>
      </c>
    </row>
    <row r="9" spans="1:8">
      <c r="A9" s="565" t="s">
        <v>610</v>
      </c>
      <c r="B9" s="566">
        <v>57000</v>
      </c>
      <c r="C9" s="567">
        <v>35651232.859999999</v>
      </c>
      <c r="D9" s="193" t="s">
        <v>64</v>
      </c>
      <c r="E9" s="566">
        <v>566000</v>
      </c>
      <c r="F9" s="567">
        <v>158262967.72999999</v>
      </c>
      <c r="G9" s="193" t="s">
        <v>64</v>
      </c>
      <c r="H9" s="193">
        <f t="shared" ref="H9:H18" si="2">+F9/$F$7</f>
        <v>0.22936595105414087</v>
      </c>
    </row>
    <row r="10" spans="1:8">
      <c r="A10" s="565" t="s">
        <v>545</v>
      </c>
      <c r="B10" s="566">
        <v>426922.12</v>
      </c>
      <c r="C10" s="567">
        <v>12743599.93</v>
      </c>
      <c r="D10" s="193" t="s">
        <v>64</v>
      </c>
      <c r="E10" s="566">
        <v>5831030.8799999999</v>
      </c>
      <c r="F10" s="567">
        <v>83874018.479999989</v>
      </c>
      <c r="G10" s="193" t="s">
        <v>64</v>
      </c>
      <c r="H10" s="193">
        <f t="shared" si="2"/>
        <v>0.12155619405683052</v>
      </c>
    </row>
    <row r="11" spans="1:8">
      <c r="A11" s="568" t="s">
        <v>602</v>
      </c>
      <c r="B11" s="566">
        <v>4837</v>
      </c>
      <c r="C11" s="567">
        <v>10736559.199999999</v>
      </c>
      <c r="D11" s="193" t="s">
        <v>64</v>
      </c>
      <c r="E11" s="566">
        <v>5624</v>
      </c>
      <c r="F11" s="567">
        <v>48705991.200000003</v>
      </c>
      <c r="G11" s="193" t="s">
        <v>64</v>
      </c>
      <c r="H11" s="193">
        <f t="shared" si="2"/>
        <v>7.0588187204232322E-2</v>
      </c>
    </row>
    <row r="12" spans="1:8">
      <c r="A12" s="568" t="s">
        <v>160</v>
      </c>
      <c r="B12" s="566"/>
      <c r="C12" s="567">
        <v>8476654</v>
      </c>
      <c r="D12" s="193" t="s">
        <v>64</v>
      </c>
      <c r="E12" s="566"/>
      <c r="F12" s="567">
        <v>35226695</v>
      </c>
      <c r="G12" s="193" t="s">
        <v>64</v>
      </c>
      <c r="H12" s="193">
        <f t="shared" si="2"/>
        <v>5.1053032285818555E-2</v>
      </c>
    </row>
    <row r="13" spans="1:8">
      <c r="A13" s="568" t="s">
        <v>22</v>
      </c>
      <c r="B13" s="566">
        <v>4701953</v>
      </c>
      <c r="C13" s="567">
        <v>4586933</v>
      </c>
      <c r="D13" s="193">
        <f t="shared" si="0"/>
        <v>-2.4462175610857839E-2</v>
      </c>
      <c r="E13" s="566">
        <v>33781937</v>
      </c>
      <c r="F13" s="567">
        <v>27157659</v>
      </c>
      <c r="G13" s="193">
        <f t="shared" si="1"/>
        <v>-0.19608934798498978</v>
      </c>
      <c r="H13" s="193">
        <f t="shared" si="2"/>
        <v>3.9358811314381063E-2</v>
      </c>
    </row>
    <row r="14" spans="1:8">
      <c r="A14" s="568" t="s">
        <v>293</v>
      </c>
      <c r="B14" s="566"/>
      <c r="C14" s="567">
        <v>6437008</v>
      </c>
      <c r="D14" s="193" t="s">
        <v>64</v>
      </c>
      <c r="E14" s="566"/>
      <c r="F14" s="567">
        <v>24520007</v>
      </c>
      <c r="G14" s="193" t="s">
        <v>64</v>
      </c>
      <c r="H14" s="193">
        <f t="shared" si="2"/>
        <v>3.5536138403545858E-2</v>
      </c>
    </row>
    <row r="15" spans="1:8">
      <c r="A15" s="568" t="s">
        <v>604</v>
      </c>
      <c r="B15" s="566">
        <v>2083293</v>
      </c>
      <c r="C15" s="567">
        <v>2779086.92</v>
      </c>
      <c r="D15" s="193">
        <f t="shared" si="0"/>
        <v>0.33398754759892157</v>
      </c>
      <c r="E15" s="566">
        <v>59637475</v>
      </c>
      <c r="F15" s="567">
        <v>17623400.299999997</v>
      </c>
      <c r="G15" s="193">
        <f t="shared" si="1"/>
        <v>-0.70449117270642336</v>
      </c>
      <c r="H15" s="193">
        <f t="shared" si="2"/>
        <v>2.5541085375786865E-2</v>
      </c>
    </row>
    <row r="16" spans="1:8">
      <c r="A16" s="568" t="s">
        <v>551</v>
      </c>
      <c r="B16" s="566">
        <v>258977.34</v>
      </c>
      <c r="C16" s="567">
        <v>1671083.43</v>
      </c>
      <c r="D16" s="193">
        <f t="shared" si="0"/>
        <v>5.4526241176158496</v>
      </c>
      <c r="E16" s="566">
        <v>2752452.3</v>
      </c>
      <c r="F16" s="567">
        <v>8916472</v>
      </c>
      <c r="G16" s="193">
        <f t="shared" si="1"/>
        <v>2.239464676644896</v>
      </c>
      <c r="H16" s="193">
        <f t="shared" si="2"/>
        <v>1.2922385505980538E-2</v>
      </c>
    </row>
    <row r="17" spans="1:8">
      <c r="A17" s="568" t="s">
        <v>161</v>
      </c>
      <c r="B17" s="566">
        <v>39259</v>
      </c>
      <c r="C17" s="567">
        <v>899523</v>
      </c>
      <c r="D17" s="193" t="s">
        <v>64</v>
      </c>
      <c r="E17" s="566">
        <v>5286066</v>
      </c>
      <c r="F17" s="567">
        <v>7262760.3999999994</v>
      </c>
      <c r="G17" s="193">
        <f t="shared" si="1"/>
        <v>0.37394432835307012</v>
      </c>
      <c r="H17" s="193">
        <f t="shared" si="2"/>
        <v>1.0525709016567249E-2</v>
      </c>
    </row>
    <row r="18" spans="1:8">
      <c r="A18" s="568" t="s">
        <v>491</v>
      </c>
      <c r="B18" s="566">
        <v>4925792.2599999961</v>
      </c>
      <c r="C18" s="567">
        <v>13055526.190000001</v>
      </c>
      <c r="D18" s="193">
        <f t="shared" si="0"/>
        <v>1.6504418986601785</v>
      </c>
      <c r="E18" s="566">
        <v>28180976.440000013</v>
      </c>
      <c r="F18" s="567">
        <v>58340823.420000009</v>
      </c>
      <c r="G18" s="193">
        <f t="shared" si="1"/>
        <v>1.0702200842548231</v>
      </c>
      <c r="H18" s="193">
        <f t="shared" si="2"/>
        <v>8.455167144242455E-2</v>
      </c>
    </row>
    <row r="19" spans="1:8">
      <c r="A19" s="563" t="s">
        <v>301</v>
      </c>
      <c r="B19" s="564">
        <v>44352449.000000015</v>
      </c>
      <c r="C19" s="564">
        <f>+SUM(C20:C30)</f>
        <v>60317628.62000002</v>
      </c>
      <c r="D19" s="422">
        <f t="shared" si="0"/>
        <v>0.35996162511792762</v>
      </c>
      <c r="E19" s="564">
        <v>236496850.29000002</v>
      </c>
      <c r="F19" s="564">
        <f>+SUM(F20:F30)</f>
        <v>299305972.12000006</v>
      </c>
      <c r="G19" s="422">
        <f t="shared" si="1"/>
        <v>0.26558121917049426</v>
      </c>
      <c r="H19" s="484">
        <f>F19/F19</f>
        <v>1</v>
      </c>
    </row>
    <row r="20" spans="1:8">
      <c r="A20" s="565" t="s">
        <v>22</v>
      </c>
      <c r="B20" s="566">
        <v>10383958</v>
      </c>
      <c r="C20" s="567">
        <v>13098723</v>
      </c>
      <c r="D20" s="193">
        <f t="shared" si="0"/>
        <v>0.26143836483159899</v>
      </c>
      <c r="E20" s="566">
        <v>73711483</v>
      </c>
      <c r="F20" s="567">
        <v>96229942</v>
      </c>
      <c r="G20" s="193">
        <f t="shared" si="1"/>
        <v>0.30549458623699111</v>
      </c>
      <c r="H20" s="193">
        <f t="shared" ref="H20:H30" si="3">+F20/$F$19</f>
        <v>0.32151026362219981</v>
      </c>
    </row>
    <row r="21" spans="1:8">
      <c r="A21" s="565" t="s">
        <v>603</v>
      </c>
      <c r="B21" s="566">
        <v>13104891</v>
      </c>
      <c r="C21" s="567">
        <v>20607695.22000001</v>
      </c>
      <c r="D21" s="193">
        <f t="shared" si="0"/>
        <v>0.57251939142416441</v>
      </c>
      <c r="E21" s="566">
        <v>47445050</v>
      </c>
      <c r="F21" s="567">
        <v>54494669.140000015</v>
      </c>
      <c r="G21" s="193">
        <f t="shared" si="1"/>
        <v>0.14858492382240129</v>
      </c>
      <c r="H21" s="193">
        <f t="shared" si="3"/>
        <v>0.18207010289173781</v>
      </c>
    </row>
    <row r="22" spans="1:8">
      <c r="A22" s="565" t="s">
        <v>602</v>
      </c>
      <c r="B22" s="566">
        <v>1425443</v>
      </c>
      <c r="C22" s="567">
        <v>6735298.9600000009</v>
      </c>
      <c r="D22" s="193">
        <f t="shared" si="0"/>
        <v>3.7250566736095383</v>
      </c>
      <c r="E22" s="566">
        <v>4449521</v>
      </c>
      <c r="F22" s="567">
        <v>26775777.960000001</v>
      </c>
      <c r="G22" s="193">
        <f t="shared" si="1"/>
        <v>5.0176765004592632</v>
      </c>
      <c r="H22" s="193">
        <f t="shared" si="3"/>
        <v>8.9459551275725455E-2</v>
      </c>
    </row>
    <row r="23" spans="1:8">
      <c r="A23" s="568" t="s">
        <v>160</v>
      </c>
      <c r="B23" s="566"/>
      <c r="C23" s="567">
        <v>3145481</v>
      </c>
      <c r="D23" s="193" t="s">
        <v>64</v>
      </c>
      <c r="E23" s="566"/>
      <c r="F23" s="567">
        <v>14386154</v>
      </c>
      <c r="G23" s="193" t="s">
        <v>64</v>
      </c>
      <c r="H23" s="193">
        <f t="shared" si="3"/>
        <v>4.8065041596404207E-2</v>
      </c>
    </row>
    <row r="24" spans="1:8">
      <c r="A24" s="568" t="s">
        <v>604</v>
      </c>
      <c r="B24" s="566">
        <v>6591444</v>
      </c>
      <c r="C24" s="567">
        <v>2536880.06</v>
      </c>
      <c r="D24" s="193">
        <f t="shared" si="0"/>
        <v>-0.61512529576220332</v>
      </c>
      <c r="E24" s="566">
        <v>34008370</v>
      </c>
      <c r="F24" s="567">
        <v>10857992.469999999</v>
      </c>
      <c r="G24" s="193">
        <f t="shared" si="1"/>
        <v>-0.68072587807060447</v>
      </c>
      <c r="H24" s="193">
        <f t="shared" si="3"/>
        <v>3.6277232936891508E-2</v>
      </c>
    </row>
    <row r="25" spans="1:8">
      <c r="A25" s="568" t="s">
        <v>161</v>
      </c>
      <c r="B25" s="566">
        <v>303923</v>
      </c>
      <c r="C25" s="567">
        <v>2759686</v>
      </c>
      <c r="D25" s="193">
        <f t="shared" si="0"/>
        <v>8.080214396409616</v>
      </c>
      <c r="E25" s="566">
        <v>3260365</v>
      </c>
      <c r="F25" s="567">
        <v>8988137.370000001</v>
      </c>
      <c r="G25" s="193">
        <f t="shared" si="1"/>
        <v>1.7567886939039039</v>
      </c>
      <c r="H25" s="193">
        <f t="shared" si="3"/>
        <v>3.0029929928683172E-2</v>
      </c>
    </row>
    <row r="26" spans="1:8">
      <c r="A26" s="568" t="s">
        <v>448</v>
      </c>
      <c r="B26" s="566">
        <v>0</v>
      </c>
      <c r="C26" s="567">
        <v>762350</v>
      </c>
      <c r="D26" s="193" t="s">
        <v>64</v>
      </c>
      <c r="E26" s="566">
        <v>387172</v>
      </c>
      <c r="F26" s="567">
        <v>8465360</v>
      </c>
      <c r="G26" s="193" t="s">
        <v>64</v>
      </c>
      <c r="H26" s="193">
        <f t="shared" si="3"/>
        <v>2.828329799114734E-2</v>
      </c>
    </row>
    <row r="27" spans="1:8">
      <c r="A27" s="568" t="s">
        <v>33</v>
      </c>
      <c r="B27" s="566">
        <v>637236.13</v>
      </c>
      <c r="C27" s="567"/>
      <c r="D27" s="193" t="s">
        <v>54</v>
      </c>
      <c r="E27" s="566">
        <v>2360709.6800000002</v>
      </c>
      <c r="F27" s="567">
        <v>7359064.2999999998</v>
      </c>
      <c r="G27" s="193">
        <f t="shared" si="1"/>
        <v>2.1173101725918282</v>
      </c>
      <c r="H27" s="193">
        <f t="shared" si="3"/>
        <v>2.4587094764181808E-2</v>
      </c>
    </row>
    <row r="28" spans="1:8">
      <c r="A28" s="568" t="s">
        <v>545</v>
      </c>
      <c r="B28" s="566">
        <v>229778.35</v>
      </c>
      <c r="C28" s="567">
        <v>1249388.49</v>
      </c>
      <c r="D28" s="193">
        <f t="shared" si="0"/>
        <v>4.4373638334508012</v>
      </c>
      <c r="E28" s="566">
        <v>1772459.87</v>
      </c>
      <c r="F28" s="567">
        <v>7055302.5800000001</v>
      </c>
      <c r="G28" s="193">
        <f t="shared" si="1"/>
        <v>2.9805147069422788</v>
      </c>
      <c r="H28" s="193">
        <f t="shared" si="3"/>
        <v>2.357220783142721E-2</v>
      </c>
    </row>
    <row r="29" spans="1:8">
      <c r="A29" s="568" t="s">
        <v>24</v>
      </c>
      <c r="B29" s="566">
        <v>781370</v>
      </c>
      <c r="C29" s="567">
        <v>890805</v>
      </c>
      <c r="D29" s="193">
        <f t="shared" si="0"/>
        <v>0.14005528750783869</v>
      </c>
      <c r="E29" s="566">
        <v>4864658</v>
      </c>
      <c r="F29" s="567">
        <v>5183140</v>
      </c>
      <c r="G29" s="193">
        <f t="shared" si="1"/>
        <v>6.5468528311753982E-2</v>
      </c>
      <c r="H29" s="193">
        <f t="shared" si="3"/>
        <v>1.7317195388008948E-2</v>
      </c>
    </row>
    <row r="30" spans="1:8">
      <c r="A30" s="568" t="s">
        <v>492</v>
      </c>
      <c r="B30" s="566">
        <v>10894405.520000014</v>
      </c>
      <c r="C30" s="567">
        <v>8531320.8900000025</v>
      </c>
      <c r="D30" s="193">
        <f t="shared" si="0"/>
        <v>-0.21690808421458585</v>
      </c>
      <c r="E30" s="566">
        <v>64237061.74000001</v>
      </c>
      <c r="F30" s="567">
        <v>59510432.299999997</v>
      </c>
      <c r="G30" s="193">
        <f t="shared" si="1"/>
        <v>-7.358103424983975E-2</v>
      </c>
      <c r="H30" s="193">
        <f t="shared" si="3"/>
        <v>0.1988280817735926</v>
      </c>
    </row>
    <row r="31" spans="1:8">
      <c r="A31" s="563" t="s">
        <v>302</v>
      </c>
      <c r="B31" s="564">
        <v>39433342.639999986</v>
      </c>
      <c r="C31" s="564">
        <f>SUM(C32:C42)</f>
        <v>32093873.910000004</v>
      </c>
      <c r="D31" s="422">
        <f t="shared" si="0"/>
        <v>-0.18612342344407418</v>
      </c>
      <c r="E31" s="564">
        <v>237804538.87999997</v>
      </c>
      <c r="F31" s="564">
        <f>SUM(F32:F42)</f>
        <v>225898888.40999997</v>
      </c>
      <c r="G31" s="422">
        <f t="shared" si="1"/>
        <v>-5.0064857996708678E-2</v>
      </c>
      <c r="H31" s="484">
        <f>F31/F31</f>
        <v>1</v>
      </c>
    </row>
    <row r="32" spans="1:8">
      <c r="A32" s="565" t="s">
        <v>605</v>
      </c>
      <c r="B32" s="566">
        <v>3634988</v>
      </c>
      <c r="C32" s="567">
        <v>3468234</v>
      </c>
      <c r="D32" s="193">
        <f t="shared" si="0"/>
        <v>-4.587470440067476E-2</v>
      </c>
      <c r="E32" s="566">
        <v>25140067</v>
      </c>
      <c r="F32" s="567">
        <v>27512845.059999999</v>
      </c>
      <c r="G32" s="193">
        <f t="shared" si="1"/>
        <v>9.4382328416228845E-2</v>
      </c>
      <c r="H32" s="193">
        <f>+F32/$F$31</f>
        <v>0.1217927421141842</v>
      </c>
    </row>
    <row r="33" spans="1:8">
      <c r="A33" s="565" t="s">
        <v>29</v>
      </c>
      <c r="B33" s="566">
        <v>2573025</v>
      </c>
      <c r="C33" s="567">
        <v>2211724</v>
      </c>
      <c r="D33" s="193">
        <f t="shared" si="0"/>
        <v>-0.14041876779277307</v>
      </c>
      <c r="E33" s="566">
        <v>13075896</v>
      </c>
      <c r="F33" s="567">
        <v>16602353</v>
      </c>
      <c r="G33" s="193">
        <f t="shared" si="1"/>
        <v>0.26969142305812155</v>
      </c>
      <c r="H33" s="193">
        <f t="shared" ref="H33:H42" si="4">+F33/$F$31</f>
        <v>7.3494620167706221E-2</v>
      </c>
    </row>
    <row r="34" spans="1:8">
      <c r="A34" s="565" t="s">
        <v>125</v>
      </c>
      <c r="B34" s="566">
        <v>5235330.03</v>
      </c>
      <c r="C34" s="567">
        <v>2333999.73</v>
      </c>
      <c r="D34" s="193">
        <f t="shared" si="0"/>
        <v>-0.55418288500906598</v>
      </c>
      <c r="E34" s="566">
        <v>35247647.07</v>
      </c>
      <c r="F34" s="567">
        <v>15631901.449999999</v>
      </c>
      <c r="G34" s="193">
        <f t="shared" si="1"/>
        <v>-0.55651220012059666</v>
      </c>
      <c r="H34" s="193">
        <f t="shared" si="4"/>
        <v>6.9198664765576665E-2</v>
      </c>
    </row>
    <row r="35" spans="1:8">
      <c r="A35" s="568" t="s">
        <v>617</v>
      </c>
      <c r="B35" s="566">
        <v>2459074</v>
      </c>
      <c r="C35" s="567">
        <v>1689074.52</v>
      </c>
      <c r="D35" s="193">
        <f t="shared" si="0"/>
        <v>-0.31312578637324451</v>
      </c>
      <c r="E35" s="566">
        <v>10727011</v>
      </c>
      <c r="F35" s="567">
        <v>13499144.039999999</v>
      </c>
      <c r="G35" s="193">
        <f t="shared" si="1"/>
        <v>0.25842548683878475</v>
      </c>
      <c r="H35" s="193">
        <f t="shared" si="4"/>
        <v>5.9757461114635688E-2</v>
      </c>
    </row>
    <row r="36" spans="1:8">
      <c r="A36" s="568" t="s">
        <v>604</v>
      </c>
      <c r="B36" s="566">
        <v>319922</v>
      </c>
      <c r="C36" s="567">
        <v>1359572.42</v>
      </c>
      <c r="D36" s="193">
        <f t="shared" si="0"/>
        <v>3.2496996767962187</v>
      </c>
      <c r="E36" s="566">
        <v>1907503</v>
      </c>
      <c r="F36" s="567">
        <v>12080328.6</v>
      </c>
      <c r="G36" s="193">
        <f t="shared" si="1"/>
        <v>5.3330587684527888</v>
      </c>
      <c r="H36" s="193">
        <f t="shared" si="4"/>
        <v>5.3476706702843761E-2</v>
      </c>
    </row>
    <row r="37" spans="1:8">
      <c r="A37" s="568" t="s">
        <v>616</v>
      </c>
      <c r="B37" s="566">
        <v>3500000</v>
      </c>
      <c r="C37" s="567"/>
      <c r="D37" s="193" t="s">
        <v>54</v>
      </c>
      <c r="E37" s="566">
        <v>9800000</v>
      </c>
      <c r="F37" s="567">
        <v>10500000</v>
      </c>
      <c r="G37" s="193">
        <f t="shared" si="1"/>
        <v>7.1428571428571397E-2</v>
      </c>
      <c r="H37" s="193">
        <f t="shared" si="4"/>
        <v>4.6480972411616313E-2</v>
      </c>
    </row>
    <row r="38" spans="1:8">
      <c r="A38" s="568" t="s">
        <v>431</v>
      </c>
      <c r="B38" s="566">
        <v>1249187</v>
      </c>
      <c r="C38" s="567"/>
      <c r="D38" s="193" t="s">
        <v>54</v>
      </c>
      <c r="E38" s="566">
        <v>6719419</v>
      </c>
      <c r="F38" s="567">
        <v>7544265</v>
      </c>
      <c r="G38" s="193">
        <f t="shared" si="1"/>
        <v>0.12275555371677216</v>
      </c>
      <c r="H38" s="193">
        <f t="shared" si="4"/>
        <v>3.3396645079135479E-2</v>
      </c>
    </row>
    <row r="39" spans="1:8">
      <c r="A39" s="568" t="s">
        <v>602</v>
      </c>
      <c r="B39" s="566">
        <v>1115518</v>
      </c>
      <c r="C39" s="567">
        <v>1116508.1599999999</v>
      </c>
      <c r="D39" s="193">
        <f t="shared" si="0"/>
        <v>8.8762350764381992E-4</v>
      </c>
      <c r="E39" s="566">
        <v>5618721</v>
      </c>
      <c r="F39" s="567">
        <v>7003986.1600000001</v>
      </c>
      <c r="G39" s="193">
        <f t="shared" si="1"/>
        <v>0.246544571264528</v>
      </c>
      <c r="H39" s="193">
        <f t="shared" si="4"/>
        <v>3.1004960711838329E-2</v>
      </c>
    </row>
    <row r="40" spans="1:8">
      <c r="A40" s="568" t="s">
        <v>31</v>
      </c>
      <c r="B40" s="566">
        <v>645454</v>
      </c>
      <c r="C40" s="567">
        <v>1374760</v>
      </c>
      <c r="D40" s="193">
        <f t="shared" si="0"/>
        <v>1.1299116590802751</v>
      </c>
      <c r="E40" s="566">
        <v>4352142</v>
      </c>
      <c r="F40" s="567">
        <v>6891540.9399999995</v>
      </c>
      <c r="G40" s="193">
        <f t="shared" si="1"/>
        <v>0.58348255640555835</v>
      </c>
      <c r="H40" s="193">
        <f t="shared" si="4"/>
        <v>3.0507192791015648E-2</v>
      </c>
    </row>
    <row r="41" spans="1:8">
      <c r="A41" s="568" t="s">
        <v>620</v>
      </c>
      <c r="B41" s="566">
        <v>592462</v>
      </c>
      <c r="C41" s="567">
        <v>600372.30000000005</v>
      </c>
      <c r="D41" s="193">
        <f t="shared" si="0"/>
        <v>1.335157360303274E-2</v>
      </c>
      <c r="E41" s="566">
        <v>1742924</v>
      </c>
      <c r="F41" s="567">
        <v>6675801.5200000005</v>
      </c>
      <c r="G41" s="193">
        <f t="shared" si="1"/>
        <v>2.8302309911390289</v>
      </c>
      <c r="H41" s="193">
        <f t="shared" si="4"/>
        <v>2.9552166312052024E-2</v>
      </c>
    </row>
    <row r="42" spans="1:8">
      <c r="A42" s="568" t="s">
        <v>493</v>
      </c>
      <c r="B42" s="566">
        <v>18108382.609999985</v>
      </c>
      <c r="C42" s="567">
        <v>17939628.780000001</v>
      </c>
      <c r="D42" s="193">
        <f t="shared" si="0"/>
        <v>-9.3191000894133902E-3</v>
      </c>
      <c r="E42" s="566">
        <v>123473208.80999997</v>
      </c>
      <c r="F42" s="567">
        <v>101956722.63999999</v>
      </c>
      <c r="G42" s="193">
        <f t="shared" si="1"/>
        <v>-0.17426036285417557</v>
      </c>
      <c r="H42" s="193">
        <f t="shared" si="4"/>
        <v>0.45133786782939578</v>
      </c>
    </row>
    <row r="43" spans="1:8">
      <c r="A43" s="563" t="s">
        <v>304</v>
      </c>
      <c r="B43" s="564">
        <v>121157295.66000004</v>
      </c>
      <c r="C43" s="564">
        <f>SUM(C44:C54)</f>
        <v>78128983.159999996</v>
      </c>
      <c r="D43" s="422">
        <f t="shared" si="0"/>
        <v>-0.35514421369018556</v>
      </c>
      <c r="E43" s="564">
        <v>611169836.83000004</v>
      </c>
      <c r="F43" s="564">
        <f>SUM(F44:F54)</f>
        <v>573371718.23000014</v>
      </c>
      <c r="G43" s="485">
        <f t="shared" si="1"/>
        <v>-6.1845523653539902E-2</v>
      </c>
      <c r="H43" s="368">
        <f>F43/F43</f>
        <v>1</v>
      </c>
    </row>
    <row r="44" spans="1:8">
      <c r="A44" s="565" t="s">
        <v>294</v>
      </c>
      <c r="B44" s="566">
        <v>3830700</v>
      </c>
      <c r="C44" s="567">
        <v>11336559</v>
      </c>
      <c r="D44" s="193">
        <f t="shared" si="0"/>
        <v>1.9593961939071187</v>
      </c>
      <c r="E44" s="566">
        <v>22542120</v>
      </c>
      <c r="F44" s="567">
        <v>83067820</v>
      </c>
      <c r="G44" s="193">
        <f t="shared" si="1"/>
        <v>2.6850047821589098</v>
      </c>
      <c r="H44" s="193">
        <f>+F44/$F$43</f>
        <v>0.14487603304960794</v>
      </c>
    </row>
    <row r="45" spans="1:8">
      <c r="A45" s="565" t="s">
        <v>610</v>
      </c>
      <c r="B45" s="566">
        <v>18409000</v>
      </c>
      <c r="C45" s="567">
        <v>8573015.0299999993</v>
      </c>
      <c r="D45" s="193">
        <f t="shared" si="0"/>
        <v>-0.5343030566570699</v>
      </c>
      <c r="E45" s="566">
        <v>25330000</v>
      </c>
      <c r="F45" s="567">
        <v>77682822.980000004</v>
      </c>
      <c r="G45" s="193">
        <f t="shared" si="1"/>
        <v>2.0668307532570078</v>
      </c>
      <c r="H45" s="193">
        <f t="shared" ref="H45:H54" si="5">+F45/$F$43</f>
        <v>0.1354842251721223</v>
      </c>
    </row>
    <row r="46" spans="1:8">
      <c r="A46" s="565" t="s">
        <v>295</v>
      </c>
      <c r="B46" s="566">
        <v>0</v>
      </c>
      <c r="C46" s="567">
        <v>671894.2</v>
      </c>
      <c r="D46" s="193" t="s">
        <v>64</v>
      </c>
      <c r="E46" s="566">
        <v>8269.5</v>
      </c>
      <c r="F46" s="567">
        <v>49536610.350000009</v>
      </c>
      <c r="G46" s="193" t="s">
        <v>64</v>
      </c>
      <c r="H46" s="193">
        <f t="shared" si="5"/>
        <v>8.6395280365274454E-2</v>
      </c>
    </row>
    <row r="47" spans="1:8">
      <c r="A47" s="568" t="s">
        <v>603</v>
      </c>
      <c r="B47" s="566">
        <v>38993256</v>
      </c>
      <c r="C47" s="567">
        <v>4307421.8100000005</v>
      </c>
      <c r="D47" s="193">
        <f t="shared" si="0"/>
        <v>-0.8895341848344237</v>
      </c>
      <c r="E47" s="566">
        <v>229513639</v>
      </c>
      <c r="F47" s="567">
        <v>38624522.210000001</v>
      </c>
      <c r="G47" s="193">
        <f t="shared" si="1"/>
        <v>-0.83171142953295252</v>
      </c>
      <c r="H47" s="193">
        <f t="shared" si="5"/>
        <v>6.7363842655570799E-2</v>
      </c>
    </row>
    <row r="48" spans="1:8">
      <c r="A48" s="568" t="s">
        <v>22</v>
      </c>
      <c r="B48" s="566">
        <v>4808221</v>
      </c>
      <c r="C48" s="567">
        <v>4429895</v>
      </c>
      <c r="D48" s="193">
        <f t="shared" si="0"/>
        <v>-7.8683155370770197E-2</v>
      </c>
      <c r="E48" s="566">
        <v>30377801</v>
      </c>
      <c r="F48" s="567">
        <v>35659577</v>
      </c>
      <c r="G48" s="193">
        <f t="shared" si="1"/>
        <v>0.17386959642009647</v>
      </c>
      <c r="H48" s="193">
        <f t="shared" si="5"/>
        <v>6.2192772796818792E-2</v>
      </c>
    </row>
    <row r="49" spans="1:8">
      <c r="A49" s="568" t="s">
        <v>293</v>
      </c>
      <c r="B49" s="566">
        <v>8165061</v>
      </c>
      <c r="C49" s="567">
        <v>8459686.4199999999</v>
      </c>
      <c r="D49" s="193">
        <f t="shared" si="0"/>
        <v>3.6083676533463782E-2</v>
      </c>
      <c r="E49" s="566">
        <v>32666644</v>
      </c>
      <c r="F49" s="567">
        <v>33885144.119999997</v>
      </c>
      <c r="G49" s="193">
        <f t="shared" si="1"/>
        <v>3.730104996399386E-2</v>
      </c>
      <c r="H49" s="193">
        <f t="shared" si="5"/>
        <v>5.9098038920725841E-2</v>
      </c>
    </row>
    <row r="50" spans="1:8">
      <c r="A50" s="568" t="s">
        <v>613</v>
      </c>
      <c r="B50" s="566">
        <v>902040.73</v>
      </c>
      <c r="C50" s="567">
        <v>1971496.5999999999</v>
      </c>
      <c r="D50" s="193">
        <f t="shared" si="0"/>
        <v>1.1855959874450459</v>
      </c>
      <c r="E50" s="566">
        <v>5149713.0299999993</v>
      </c>
      <c r="F50" s="567">
        <v>27022217.550000004</v>
      </c>
      <c r="G50" s="193">
        <f t="shared" si="1"/>
        <v>4.2473249271523015</v>
      </c>
      <c r="H50" s="193">
        <f t="shared" si="5"/>
        <v>4.7128619516528747E-2</v>
      </c>
    </row>
    <row r="51" spans="1:8">
      <c r="A51" s="568" t="s">
        <v>604</v>
      </c>
      <c r="B51" s="566">
        <v>286032</v>
      </c>
      <c r="C51" s="567">
        <v>10072262.459999999</v>
      </c>
      <c r="D51" s="193" t="s">
        <v>64</v>
      </c>
      <c r="E51" s="566">
        <v>17706586</v>
      </c>
      <c r="F51" s="567">
        <v>26363205.209999997</v>
      </c>
      <c r="G51" s="193">
        <f t="shared" si="1"/>
        <v>0.48889261939032158</v>
      </c>
      <c r="H51" s="193">
        <f t="shared" si="5"/>
        <v>4.5979256338947574E-2</v>
      </c>
    </row>
    <row r="52" spans="1:8">
      <c r="A52" s="568" t="s">
        <v>30</v>
      </c>
      <c r="B52" s="566">
        <v>1827166</v>
      </c>
      <c r="C52" s="567">
        <v>2828437</v>
      </c>
      <c r="D52" s="193">
        <f t="shared" si="0"/>
        <v>0.54799126078309257</v>
      </c>
      <c r="E52" s="566">
        <v>7862224</v>
      </c>
      <c r="F52" s="567">
        <v>25128010.59</v>
      </c>
      <c r="G52" s="193">
        <f t="shared" si="1"/>
        <v>2.1960435863948926</v>
      </c>
      <c r="H52" s="193">
        <f t="shared" si="5"/>
        <v>4.3824991346922776E-2</v>
      </c>
    </row>
    <row r="53" spans="1:8">
      <c r="A53" s="568" t="s">
        <v>161</v>
      </c>
      <c r="B53" s="566">
        <v>3650144</v>
      </c>
      <c r="C53" s="567">
        <v>2096655</v>
      </c>
      <c r="D53" s="193">
        <f t="shared" si="0"/>
        <v>-0.42559663399580949</v>
      </c>
      <c r="E53" s="566">
        <v>6267054</v>
      </c>
      <c r="F53" s="567">
        <v>24794567.960000001</v>
      </c>
      <c r="G53" s="193">
        <f t="shared" si="1"/>
        <v>2.9563354584147512</v>
      </c>
      <c r="H53" s="193">
        <f t="shared" si="5"/>
        <v>4.3243444299172783E-2</v>
      </c>
    </row>
    <row r="54" spans="1:8">
      <c r="A54" s="568" t="s">
        <v>494</v>
      </c>
      <c r="B54" s="566">
        <v>40285674.930000037</v>
      </c>
      <c r="C54" s="567">
        <v>23381660.640000001</v>
      </c>
      <c r="D54" s="193">
        <f t="shared" si="0"/>
        <v>-0.41960360151275289</v>
      </c>
      <c r="E54" s="566">
        <v>233745786.30000007</v>
      </c>
      <c r="F54" s="567">
        <v>151607220.26000011</v>
      </c>
      <c r="G54" s="193">
        <f t="shared" si="1"/>
        <v>-0.35140126947392136</v>
      </c>
      <c r="H54" s="193">
        <f t="shared" si="5"/>
        <v>0.26441349553830795</v>
      </c>
    </row>
    <row r="55" spans="1:8">
      <c r="A55" s="563" t="s">
        <v>462</v>
      </c>
      <c r="B55" s="564">
        <v>22095064.889999997</v>
      </c>
      <c r="C55" s="564">
        <f>SUM(C56:C66)</f>
        <v>48662592.789999999</v>
      </c>
      <c r="D55" s="422">
        <f t="shared" si="0"/>
        <v>1.2024190936874866</v>
      </c>
      <c r="E55" s="564">
        <v>251808299.69999999</v>
      </c>
      <c r="F55" s="564">
        <f>SUM(F56:F66)</f>
        <v>344938585.71000004</v>
      </c>
      <c r="G55" s="422">
        <f t="shared" si="1"/>
        <v>0.36984597458047985</v>
      </c>
      <c r="H55" s="484">
        <f>F55/F55</f>
        <v>1</v>
      </c>
    </row>
    <row r="56" spans="1:8">
      <c r="A56" s="565" t="s">
        <v>610</v>
      </c>
      <c r="B56" s="566">
        <v>-14688000</v>
      </c>
      <c r="C56" s="567">
        <v>13718764.76</v>
      </c>
      <c r="D56" s="193">
        <f t="shared" si="0"/>
        <v>-1.9340117619825707</v>
      </c>
      <c r="E56" s="566">
        <v>13224000</v>
      </c>
      <c r="F56" s="567">
        <v>82511204.939999998</v>
      </c>
      <c r="G56" s="193">
        <f t="shared" si="1"/>
        <v>5.2395043058076221</v>
      </c>
      <c r="H56" s="193">
        <f t="shared" ref="H56:H66" si="6">+F56/$F$55</f>
        <v>0.23920549442204062</v>
      </c>
    </row>
    <row r="57" spans="1:8">
      <c r="A57" s="565" t="s">
        <v>559</v>
      </c>
      <c r="B57" s="566">
        <v>4510663</v>
      </c>
      <c r="C57" s="567">
        <v>5973470</v>
      </c>
      <c r="D57" s="193">
        <f t="shared" si="0"/>
        <v>0.32429977588660464</v>
      </c>
      <c r="E57" s="566">
        <v>27454260</v>
      </c>
      <c r="F57" s="567">
        <v>37282990</v>
      </c>
      <c r="G57" s="193">
        <f t="shared" si="1"/>
        <v>0.3580038216291388</v>
      </c>
      <c r="H57" s="193">
        <f t="shared" si="6"/>
        <v>0.10808587831152326</v>
      </c>
    </row>
    <row r="58" spans="1:8">
      <c r="A58" s="568" t="s">
        <v>24</v>
      </c>
      <c r="B58" s="566">
        <v>1681488</v>
      </c>
      <c r="C58" s="567">
        <v>7469986</v>
      </c>
      <c r="D58" s="193">
        <f t="shared" si="0"/>
        <v>3.4424854652545838</v>
      </c>
      <c r="E58" s="566">
        <v>9782217</v>
      </c>
      <c r="F58" s="567">
        <v>36596241.82</v>
      </c>
      <c r="G58" s="193">
        <f t="shared" si="1"/>
        <v>2.7410989574244775</v>
      </c>
      <c r="H58" s="193">
        <f t="shared" si="6"/>
        <v>0.10609494946664949</v>
      </c>
    </row>
    <row r="59" spans="1:8">
      <c r="A59" s="565" t="s">
        <v>31</v>
      </c>
      <c r="B59" s="566">
        <v>4874076</v>
      </c>
      <c r="C59" s="567">
        <v>4047959</v>
      </c>
      <c r="D59" s="193">
        <f t="shared" si="0"/>
        <v>-0.16949202269312169</v>
      </c>
      <c r="E59" s="566">
        <v>26520275</v>
      </c>
      <c r="F59" s="567">
        <v>26623073.77</v>
      </c>
      <c r="G59" s="193">
        <f t="shared" si="1"/>
        <v>3.8762331838564368E-3</v>
      </c>
      <c r="H59" s="193">
        <f t="shared" si="6"/>
        <v>7.7182069136164419E-2</v>
      </c>
    </row>
    <row r="60" spans="1:8">
      <c r="A60" s="568" t="s">
        <v>606</v>
      </c>
      <c r="B60" s="566">
        <v>1858995</v>
      </c>
      <c r="C60" s="567">
        <v>2358996</v>
      </c>
      <c r="D60" s="193">
        <f t="shared" si="0"/>
        <v>0.26896306875489184</v>
      </c>
      <c r="E60" s="566">
        <v>7583760</v>
      </c>
      <c r="F60" s="567">
        <v>19534023.07</v>
      </c>
      <c r="G60" s="193">
        <f t="shared" si="1"/>
        <v>1.5757702076542506</v>
      </c>
      <c r="H60" s="193">
        <f t="shared" si="6"/>
        <v>5.6630437646725977E-2</v>
      </c>
    </row>
    <row r="61" spans="1:8">
      <c r="A61" s="568" t="s">
        <v>443</v>
      </c>
      <c r="B61" s="566">
        <v>501000</v>
      </c>
      <c r="C61" s="567">
        <v>50000</v>
      </c>
      <c r="D61" s="193">
        <f t="shared" si="0"/>
        <v>-0.90019960079840322</v>
      </c>
      <c r="E61" s="566">
        <v>1822000</v>
      </c>
      <c r="F61" s="567">
        <v>10713000</v>
      </c>
      <c r="G61" s="193">
        <f t="shared" si="1"/>
        <v>4.8798024149286494</v>
      </c>
      <c r="H61" s="193">
        <f t="shared" si="6"/>
        <v>3.1057702570296768E-2</v>
      </c>
    </row>
    <row r="62" spans="1:8">
      <c r="A62" s="568" t="s">
        <v>605</v>
      </c>
      <c r="B62" s="566">
        <v>1183458</v>
      </c>
      <c r="C62" s="567">
        <v>1406756</v>
      </c>
      <c r="D62" s="193">
        <f t="shared" si="0"/>
        <v>0.18868265709471732</v>
      </c>
      <c r="E62" s="566">
        <v>6972888</v>
      </c>
      <c r="F62" s="567">
        <v>10524949</v>
      </c>
      <c r="G62" s="193">
        <f t="shared" si="1"/>
        <v>0.50941030459689007</v>
      </c>
      <c r="H62" s="193">
        <f t="shared" si="6"/>
        <v>3.0512530160509886E-2</v>
      </c>
    </row>
    <row r="63" spans="1:8">
      <c r="A63" s="568" t="s">
        <v>29</v>
      </c>
      <c r="B63" s="566">
        <v>871415</v>
      </c>
      <c r="C63" s="567">
        <v>1291780</v>
      </c>
      <c r="D63" s="193">
        <f t="shared" si="0"/>
        <v>0.482393578260645</v>
      </c>
      <c r="E63" s="566">
        <v>9060618</v>
      </c>
      <c r="F63" s="567">
        <v>10307433</v>
      </c>
      <c r="G63" s="193">
        <f t="shared" si="1"/>
        <v>0.13760816315178492</v>
      </c>
      <c r="H63" s="193">
        <f t="shared" si="6"/>
        <v>2.9881936747620807E-2</v>
      </c>
    </row>
    <row r="64" spans="1:8">
      <c r="A64" s="568" t="s">
        <v>296</v>
      </c>
      <c r="B64" s="566">
        <v>559128</v>
      </c>
      <c r="C64" s="567">
        <v>1927148</v>
      </c>
      <c r="D64" s="193">
        <f t="shared" si="0"/>
        <v>2.4467027228112346</v>
      </c>
      <c r="E64" s="566">
        <v>4245166</v>
      </c>
      <c r="F64" s="567">
        <v>9313242.4399999995</v>
      </c>
      <c r="G64" s="193">
        <f t="shared" si="1"/>
        <v>1.1938464691368957</v>
      </c>
      <c r="H64" s="193">
        <f t="shared" si="6"/>
        <v>2.6999711907643512E-2</v>
      </c>
    </row>
    <row r="65" spans="1:18">
      <c r="A65" s="568" t="s">
        <v>607</v>
      </c>
      <c r="B65" s="566">
        <v>907654</v>
      </c>
      <c r="C65" s="567">
        <v>1531725</v>
      </c>
      <c r="D65" s="193">
        <f t="shared" si="0"/>
        <v>0.68756486502565961</v>
      </c>
      <c r="E65" s="566">
        <v>5053235.74</v>
      </c>
      <c r="F65" s="567">
        <v>8236566.2300000004</v>
      </c>
      <c r="G65" s="193">
        <f t="shared" si="1"/>
        <v>0.62995883307039224</v>
      </c>
      <c r="H65" s="193">
        <f t="shared" si="6"/>
        <v>2.3878355658722168E-2</v>
      </c>
    </row>
    <row r="66" spans="1:18" ht="15.75" thickBot="1">
      <c r="A66" s="568" t="s">
        <v>495</v>
      </c>
      <c r="B66" s="566">
        <v>19835187.889999997</v>
      </c>
      <c r="C66" s="567">
        <v>8886008.0300000031</v>
      </c>
      <c r="D66" s="336">
        <f t="shared" si="0"/>
        <v>-0.55200787210692748</v>
      </c>
      <c r="E66" s="566">
        <v>140089879.95999998</v>
      </c>
      <c r="F66" s="567">
        <v>93295861.440000027</v>
      </c>
      <c r="G66" s="336">
        <f t="shared" si="1"/>
        <v>-0.33402854319927389</v>
      </c>
      <c r="H66" s="489">
        <f t="shared" si="6"/>
        <v>0.27047093397210303</v>
      </c>
    </row>
    <row r="67" spans="1:18">
      <c r="A67" s="563" t="s">
        <v>26</v>
      </c>
      <c r="B67" s="564">
        <v>94218619.98999998</v>
      </c>
      <c r="C67" s="564">
        <f>SUM(C68:C78)</f>
        <v>43369849.419999994</v>
      </c>
      <c r="D67" s="422">
        <f t="shared" si="0"/>
        <v>-0.53968918856375625</v>
      </c>
      <c r="E67" s="564">
        <v>336849821.51999998</v>
      </c>
      <c r="F67" s="564">
        <f>SUM(F68:F78)</f>
        <v>221798197.50999999</v>
      </c>
      <c r="G67" s="485">
        <f t="shared" si="1"/>
        <v>-0.34155168463750829</v>
      </c>
      <c r="H67" s="368">
        <f>F67/F67</f>
        <v>1</v>
      </c>
    </row>
    <row r="68" spans="1:18">
      <c r="A68" s="565" t="s">
        <v>294</v>
      </c>
      <c r="B68" s="566">
        <v>13227938</v>
      </c>
      <c r="C68" s="567">
        <v>26148717</v>
      </c>
      <c r="D68" s="193">
        <f t="shared" si="0"/>
        <v>0.97677952527446066</v>
      </c>
      <c r="E68" s="566">
        <v>37593108</v>
      </c>
      <c r="F68" s="567">
        <v>107693786</v>
      </c>
      <c r="G68" s="193">
        <f t="shared" si="1"/>
        <v>1.864721533532157</v>
      </c>
      <c r="H68" s="193">
        <f t="shared" ref="H68:H78" si="7">+F68/$F$67</f>
        <v>0.48554851756694062</v>
      </c>
    </row>
    <row r="69" spans="1:18">
      <c r="A69" s="565" t="s">
        <v>295</v>
      </c>
      <c r="B69" s="566">
        <v>2380600.1800000002</v>
      </c>
      <c r="C69" s="567"/>
      <c r="D69" s="193" t="s">
        <v>54</v>
      </c>
      <c r="E69" s="566">
        <v>6476867.9700000007</v>
      </c>
      <c r="F69" s="567">
        <v>16946152.899999999</v>
      </c>
      <c r="G69" s="193">
        <f t="shared" si="1"/>
        <v>1.6164116635528694</v>
      </c>
      <c r="H69" s="193">
        <f t="shared" si="7"/>
        <v>7.6403474375556932E-2</v>
      </c>
    </row>
    <row r="70" spans="1:18">
      <c r="A70" s="565" t="s">
        <v>22</v>
      </c>
      <c r="B70" s="566">
        <v>36254665</v>
      </c>
      <c r="C70" s="567">
        <v>1987272</v>
      </c>
      <c r="D70" s="193">
        <f t="shared" si="0"/>
        <v>-0.94518575747424505</v>
      </c>
      <c r="E70" s="566">
        <v>54510145</v>
      </c>
      <c r="F70" s="567">
        <v>16435061</v>
      </c>
      <c r="G70" s="193">
        <f t="shared" si="1"/>
        <v>-0.69849537182482269</v>
      </c>
      <c r="H70" s="193">
        <f t="shared" si="7"/>
        <v>7.4099163945004598E-2</v>
      </c>
    </row>
    <row r="71" spans="1:18">
      <c r="A71" s="568" t="s">
        <v>160</v>
      </c>
      <c r="B71" s="566">
        <v>17810538</v>
      </c>
      <c r="C71" s="567">
        <v>2652445</v>
      </c>
      <c r="D71" s="193">
        <f t="shared" ref="D71:D79" si="8">C71/B71-1</f>
        <v>-0.85107440325497186</v>
      </c>
      <c r="E71" s="566">
        <v>76960270</v>
      </c>
      <c r="F71" s="567">
        <v>13347002</v>
      </c>
      <c r="G71" s="193">
        <f t="shared" ref="G71:G79" si="9">F71/E71-1</f>
        <v>-0.82657282777204388</v>
      </c>
      <c r="H71" s="193">
        <f t="shared" si="7"/>
        <v>6.0176332133619961E-2</v>
      </c>
    </row>
    <row r="72" spans="1:18">
      <c r="A72" s="568" t="s">
        <v>602</v>
      </c>
      <c r="B72" s="566">
        <v>271760</v>
      </c>
      <c r="C72" s="567">
        <v>1037130.58</v>
      </c>
      <c r="D72" s="193">
        <f t="shared" si="8"/>
        <v>2.8163474389166909</v>
      </c>
      <c r="E72" s="566">
        <v>4331702.25</v>
      </c>
      <c r="F72" s="567">
        <v>6576887.5800000001</v>
      </c>
      <c r="G72" s="193">
        <f t="shared" si="9"/>
        <v>0.51831478721788882</v>
      </c>
      <c r="H72" s="193">
        <f t="shared" si="7"/>
        <v>2.9652574519698136E-2</v>
      </c>
    </row>
    <row r="73" spans="1:18">
      <c r="A73" s="568" t="s">
        <v>24</v>
      </c>
      <c r="B73" s="566">
        <v>311919</v>
      </c>
      <c r="C73" s="567">
        <v>1515658</v>
      </c>
      <c r="D73" s="193">
        <f t="shared" si="8"/>
        <v>3.8591397125535796</v>
      </c>
      <c r="E73" s="566">
        <v>4802048</v>
      </c>
      <c r="F73" s="567">
        <v>6346931</v>
      </c>
      <c r="G73" s="193">
        <f t="shared" si="9"/>
        <v>0.32171336063279665</v>
      </c>
      <c r="H73" s="193">
        <f t="shared" si="7"/>
        <v>2.861579161261598E-2</v>
      </c>
    </row>
    <row r="74" spans="1:18">
      <c r="A74" s="568" t="s">
        <v>614</v>
      </c>
      <c r="B74" s="566">
        <v>0</v>
      </c>
      <c r="C74" s="567"/>
      <c r="D74" s="193" t="s">
        <v>64</v>
      </c>
      <c r="E74" s="566">
        <v>27000</v>
      </c>
      <c r="F74" s="567">
        <v>5958533</v>
      </c>
      <c r="G74" s="193" t="s">
        <v>64</v>
      </c>
      <c r="H74" s="193">
        <f t="shared" si="7"/>
        <v>2.6864659257347451E-2</v>
      </c>
    </row>
    <row r="75" spans="1:18">
      <c r="A75" s="568" t="s">
        <v>469</v>
      </c>
      <c r="B75" s="566">
        <v>0</v>
      </c>
      <c r="C75" s="567">
        <v>1259893.01</v>
      </c>
      <c r="D75" s="193" t="s">
        <v>64</v>
      </c>
      <c r="E75" s="566">
        <v>3720.48</v>
      </c>
      <c r="F75" s="567">
        <v>5768454.3899999997</v>
      </c>
      <c r="G75" s="193" t="s">
        <v>64</v>
      </c>
      <c r="H75" s="193">
        <f t="shared" si="7"/>
        <v>2.6007670282081185E-2</v>
      </c>
    </row>
    <row r="76" spans="1:18">
      <c r="A76" s="568" t="s">
        <v>616</v>
      </c>
      <c r="B76" s="566">
        <v>1000000</v>
      </c>
      <c r="C76" s="567"/>
      <c r="D76" s="193" t="s">
        <v>54</v>
      </c>
      <c r="E76" s="566">
        <v>4230000</v>
      </c>
      <c r="F76" s="567">
        <v>4500000</v>
      </c>
      <c r="G76" s="193">
        <f t="shared" si="9"/>
        <v>6.3829787234042534E-2</v>
      </c>
      <c r="H76" s="193">
        <f t="shared" si="7"/>
        <v>2.0288713120840907E-2</v>
      </c>
    </row>
    <row r="77" spans="1:18">
      <c r="A77" s="568" t="s">
        <v>545</v>
      </c>
      <c r="B77" s="566">
        <v>3268000.34</v>
      </c>
      <c r="C77" s="567">
        <v>300602.03999999998</v>
      </c>
      <c r="D77" s="193">
        <f t="shared" si="8"/>
        <v>-0.90801652119779153</v>
      </c>
      <c r="E77" s="566">
        <v>27714825.580000002</v>
      </c>
      <c r="F77" s="567">
        <v>4433740.2299999995</v>
      </c>
      <c r="G77" s="193">
        <f t="shared" si="9"/>
        <v>-0.8400227987290837</v>
      </c>
      <c r="H77" s="193">
        <f t="shared" si="7"/>
        <v>1.9989974128622485E-2</v>
      </c>
    </row>
    <row r="78" spans="1:18">
      <c r="A78" s="568" t="s">
        <v>496</v>
      </c>
      <c r="B78" s="566">
        <v>19693199.469999969</v>
      </c>
      <c r="C78" s="567">
        <v>8468131.7899999991</v>
      </c>
      <c r="D78" s="193">
        <f t="shared" si="8"/>
        <v>-0.56999715546983121</v>
      </c>
      <c r="E78" s="566">
        <v>120200134.23999998</v>
      </c>
      <c r="F78" s="567">
        <v>33791649.409999996</v>
      </c>
      <c r="G78" s="193">
        <f t="shared" si="9"/>
        <v>-0.71887178310026489</v>
      </c>
      <c r="H78" s="193">
        <f t="shared" si="7"/>
        <v>0.15235312905767173</v>
      </c>
    </row>
    <row r="79" spans="1:18" s="196" customFormat="1" ht="16.5" customHeight="1">
      <c r="A79" s="563" t="s">
        <v>55</v>
      </c>
      <c r="B79" s="564">
        <f>+B7+B19+B31+B43+B55+B67</f>
        <v>337189613.89999998</v>
      </c>
      <c r="C79" s="564">
        <f>+C7+C19+C31+C43+C55+C67</f>
        <v>400439958.62000006</v>
      </c>
      <c r="D79" s="422">
        <f t="shared" si="8"/>
        <v>0.18758093995966973</v>
      </c>
      <c r="E79" s="564">
        <f>+E7+E19+E31+E43+E55+E67</f>
        <v>1824707253.8399999</v>
      </c>
      <c r="F79" s="564">
        <f>+F7+F19+F31+F43+F55+F67</f>
        <v>2355315374.0600004</v>
      </c>
      <c r="G79" s="485">
        <f t="shared" si="9"/>
        <v>0.29079082088557695</v>
      </c>
      <c r="H79" s="423">
        <f>F79/F79</f>
        <v>1</v>
      </c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18" s="196" customFormat="1">
      <c r="B80" s="339"/>
      <c r="C80" s="339"/>
      <c r="D80" s="339"/>
      <c r="E80" s="339"/>
      <c r="F80" s="339"/>
      <c r="G80" s="339"/>
      <c r="H80" s="339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1:18" s="196" customFormat="1" ht="45.75" customHeight="1">
      <c r="A81" s="789" t="s">
        <v>612</v>
      </c>
      <c r="B81" s="789"/>
      <c r="C81" s="789"/>
      <c r="D81" s="789"/>
      <c r="E81" s="789"/>
      <c r="F81" s="341"/>
      <c r="G81" s="341"/>
      <c r="H81" s="341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1:18" s="196" customFormat="1">
      <c r="B82" s="569"/>
      <c r="C82" s="569"/>
      <c r="D82" s="569"/>
      <c r="E82" s="569"/>
      <c r="F82" s="569"/>
      <c r="G82" s="569"/>
      <c r="H82" s="569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1:18" s="196" customFormat="1"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1:18" s="196" customFormat="1"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1:18" s="196" customFormat="1"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1:18" s="196" customFormat="1"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1:18" s="196" customFormat="1"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1:18" s="196" customFormat="1"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1:18" s="196" customFormat="1"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1:18" s="196" customFormat="1"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1:18" s="196" customFormat="1"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1:18" s="196" customFormat="1"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1:18" s="196" customFormat="1"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1:18" s="196" customFormat="1"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1:18" s="196" customFormat="1"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1:18" s="196" customFormat="1"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9:18" s="196" customFormat="1"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9:18" s="196" customFormat="1"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9:18" s="196" customFormat="1"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9:18" s="196" customFormat="1"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9:18" s="196" customFormat="1"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9:18" s="196" customFormat="1"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9:18" s="196" customFormat="1"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9:18" s="196" customFormat="1"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9:18" s="196" customFormat="1"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9:18" s="196" customFormat="1"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9:18" s="196" customFormat="1"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9:18" s="196" customFormat="1"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9:18" s="196" customFormat="1"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9:18" s="196" customFormat="1"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9:18" s="196" customFormat="1"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9:18" s="196" customFormat="1"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9:18" s="196" customFormat="1"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9:18" s="196" customFormat="1"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9:18" s="196" customFormat="1"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9:18" s="196" customFormat="1"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9:18" s="196" customFormat="1"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9:18" s="196" customFormat="1"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9:18" s="196" customFormat="1"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9:18" s="196" customFormat="1"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9:18" s="196" customFormat="1"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9:18" s="196" customFormat="1"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9:18" s="196" customFormat="1"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9:18" s="196" customFormat="1"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9:18" s="196" customFormat="1"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9:18" s="196" customFormat="1"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9:18" s="196" customFormat="1"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9:18" s="196" customFormat="1"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9:18" s="196" customFormat="1"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9:18" s="196" customFormat="1"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9:18" s="196" customFormat="1"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9:18" s="196" customFormat="1"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9:18" s="196" customFormat="1"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9:18" s="196" customFormat="1"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9:18" s="196" customFormat="1"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9:18" s="196" customFormat="1"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9:18" s="196" customFormat="1"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9:18" s="196" customFormat="1"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9:18" s="196" customFormat="1"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9:18" s="196" customFormat="1"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9:18" s="196" customFormat="1"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9:18" s="196" customFormat="1"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9:18" s="196" customFormat="1"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</row>
    <row r="144" spans="9:18" s="196" customFormat="1"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</row>
    <row r="145" spans="9:18" s="196" customFormat="1"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</row>
    <row r="146" spans="9:18" s="196" customFormat="1"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</row>
    <row r="147" spans="9:18" s="196" customFormat="1"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</row>
    <row r="148" spans="9:18" s="196" customFormat="1"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</row>
    <row r="149" spans="9:18" s="196" customFormat="1"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</row>
    <row r="150" spans="9:18" s="196" customFormat="1"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</row>
    <row r="151" spans="9:18" s="196" customFormat="1"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</row>
    <row r="152" spans="9:18" s="196" customFormat="1"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</row>
    <row r="153" spans="9:18" s="196" customFormat="1"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9:18" s="196" customFormat="1"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</row>
    <row r="155" spans="9:18" s="196" customFormat="1"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</row>
    <row r="156" spans="9:18" s="196" customFormat="1"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9:18" s="196" customFormat="1"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</row>
    <row r="158" spans="9:18" s="196" customFormat="1"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</row>
    <row r="159" spans="9:18" s="196" customFormat="1"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</row>
    <row r="160" spans="9:18" s="196" customFormat="1"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</row>
    <row r="161" spans="9:18" s="196" customFormat="1"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</row>
    <row r="162" spans="9:18" s="196" customFormat="1"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9:18" s="196" customFormat="1"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</row>
    <row r="164" spans="9:18" s="196" customFormat="1"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</row>
    <row r="165" spans="9:18" s="196" customFormat="1"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</row>
    <row r="166" spans="9:18" s="196" customFormat="1"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</row>
    <row r="167" spans="9:18" s="196" customFormat="1"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</row>
    <row r="168" spans="9:18" s="196" customFormat="1"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</row>
    <row r="169" spans="9:18" s="196" customFormat="1"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</row>
    <row r="170" spans="9:18" s="196" customFormat="1"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</row>
    <row r="171" spans="9:18" s="196" customFormat="1"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pans="9:18" s="196" customFormat="1"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</row>
    <row r="173" spans="9:18" s="196" customFormat="1"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</row>
    <row r="174" spans="9:18" s="196" customFormat="1"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</row>
    <row r="175" spans="9:18" s="196" customFormat="1"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</row>
    <row r="176" spans="9:18" s="196" customFormat="1"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</row>
    <row r="177" spans="9:18" s="196" customFormat="1"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</row>
    <row r="178" spans="9:18" s="196" customFormat="1"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</row>
    <row r="179" spans="9:18" s="196" customFormat="1"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</row>
    <row r="180" spans="9:18" s="196" customFormat="1"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</row>
    <row r="181" spans="9:18" s="196" customFormat="1"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9:18" s="196" customFormat="1"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</row>
    <row r="183" spans="9:18" s="196" customFormat="1"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</row>
    <row r="184" spans="9:18" s="196" customFormat="1"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</row>
    <row r="185" spans="9:18" s="196" customFormat="1"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</row>
    <row r="186" spans="9:18" s="196" customFormat="1"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</row>
    <row r="187" spans="9:18" s="196" customFormat="1"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</row>
    <row r="188" spans="9:18" s="196" customFormat="1"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</row>
    <row r="189" spans="9:18" s="196" customFormat="1"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</row>
    <row r="190" spans="9:18" s="196" customFormat="1"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</row>
    <row r="191" spans="9:18" s="196" customFormat="1"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</row>
    <row r="192" spans="9:18" s="196" customFormat="1"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</row>
    <row r="193" spans="9:18" s="196" customFormat="1"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</row>
    <row r="194" spans="9:18" s="196" customFormat="1"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</row>
    <row r="195" spans="9:18" s="196" customFormat="1"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</row>
    <row r="196" spans="9:18" s="196" customFormat="1"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</row>
    <row r="197" spans="9:18" s="196" customFormat="1"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</row>
    <row r="198" spans="9:18" s="196" customFormat="1"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</row>
    <row r="199" spans="9:18" s="196" customFormat="1"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</row>
    <row r="200" spans="9:18" s="196" customFormat="1"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</row>
    <row r="201" spans="9:18" s="196" customFormat="1"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</row>
    <row r="202" spans="9:18" s="196" customFormat="1"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</row>
    <row r="203" spans="9:18" s="196" customFormat="1"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</row>
    <row r="204" spans="9:18" s="196" customFormat="1"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</row>
    <row r="205" spans="9:18" s="196" customFormat="1"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</row>
    <row r="206" spans="9:18" s="196" customFormat="1"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</row>
    <row r="207" spans="9:18" s="196" customFormat="1"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</row>
    <row r="208" spans="9:18" s="196" customFormat="1"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</row>
    <row r="209" spans="9:18" s="196" customFormat="1"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</row>
    <row r="210" spans="9:18" s="196" customFormat="1"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</row>
    <row r="211" spans="9:18" s="196" customFormat="1"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</row>
    <row r="212" spans="9:18" s="196" customFormat="1"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</row>
    <row r="213" spans="9:18" s="196" customFormat="1"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</row>
    <row r="214" spans="9:18" s="196" customFormat="1"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</row>
    <row r="215" spans="9:18" s="196" customFormat="1"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</row>
    <row r="216" spans="9:18" s="196" customFormat="1"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</row>
    <row r="217" spans="9:18" s="196" customFormat="1"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</row>
    <row r="218" spans="9:18" s="196" customFormat="1"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</row>
    <row r="219" spans="9:18" s="196" customFormat="1"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</row>
    <row r="220" spans="9:18" s="196" customFormat="1"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</row>
    <row r="221" spans="9:18" s="196" customFormat="1"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</row>
    <row r="222" spans="9:18" s="196" customFormat="1"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</row>
    <row r="223" spans="9:18" s="196" customFormat="1"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</row>
    <row r="224" spans="9:18" s="196" customFormat="1"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</row>
    <row r="225" spans="9:18" s="196" customFormat="1"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</row>
    <row r="226" spans="9:18" s="196" customFormat="1"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</row>
    <row r="227" spans="9:18" s="196" customFormat="1"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</row>
    <row r="228" spans="9:18" s="196" customFormat="1"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</row>
    <row r="229" spans="9:18" s="196" customFormat="1"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  <row r="230" spans="9:18" s="196" customFormat="1"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</row>
    <row r="231" spans="9:18" s="196" customFormat="1"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</row>
    <row r="232" spans="9:18" s="196" customFormat="1"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</row>
    <row r="233" spans="9:18" s="196" customFormat="1"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</row>
    <row r="234" spans="9:18" s="196" customFormat="1"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</row>
    <row r="235" spans="9:18" s="196" customFormat="1"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</row>
    <row r="236" spans="9:18" s="196" customFormat="1"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</row>
    <row r="237" spans="9:18" s="196" customFormat="1"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</row>
    <row r="238" spans="9:18" s="196" customFormat="1"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</row>
    <row r="239" spans="9:18" s="196" customFormat="1"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</row>
    <row r="240" spans="9:18" s="196" customFormat="1"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</row>
    <row r="241" spans="9:18" s="196" customFormat="1"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</row>
    <row r="242" spans="9:18" s="196" customFormat="1"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</row>
    <row r="243" spans="9:18" s="196" customFormat="1"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</row>
    <row r="244" spans="9:18" s="196" customFormat="1"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</row>
    <row r="245" spans="9:18" s="196" customFormat="1"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</row>
    <row r="246" spans="9:18" s="196" customFormat="1"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</row>
    <row r="247" spans="9:18" s="196" customFormat="1"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</row>
    <row r="248" spans="9:18" s="196" customFormat="1"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</row>
    <row r="249" spans="9:18" s="196" customFormat="1"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</row>
    <row r="250" spans="9:18" s="196" customFormat="1"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</row>
    <row r="251" spans="9:18" s="196" customFormat="1"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</row>
    <row r="252" spans="9:18" s="196" customFormat="1"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</row>
    <row r="253" spans="9:18" s="196" customFormat="1"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</row>
    <row r="254" spans="9:18" s="196" customFormat="1"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</row>
    <row r="255" spans="9:18" s="196" customFormat="1"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</row>
    <row r="256" spans="9:18" s="196" customFormat="1"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</row>
    <row r="257" spans="9:18" s="196" customFormat="1"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</row>
    <row r="258" spans="9:18" s="196" customFormat="1"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57"/>
  <sheetViews>
    <sheetView view="pageBreakPreview" zoomScaleNormal="90" zoomScaleSheetLayoutView="100" workbookViewId="0">
      <selection activeCell="G62" sqref="G62"/>
    </sheetView>
  </sheetViews>
  <sheetFormatPr baseColWidth="10" defaultColWidth="11.42578125" defaultRowHeight="12.75"/>
  <cols>
    <col min="1" max="2" width="13.85546875" style="244" customWidth="1"/>
    <col min="3" max="5" width="13.5703125" style="244" customWidth="1"/>
    <col min="6" max="6" width="21.28515625" style="244" bestFit="1" customWidth="1"/>
    <col min="7" max="13" width="13.5703125" style="244" customWidth="1"/>
    <col min="14" max="16384" width="11.42578125" style="244"/>
  </cols>
  <sheetData>
    <row r="1" spans="1:11">
      <c r="A1" s="275" t="s">
        <v>418</v>
      </c>
      <c r="B1" s="326"/>
      <c r="C1" s="326"/>
      <c r="D1" s="327"/>
      <c r="E1" s="309"/>
      <c r="F1" s="308"/>
      <c r="G1" s="310"/>
      <c r="H1" s="310"/>
    </row>
    <row r="2" spans="1:11" ht="15.75">
      <c r="A2" s="852" t="s">
        <v>310</v>
      </c>
      <c r="B2" s="852"/>
      <c r="C2" s="852"/>
      <c r="D2" s="852"/>
      <c r="E2" s="309"/>
      <c r="F2" s="308"/>
      <c r="G2" s="310"/>
      <c r="H2" s="310"/>
    </row>
    <row r="3" spans="1:11">
      <c r="A3" s="698"/>
      <c r="B3" s="698"/>
      <c r="C3" s="698"/>
      <c r="D3" s="698"/>
      <c r="E3" s="309"/>
      <c r="F3" s="308"/>
      <c r="G3" s="310"/>
      <c r="H3" s="310"/>
    </row>
    <row r="4" spans="1:11" ht="15" customHeight="1">
      <c r="A4" s="853" t="s">
        <v>428</v>
      </c>
      <c r="B4" s="853"/>
      <c r="C4" s="853"/>
      <c r="D4" s="853"/>
      <c r="F4" s="853" t="s">
        <v>624</v>
      </c>
      <c r="G4" s="853"/>
      <c r="H4" s="853"/>
    </row>
    <row r="5" spans="1:11">
      <c r="A5" s="383" t="s">
        <v>251</v>
      </c>
      <c r="B5" s="383" t="s">
        <v>470</v>
      </c>
      <c r="C5" s="383" t="s">
        <v>471</v>
      </c>
      <c r="D5" s="383" t="s">
        <v>55</v>
      </c>
      <c r="F5" s="311" t="s">
        <v>307</v>
      </c>
      <c r="G5" s="312" t="s">
        <v>308</v>
      </c>
      <c r="H5" s="312" t="s">
        <v>300</v>
      </c>
      <c r="I5" s="314"/>
      <c r="K5" s="314"/>
    </row>
    <row r="6" spans="1:11">
      <c r="A6" s="369">
        <v>2008</v>
      </c>
      <c r="B6" s="381">
        <v>60965</v>
      </c>
      <c r="C6" s="381">
        <v>66064</v>
      </c>
      <c r="D6" s="381">
        <v>127029</v>
      </c>
      <c r="F6" s="244" t="s">
        <v>34</v>
      </c>
      <c r="G6" s="314">
        <v>30592</v>
      </c>
      <c r="H6" s="141">
        <f t="shared" ref="H6:H30" si="0">G6/$G$30</f>
        <v>0.14741569568527674</v>
      </c>
      <c r="I6" s="382"/>
      <c r="K6" s="382"/>
    </row>
    <row r="7" spans="1:11">
      <c r="A7" s="369">
        <v>2009</v>
      </c>
      <c r="B7" s="381">
        <v>58910</v>
      </c>
      <c r="C7" s="381">
        <v>61379</v>
      </c>
      <c r="D7" s="381">
        <v>120289</v>
      </c>
      <c r="F7" s="244" t="s">
        <v>483</v>
      </c>
      <c r="G7" s="314">
        <v>18635</v>
      </c>
      <c r="H7" s="141">
        <f t="shared" si="0"/>
        <v>8.979770819479381E-2</v>
      </c>
      <c r="I7" s="382"/>
      <c r="K7" s="382"/>
    </row>
    <row r="8" spans="1:11">
      <c r="A8" s="369">
        <v>2010</v>
      </c>
      <c r="B8" s="381">
        <v>67549</v>
      </c>
      <c r="C8" s="381">
        <v>92309</v>
      </c>
      <c r="D8" s="381">
        <v>159858</v>
      </c>
      <c r="F8" s="244" t="s">
        <v>44</v>
      </c>
      <c r="G8" s="314">
        <v>17028</v>
      </c>
      <c r="H8" s="141">
        <f t="shared" si="0"/>
        <v>8.205395090640992E-2</v>
      </c>
      <c r="I8" s="382"/>
      <c r="K8" s="382"/>
    </row>
    <row r="9" spans="1:11">
      <c r="A9" s="369">
        <v>2011</v>
      </c>
      <c r="B9" s="381">
        <v>73646</v>
      </c>
      <c r="C9" s="381">
        <v>96558</v>
      </c>
      <c r="D9" s="381">
        <v>170204</v>
      </c>
      <c r="F9" s="244" t="s">
        <v>38</v>
      </c>
      <c r="G9" s="314">
        <v>16359</v>
      </c>
      <c r="H9" s="141">
        <f t="shared" si="0"/>
        <v>7.8830196316535109E-2</v>
      </c>
      <c r="I9" s="382"/>
      <c r="K9" s="382"/>
    </row>
    <row r="10" spans="1:11">
      <c r="A10" s="369">
        <v>2012</v>
      </c>
      <c r="B10" s="381">
        <v>85523</v>
      </c>
      <c r="C10" s="381">
        <v>128433</v>
      </c>
      <c r="D10" s="381">
        <v>213956</v>
      </c>
      <c r="F10" s="244" t="s">
        <v>41</v>
      </c>
      <c r="G10" s="314">
        <v>16352</v>
      </c>
      <c r="H10" s="141">
        <f t="shared" si="0"/>
        <v>7.8796464953113404E-2</v>
      </c>
      <c r="I10" s="382"/>
      <c r="K10" s="382"/>
    </row>
    <row r="11" spans="1:11">
      <c r="A11" s="369">
        <v>2013</v>
      </c>
      <c r="B11" s="381">
        <v>81595</v>
      </c>
      <c r="C11" s="381">
        <v>101656</v>
      </c>
      <c r="D11" s="381">
        <v>183251</v>
      </c>
      <c r="F11" s="244" t="s">
        <v>40</v>
      </c>
      <c r="G11" s="314">
        <v>16170</v>
      </c>
      <c r="H11" s="141">
        <f t="shared" si="0"/>
        <v>7.791944950414896E-2</v>
      </c>
      <c r="I11" s="382"/>
      <c r="K11" s="382"/>
    </row>
    <row r="12" spans="1:11">
      <c r="A12" s="369">
        <v>2014</v>
      </c>
      <c r="B12" s="381">
        <v>81065</v>
      </c>
      <c r="C12" s="381">
        <v>93148</v>
      </c>
      <c r="D12" s="381">
        <v>174213</v>
      </c>
      <c r="F12" s="244" t="s">
        <v>481</v>
      </c>
      <c r="G12" s="314">
        <v>14088</v>
      </c>
      <c r="H12" s="141">
        <f t="shared" si="0"/>
        <v>6.7886778269291931E-2</v>
      </c>
      <c r="I12" s="382"/>
      <c r="K12" s="382"/>
    </row>
    <row r="13" spans="1:11">
      <c r="A13" s="369">
        <v>2015</v>
      </c>
      <c r="B13" s="381">
        <v>74593</v>
      </c>
      <c r="C13" s="381">
        <v>109359</v>
      </c>
      <c r="D13" s="381">
        <v>183952</v>
      </c>
      <c r="F13" s="244" t="s">
        <v>482</v>
      </c>
      <c r="G13" s="314">
        <v>12129</v>
      </c>
      <c r="H13" s="141">
        <f t="shared" si="0"/>
        <v>5.8446815277416374E-2</v>
      </c>
      <c r="I13" s="382"/>
      <c r="K13" s="382"/>
    </row>
    <row r="14" spans="1:11">
      <c r="A14" s="369">
        <v>2016</v>
      </c>
      <c r="B14" s="381">
        <v>75422</v>
      </c>
      <c r="C14" s="381">
        <v>96559</v>
      </c>
      <c r="D14" s="381">
        <v>171981</v>
      </c>
      <c r="F14" s="244" t="s">
        <v>39</v>
      </c>
      <c r="G14" s="314">
        <v>11955</v>
      </c>
      <c r="H14" s="141">
        <f t="shared" si="0"/>
        <v>5.7608349958076732E-2</v>
      </c>
      <c r="I14" s="382"/>
      <c r="K14" s="382"/>
    </row>
    <row r="15" spans="1:11">
      <c r="A15" s="242">
        <v>2017</v>
      </c>
      <c r="B15" s="382">
        <v>65777.583333333328</v>
      </c>
      <c r="C15" s="381">
        <v>124184.08333333334</v>
      </c>
      <c r="D15" s="381">
        <v>189961.66666666669</v>
      </c>
      <c r="F15" s="244" t="s">
        <v>37</v>
      </c>
      <c r="G15" s="314">
        <v>10654</v>
      </c>
      <c r="H15" s="141">
        <f t="shared" si="0"/>
        <v>5.133913512784187E-2</v>
      </c>
      <c r="I15" s="382"/>
      <c r="K15" s="382"/>
    </row>
    <row r="16" spans="1:11">
      <c r="F16" s="244" t="s">
        <v>35</v>
      </c>
      <c r="G16" s="314">
        <v>10351</v>
      </c>
      <c r="H16" s="141">
        <f t="shared" si="0"/>
        <v>4.9879048968302156E-2</v>
      </c>
      <c r="I16" s="382"/>
      <c r="K16" s="382"/>
    </row>
    <row r="17" spans="1:11">
      <c r="A17" s="214">
        <v>2018</v>
      </c>
      <c r="B17" s="338">
        <f>AVERAGE(B18:B24)</f>
        <v>64970</v>
      </c>
      <c r="C17" s="338">
        <f t="shared" ref="C17:D17" si="1">AVERAGE(C18:C24)</f>
        <v>132286.42857142858</v>
      </c>
      <c r="D17" s="338">
        <f t="shared" si="1"/>
        <v>197256.42857142858</v>
      </c>
      <c r="E17" s="315"/>
      <c r="F17" s="244" t="s">
        <v>36</v>
      </c>
      <c r="G17" s="314">
        <v>8363</v>
      </c>
      <c r="H17" s="141">
        <f t="shared" si="0"/>
        <v>4.0299341756536655E-2</v>
      </c>
      <c r="I17" s="382"/>
      <c r="K17" s="382"/>
    </row>
    <row r="18" spans="1:11">
      <c r="A18" s="370" t="s">
        <v>423</v>
      </c>
      <c r="B18" s="313">
        <v>62323</v>
      </c>
      <c r="C18" s="381">
        <v>131608</v>
      </c>
      <c r="D18" s="313">
        <f>SUM(B18:C18)</f>
        <v>193931</v>
      </c>
      <c r="E18" s="315"/>
      <c r="F18" s="244" t="s">
        <v>45</v>
      </c>
      <c r="G18" s="314">
        <v>7861</v>
      </c>
      <c r="H18" s="141">
        <f t="shared" si="0"/>
        <v>3.7880321122579774E-2</v>
      </c>
      <c r="I18" s="382"/>
      <c r="K18" s="382"/>
    </row>
    <row r="19" spans="1:11">
      <c r="A19" s="370" t="s">
        <v>232</v>
      </c>
      <c r="B19" s="313">
        <v>64484</v>
      </c>
      <c r="C19" s="381">
        <v>132252</v>
      </c>
      <c r="D19" s="313">
        <f t="shared" ref="D19:D21" si="2">SUM(B19:C19)</f>
        <v>196736</v>
      </c>
      <c r="E19" s="315"/>
      <c r="F19" s="244" t="s">
        <v>43</v>
      </c>
      <c r="G19" s="314">
        <v>5867</v>
      </c>
      <c r="H19" s="141">
        <f t="shared" si="0"/>
        <v>2.8271701313595667E-2</v>
      </c>
      <c r="I19" s="382"/>
      <c r="K19" s="382"/>
    </row>
    <row r="20" spans="1:11">
      <c r="A20" s="370" t="s">
        <v>233</v>
      </c>
      <c r="B20" s="313">
        <v>64555</v>
      </c>
      <c r="C20" s="381">
        <v>127124</v>
      </c>
      <c r="D20" s="313">
        <f t="shared" si="2"/>
        <v>191679</v>
      </c>
      <c r="F20" s="244" t="s">
        <v>42</v>
      </c>
      <c r="G20" s="314">
        <v>4771</v>
      </c>
      <c r="H20" s="141">
        <f t="shared" si="0"/>
        <v>2.2990333554996578E-2</v>
      </c>
      <c r="I20" s="382"/>
      <c r="K20" s="382"/>
    </row>
    <row r="21" spans="1:11">
      <c r="A21" s="370" t="s">
        <v>120</v>
      </c>
      <c r="B21" s="313">
        <v>63649</v>
      </c>
      <c r="C21" s="381">
        <v>132560</v>
      </c>
      <c r="D21" s="313">
        <f t="shared" si="2"/>
        <v>196209</v>
      </c>
      <c r="F21" s="244" t="s">
        <v>162</v>
      </c>
      <c r="G21" s="314">
        <v>2325</v>
      </c>
      <c r="H21" s="141">
        <f t="shared" si="0"/>
        <v>1.1203631422210657E-2</v>
      </c>
      <c r="I21" s="382"/>
      <c r="K21" s="382"/>
    </row>
    <row r="22" spans="1:11">
      <c r="A22" s="370" t="s">
        <v>424</v>
      </c>
      <c r="B22" s="313">
        <v>65409</v>
      </c>
      <c r="C22" s="381">
        <v>130680</v>
      </c>
      <c r="D22" s="313">
        <f>SUM(B22:C22)</f>
        <v>196089</v>
      </c>
      <c r="F22" s="244" t="s">
        <v>484</v>
      </c>
      <c r="G22" s="314">
        <v>2089</v>
      </c>
      <c r="H22" s="141">
        <f t="shared" si="0"/>
        <v>1.0066402598278736E-2</v>
      </c>
      <c r="I22" s="382"/>
      <c r="K22" s="382"/>
    </row>
    <row r="23" spans="1:11" ht="15.75" customHeight="1">
      <c r="A23" s="370" t="s">
        <v>425</v>
      </c>
      <c r="B23" s="313">
        <v>64768</v>
      </c>
      <c r="C23" s="313">
        <v>133861</v>
      </c>
      <c r="D23" s="313">
        <f>SUM(B23:C23)</f>
        <v>198629</v>
      </c>
      <c r="E23" s="543"/>
      <c r="F23" s="244" t="s">
        <v>288</v>
      </c>
      <c r="G23" s="314">
        <v>934</v>
      </c>
      <c r="H23" s="141">
        <f t="shared" si="0"/>
        <v>4.5007276336966684E-3</v>
      </c>
      <c r="I23" s="382"/>
      <c r="K23" s="382"/>
    </row>
    <row r="24" spans="1:11">
      <c r="A24" s="370" t="s">
        <v>426</v>
      </c>
      <c r="B24" s="313">
        <v>69602</v>
      </c>
      <c r="C24" s="313">
        <v>137920</v>
      </c>
      <c r="D24" s="313">
        <f>SUM(B24:C24)</f>
        <v>207522</v>
      </c>
      <c r="F24" s="244" t="s">
        <v>28</v>
      </c>
      <c r="G24" s="314">
        <v>804</v>
      </c>
      <c r="H24" s="141">
        <f t="shared" si="0"/>
        <v>3.8742880272934917E-3</v>
      </c>
      <c r="I24" s="382"/>
      <c r="K24" s="382"/>
    </row>
    <row r="25" spans="1:11">
      <c r="D25" s="313"/>
      <c r="F25" s="244" t="s">
        <v>489</v>
      </c>
      <c r="G25" s="314">
        <v>79</v>
      </c>
      <c r="H25" s="141">
        <f t="shared" si="0"/>
        <v>3.8068253004500726E-4</v>
      </c>
      <c r="I25" s="382"/>
      <c r="K25" s="382"/>
    </row>
    <row r="26" spans="1:11">
      <c r="F26" s="244" t="s">
        <v>287</v>
      </c>
      <c r="G26" s="314">
        <v>59</v>
      </c>
      <c r="H26" s="141">
        <f t="shared" si="0"/>
        <v>2.843072059829801E-4</v>
      </c>
      <c r="I26" s="382"/>
      <c r="K26" s="382"/>
    </row>
    <row r="27" spans="1:11" ht="12.75" customHeight="1">
      <c r="A27" s="853" t="s">
        <v>625</v>
      </c>
      <c r="B27" s="853"/>
      <c r="C27" s="853"/>
      <c r="D27" s="853"/>
      <c r="E27" s="316"/>
      <c r="F27" s="244" t="s">
        <v>289</v>
      </c>
      <c r="G27" s="314">
        <v>46</v>
      </c>
      <c r="H27" s="141">
        <f t="shared" si="0"/>
        <v>2.2166324534266245E-4</v>
      </c>
      <c r="I27" s="382"/>
      <c r="K27" s="382"/>
    </row>
    <row r="28" spans="1:11">
      <c r="A28" s="369" t="s">
        <v>595</v>
      </c>
      <c r="B28" s="313">
        <v>64355</v>
      </c>
      <c r="C28" s="313">
        <v>122779</v>
      </c>
      <c r="D28" s="313">
        <f>+C28+B28</f>
        <v>187134</v>
      </c>
      <c r="F28" s="244" t="s">
        <v>291</v>
      </c>
      <c r="G28" s="314">
        <v>11</v>
      </c>
      <c r="H28" s="141">
        <f t="shared" si="0"/>
        <v>5.3006428234114937E-5</v>
      </c>
      <c r="I28" s="382"/>
      <c r="K28" s="382"/>
    </row>
    <row r="29" spans="1:11">
      <c r="A29" s="369" t="s">
        <v>596</v>
      </c>
      <c r="B29" s="313">
        <f>+B24</f>
        <v>69602</v>
      </c>
      <c r="C29" s="313">
        <f t="shared" ref="C29:D29" si="3">+C24</f>
        <v>137920</v>
      </c>
      <c r="D29" s="313">
        <f t="shared" si="3"/>
        <v>207522</v>
      </c>
      <c r="F29" s="244" t="s">
        <v>290</v>
      </c>
      <c r="G29" s="544"/>
      <c r="H29" s="141">
        <f t="shared" si="0"/>
        <v>0</v>
      </c>
      <c r="I29" s="382"/>
      <c r="K29" s="382"/>
    </row>
    <row r="30" spans="1:11">
      <c r="A30" s="317" t="s">
        <v>252</v>
      </c>
      <c r="B30" s="318">
        <f>B29/B28-1</f>
        <v>8.1532126485898582E-2</v>
      </c>
      <c r="C30" s="318">
        <f>C29/C28-1</f>
        <v>0.1233191343796578</v>
      </c>
      <c r="D30" s="318">
        <f>D29/D28-1</f>
        <v>0.10894866779954482</v>
      </c>
      <c r="F30" s="267" t="s">
        <v>55</v>
      </c>
      <c r="G30" s="319">
        <f>SUM(G6:G29)</f>
        <v>207522</v>
      </c>
      <c r="H30" s="320">
        <f t="shared" si="0"/>
        <v>1</v>
      </c>
      <c r="I30" s="316"/>
    </row>
    <row r="32" spans="1:11" ht="55.5" customHeight="1">
      <c r="A32" s="854" t="s">
        <v>626</v>
      </c>
      <c r="B32" s="854"/>
      <c r="C32" s="854"/>
      <c r="D32" s="854"/>
      <c r="E32" s="854"/>
      <c r="F32" s="854"/>
      <c r="G32" s="854"/>
      <c r="H32" s="854"/>
      <c r="I32" s="854"/>
      <c r="J32" s="854"/>
      <c r="K32" s="854"/>
    </row>
    <row r="34" spans="1:16">
      <c r="A34" s="849" t="s">
        <v>336</v>
      </c>
      <c r="B34" s="849"/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</row>
    <row r="35" spans="1:16">
      <c r="A35" s="850"/>
      <c r="B35" s="851"/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851"/>
      <c r="O35" s="851"/>
      <c r="P35" s="851"/>
    </row>
    <row r="36" spans="1:16" ht="25.5">
      <c r="A36" s="321" t="s">
        <v>311</v>
      </c>
      <c r="B36" s="321" t="s">
        <v>312</v>
      </c>
      <c r="C36" s="321" t="s">
        <v>313</v>
      </c>
      <c r="D36" s="321" t="s">
        <v>314</v>
      </c>
      <c r="E36" s="321" t="s">
        <v>315</v>
      </c>
      <c r="F36" s="321" t="s">
        <v>316</v>
      </c>
      <c r="G36" s="321" t="s">
        <v>317</v>
      </c>
      <c r="H36" s="321" t="s">
        <v>318</v>
      </c>
      <c r="I36" s="321" t="s">
        <v>319</v>
      </c>
      <c r="J36" s="321" t="s">
        <v>320</v>
      </c>
      <c r="K36" s="321" t="s">
        <v>321</v>
      </c>
      <c r="L36" s="321" t="s">
        <v>322</v>
      </c>
      <c r="M36" s="321" t="s">
        <v>323</v>
      </c>
      <c r="N36" s="321" t="s">
        <v>283</v>
      </c>
    </row>
    <row r="37" spans="1:16">
      <c r="A37" s="322" t="s">
        <v>324</v>
      </c>
      <c r="B37" s="323">
        <v>6</v>
      </c>
      <c r="C37" s="323">
        <v>4</v>
      </c>
      <c r="D37" s="323">
        <v>2</v>
      </c>
      <c r="E37" s="323">
        <v>3</v>
      </c>
      <c r="F37" s="323">
        <v>3</v>
      </c>
      <c r="G37" s="323">
        <v>6</v>
      </c>
      <c r="H37" s="323">
        <v>8</v>
      </c>
      <c r="I37" s="323">
        <v>0</v>
      </c>
      <c r="J37" s="323">
        <v>0</v>
      </c>
      <c r="K37" s="323">
        <v>7</v>
      </c>
      <c r="L37" s="323">
        <v>8</v>
      </c>
      <c r="M37" s="323">
        <v>7</v>
      </c>
      <c r="N37" s="323">
        <v>54</v>
      </c>
    </row>
    <row r="38" spans="1:16">
      <c r="A38" s="322" t="s">
        <v>325</v>
      </c>
      <c r="B38" s="323">
        <v>2</v>
      </c>
      <c r="C38" s="323">
        <v>9</v>
      </c>
      <c r="D38" s="323">
        <v>5</v>
      </c>
      <c r="E38" s="323">
        <v>5</v>
      </c>
      <c r="F38" s="323">
        <v>8</v>
      </c>
      <c r="G38" s="323">
        <v>3</v>
      </c>
      <c r="H38" s="323">
        <v>8</v>
      </c>
      <c r="I38" s="323">
        <v>8</v>
      </c>
      <c r="J38" s="323">
        <v>4</v>
      </c>
      <c r="K38" s="323">
        <v>5</v>
      </c>
      <c r="L38" s="323">
        <v>4</v>
      </c>
      <c r="M38" s="323">
        <v>5</v>
      </c>
      <c r="N38" s="323">
        <v>66</v>
      </c>
    </row>
    <row r="39" spans="1:16">
      <c r="A39" s="322" t="s">
        <v>326</v>
      </c>
      <c r="B39" s="323">
        <v>20</v>
      </c>
      <c r="C39" s="323">
        <v>2</v>
      </c>
      <c r="D39" s="323">
        <v>4</v>
      </c>
      <c r="E39" s="323">
        <v>6</v>
      </c>
      <c r="F39" s="323">
        <v>5</v>
      </c>
      <c r="G39" s="323">
        <v>5</v>
      </c>
      <c r="H39" s="323">
        <v>4</v>
      </c>
      <c r="I39" s="323">
        <v>6</v>
      </c>
      <c r="J39" s="323">
        <v>4</v>
      </c>
      <c r="K39" s="323">
        <v>8</v>
      </c>
      <c r="L39" s="323">
        <v>8</v>
      </c>
      <c r="M39" s="323">
        <v>1</v>
      </c>
      <c r="N39" s="323">
        <v>73</v>
      </c>
    </row>
    <row r="40" spans="1:16">
      <c r="A40" s="322" t="s">
        <v>327</v>
      </c>
      <c r="B40" s="323">
        <v>4</v>
      </c>
      <c r="C40" s="323">
        <v>8</v>
      </c>
      <c r="D40" s="323">
        <v>5</v>
      </c>
      <c r="E40" s="323">
        <v>7</v>
      </c>
      <c r="F40" s="323">
        <v>5</v>
      </c>
      <c r="G40" s="323">
        <v>3</v>
      </c>
      <c r="H40" s="323">
        <v>4</v>
      </c>
      <c r="I40" s="323">
        <v>5</v>
      </c>
      <c r="J40" s="323">
        <v>3</v>
      </c>
      <c r="K40" s="323">
        <v>3</v>
      </c>
      <c r="L40" s="323">
        <v>4</v>
      </c>
      <c r="M40" s="323">
        <v>3</v>
      </c>
      <c r="N40" s="323">
        <v>54</v>
      </c>
    </row>
    <row r="41" spans="1:16">
      <c r="A41" s="322" t="s">
        <v>328</v>
      </c>
      <c r="B41" s="323">
        <v>2</v>
      </c>
      <c r="C41" s="323">
        <v>9</v>
      </c>
      <c r="D41" s="323">
        <v>8</v>
      </c>
      <c r="E41" s="323">
        <v>5</v>
      </c>
      <c r="F41" s="323">
        <v>2</v>
      </c>
      <c r="G41" s="323">
        <v>9</v>
      </c>
      <c r="H41" s="323">
        <v>1</v>
      </c>
      <c r="I41" s="323">
        <v>3</v>
      </c>
      <c r="J41" s="323">
        <v>4</v>
      </c>
      <c r="K41" s="323">
        <v>7</v>
      </c>
      <c r="L41" s="323">
        <v>5</v>
      </c>
      <c r="M41" s="323">
        <v>1</v>
      </c>
      <c r="N41" s="323">
        <v>56</v>
      </c>
    </row>
    <row r="42" spans="1:16">
      <c r="A42" s="322" t="s">
        <v>329</v>
      </c>
      <c r="B42" s="323">
        <v>3</v>
      </c>
      <c r="C42" s="323">
        <v>8</v>
      </c>
      <c r="D42" s="323">
        <v>6</v>
      </c>
      <c r="E42" s="323">
        <v>6</v>
      </c>
      <c r="F42" s="323">
        <v>6</v>
      </c>
      <c r="G42" s="323">
        <v>3</v>
      </c>
      <c r="H42" s="323">
        <v>5</v>
      </c>
      <c r="I42" s="323">
        <v>3</v>
      </c>
      <c r="J42" s="323">
        <v>7</v>
      </c>
      <c r="K42" s="323">
        <v>5</v>
      </c>
      <c r="L42" s="323">
        <v>8</v>
      </c>
      <c r="M42" s="323">
        <v>9</v>
      </c>
      <c r="N42" s="323">
        <v>69</v>
      </c>
    </row>
    <row r="43" spans="1:16">
      <c r="A43" s="322" t="s">
        <v>330</v>
      </c>
      <c r="B43" s="323">
        <v>6</v>
      </c>
      <c r="C43" s="323">
        <v>7</v>
      </c>
      <c r="D43" s="323">
        <v>6</v>
      </c>
      <c r="E43" s="323">
        <v>3</v>
      </c>
      <c r="F43" s="323">
        <v>6</v>
      </c>
      <c r="G43" s="323">
        <v>5</v>
      </c>
      <c r="H43" s="323">
        <v>6</v>
      </c>
      <c r="I43" s="323">
        <v>5</v>
      </c>
      <c r="J43" s="323">
        <v>4</v>
      </c>
      <c r="K43" s="323">
        <v>9</v>
      </c>
      <c r="L43" s="323">
        <v>4</v>
      </c>
      <c r="M43" s="323">
        <v>4</v>
      </c>
      <c r="N43" s="323">
        <v>65</v>
      </c>
    </row>
    <row r="44" spans="1:16">
      <c r="A44" s="322" t="s">
        <v>331</v>
      </c>
      <c r="B44" s="323">
        <v>5</v>
      </c>
      <c r="C44" s="323">
        <v>6</v>
      </c>
      <c r="D44" s="323">
        <v>7</v>
      </c>
      <c r="E44" s="323">
        <v>3</v>
      </c>
      <c r="F44" s="323">
        <v>7</v>
      </c>
      <c r="G44" s="323">
        <v>6</v>
      </c>
      <c r="H44" s="323">
        <v>4</v>
      </c>
      <c r="I44" s="323">
        <v>6</v>
      </c>
      <c r="J44" s="323">
        <v>5</v>
      </c>
      <c r="K44" s="323">
        <v>6</v>
      </c>
      <c r="L44" s="323">
        <v>5</v>
      </c>
      <c r="M44" s="323">
        <v>2</v>
      </c>
      <c r="N44" s="323">
        <v>62</v>
      </c>
    </row>
    <row r="45" spans="1:16">
      <c r="A45" s="322" t="s">
        <v>332</v>
      </c>
      <c r="B45" s="323">
        <v>12</v>
      </c>
      <c r="C45" s="323">
        <v>5</v>
      </c>
      <c r="D45" s="323">
        <v>7</v>
      </c>
      <c r="E45" s="323">
        <v>6</v>
      </c>
      <c r="F45" s="323">
        <v>3</v>
      </c>
      <c r="G45" s="323">
        <v>5</v>
      </c>
      <c r="H45" s="323">
        <v>6</v>
      </c>
      <c r="I45" s="323">
        <v>6</v>
      </c>
      <c r="J45" s="323">
        <v>5</v>
      </c>
      <c r="K45" s="323">
        <v>3</v>
      </c>
      <c r="L45" s="323">
        <v>3</v>
      </c>
      <c r="M45" s="323">
        <v>3</v>
      </c>
      <c r="N45" s="323">
        <v>64</v>
      </c>
    </row>
    <row r="46" spans="1:16">
      <c r="A46" s="322" t="s">
        <v>333</v>
      </c>
      <c r="B46" s="323">
        <v>4</v>
      </c>
      <c r="C46" s="323">
        <v>14</v>
      </c>
      <c r="D46" s="323">
        <v>6</v>
      </c>
      <c r="E46" s="323">
        <v>2</v>
      </c>
      <c r="F46" s="323">
        <v>3</v>
      </c>
      <c r="G46" s="323">
        <v>8</v>
      </c>
      <c r="H46" s="323">
        <v>6</v>
      </c>
      <c r="I46" s="323">
        <v>4</v>
      </c>
      <c r="J46" s="323">
        <v>2</v>
      </c>
      <c r="K46" s="323">
        <v>1</v>
      </c>
      <c r="L46" s="323">
        <v>4</v>
      </c>
      <c r="M46" s="323">
        <v>2</v>
      </c>
      <c r="N46" s="323">
        <v>56</v>
      </c>
    </row>
    <row r="47" spans="1:16">
      <c r="A47" s="322" t="s">
        <v>334</v>
      </c>
      <c r="B47" s="323">
        <v>5</v>
      </c>
      <c r="C47" s="323">
        <v>13</v>
      </c>
      <c r="D47" s="323">
        <v>1</v>
      </c>
      <c r="E47" s="323">
        <v>6</v>
      </c>
      <c r="F47" s="323">
        <v>5</v>
      </c>
      <c r="G47" s="323">
        <v>9</v>
      </c>
      <c r="H47" s="323">
        <v>6</v>
      </c>
      <c r="I47" s="323">
        <v>4</v>
      </c>
      <c r="J47" s="323">
        <v>3</v>
      </c>
      <c r="K47" s="323">
        <v>4</v>
      </c>
      <c r="L47" s="323">
        <v>4</v>
      </c>
      <c r="M47" s="323">
        <v>6</v>
      </c>
      <c r="N47" s="323">
        <v>66</v>
      </c>
    </row>
    <row r="48" spans="1:16">
      <c r="A48" s="322" t="s">
        <v>335</v>
      </c>
      <c r="B48" s="323">
        <v>4</v>
      </c>
      <c r="C48" s="323">
        <v>8</v>
      </c>
      <c r="D48" s="323">
        <v>2</v>
      </c>
      <c r="E48" s="323">
        <v>5</v>
      </c>
      <c r="F48" s="323">
        <v>6</v>
      </c>
      <c r="G48" s="323">
        <v>5</v>
      </c>
      <c r="H48" s="323">
        <v>4</v>
      </c>
      <c r="I48" s="323">
        <v>5</v>
      </c>
      <c r="J48" s="323">
        <v>4</v>
      </c>
      <c r="K48" s="323">
        <v>5</v>
      </c>
      <c r="L48" s="323">
        <v>1</v>
      </c>
      <c r="M48" s="323">
        <v>3</v>
      </c>
      <c r="N48" s="323">
        <v>52</v>
      </c>
    </row>
    <row r="49" spans="1:14">
      <c r="A49" s="322">
        <v>2012</v>
      </c>
      <c r="B49" s="323">
        <v>2</v>
      </c>
      <c r="C49" s="323">
        <v>6</v>
      </c>
      <c r="D49" s="323">
        <v>8</v>
      </c>
      <c r="E49" s="323">
        <v>2</v>
      </c>
      <c r="F49" s="323">
        <v>4</v>
      </c>
      <c r="G49" s="323">
        <v>2</v>
      </c>
      <c r="H49" s="323">
        <v>5</v>
      </c>
      <c r="I49" s="323">
        <v>5</v>
      </c>
      <c r="J49" s="323">
        <v>3</v>
      </c>
      <c r="K49" s="323">
        <v>8</v>
      </c>
      <c r="L49" s="323">
        <v>4</v>
      </c>
      <c r="M49" s="323">
        <v>4</v>
      </c>
      <c r="N49" s="323">
        <v>53</v>
      </c>
    </row>
    <row r="50" spans="1:14">
      <c r="A50" s="322">
        <v>2013</v>
      </c>
      <c r="B50" s="323">
        <v>4</v>
      </c>
      <c r="C50" s="323">
        <v>6</v>
      </c>
      <c r="D50" s="323">
        <v>5</v>
      </c>
      <c r="E50" s="323">
        <v>6</v>
      </c>
      <c r="F50" s="323">
        <v>1</v>
      </c>
      <c r="G50" s="323">
        <v>4</v>
      </c>
      <c r="H50" s="323">
        <v>4</v>
      </c>
      <c r="I50" s="323">
        <v>4</v>
      </c>
      <c r="J50" s="323">
        <v>5</v>
      </c>
      <c r="K50" s="323">
        <v>2</v>
      </c>
      <c r="L50" s="323">
        <v>4</v>
      </c>
      <c r="M50" s="323">
        <v>2</v>
      </c>
      <c r="N50" s="323">
        <v>47</v>
      </c>
    </row>
    <row r="51" spans="1:14">
      <c r="A51" s="322">
        <v>2014</v>
      </c>
      <c r="B51" s="323">
        <v>6</v>
      </c>
      <c r="C51" s="323">
        <v>1</v>
      </c>
      <c r="D51" s="323">
        <v>1</v>
      </c>
      <c r="E51" s="323">
        <v>1</v>
      </c>
      <c r="F51" s="323">
        <v>1</v>
      </c>
      <c r="G51" s="323">
        <v>3</v>
      </c>
      <c r="H51" s="323">
        <v>7</v>
      </c>
      <c r="I51" s="323">
        <v>2</v>
      </c>
      <c r="J51" s="323">
        <v>2</v>
      </c>
      <c r="K51" s="323">
        <v>0</v>
      </c>
      <c r="L51" s="323">
        <v>1</v>
      </c>
      <c r="M51" s="323">
        <v>7</v>
      </c>
      <c r="N51" s="323">
        <v>32</v>
      </c>
    </row>
    <row r="52" spans="1:14">
      <c r="A52" s="322">
        <v>2015</v>
      </c>
      <c r="B52" s="323">
        <v>5</v>
      </c>
      <c r="C52" s="323">
        <v>2</v>
      </c>
      <c r="D52" s="323">
        <v>7</v>
      </c>
      <c r="E52" s="323">
        <v>2</v>
      </c>
      <c r="F52" s="323">
        <v>0</v>
      </c>
      <c r="G52" s="323">
        <v>2</v>
      </c>
      <c r="H52" s="323">
        <v>1</v>
      </c>
      <c r="I52" s="323">
        <v>2</v>
      </c>
      <c r="J52" s="323">
        <v>2</v>
      </c>
      <c r="K52" s="323">
        <v>3</v>
      </c>
      <c r="L52" s="323">
        <v>3</v>
      </c>
      <c r="M52" s="323">
        <v>0</v>
      </c>
      <c r="N52" s="323">
        <v>29</v>
      </c>
    </row>
    <row r="53" spans="1:14">
      <c r="A53" s="322">
        <v>2016</v>
      </c>
      <c r="B53" s="323">
        <v>4</v>
      </c>
      <c r="C53" s="323">
        <v>3</v>
      </c>
      <c r="D53" s="323">
        <v>3</v>
      </c>
      <c r="E53" s="323">
        <v>1</v>
      </c>
      <c r="F53" s="323">
        <v>6</v>
      </c>
      <c r="G53" s="323">
        <v>2</v>
      </c>
      <c r="H53" s="323">
        <v>2</v>
      </c>
      <c r="I53" s="323">
        <v>3</v>
      </c>
      <c r="J53" s="323">
        <v>4</v>
      </c>
      <c r="K53" s="323">
        <v>1</v>
      </c>
      <c r="L53" s="323">
        <v>2</v>
      </c>
      <c r="M53" s="323">
        <v>3</v>
      </c>
      <c r="N53" s="323">
        <v>34</v>
      </c>
    </row>
    <row r="54" spans="1:14">
      <c r="A54" s="322">
        <v>2017</v>
      </c>
      <c r="B54" s="323">
        <v>5</v>
      </c>
      <c r="C54" s="323">
        <v>5</v>
      </c>
      <c r="D54" s="323">
        <v>3</v>
      </c>
      <c r="E54" s="323">
        <v>2</v>
      </c>
      <c r="F54" s="323">
        <v>6</v>
      </c>
      <c r="G54" s="323">
        <v>1</v>
      </c>
      <c r="H54" s="323">
        <v>3</v>
      </c>
      <c r="I54" s="323">
        <v>4</v>
      </c>
      <c r="J54" s="323">
        <v>2</v>
      </c>
      <c r="K54" s="323">
        <v>8</v>
      </c>
      <c r="L54" s="323">
        <v>0</v>
      </c>
      <c r="M54" s="323">
        <v>2</v>
      </c>
      <c r="N54" s="323">
        <v>41</v>
      </c>
    </row>
    <row r="55" spans="1:14">
      <c r="A55" s="324">
        <v>2018</v>
      </c>
      <c r="B55" s="325">
        <v>2</v>
      </c>
      <c r="C55" s="325">
        <v>1</v>
      </c>
      <c r="D55" s="325">
        <v>2</v>
      </c>
      <c r="E55" s="325">
        <v>5</v>
      </c>
      <c r="F55" s="325">
        <v>3</v>
      </c>
      <c r="G55" s="325">
        <v>2</v>
      </c>
      <c r="H55" s="325">
        <v>1</v>
      </c>
      <c r="I55" s="325"/>
      <c r="J55" s="325"/>
      <c r="K55" s="325"/>
      <c r="L55" s="325"/>
      <c r="M55" s="325"/>
      <c r="N55" s="325">
        <f>+SUM(B55:M55)</f>
        <v>16</v>
      </c>
    </row>
    <row r="57" spans="1:14" ht="37.5" customHeight="1">
      <c r="A57" s="789" t="s">
        <v>654</v>
      </c>
      <c r="B57" s="789"/>
      <c r="C57" s="789"/>
      <c r="D57" s="789"/>
      <c r="E57" s="789"/>
      <c r="F57" s="212" t="s">
        <v>472</v>
      </c>
      <c r="G57" s="212"/>
      <c r="H57" s="212"/>
      <c r="I57" s="212"/>
      <c r="J57" s="212"/>
      <c r="K57" s="212"/>
      <c r="L57" s="212"/>
      <c r="M57" s="212"/>
      <c r="N57" s="212"/>
    </row>
  </sheetData>
  <mergeCells count="8">
    <mergeCell ref="A57:E57"/>
    <mergeCell ref="A34:P34"/>
    <mergeCell ref="A35:P35"/>
    <mergeCell ref="A2:D2"/>
    <mergeCell ref="A4:D4"/>
    <mergeCell ref="F4:H4"/>
    <mergeCell ref="A27:D27"/>
    <mergeCell ref="A32:K32"/>
  </mergeCells>
  <printOptions horizontalCentered="1" verticalCentered="1"/>
  <pageMargins left="0" right="0" top="0" bottom="0" header="0.31496062992125984" footer="0.31496062992125984"/>
  <pageSetup paperSize="9" scale="5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R69"/>
  <sheetViews>
    <sheetView view="pageBreakPreview" zoomScaleNormal="100" zoomScaleSheetLayoutView="100" workbookViewId="0">
      <selection activeCell="D63" sqref="D63"/>
    </sheetView>
  </sheetViews>
  <sheetFormatPr baseColWidth="10" defaultColWidth="11.5703125" defaultRowHeight="12"/>
  <cols>
    <col min="1" max="1" width="17" style="144" customWidth="1"/>
    <col min="2" max="2" width="18.5703125" style="150" hidden="1" customWidth="1"/>
    <col min="3" max="5" width="17.28515625" style="150" customWidth="1"/>
    <col min="6" max="11" width="17.28515625" style="143" customWidth="1"/>
    <col min="12" max="12" width="17.28515625" style="144" customWidth="1"/>
    <col min="13" max="13" width="11.5703125" style="144"/>
    <col min="14" max="14" width="11.5703125" style="551"/>
    <col min="15" max="15" width="14.140625" style="551" customWidth="1"/>
    <col min="16" max="16" width="11.5703125" style="551"/>
    <col min="17" max="16384" width="11.5703125" style="144"/>
  </cols>
  <sheetData>
    <row r="1" spans="1:16" ht="12.75">
      <c r="A1" s="303" t="s">
        <v>364</v>
      </c>
      <c r="B1" s="287"/>
      <c r="C1" s="287"/>
      <c r="D1" s="287"/>
      <c r="E1" s="287"/>
      <c r="F1" s="288"/>
      <c r="G1" s="288"/>
      <c r="H1" s="288"/>
      <c r="I1" s="288"/>
      <c r="J1" s="288"/>
      <c r="K1" s="288"/>
    </row>
    <row r="2" spans="1:16" ht="31.5" customHeight="1">
      <c r="A2" s="788" t="s">
        <v>365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</row>
    <row r="3" spans="1:16">
      <c r="E3" s="143"/>
    </row>
    <row r="4" spans="1:16" ht="25.5">
      <c r="A4" s="290" t="s">
        <v>337</v>
      </c>
      <c r="B4" s="304">
        <v>2008</v>
      </c>
      <c r="C4" s="304">
        <v>2009</v>
      </c>
      <c r="D4" s="304">
        <v>2010</v>
      </c>
      <c r="E4" s="304">
        <v>2011</v>
      </c>
      <c r="F4" s="304">
        <v>2012</v>
      </c>
      <c r="G4" s="304">
        <v>2013</v>
      </c>
      <c r="H4" s="304">
        <v>2014</v>
      </c>
      <c r="I4" s="304">
        <v>2015</v>
      </c>
      <c r="J4" s="304">
        <v>2016</v>
      </c>
      <c r="K4" s="304">
        <v>2017</v>
      </c>
      <c r="L4" s="401" t="s">
        <v>589</v>
      </c>
      <c r="N4" s="552" t="s">
        <v>337</v>
      </c>
      <c r="O4" s="553" t="s">
        <v>475</v>
      </c>
    </row>
    <row r="5" spans="1:16" ht="12.75">
      <c r="A5" s="291" t="s">
        <v>338</v>
      </c>
      <c r="B5" s="292" t="e">
        <f>'12. TRANSFERENCIAS 2'!#REF!+'12. TRANSFERENCIAS 2'!#REF!+'12. TRANSFERENCIAS 2'!#REF!</f>
        <v>#REF!</v>
      </c>
      <c r="C5" s="292">
        <f>'12. TRANSFERENCIAS 2'!B6+'12. TRANSFERENCIAS 2'!B32+'12. TRANSFERENCIAS 2'!B58</f>
        <v>2682789.9075251226</v>
      </c>
      <c r="D5" s="292">
        <f>'12. TRANSFERENCIAS 2'!C6+'12. TRANSFERENCIAS 2'!C32+'12. TRANSFERENCIAS 2'!C58</f>
        <v>2917749.4890824147</v>
      </c>
      <c r="E5" s="292">
        <f>'12. TRANSFERENCIAS 2'!D6+'12. TRANSFERENCIAS 2'!D32+'12. TRANSFERENCIAS 2'!D58</f>
        <v>2885886.1343818358</v>
      </c>
      <c r="F5" s="292">
        <f>'12. TRANSFERENCIAS 2'!E6+'12. TRANSFERENCIAS 2'!E32+'12. TRANSFERENCIAS 2'!E58</f>
        <v>2599069.3819712554</v>
      </c>
      <c r="G5" s="292">
        <f>'12. TRANSFERENCIAS 2'!F6+'12. TRANSFERENCIAS 2'!F32+'12. TRANSFERENCIAS 2'!F58</f>
        <v>1825852.1229200002</v>
      </c>
      <c r="H5" s="292">
        <f>'12. TRANSFERENCIAS 2'!G6+'12. TRANSFERENCIAS 2'!G32+'12. TRANSFERENCIAS 2'!G58</f>
        <v>1957001.4364799999</v>
      </c>
      <c r="I5" s="292">
        <f>'12. TRANSFERENCIAS 2'!H6+'12. TRANSFERENCIAS 2'!H32+'12. TRANSFERENCIAS 2'!H58</f>
        <v>2181241.04</v>
      </c>
      <c r="J5" s="292">
        <f>'12. TRANSFERENCIAS 2'!I6+'12. TRANSFERENCIAS 2'!I32+'12. TRANSFERENCIAS 2'!I58</f>
        <v>1553578.78</v>
      </c>
      <c r="K5" s="292">
        <f>'12. TRANSFERENCIAS 2'!J6+'12. TRANSFERENCIAS 2'!J32+'12. TRANSFERENCIAS 2'!J58</f>
        <v>1936562.98459</v>
      </c>
      <c r="L5" s="292">
        <f>'12. TRANSFERENCIAS 2'!K6+'12. TRANSFERENCIAS 2'!K32+'12. TRANSFERENCIAS 2'!K58</f>
        <v>1231549.5289</v>
      </c>
      <c r="N5" s="554" t="s">
        <v>339</v>
      </c>
      <c r="O5" s="555">
        <v>1399446950.7671697</v>
      </c>
      <c r="P5" s="555">
        <f>O5/1000000</f>
        <v>1399.4469507671697</v>
      </c>
    </row>
    <row r="6" spans="1:16" ht="12.75">
      <c r="A6" s="291" t="s">
        <v>339</v>
      </c>
      <c r="B6" s="292" t="e">
        <f>'12. TRANSFERENCIAS 2'!#REF!+'12. TRANSFERENCIAS 2'!#REF!+'12. TRANSFERENCIAS 2'!#REF!</f>
        <v>#REF!</v>
      </c>
      <c r="C6" s="292">
        <f>'12. TRANSFERENCIAS 2'!B7+'12. TRANSFERENCIAS 2'!B33+'12. TRANSFERENCIAS 2'!B59</f>
        <v>864662329.16954947</v>
      </c>
      <c r="D6" s="292">
        <f>'12. TRANSFERENCIAS 2'!C7+'12. TRANSFERENCIAS 2'!C33+'12. TRANSFERENCIAS 2'!C59</f>
        <v>794731907.35502791</v>
      </c>
      <c r="E6" s="292">
        <f>'12. TRANSFERENCIAS 2'!D7+'12. TRANSFERENCIAS 2'!D33+'12. TRANSFERENCIAS 2'!D59</f>
        <v>770582075.17868149</v>
      </c>
      <c r="F6" s="292">
        <f>'12. TRANSFERENCIAS 2'!E7+'12. TRANSFERENCIAS 2'!E33+'12. TRANSFERENCIAS 2'!E59</f>
        <v>1015864460.2310069</v>
      </c>
      <c r="G6" s="292">
        <f>'12. TRANSFERENCIAS 2'!F7+'12. TRANSFERENCIAS 2'!F33+'12. TRANSFERENCIAS 2'!F59</f>
        <v>1019235893.6981801</v>
      </c>
      <c r="H6" s="292">
        <f>'12. TRANSFERENCIAS 2'!G7+'12. TRANSFERENCIAS 2'!G33+'12. TRANSFERENCIAS 2'!G59</f>
        <v>748108985.49879992</v>
      </c>
      <c r="I6" s="292">
        <f>'12. TRANSFERENCIAS 2'!H7+'12. TRANSFERENCIAS 2'!H33+'12. TRANSFERENCIAS 2'!H59</f>
        <v>434978723.07999998</v>
      </c>
      <c r="J6" s="292">
        <f>'12. TRANSFERENCIAS 2'!I7+'12. TRANSFERENCIAS 2'!I33+'12. TRANSFERENCIAS 2'!I59</f>
        <v>397241204.63</v>
      </c>
      <c r="K6" s="292">
        <f>'12. TRANSFERENCIAS 2'!J7+'12. TRANSFERENCIAS 2'!J33+'12. TRANSFERENCIAS 2'!J59</f>
        <v>750902788.65413082</v>
      </c>
      <c r="L6" s="292">
        <f>'12. TRANSFERENCIAS 2'!K7+'12. TRANSFERENCIAS 2'!K33+'12. TRANSFERENCIAS 2'!K59</f>
        <v>1406157177.6865997</v>
      </c>
      <c r="N6" s="554" t="s">
        <v>341</v>
      </c>
      <c r="O6" s="555">
        <v>736773058.40982008</v>
      </c>
      <c r="P6" s="555">
        <f t="shared" ref="P6:P29" si="0">O6/1000000</f>
        <v>736.77305840982012</v>
      </c>
    </row>
    <row r="7" spans="1:16" ht="12.75">
      <c r="A7" s="291" t="s">
        <v>340</v>
      </c>
      <c r="B7" s="292" t="e">
        <f>'12. TRANSFERENCIAS 2'!#REF!+'12. TRANSFERENCIAS 2'!#REF!+'12. TRANSFERENCIAS 2'!#REF!</f>
        <v>#REF!</v>
      </c>
      <c r="C7" s="292">
        <f>'12. TRANSFERENCIAS 2'!B8+'12. TRANSFERENCIAS 2'!B34+'12. TRANSFERENCIAS 2'!B60</f>
        <v>17362096.761994701</v>
      </c>
      <c r="D7" s="292">
        <f>'12. TRANSFERENCIAS 2'!C8+'12. TRANSFERENCIAS 2'!C34+'12. TRANSFERENCIAS 2'!C60</f>
        <v>7456589.6571504148</v>
      </c>
      <c r="E7" s="292">
        <f>'12. TRANSFERENCIAS 2'!D8+'12. TRANSFERENCIAS 2'!D34+'12. TRANSFERENCIAS 2'!D60</f>
        <v>10352474.048096461</v>
      </c>
      <c r="F7" s="292">
        <f>'12. TRANSFERENCIAS 2'!E8+'12. TRANSFERENCIAS 2'!E34+'12. TRANSFERENCIAS 2'!E60</f>
        <v>16258266.173091136</v>
      </c>
      <c r="G7" s="292">
        <f>'12. TRANSFERENCIAS 2'!F8+'12. TRANSFERENCIAS 2'!F34+'12. TRANSFERENCIAS 2'!F60</f>
        <v>23194328.901979998</v>
      </c>
      <c r="H7" s="292">
        <f>'12. TRANSFERENCIAS 2'!G8+'12. TRANSFERENCIAS 2'!G34+'12. TRANSFERENCIAS 2'!G60</f>
        <v>12359816.557359999</v>
      </c>
      <c r="I7" s="292">
        <f>'12. TRANSFERENCIAS 2'!H8+'12. TRANSFERENCIAS 2'!H34+'12. TRANSFERENCIAS 2'!H60</f>
        <v>12761019.199999999</v>
      </c>
      <c r="J7" s="292">
        <f>'12. TRANSFERENCIAS 2'!I8+'12. TRANSFERENCIAS 2'!I34+'12. TRANSFERENCIAS 2'!I60</f>
        <v>108657238.47</v>
      </c>
      <c r="K7" s="292">
        <f>'12. TRANSFERENCIAS 2'!J8+'12. TRANSFERENCIAS 2'!J34+'12. TRANSFERENCIAS 2'!J60</f>
        <v>312005052.26177514</v>
      </c>
      <c r="L7" s="292">
        <f>'12. TRANSFERENCIAS 2'!K8+'12. TRANSFERENCIAS 2'!K34+'12. TRANSFERENCIAS 2'!K60</f>
        <v>157819543.5923</v>
      </c>
      <c r="N7" s="554" t="s">
        <v>345</v>
      </c>
      <c r="O7" s="555">
        <v>316826099.79973</v>
      </c>
      <c r="P7" s="555">
        <f t="shared" si="0"/>
        <v>316.82609979973</v>
      </c>
    </row>
    <row r="8" spans="1:16" ht="12.75">
      <c r="A8" s="291" t="s">
        <v>341</v>
      </c>
      <c r="B8" s="292" t="e">
        <f>'12. TRANSFERENCIAS 2'!#REF!+'12. TRANSFERENCIAS 2'!#REF!+'12. TRANSFERENCIAS 2'!#REF!</f>
        <v>#REF!</v>
      </c>
      <c r="C8" s="292">
        <f>'12. TRANSFERENCIAS 2'!B9+'12. TRANSFERENCIAS 2'!B35+'12. TRANSFERENCIAS 2'!B61</f>
        <v>581694791.97875822</v>
      </c>
      <c r="D8" s="292">
        <f>'12. TRANSFERENCIAS 2'!C9+'12. TRANSFERENCIAS 2'!C35+'12. TRANSFERENCIAS 2'!C61</f>
        <v>412482426.68868721</v>
      </c>
      <c r="E8" s="292">
        <f>'12. TRANSFERENCIAS 2'!D9+'12. TRANSFERENCIAS 2'!D35+'12. TRANSFERENCIAS 2'!D61</f>
        <v>743425104.79328167</v>
      </c>
      <c r="F8" s="292">
        <f>'12. TRANSFERENCIAS 2'!E9+'12. TRANSFERENCIAS 2'!E35+'12. TRANSFERENCIAS 2'!E61</f>
        <v>834558660.40025938</v>
      </c>
      <c r="G8" s="292">
        <f>'12. TRANSFERENCIAS 2'!F9+'12. TRANSFERENCIAS 2'!F35+'12. TRANSFERENCIAS 2'!F61</f>
        <v>495471646.29208004</v>
      </c>
      <c r="H8" s="292">
        <f>'12. TRANSFERENCIAS 2'!G9+'12. TRANSFERENCIAS 2'!G35+'12. TRANSFERENCIAS 2'!G61</f>
        <v>465207945.30327994</v>
      </c>
      <c r="I8" s="292">
        <f>'12. TRANSFERENCIAS 2'!H9+'12. TRANSFERENCIAS 2'!H35+'12. TRANSFERENCIAS 2'!H61</f>
        <v>453708276.44</v>
      </c>
      <c r="J8" s="292">
        <f>'12. TRANSFERENCIAS 2'!I9+'12. TRANSFERENCIAS 2'!I35+'12. TRANSFERENCIAS 2'!I61</f>
        <v>399551676.09000003</v>
      </c>
      <c r="K8" s="292">
        <f>'12. TRANSFERENCIAS 2'!J9+'12. TRANSFERENCIAS 2'!J35+'12. TRANSFERENCIAS 2'!J61</f>
        <v>528519880.00192571</v>
      </c>
      <c r="L8" s="292">
        <f>'12. TRANSFERENCIAS 2'!K9+'12. TRANSFERENCIAS 2'!K35+'12. TRANSFERENCIAS 2'!K61</f>
        <v>753104921.98710001</v>
      </c>
      <c r="N8" s="554" t="s">
        <v>350</v>
      </c>
      <c r="O8" s="555">
        <v>290995687.60236001</v>
      </c>
      <c r="P8" s="555">
        <f t="shared" si="0"/>
        <v>290.99568760236002</v>
      </c>
    </row>
    <row r="9" spans="1:16" ht="12.75">
      <c r="A9" s="291" t="s">
        <v>342</v>
      </c>
      <c r="B9" s="292" t="e">
        <f>'12. TRANSFERENCIAS 2'!#REF!+'12. TRANSFERENCIAS 2'!#REF!+'12. TRANSFERENCIAS 2'!#REF!</f>
        <v>#REF!</v>
      </c>
      <c r="C9" s="292">
        <f>'12. TRANSFERENCIAS 2'!B10+'12. TRANSFERENCIAS 2'!B36+'12. TRANSFERENCIAS 2'!B62</f>
        <v>20169722.014334258</v>
      </c>
      <c r="D9" s="292">
        <f>'12. TRANSFERENCIAS 2'!C10+'12. TRANSFERENCIAS 2'!C36+'12. TRANSFERENCIAS 2'!C62</f>
        <v>56291528.337267637</v>
      </c>
      <c r="E9" s="292">
        <f>'12. TRANSFERENCIAS 2'!D10+'12. TRANSFERENCIAS 2'!D36+'12. TRANSFERENCIAS 2'!D62</f>
        <v>93335995.954704985</v>
      </c>
      <c r="F9" s="292">
        <f>'12. TRANSFERENCIAS 2'!E10+'12. TRANSFERENCIAS 2'!E36+'12. TRANSFERENCIAS 2'!E62</f>
        <v>103933365.76069061</v>
      </c>
      <c r="G9" s="292">
        <f>'12. TRANSFERENCIAS 2'!F10+'12. TRANSFERENCIAS 2'!F36+'12. TRANSFERENCIAS 2'!F62</f>
        <v>35571156.607960001</v>
      </c>
      <c r="H9" s="292">
        <f>'12. TRANSFERENCIAS 2'!G10+'12. TRANSFERENCIAS 2'!G36+'12. TRANSFERENCIAS 2'!G62</f>
        <v>22621632.889839999</v>
      </c>
      <c r="I9" s="292">
        <f>'12. TRANSFERENCIAS 2'!H10+'12. TRANSFERENCIAS 2'!H36+'12. TRANSFERENCIAS 2'!H62</f>
        <v>31112361.829999998</v>
      </c>
      <c r="J9" s="292">
        <f>'12. TRANSFERENCIAS 2'!I10+'12. TRANSFERENCIAS 2'!I36+'12. TRANSFERENCIAS 2'!I62</f>
        <v>39934274.399999999</v>
      </c>
      <c r="K9" s="292">
        <f>'12. TRANSFERENCIAS 2'!J10+'12. TRANSFERENCIAS 2'!J36+'12. TRANSFERENCIAS 2'!J62</f>
        <v>39870273.374913946</v>
      </c>
      <c r="L9" s="292">
        <f>'12. TRANSFERENCIAS 2'!K10+'12. TRANSFERENCIAS 2'!K36+'12. TRANSFERENCIAS 2'!K62</f>
        <v>55856665.344800003</v>
      </c>
      <c r="N9" s="554" t="s">
        <v>360</v>
      </c>
      <c r="O9" s="555">
        <v>201607144.41200998</v>
      </c>
      <c r="P9" s="555">
        <f t="shared" si="0"/>
        <v>201.60714441200997</v>
      </c>
    </row>
    <row r="10" spans="1:16" ht="12.75">
      <c r="A10" s="291" t="s">
        <v>343</v>
      </c>
      <c r="B10" s="292" t="e">
        <f>'12. TRANSFERENCIAS 2'!#REF!+'12. TRANSFERENCIAS 2'!#REF!+'12. TRANSFERENCIAS 2'!#REF!</f>
        <v>#REF!</v>
      </c>
      <c r="C10" s="292">
        <f>'12. TRANSFERENCIAS 2'!B11+'12. TRANSFERENCIAS 2'!B37+'12. TRANSFERENCIAS 2'!B63</f>
        <v>256033968.66698673</v>
      </c>
      <c r="D10" s="292">
        <f>'12. TRANSFERENCIAS 2'!C11+'12. TRANSFERENCIAS 2'!C37+'12. TRANSFERENCIAS 2'!C63</f>
        <v>483863876.56651074</v>
      </c>
      <c r="E10" s="292">
        <f>'12. TRANSFERENCIAS 2'!D11+'12. TRANSFERENCIAS 2'!D37+'12. TRANSFERENCIAS 2'!D63</f>
        <v>522692115.00276071</v>
      </c>
      <c r="F10" s="292">
        <f>'12. TRANSFERENCIAS 2'!E11+'12. TRANSFERENCIAS 2'!E37+'12. TRANSFERENCIAS 2'!E63</f>
        <v>609316360.71507764</v>
      </c>
      <c r="G10" s="292">
        <f>'12. TRANSFERENCIAS 2'!F11+'12. TRANSFERENCIAS 2'!F37+'12. TRANSFERENCIAS 2'!F63</f>
        <v>629747254.24443996</v>
      </c>
      <c r="H10" s="292">
        <f>'12. TRANSFERENCIAS 2'!G11+'12. TRANSFERENCIAS 2'!G37+'12. TRANSFERENCIAS 2'!G63</f>
        <v>411623262.18224001</v>
      </c>
      <c r="I10" s="292">
        <f>'12. TRANSFERENCIAS 2'!H11+'12. TRANSFERENCIAS 2'!H37+'12. TRANSFERENCIAS 2'!H63</f>
        <v>265309848.54999998</v>
      </c>
      <c r="J10" s="292">
        <f>'12. TRANSFERENCIAS 2'!I11+'12. TRANSFERENCIAS 2'!I37+'12. TRANSFERENCIAS 2'!I63</f>
        <v>278735159.80000001</v>
      </c>
      <c r="K10" s="292">
        <f>'12. TRANSFERENCIAS 2'!J11+'12. TRANSFERENCIAS 2'!J37+'12. TRANSFERENCIAS 2'!J63</f>
        <v>241767781.83069101</v>
      </c>
      <c r="L10" s="292">
        <f>'12. TRANSFERENCIAS 2'!K11+'12. TRANSFERENCIAS 2'!K37+'12. TRANSFERENCIAS 2'!K63</f>
        <v>145636451.93489999</v>
      </c>
      <c r="N10" s="554" t="s">
        <v>355</v>
      </c>
      <c r="O10" s="555">
        <v>196664019.56491002</v>
      </c>
      <c r="P10" s="555">
        <f t="shared" si="0"/>
        <v>196.66401956491003</v>
      </c>
    </row>
    <row r="11" spans="1:16" ht="12.75">
      <c r="A11" s="291" t="s">
        <v>344</v>
      </c>
      <c r="B11" s="292" t="e">
        <f>'12. TRANSFERENCIAS 2'!#REF!+'12. TRANSFERENCIAS 2'!#REF!+'12. TRANSFERENCIAS 2'!#REF!</f>
        <v>#REF!</v>
      </c>
      <c r="C11" s="292">
        <f>'12. TRANSFERENCIAS 2'!B12+'12. TRANSFERENCIAS 2'!B38+'12. TRANSFERENCIAS 2'!B64</f>
        <v>11277.203526444284</v>
      </c>
      <c r="D11" s="292">
        <f>'12. TRANSFERENCIAS 2'!C12+'12. TRANSFERENCIAS 2'!C38+'12. TRANSFERENCIAS 2'!C64</f>
        <v>22442.175658171251</v>
      </c>
      <c r="E11" s="292">
        <f>'12. TRANSFERENCIAS 2'!D12+'12. TRANSFERENCIAS 2'!D38+'12. TRANSFERENCIAS 2'!D64</f>
        <v>5142.9157128230454</v>
      </c>
      <c r="F11" s="292">
        <f>'12. TRANSFERENCIAS 2'!E12+'12. TRANSFERENCIAS 2'!E38+'12. TRANSFERENCIAS 2'!E64</f>
        <v>8691.0249344109852</v>
      </c>
      <c r="G11" s="292">
        <f>'12. TRANSFERENCIAS 2'!F12+'12. TRANSFERENCIAS 2'!F38+'12. TRANSFERENCIAS 2'!F64</f>
        <v>17994.093239999998</v>
      </c>
      <c r="H11" s="292">
        <f>'12. TRANSFERENCIAS 2'!G12+'12. TRANSFERENCIAS 2'!G38+'12. TRANSFERENCIAS 2'!G64</f>
        <v>16281.536479999999</v>
      </c>
      <c r="I11" s="292">
        <f>'12. TRANSFERENCIAS 2'!H12+'12. TRANSFERENCIAS 2'!H38+'12. TRANSFERENCIAS 2'!H64</f>
        <v>47933.94</v>
      </c>
      <c r="J11" s="292">
        <f>'12. TRANSFERENCIAS 2'!I12+'12. TRANSFERENCIAS 2'!I38+'12. TRANSFERENCIAS 2'!I64</f>
        <v>33930</v>
      </c>
      <c r="K11" s="292">
        <f>'12. TRANSFERENCIAS 2'!J12+'12. TRANSFERENCIAS 2'!J38+'12. TRANSFERENCIAS 2'!J64</f>
        <v>24759.048299999999</v>
      </c>
      <c r="L11" s="292">
        <f>'12. TRANSFERENCIAS 2'!K12+'12. TRANSFERENCIAS 2'!K38+'12. TRANSFERENCIAS 2'!K64</f>
        <v>20029.502199999999</v>
      </c>
      <c r="N11" s="554" t="s">
        <v>348</v>
      </c>
      <c r="O11" s="555">
        <v>177488493.77642003</v>
      </c>
      <c r="P11" s="555">
        <f t="shared" si="0"/>
        <v>177.48849377642003</v>
      </c>
    </row>
    <row r="12" spans="1:16" ht="12.75">
      <c r="A12" s="291" t="s">
        <v>345</v>
      </c>
      <c r="B12" s="292" t="e">
        <f>'12. TRANSFERENCIAS 2'!#REF!+'12. TRANSFERENCIAS 2'!#REF!+'12. TRANSFERENCIAS 2'!#REF!</f>
        <v>#REF!</v>
      </c>
      <c r="C12" s="292">
        <f>'12. TRANSFERENCIAS 2'!B13+'12. TRANSFERENCIAS 2'!B39+'12. TRANSFERENCIAS 2'!B65</f>
        <v>143603003.3838864</v>
      </c>
      <c r="D12" s="292">
        <f>'12. TRANSFERENCIAS 2'!C13+'12. TRANSFERENCIAS 2'!C39+'12. TRANSFERENCIAS 2'!C65</f>
        <v>130630810.13498613</v>
      </c>
      <c r="E12" s="292">
        <f>'12. TRANSFERENCIAS 2'!D13+'12. TRANSFERENCIAS 2'!D39+'12. TRANSFERENCIAS 2'!D65</f>
        <v>219739294.56000155</v>
      </c>
      <c r="F12" s="292">
        <f>'12. TRANSFERENCIAS 2'!E13+'12. TRANSFERENCIAS 2'!E39+'12. TRANSFERENCIAS 2'!E65</f>
        <v>396420697.22841984</v>
      </c>
      <c r="G12" s="292">
        <f>'12. TRANSFERENCIAS 2'!F13+'12. TRANSFERENCIAS 2'!F39+'12. TRANSFERENCIAS 2'!F65</f>
        <v>68682450.740199998</v>
      </c>
      <c r="H12" s="292">
        <f>'12. TRANSFERENCIAS 2'!G13+'12. TRANSFERENCIAS 2'!G39+'12. TRANSFERENCIAS 2'!G65</f>
        <v>150877029.51295999</v>
      </c>
      <c r="I12" s="292">
        <f>'12. TRANSFERENCIAS 2'!H13+'12. TRANSFERENCIAS 2'!H39+'12. TRANSFERENCIAS 2'!H65</f>
        <v>241732042.68000001</v>
      </c>
      <c r="J12" s="292">
        <f>'12. TRANSFERENCIAS 2'!I13+'12. TRANSFERENCIAS 2'!I39+'12. TRANSFERENCIAS 2'!I65</f>
        <v>174060577.40000001</v>
      </c>
      <c r="K12" s="292">
        <f>'12. TRANSFERENCIAS 2'!J13+'12. TRANSFERENCIAS 2'!J39+'12. TRANSFERENCIAS 2'!J65</f>
        <v>220807925.0292407</v>
      </c>
      <c r="L12" s="292">
        <f>'12. TRANSFERENCIAS 2'!K13+'12. TRANSFERENCIAS 2'!K39+'12. TRANSFERENCIAS 2'!K65</f>
        <v>321272324.3599</v>
      </c>
      <c r="N12" s="554" t="s">
        <v>349</v>
      </c>
      <c r="O12" s="555">
        <v>168118279.74256</v>
      </c>
      <c r="P12" s="555">
        <f t="shared" si="0"/>
        <v>168.11827974255999</v>
      </c>
    </row>
    <row r="13" spans="1:16" ht="12.75">
      <c r="A13" s="291" t="s">
        <v>346</v>
      </c>
      <c r="B13" s="292" t="e">
        <f>'12. TRANSFERENCIAS 2'!#REF!+'12. TRANSFERENCIAS 2'!#REF!+'12. TRANSFERENCIAS 2'!#REF!</f>
        <v>#REF!</v>
      </c>
      <c r="C13" s="292">
        <f>'12. TRANSFERENCIAS 2'!B14+'12. TRANSFERENCIAS 2'!B40+'12. TRANSFERENCIAS 2'!B66</f>
        <v>29419025.881064825</v>
      </c>
      <c r="D13" s="292">
        <f>'12. TRANSFERENCIAS 2'!C14+'12. TRANSFERENCIAS 2'!C40+'12. TRANSFERENCIAS 2'!C66</f>
        <v>22869909.017901029</v>
      </c>
      <c r="E13" s="292">
        <f>'12. TRANSFERENCIAS 2'!D14+'12. TRANSFERENCIAS 2'!D40+'12. TRANSFERENCIAS 2'!D66</f>
        <v>37913552.890751623</v>
      </c>
      <c r="F13" s="292">
        <f>'12. TRANSFERENCIAS 2'!E14+'12. TRANSFERENCIAS 2'!E40+'12. TRANSFERENCIAS 2'!E66</f>
        <v>33372077.119185343</v>
      </c>
      <c r="G13" s="292">
        <f>'12. TRANSFERENCIAS 2'!F14+'12. TRANSFERENCIAS 2'!F40+'12. TRANSFERENCIAS 2'!F66</f>
        <v>24907916.656780001</v>
      </c>
      <c r="H13" s="292">
        <f>'12. TRANSFERENCIAS 2'!G14+'12. TRANSFERENCIAS 2'!G40+'12. TRANSFERENCIAS 2'!G66</f>
        <v>18203655.401840001</v>
      </c>
      <c r="I13" s="292">
        <f>'12. TRANSFERENCIAS 2'!H14+'12. TRANSFERENCIAS 2'!H40+'12. TRANSFERENCIAS 2'!H66</f>
        <v>19226095.850000001</v>
      </c>
      <c r="J13" s="292">
        <f>'12. TRANSFERENCIAS 2'!I14+'12. TRANSFERENCIAS 2'!I40+'12. TRANSFERENCIAS 2'!I66</f>
        <v>15202767.09</v>
      </c>
      <c r="K13" s="292">
        <f>'12. TRANSFERENCIAS 2'!J14+'12. TRANSFERENCIAS 2'!J40+'12. TRANSFERENCIAS 2'!J66</f>
        <v>15521295.794381678</v>
      </c>
      <c r="L13" s="292">
        <f>'12. TRANSFERENCIAS 2'!K14+'12. TRANSFERENCIAS 2'!K40+'12. TRANSFERENCIAS 2'!K66</f>
        <v>13145319.77</v>
      </c>
      <c r="N13" s="554" t="s">
        <v>340</v>
      </c>
      <c r="O13" s="555">
        <v>152167266.95981002</v>
      </c>
      <c r="P13" s="555">
        <f t="shared" si="0"/>
        <v>152.16726695981001</v>
      </c>
    </row>
    <row r="14" spans="1:16" ht="12.75">
      <c r="A14" s="291" t="s">
        <v>347</v>
      </c>
      <c r="B14" s="292" t="e">
        <f>'12. TRANSFERENCIAS 2'!#REF!+'12. TRANSFERENCIAS 2'!#REF!+'12. TRANSFERENCIAS 2'!#REF!</f>
        <v>#REF!</v>
      </c>
      <c r="C14" s="292">
        <f>'12. TRANSFERENCIAS 2'!B15+'12. TRANSFERENCIAS 2'!B41+'12. TRANSFERENCIAS 2'!B67</f>
        <v>4938485.7920551421</v>
      </c>
      <c r="D14" s="292">
        <f>'12. TRANSFERENCIAS 2'!C15+'12. TRANSFERENCIAS 2'!C41+'12. TRANSFERENCIAS 2'!C67</f>
        <v>4586447.8802538551</v>
      </c>
      <c r="E14" s="292">
        <f>'12. TRANSFERENCIAS 2'!D15+'12. TRANSFERENCIAS 2'!D41+'12. TRANSFERENCIAS 2'!D67</f>
        <v>8485729.6713526193</v>
      </c>
      <c r="F14" s="292">
        <f>'12. TRANSFERENCIAS 2'!E15+'12. TRANSFERENCIAS 2'!E41+'12. TRANSFERENCIAS 2'!E67</f>
        <v>7778782.0031547062</v>
      </c>
      <c r="G14" s="292">
        <f>'12. TRANSFERENCIAS 2'!F15+'12. TRANSFERENCIAS 2'!F41+'12. TRANSFERENCIAS 2'!F67</f>
        <v>5030770.7192000002</v>
      </c>
      <c r="H14" s="292">
        <f>'12. TRANSFERENCIAS 2'!G15+'12. TRANSFERENCIAS 2'!G41+'12. TRANSFERENCIAS 2'!G67</f>
        <v>4481266.7911999999</v>
      </c>
      <c r="I14" s="292">
        <f>'12. TRANSFERENCIAS 2'!H15+'12. TRANSFERENCIAS 2'!H41+'12. TRANSFERENCIAS 2'!H67</f>
        <v>6282684.9800000004</v>
      </c>
      <c r="J14" s="292">
        <f>'12. TRANSFERENCIAS 2'!I15+'12. TRANSFERENCIAS 2'!I41+'12. TRANSFERENCIAS 2'!I67</f>
        <v>5384865.1699999999</v>
      </c>
      <c r="K14" s="292">
        <f>'12. TRANSFERENCIAS 2'!J15+'12. TRANSFERENCIAS 2'!J41+'12. TRANSFERENCIAS 2'!J67</f>
        <v>11058731.944498029</v>
      </c>
      <c r="L14" s="292">
        <f>'12. TRANSFERENCIAS 2'!K15+'12. TRANSFERENCIAS 2'!K41+'12. TRANSFERENCIAS 2'!K67</f>
        <v>20445991.5942</v>
      </c>
      <c r="N14" s="554" t="s">
        <v>343</v>
      </c>
      <c r="O14" s="555">
        <v>141164132.19202</v>
      </c>
      <c r="P14" s="555">
        <f t="shared" si="0"/>
        <v>141.16413219201999</v>
      </c>
    </row>
    <row r="15" spans="1:16" ht="12.75">
      <c r="A15" s="291" t="s">
        <v>348</v>
      </c>
      <c r="B15" s="292" t="e">
        <f>'12. TRANSFERENCIAS 2'!#REF!+'12. TRANSFERENCIAS 2'!#REF!+'12. TRANSFERENCIAS 2'!#REF!</f>
        <v>#REF!</v>
      </c>
      <c r="C15" s="292">
        <f>'12. TRANSFERENCIAS 2'!B16+'12. TRANSFERENCIAS 2'!B42+'12. TRANSFERENCIAS 2'!B68</f>
        <v>121588574.6759932</v>
      </c>
      <c r="D15" s="292">
        <f>'12. TRANSFERENCIAS 2'!C16+'12. TRANSFERENCIAS 2'!C42+'12. TRANSFERENCIAS 2'!C68</f>
        <v>83859562.787208542</v>
      </c>
      <c r="E15" s="292">
        <f>'12. TRANSFERENCIAS 2'!D16+'12. TRANSFERENCIAS 2'!D42+'12. TRANSFERENCIAS 2'!D68</f>
        <v>235060437.92280096</v>
      </c>
      <c r="F15" s="292">
        <f>'12. TRANSFERENCIAS 2'!E16+'12. TRANSFERENCIAS 2'!E42+'12. TRANSFERENCIAS 2'!E68</f>
        <v>401195537.93356752</v>
      </c>
      <c r="G15" s="292">
        <f>'12. TRANSFERENCIAS 2'!F16+'12. TRANSFERENCIAS 2'!F42+'12. TRANSFERENCIAS 2'!F68</f>
        <v>230490249.9151406</v>
      </c>
      <c r="H15" s="292">
        <f>'12. TRANSFERENCIAS 2'!G16+'12. TRANSFERENCIAS 2'!G42+'12. TRANSFERENCIAS 2'!G68</f>
        <v>288055484.03720003</v>
      </c>
      <c r="I15" s="292">
        <f>'12. TRANSFERENCIAS 2'!H16+'12. TRANSFERENCIAS 2'!H42+'12. TRANSFERENCIAS 2'!H68</f>
        <v>145700263.68000001</v>
      </c>
      <c r="J15" s="292">
        <f>'12. TRANSFERENCIAS 2'!I16+'12. TRANSFERENCIAS 2'!I42+'12. TRANSFERENCIAS 2'!I68</f>
        <v>73677188.530000001</v>
      </c>
      <c r="K15" s="292">
        <f>'12. TRANSFERENCIAS 2'!J16+'12. TRANSFERENCIAS 2'!J42+'12. TRANSFERENCIAS 2'!J68</f>
        <v>121724599.81236839</v>
      </c>
      <c r="L15" s="292">
        <f>'12. TRANSFERENCIAS 2'!K16+'12. TRANSFERENCIAS 2'!K42+'12. TRANSFERENCIAS 2'!K68</f>
        <v>179498142.13510001</v>
      </c>
      <c r="N15" s="554" t="s">
        <v>352</v>
      </c>
      <c r="O15" s="555">
        <v>137298038.05572</v>
      </c>
      <c r="P15" s="555">
        <f t="shared" si="0"/>
        <v>137.29803805572001</v>
      </c>
    </row>
    <row r="16" spans="1:16" ht="12.75">
      <c r="A16" s="291" t="s">
        <v>349</v>
      </c>
      <c r="B16" s="292" t="e">
        <f>'12. TRANSFERENCIAS 2'!#REF!+'12. TRANSFERENCIAS 2'!#REF!+'12. TRANSFERENCIAS 2'!#REF!</f>
        <v>#REF!</v>
      </c>
      <c r="C16" s="292">
        <f>'12. TRANSFERENCIAS 2'!B17+'12. TRANSFERENCIAS 2'!B43+'12. TRANSFERENCIAS 2'!B69</f>
        <v>63676951.723635748</v>
      </c>
      <c r="D16" s="292">
        <f>'12. TRANSFERENCIAS 2'!C17+'12. TRANSFERENCIAS 2'!C43+'12. TRANSFERENCIAS 2'!C69</f>
        <v>104704001.41625033</v>
      </c>
      <c r="E16" s="292">
        <f>'12. TRANSFERENCIAS 2'!D17+'12. TRANSFERENCIAS 2'!D43+'12. TRANSFERENCIAS 2'!D69</f>
        <v>136496760.74062246</v>
      </c>
      <c r="F16" s="292">
        <f>'12. TRANSFERENCIAS 2'!E17+'12. TRANSFERENCIAS 2'!E43+'12. TRANSFERENCIAS 2'!E69</f>
        <v>129925948.56495766</v>
      </c>
      <c r="G16" s="292">
        <f>'12. TRANSFERENCIAS 2'!F17+'12. TRANSFERENCIAS 2'!F43+'12. TRANSFERENCIAS 2'!F69</f>
        <v>93695808.519779995</v>
      </c>
      <c r="H16" s="292">
        <f>'12. TRANSFERENCIAS 2'!G17+'12. TRANSFERENCIAS 2'!G43+'12. TRANSFERENCIAS 2'!G69</f>
        <v>45498783.084800005</v>
      </c>
      <c r="I16" s="292">
        <f>'12. TRANSFERENCIAS 2'!H17+'12. TRANSFERENCIAS 2'!H43+'12. TRANSFERENCIAS 2'!H69</f>
        <v>66478640.479999997</v>
      </c>
      <c r="J16" s="292">
        <f>'12. TRANSFERENCIAS 2'!I17+'12. TRANSFERENCIAS 2'!I43+'12. TRANSFERENCIAS 2'!I69</f>
        <v>60847155.209999993</v>
      </c>
      <c r="K16" s="292">
        <f>'12. TRANSFERENCIAS 2'!J17+'12. TRANSFERENCIAS 2'!J43+'12. TRANSFERENCIAS 2'!J69</f>
        <v>102871017.98461364</v>
      </c>
      <c r="L16" s="292">
        <f>'12. TRANSFERENCIAS 2'!K17+'12. TRANSFERENCIAS 2'!K43+'12. TRANSFERENCIAS 2'!K69</f>
        <v>173481402.8161</v>
      </c>
      <c r="N16" s="554" t="s">
        <v>358</v>
      </c>
      <c r="O16" s="555">
        <v>112521805.02167</v>
      </c>
      <c r="P16" s="555">
        <f t="shared" si="0"/>
        <v>112.52180502167</v>
      </c>
    </row>
    <row r="17" spans="1:16" ht="12.75">
      <c r="A17" s="291" t="s">
        <v>350</v>
      </c>
      <c r="B17" s="292" t="e">
        <f>'12. TRANSFERENCIAS 2'!#REF!+'12. TRANSFERENCIAS 2'!#REF!+'12. TRANSFERENCIAS 2'!#REF!</f>
        <v>#REF!</v>
      </c>
      <c r="C17" s="292">
        <f>'12. TRANSFERENCIAS 2'!B18+'12. TRANSFERENCIAS 2'!B44+'12. TRANSFERENCIAS 2'!B70</f>
        <v>408525371.9003821</v>
      </c>
      <c r="D17" s="292">
        <f>'12. TRANSFERENCIAS 2'!C18+'12. TRANSFERENCIAS 2'!C44+'12. TRANSFERENCIAS 2'!C70</f>
        <v>475092519.6333521</v>
      </c>
      <c r="E17" s="292">
        <f>'12. TRANSFERENCIAS 2'!D18+'12. TRANSFERENCIAS 2'!D44+'12. TRANSFERENCIAS 2'!D70</f>
        <v>533515484.51588351</v>
      </c>
      <c r="F17" s="292">
        <f>'12. TRANSFERENCIAS 2'!E18+'12. TRANSFERENCIAS 2'!E44+'12. TRANSFERENCIAS 2'!E70</f>
        <v>607324121.93845201</v>
      </c>
      <c r="G17" s="292">
        <f>'12. TRANSFERENCIAS 2'!F18+'12. TRANSFERENCIAS 2'!F44+'12. TRANSFERENCIAS 2'!F70</f>
        <v>601975757.91471994</v>
      </c>
      <c r="H17" s="292">
        <f>'12. TRANSFERENCIAS 2'!G18+'12. TRANSFERENCIAS 2'!G44+'12. TRANSFERENCIAS 2'!G70</f>
        <v>408796725.35535997</v>
      </c>
      <c r="I17" s="292">
        <f>'12. TRANSFERENCIAS 2'!H18+'12. TRANSFERENCIAS 2'!H44+'12. TRANSFERENCIAS 2'!H70</f>
        <v>345426174.19</v>
      </c>
      <c r="J17" s="292">
        <f>'12. TRANSFERENCIAS 2'!I18+'12. TRANSFERENCIAS 2'!I44+'12. TRANSFERENCIAS 2'!I70</f>
        <v>310235381.54000002</v>
      </c>
      <c r="K17" s="292">
        <f>'12. TRANSFERENCIAS 2'!J18+'12. TRANSFERENCIAS 2'!J44+'12. TRANSFERENCIAS 2'!J70</f>
        <v>317733876.33502603</v>
      </c>
      <c r="L17" s="292">
        <f>'12. TRANSFERENCIAS 2'!K18+'12. TRANSFERENCIAS 2'!K44+'12. TRANSFERENCIAS 2'!K70</f>
        <v>297082743.16850001</v>
      </c>
      <c r="N17" s="554" t="s">
        <v>356</v>
      </c>
      <c r="O17" s="555">
        <v>96326719.139559999</v>
      </c>
      <c r="P17" s="555">
        <f t="shared" si="0"/>
        <v>96.326719139559998</v>
      </c>
    </row>
    <row r="18" spans="1:16" ht="12.75">
      <c r="A18" s="291" t="s">
        <v>351</v>
      </c>
      <c r="B18" s="292" t="e">
        <f>'12. TRANSFERENCIAS 2'!#REF!+'12. TRANSFERENCIAS 2'!#REF!+'12. TRANSFERENCIAS 2'!#REF!</f>
        <v>#REF!</v>
      </c>
      <c r="C18" s="292">
        <f>'12. TRANSFERENCIAS 2'!B19+'12. TRANSFERENCIAS 2'!B45+'12. TRANSFERENCIAS 2'!B71</f>
        <v>1697802.6951710866</v>
      </c>
      <c r="D18" s="292">
        <f>'12. TRANSFERENCIAS 2'!C19+'12. TRANSFERENCIAS 2'!C45+'12. TRANSFERENCIAS 2'!C71</f>
        <v>1663173.6381679007</v>
      </c>
      <c r="E18" s="292">
        <f>'12. TRANSFERENCIAS 2'!D19+'12. TRANSFERENCIAS 2'!D45+'12. TRANSFERENCIAS 2'!D71</f>
        <v>2417239.1047222111</v>
      </c>
      <c r="F18" s="292">
        <f>'12. TRANSFERENCIAS 2'!E19+'12. TRANSFERENCIAS 2'!E45+'12. TRANSFERENCIAS 2'!E71</f>
        <v>2208583.4398764428</v>
      </c>
      <c r="G18" s="292">
        <f>'12. TRANSFERENCIAS 2'!F19+'12. TRANSFERENCIAS 2'!F45+'12. TRANSFERENCIAS 2'!F71</f>
        <v>1739908.2035400001</v>
      </c>
      <c r="H18" s="292">
        <f>'12. TRANSFERENCIAS 2'!G19+'12. TRANSFERENCIAS 2'!G45+'12. TRANSFERENCIAS 2'!G71</f>
        <v>2045578.206</v>
      </c>
      <c r="I18" s="292">
        <f>'12. TRANSFERENCIAS 2'!H19+'12. TRANSFERENCIAS 2'!H45+'12. TRANSFERENCIAS 2'!H71</f>
        <v>2821838.08</v>
      </c>
      <c r="J18" s="292">
        <f>'12. TRANSFERENCIAS 2'!I19+'12. TRANSFERENCIAS 2'!I45+'12. TRANSFERENCIAS 2'!I71</f>
        <v>2970444</v>
      </c>
      <c r="K18" s="292">
        <f>'12. TRANSFERENCIAS 2'!J19+'12. TRANSFERENCIAS 2'!J45+'12. TRANSFERENCIAS 2'!J71</f>
        <v>2901145.3169399998</v>
      </c>
      <c r="L18" s="292">
        <f>'12. TRANSFERENCIAS 2'!K19+'12. TRANSFERENCIAS 2'!K45+'12. TRANSFERENCIAS 2'!K71</f>
        <v>1329350.3341000001</v>
      </c>
      <c r="N18" s="554" t="s">
        <v>342</v>
      </c>
      <c r="O18" s="555">
        <v>49924640.173040003</v>
      </c>
      <c r="P18" s="555">
        <f t="shared" si="0"/>
        <v>49.924640173040004</v>
      </c>
    </row>
    <row r="19" spans="1:16" ht="12.75">
      <c r="A19" s="291" t="s">
        <v>352</v>
      </c>
      <c r="B19" s="292" t="e">
        <f>'12. TRANSFERENCIAS 2'!#REF!+'12. TRANSFERENCIAS 2'!#REF!+'12. TRANSFERENCIAS 2'!#REF!</f>
        <v>#REF!</v>
      </c>
      <c r="C19" s="292">
        <f>'12. TRANSFERENCIAS 2'!B20+'12. TRANSFERENCIAS 2'!B46+'12. TRANSFERENCIAS 2'!B72</f>
        <v>95008444.96867387</v>
      </c>
      <c r="D19" s="292">
        <f>'12. TRANSFERENCIAS 2'!C20+'12. TRANSFERENCIAS 2'!C46+'12. TRANSFERENCIAS 2'!C72</f>
        <v>117783126.49145791</v>
      </c>
      <c r="E19" s="292">
        <f>'12. TRANSFERENCIAS 2'!D20+'12. TRANSFERENCIAS 2'!D46+'12. TRANSFERENCIAS 2'!D72</f>
        <v>186330859.39603898</v>
      </c>
      <c r="F19" s="292">
        <f>'12. TRANSFERENCIAS 2'!E20+'12. TRANSFERENCIAS 2'!E46+'12. TRANSFERENCIAS 2'!E72</f>
        <v>199901478.77317116</v>
      </c>
      <c r="G19" s="292">
        <f>'12. TRANSFERENCIAS 2'!F20+'12. TRANSFERENCIAS 2'!F46+'12. TRANSFERENCIAS 2'!F72</f>
        <v>145750025.89083999</v>
      </c>
      <c r="H19" s="292">
        <f>'12. TRANSFERENCIAS 2'!G20+'12. TRANSFERENCIAS 2'!G46+'12. TRANSFERENCIAS 2'!G72</f>
        <v>91464145.30776</v>
      </c>
      <c r="I19" s="292">
        <f>'12. TRANSFERENCIAS 2'!H20+'12. TRANSFERENCIAS 2'!H46+'12. TRANSFERENCIAS 2'!H72</f>
        <v>132132732.88</v>
      </c>
      <c r="J19" s="292">
        <f>'12. TRANSFERENCIAS 2'!I20+'12. TRANSFERENCIAS 2'!I46+'12. TRANSFERENCIAS 2'!I72</f>
        <v>87032168.450000003</v>
      </c>
      <c r="K19" s="292">
        <f>'12. TRANSFERENCIAS 2'!J20+'12. TRANSFERENCIAS 2'!J46+'12. TRANSFERENCIAS 2'!J72</f>
        <v>130941148.43981849</v>
      </c>
      <c r="L19" s="292">
        <f>'12. TRANSFERENCIAS 2'!K20+'12. TRANSFERENCIAS 2'!K46+'12. TRANSFERENCIAS 2'!K72</f>
        <v>143959623.55689999</v>
      </c>
      <c r="N19" s="554" t="s">
        <v>347</v>
      </c>
      <c r="O19" s="555">
        <v>19348348.142840002</v>
      </c>
      <c r="P19" s="555">
        <f t="shared" si="0"/>
        <v>19.348348142840003</v>
      </c>
    </row>
    <row r="20" spans="1:16" ht="12.75">
      <c r="A20" s="291" t="s">
        <v>353</v>
      </c>
      <c r="B20" s="292" t="e">
        <f>'12. TRANSFERENCIAS 2'!#REF!+'12. TRANSFERENCIAS 2'!#REF!+'12. TRANSFERENCIAS 2'!#REF!</f>
        <v>#REF!</v>
      </c>
      <c r="C20" s="292">
        <f>'12. TRANSFERENCIAS 2'!B21+'12. TRANSFERENCIAS 2'!B47+'12. TRANSFERENCIAS 2'!B73</f>
        <v>477062.15524675179</v>
      </c>
      <c r="D20" s="292">
        <f>'12. TRANSFERENCIAS 2'!C21+'12. TRANSFERENCIAS 2'!C47+'12. TRANSFERENCIAS 2'!C73</f>
        <v>114580.23345233868</v>
      </c>
      <c r="E20" s="292">
        <f>'12. TRANSFERENCIAS 2'!D21+'12. TRANSFERENCIAS 2'!D47+'12. TRANSFERENCIAS 2'!D73</f>
        <v>488981.38280839717</v>
      </c>
      <c r="F20" s="292">
        <f>'12. TRANSFERENCIAS 2'!E21+'12. TRANSFERENCIAS 2'!E47+'12. TRANSFERENCIAS 2'!E73</f>
        <v>589887.75891903555</v>
      </c>
      <c r="G20" s="292">
        <f>'12. TRANSFERENCIAS 2'!F21+'12. TRANSFERENCIAS 2'!F47+'12. TRANSFERENCIAS 2'!F73</f>
        <v>414056.74178000004</v>
      </c>
      <c r="H20" s="292">
        <f>'12. TRANSFERENCIAS 2'!G21+'12. TRANSFERENCIAS 2'!G47+'12. TRANSFERENCIAS 2'!G73</f>
        <v>465466.93167999998</v>
      </c>
      <c r="I20" s="292">
        <f>'12. TRANSFERENCIAS 2'!H21+'12. TRANSFERENCIAS 2'!H47+'12. TRANSFERENCIAS 2'!H73</f>
        <v>486813</v>
      </c>
      <c r="J20" s="292">
        <f>'12. TRANSFERENCIAS 2'!I21+'12. TRANSFERENCIAS 2'!I47+'12. TRANSFERENCIAS 2'!I73</f>
        <v>105507</v>
      </c>
      <c r="K20" s="292">
        <f>'12. TRANSFERENCIAS 2'!J21+'12. TRANSFERENCIAS 2'!J47+'12. TRANSFERENCIAS 2'!J73</f>
        <v>137411.74225000001</v>
      </c>
      <c r="L20" s="292">
        <f>'12. TRANSFERENCIAS 2'!K21+'12. TRANSFERENCIAS 2'!K47+'12. TRANSFERENCIAS 2'!K73</f>
        <v>48559.5</v>
      </c>
      <c r="N20" s="554" t="s">
        <v>346</v>
      </c>
      <c r="O20" s="555">
        <v>8497959.3170599993</v>
      </c>
      <c r="P20" s="555">
        <f t="shared" si="0"/>
        <v>8.4979593170599994</v>
      </c>
    </row>
    <row r="21" spans="1:16" ht="12.75">
      <c r="A21" s="291" t="s">
        <v>354</v>
      </c>
      <c r="B21" s="292" t="e">
        <f>'12. TRANSFERENCIAS 2'!#REF!+'12. TRANSFERENCIAS 2'!#REF!+'12. TRANSFERENCIAS 2'!#REF!</f>
        <v>#REF!</v>
      </c>
      <c r="C21" s="292">
        <f>'12. TRANSFERENCIAS 2'!B22+'12. TRANSFERENCIAS 2'!B48+'12. TRANSFERENCIAS 2'!B74</f>
        <v>1859395.4470035345</v>
      </c>
      <c r="D21" s="292">
        <f>'12. TRANSFERENCIAS 2'!C22+'12. TRANSFERENCIAS 2'!C48+'12. TRANSFERENCIAS 2'!C74</f>
        <v>1986445.1567431935</v>
      </c>
      <c r="E21" s="292">
        <f>'12. TRANSFERENCIAS 2'!D22+'12. TRANSFERENCIAS 2'!D48+'12. TRANSFERENCIAS 2'!D74</f>
        <v>2207435.8189031449</v>
      </c>
      <c r="F21" s="292">
        <f>'12. TRANSFERENCIAS 2'!E22+'12. TRANSFERENCIAS 2'!E48+'12. TRANSFERENCIAS 2'!E74</f>
        <v>3050291.1766951731</v>
      </c>
      <c r="G21" s="292">
        <f>'12. TRANSFERENCIAS 2'!F22+'12. TRANSFERENCIAS 2'!F48+'12. TRANSFERENCIAS 2'!F74</f>
        <v>5120161.9310600003</v>
      </c>
      <c r="H21" s="292">
        <f>'12. TRANSFERENCIAS 2'!G22+'12. TRANSFERENCIAS 2'!G48+'12. TRANSFERENCIAS 2'!G74</f>
        <v>4484740.0181599995</v>
      </c>
      <c r="I21" s="292">
        <f>'12. TRANSFERENCIAS 2'!H22+'12. TRANSFERENCIAS 2'!H48+'12. TRANSFERENCIAS 2'!H74</f>
        <v>5576767.3899999997</v>
      </c>
      <c r="J21" s="292">
        <f>'12. TRANSFERENCIAS 2'!I22+'12. TRANSFERENCIAS 2'!I48+'12. TRANSFERENCIAS 2'!I74</f>
        <v>7070181</v>
      </c>
      <c r="K21" s="292">
        <f>'12. TRANSFERENCIAS 2'!J22+'12. TRANSFERENCIAS 2'!J48+'12. TRANSFERENCIAS 2'!J74</f>
        <v>6498758.7072200002</v>
      </c>
      <c r="L21" s="292">
        <f>'12. TRANSFERENCIAS 2'!K22+'12. TRANSFERENCIAS 2'!K48+'12. TRANSFERENCIAS 2'!K74</f>
        <v>3742678.4263999998</v>
      </c>
      <c r="N21" s="554" t="s">
        <v>357</v>
      </c>
      <c r="O21" s="555">
        <v>1875342.4391399999</v>
      </c>
      <c r="P21" s="555">
        <f t="shared" si="0"/>
        <v>1.87534243914</v>
      </c>
    </row>
    <row r="22" spans="1:16" ht="12.75">
      <c r="A22" s="291" t="s">
        <v>355</v>
      </c>
      <c r="B22" s="292" t="e">
        <f>'12. TRANSFERENCIAS 2'!#REF!+'12. TRANSFERENCIAS 2'!#REF!+'12. TRANSFERENCIAS 2'!#REF!</f>
        <v>#REF!</v>
      </c>
      <c r="C22" s="292">
        <f>'12. TRANSFERENCIAS 2'!B23+'12. TRANSFERENCIAS 2'!B49+'12. TRANSFERENCIAS 2'!B75</f>
        <v>446120183.02466661</v>
      </c>
      <c r="D22" s="292">
        <f>'12. TRANSFERENCIAS 2'!C23+'12. TRANSFERENCIAS 2'!C49+'12. TRANSFERENCIAS 2'!C75</f>
        <v>345257085.01441556</v>
      </c>
      <c r="E22" s="292">
        <f>'12. TRANSFERENCIAS 2'!D23+'12. TRANSFERENCIAS 2'!D49+'12. TRANSFERENCIAS 2'!D75</f>
        <v>500118580.46051222</v>
      </c>
      <c r="F22" s="292">
        <f>'12. TRANSFERENCIAS 2'!E23+'12. TRANSFERENCIAS 2'!E49+'12. TRANSFERENCIAS 2'!E75</f>
        <v>421321618.27921975</v>
      </c>
      <c r="G22" s="292">
        <f>'12. TRANSFERENCIAS 2'!F23+'12. TRANSFERENCIAS 2'!F49+'12. TRANSFERENCIAS 2'!F75</f>
        <v>362196812.46267998</v>
      </c>
      <c r="H22" s="292">
        <f>'12. TRANSFERENCIAS 2'!G23+'12. TRANSFERENCIAS 2'!G49+'12. TRANSFERENCIAS 2'!G75</f>
        <v>303773207.83976001</v>
      </c>
      <c r="I22" s="292">
        <f>'12. TRANSFERENCIAS 2'!H23+'12. TRANSFERENCIAS 2'!H49+'12. TRANSFERENCIAS 2'!H75</f>
        <v>287963588.88</v>
      </c>
      <c r="J22" s="292">
        <f>'12. TRANSFERENCIAS 2'!I23+'12. TRANSFERENCIAS 2'!I49+'12. TRANSFERENCIAS 2'!I75</f>
        <v>225809459.91</v>
      </c>
      <c r="K22" s="292">
        <f>'12. TRANSFERENCIAS 2'!J23+'12. TRANSFERENCIAS 2'!J49+'12. TRANSFERENCIAS 2'!J75</f>
        <v>129278778.82423852</v>
      </c>
      <c r="L22" s="292">
        <f>'12. TRANSFERENCIAS 2'!K23+'12. TRANSFERENCIAS 2'!K49+'12. TRANSFERENCIAS 2'!K75</f>
        <v>200554798.3854</v>
      </c>
      <c r="N22" s="554" t="s">
        <v>354</v>
      </c>
      <c r="O22" s="555">
        <v>1785653.9115699998</v>
      </c>
      <c r="P22" s="555">
        <f t="shared" si="0"/>
        <v>1.7856539115699999</v>
      </c>
    </row>
    <row r="23" spans="1:16" ht="12.75">
      <c r="A23" s="291" t="s">
        <v>356</v>
      </c>
      <c r="B23" s="292" t="e">
        <f>'12. TRANSFERENCIAS 2'!#REF!+'12. TRANSFERENCIAS 2'!#REF!+'12. TRANSFERENCIAS 2'!#REF!</f>
        <v>#REF!</v>
      </c>
      <c r="C23" s="292">
        <f>'12. TRANSFERENCIAS 2'!B24+'12. TRANSFERENCIAS 2'!B50+'12. TRANSFERENCIAS 2'!B76</f>
        <v>147895217.80337313</v>
      </c>
      <c r="D23" s="292">
        <f>'12. TRANSFERENCIAS 2'!C24+'12. TRANSFERENCIAS 2'!C50+'12. TRANSFERENCIAS 2'!C76</f>
        <v>206278603.05626643</v>
      </c>
      <c r="E23" s="292">
        <f>'12. TRANSFERENCIAS 2'!D24+'12. TRANSFERENCIAS 2'!D50+'12. TRANSFERENCIAS 2'!D76</f>
        <v>261270045.80078006</v>
      </c>
      <c r="F23" s="292">
        <f>'12. TRANSFERENCIAS 2'!E24+'12. TRANSFERENCIAS 2'!E50+'12. TRANSFERENCIAS 2'!E76</f>
        <v>227450184.85691136</v>
      </c>
      <c r="G23" s="292">
        <f>'12. TRANSFERENCIAS 2'!F24+'12. TRANSFERENCIAS 2'!F50+'12. TRANSFERENCIAS 2'!F76</f>
        <v>128872727.3241</v>
      </c>
      <c r="H23" s="292">
        <f>'12. TRANSFERENCIAS 2'!G24+'12. TRANSFERENCIAS 2'!G50+'12. TRANSFERENCIAS 2'!G76</f>
        <v>85954084.161439985</v>
      </c>
      <c r="I23" s="292">
        <f>'12. TRANSFERENCIAS 2'!H24+'12. TRANSFERENCIAS 2'!H50+'12. TRANSFERENCIAS 2'!H76</f>
        <v>93811156.810000002</v>
      </c>
      <c r="J23" s="292">
        <f>'12. TRANSFERENCIAS 2'!I24+'12. TRANSFERENCIAS 2'!I50+'12. TRANSFERENCIAS 2'!I76</f>
        <v>43139786.490000002</v>
      </c>
      <c r="K23" s="292">
        <f>'12. TRANSFERENCIAS 2'!J24+'12. TRANSFERENCIAS 2'!J50+'12. TRANSFERENCIAS 2'!J76</f>
        <v>80428379.951815233</v>
      </c>
      <c r="L23" s="292">
        <f>'12. TRANSFERENCIAS 2'!K24+'12. TRANSFERENCIAS 2'!K50+'12. TRANSFERENCIAS 2'!K76</f>
        <v>99571924.408199996</v>
      </c>
      <c r="N23" s="554" t="s">
        <v>359</v>
      </c>
      <c r="O23" s="555">
        <v>1368502.4083200002</v>
      </c>
      <c r="P23" s="555">
        <f t="shared" si="0"/>
        <v>1.3685024083200001</v>
      </c>
    </row>
    <row r="24" spans="1:16" ht="12.75">
      <c r="A24" s="291" t="s">
        <v>357</v>
      </c>
      <c r="B24" s="292" t="e">
        <f>'12. TRANSFERENCIAS 2'!#REF!+'12. TRANSFERENCIAS 2'!#REF!+'12. TRANSFERENCIAS 2'!#REF!</f>
        <v>#REF!</v>
      </c>
      <c r="C24" s="292">
        <f>'12. TRANSFERENCIAS 2'!B25+'12. TRANSFERENCIAS 2'!B51+'12. TRANSFERENCIAS 2'!B77</f>
        <v>5377922.3562381808</v>
      </c>
      <c r="D24" s="292">
        <f>'12. TRANSFERENCIAS 2'!C25+'12. TRANSFERENCIAS 2'!C51+'12. TRANSFERENCIAS 2'!C77</f>
        <v>5306423.5924795112</v>
      </c>
      <c r="E24" s="292">
        <f>'12. TRANSFERENCIAS 2'!D25+'12. TRANSFERENCIAS 2'!D51+'12. TRANSFERENCIAS 2'!D77</f>
        <v>5455625.3564978996</v>
      </c>
      <c r="F24" s="292">
        <f>'12. TRANSFERENCIAS 2'!E25+'12. TRANSFERENCIAS 2'!E51+'12. TRANSFERENCIAS 2'!E77</f>
        <v>6632227.77506366</v>
      </c>
      <c r="G24" s="292">
        <f>'12. TRANSFERENCIAS 2'!F25+'12. TRANSFERENCIAS 2'!F51+'12. TRANSFERENCIAS 2'!F77</f>
        <v>12665687.741540002</v>
      </c>
      <c r="H24" s="292">
        <f>'12. TRANSFERENCIAS 2'!G25+'12. TRANSFERENCIAS 2'!G51+'12. TRANSFERENCIAS 2'!G77</f>
        <v>11693266.029920001</v>
      </c>
      <c r="I24" s="292">
        <f>'12. TRANSFERENCIAS 2'!H25+'12. TRANSFERENCIAS 2'!H51+'12. TRANSFERENCIAS 2'!H77</f>
        <v>8850417.8399999999</v>
      </c>
      <c r="J24" s="292">
        <f>'12. TRANSFERENCIAS 2'!I25+'12. TRANSFERENCIAS 2'!I51+'12. TRANSFERENCIAS 2'!I77</f>
        <v>40099774.409999996</v>
      </c>
      <c r="K24" s="292">
        <f>'12. TRANSFERENCIAS 2'!J25+'12. TRANSFERENCIAS 2'!J51+'12. TRANSFERENCIAS 2'!J77</f>
        <v>13834884.511889234</v>
      </c>
      <c r="L24" s="292">
        <f>'12. TRANSFERENCIAS 2'!K25+'12. TRANSFERENCIAS 2'!K51+'12. TRANSFERENCIAS 2'!K77</f>
        <v>7026125.1705999998</v>
      </c>
      <c r="N24" s="554" t="s">
        <v>338</v>
      </c>
      <c r="O24" s="555">
        <v>218148.71307</v>
      </c>
      <c r="P24" s="555">
        <f t="shared" si="0"/>
        <v>0.21814871307</v>
      </c>
    </row>
    <row r="25" spans="1:16" ht="12.75">
      <c r="A25" s="291" t="s">
        <v>358</v>
      </c>
      <c r="B25" s="292" t="e">
        <f>'12. TRANSFERENCIAS 2'!#REF!+'12. TRANSFERENCIAS 2'!#REF!+'12. TRANSFERENCIAS 2'!#REF!</f>
        <v>#REF!</v>
      </c>
      <c r="C25" s="292">
        <f>'12. TRANSFERENCIAS 2'!B26+'12. TRANSFERENCIAS 2'!B52+'12. TRANSFERENCIAS 2'!B78</f>
        <v>293447473.05829656</v>
      </c>
      <c r="D25" s="292">
        <f>'12. TRANSFERENCIAS 2'!C26+'12. TRANSFERENCIAS 2'!C52+'12. TRANSFERENCIAS 2'!C78</f>
        <v>260812911.31111979</v>
      </c>
      <c r="E25" s="292">
        <f>'12. TRANSFERENCIAS 2'!D26+'12. TRANSFERENCIAS 2'!D52+'12. TRANSFERENCIAS 2'!D78</f>
        <v>397361014.89526153</v>
      </c>
      <c r="F25" s="292">
        <f>'12. TRANSFERENCIAS 2'!E26+'12. TRANSFERENCIAS 2'!E52+'12. TRANSFERENCIAS 2'!E78</f>
        <v>377115469.54351628</v>
      </c>
      <c r="G25" s="292">
        <f>'12. TRANSFERENCIAS 2'!F26+'12. TRANSFERENCIAS 2'!F52+'12. TRANSFERENCIAS 2'!F78</f>
        <v>275624663.60460001</v>
      </c>
      <c r="H25" s="292">
        <f>'12. TRANSFERENCIAS 2'!G26+'12. TRANSFERENCIAS 2'!G52+'12. TRANSFERENCIAS 2'!G78</f>
        <v>237485100.33135998</v>
      </c>
      <c r="I25" s="292">
        <f>'12. TRANSFERENCIAS 2'!H26+'12. TRANSFERENCIAS 2'!H52+'12. TRANSFERENCIAS 2'!H78</f>
        <v>177276591.92000002</v>
      </c>
      <c r="J25" s="292">
        <f>'12. TRANSFERENCIAS 2'!I26+'12. TRANSFERENCIAS 2'!I52+'12. TRANSFERENCIAS 2'!I78</f>
        <v>122134194.66</v>
      </c>
      <c r="K25" s="292">
        <f>'12. TRANSFERENCIAS 2'!J26+'12. TRANSFERENCIAS 2'!J52+'12. TRANSFERENCIAS 2'!J78</f>
        <v>136613880.79370436</v>
      </c>
      <c r="L25" s="292">
        <f>'12. TRANSFERENCIAS 2'!K26+'12. TRANSFERENCIAS 2'!K52+'12. TRANSFERENCIAS 2'!K78</f>
        <v>117486480.87100001</v>
      </c>
      <c r="N25" s="554" t="s">
        <v>351</v>
      </c>
      <c r="O25" s="555">
        <v>106889.13499999998</v>
      </c>
      <c r="P25" s="555">
        <f t="shared" si="0"/>
        <v>0.10688913499999998</v>
      </c>
    </row>
    <row r="26" spans="1:16" ht="12.75">
      <c r="A26" s="291" t="s">
        <v>359</v>
      </c>
      <c r="B26" s="292" t="e">
        <f>'12. TRANSFERENCIAS 2'!#REF!+'12. TRANSFERENCIAS 2'!#REF!+'12. TRANSFERENCIAS 2'!#REF!</f>
        <v>#REF!</v>
      </c>
      <c r="C26" s="292">
        <f>'12. TRANSFERENCIAS 2'!B27+'12. TRANSFERENCIAS 2'!B53+'12. TRANSFERENCIAS 2'!B79</f>
        <v>1192003.3157302772</v>
      </c>
      <c r="D26" s="292">
        <f>'12. TRANSFERENCIAS 2'!C27+'12. TRANSFERENCIAS 2'!C53+'12. TRANSFERENCIAS 2'!C79</f>
        <v>1383842.7831051038</v>
      </c>
      <c r="E26" s="292">
        <f>'12. TRANSFERENCIAS 2'!D27+'12. TRANSFERENCIAS 2'!D53+'12. TRANSFERENCIAS 2'!D79</f>
        <v>1561706.6010984238</v>
      </c>
      <c r="F26" s="292">
        <f>'12. TRANSFERENCIAS 2'!E27+'12. TRANSFERENCIAS 2'!E53+'12. TRANSFERENCIAS 2'!E79</f>
        <v>2013543.9280217586</v>
      </c>
      <c r="G26" s="292">
        <f>'12. TRANSFERENCIAS 2'!F27+'12. TRANSFERENCIAS 2'!F53+'12. TRANSFERENCIAS 2'!F79</f>
        <v>1576367.84188</v>
      </c>
      <c r="H26" s="292">
        <f>'12. TRANSFERENCIAS 2'!G27+'12. TRANSFERENCIAS 2'!G53+'12. TRANSFERENCIAS 2'!G79</f>
        <v>3115735.2936800001</v>
      </c>
      <c r="I26" s="292">
        <f>'12. TRANSFERENCIAS 2'!H27+'12. TRANSFERENCIAS 2'!H53+'12. TRANSFERENCIAS 2'!H79</f>
        <v>2117818.94</v>
      </c>
      <c r="J26" s="292">
        <f>'12. TRANSFERENCIAS 2'!I27+'12. TRANSFERENCIAS 2'!I53+'12. TRANSFERENCIAS 2'!I79</f>
        <v>2559411.46</v>
      </c>
      <c r="K26" s="292">
        <f>'12. TRANSFERENCIAS 2'!J27+'12. TRANSFERENCIAS 2'!J53+'12. TRANSFERENCIAS 2'!J79</f>
        <v>2436367.1838600002</v>
      </c>
      <c r="L26" s="292">
        <f>'12. TRANSFERENCIAS 2'!K27+'12. TRANSFERENCIAS 2'!K53+'12. TRANSFERENCIAS 2'!K79</f>
        <v>1644643.6276</v>
      </c>
      <c r="N26" s="554" t="s">
        <v>361</v>
      </c>
      <c r="O26" s="555">
        <v>27130.35</v>
      </c>
      <c r="P26" s="555">
        <f t="shared" si="0"/>
        <v>2.7130349999999998E-2</v>
      </c>
    </row>
    <row r="27" spans="1:16" ht="12.75">
      <c r="A27" s="291" t="s">
        <v>360</v>
      </c>
      <c r="B27" s="292" t="e">
        <f>'12. TRANSFERENCIAS 2'!#REF!+'12. TRANSFERENCIAS 2'!#REF!+'12. TRANSFERENCIAS 2'!#REF!</f>
        <v>#REF!</v>
      </c>
      <c r="C27" s="292">
        <f>'12. TRANSFERENCIAS 2'!B28+'12. TRANSFERENCIAS 2'!B54+'12. TRANSFERENCIAS 2'!B80</f>
        <v>351246840.05158681</v>
      </c>
      <c r="D27" s="292">
        <f>'12. TRANSFERENCIAS 2'!C28+'12. TRANSFERENCIAS 2'!C54+'12. TRANSFERENCIAS 2'!C80</f>
        <v>278801911.42170143</v>
      </c>
      <c r="E27" s="292">
        <f>'12. TRANSFERENCIAS 2'!D28+'12. TRANSFERENCIAS 2'!D54+'12. TRANSFERENCIAS 2'!D80</f>
        <v>459989094.08042836</v>
      </c>
      <c r="F27" s="292">
        <f>'12. TRANSFERENCIAS 2'!E28+'12. TRANSFERENCIAS 2'!E54+'12. TRANSFERENCIAS 2'!E80</f>
        <v>386564323.69621229</v>
      </c>
      <c r="G27" s="292">
        <f>'12. TRANSFERENCIAS 2'!F28+'12. TRANSFERENCIAS 2'!F54+'12. TRANSFERENCIAS 2'!F80</f>
        <v>304535228.32422</v>
      </c>
      <c r="H27" s="292">
        <f>'12. TRANSFERENCIAS 2'!G28+'12. TRANSFERENCIAS 2'!G54+'12. TRANSFERENCIAS 2'!G80</f>
        <v>279236762.82183999</v>
      </c>
      <c r="I27" s="292">
        <f>'12. TRANSFERENCIAS 2'!H28+'12. TRANSFERENCIAS 2'!H54+'12. TRANSFERENCIAS 2'!H80</f>
        <v>259060548.84</v>
      </c>
      <c r="J27" s="292">
        <f>'12. TRANSFERENCIAS 2'!I28+'12. TRANSFERENCIAS 2'!I54+'12. TRANSFERENCIAS 2'!I80</f>
        <v>214765362.22</v>
      </c>
      <c r="K27" s="292">
        <f>'12. TRANSFERENCIAS 2'!J28+'12. TRANSFERENCIAS 2'!J54+'12. TRANSFERENCIAS 2'!J80</f>
        <v>134555988.48519117</v>
      </c>
      <c r="L27" s="292">
        <f>'12. TRANSFERENCIAS 2'!K28+'12. TRANSFERENCIAS 2'!K54+'12. TRANSFERENCIAS 2'!K80</f>
        <v>203839720.60119998</v>
      </c>
      <c r="N27" s="554" t="s">
        <v>353</v>
      </c>
      <c r="O27" s="555">
        <v>23183.212499999998</v>
      </c>
      <c r="P27" s="555">
        <f t="shared" si="0"/>
        <v>2.3183212499999998E-2</v>
      </c>
    </row>
    <row r="28" spans="1:16" ht="12.75">
      <c r="A28" s="291" t="s">
        <v>361</v>
      </c>
      <c r="B28" s="292" t="e">
        <f>'12. TRANSFERENCIAS 2'!#REF!+'12. TRANSFERENCIAS 2'!#REF!+'12. TRANSFERENCIAS 2'!#REF!</f>
        <v>#REF!</v>
      </c>
      <c r="C28" s="292">
        <f>'12. TRANSFERENCIAS 2'!B29+'12. TRANSFERENCIAS 2'!B55+'12. TRANSFERENCIAS 2'!B81</f>
        <v>12014.912377266814</v>
      </c>
      <c r="D28" s="292">
        <f>'12. TRANSFERENCIAS 2'!C29+'12. TRANSFERENCIAS 2'!C55+'12. TRANSFERENCIAS 2'!C81</f>
        <v>19463.666679419461</v>
      </c>
      <c r="E28" s="292">
        <f>'12. TRANSFERENCIAS 2'!D29+'12. TRANSFERENCIAS 2'!D55+'12. TRANSFERENCIAS 2'!D81</f>
        <v>19455.877442696172</v>
      </c>
      <c r="F28" s="292">
        <f>'12. TRANSFERENCIAS 2'!E29+'12. TRANSFERENCIAS 2'!E55+'12. TRANSFERENCIAS 2'!E81</f>
        <v>43553.030509609976</v>
      </c>
      <c r="G28" s="292">
        <f>'12. TRANSFERENCIAS 2'!F29+'12. TRANSFERENCIAS 2'!F55+'12. TRANSFERENCIAS 2'!F81</f>
        <v>55096.25740000001</v>
      </c>
      <c r="H28" s="292">
        <f>'12. TRANSFERENCIAS 2'!G29+'12. TRANSFERENCIAS 2'!G55+'12. TRANSFERENCIAS 2'!G81</f>
        <v>56406.394079999998</v>
      </c>
      <c r="I28" s="292">
        <f>'12. TRANSFERENCIAS 2'!H29+'12. TRANSFERENCIAS 2'!H55+'12. TRANSFERENCIAS 2'!H81</f>
        <v>56161</v>
      </c>
      <c r="J28" s="292">
        <f>'12. TRANSFERENCIAS 2'!I29+'12. TRANSFERENCIAS 2'!I55+'12. TRANSFERENCIAS 2'!I81</f>
        <v>68216</v>
      </c>
      <c r="K28" s="292">
        <f>'12. TRANSFERENCIAS 2'!J29+'12. TRANSFERENCIAS 2'!J55+'12. TRANSFERENCIAS 2'!J81</f>
        <v>130264.1</v>
      </c>
      <c r="L28" s="292">
        <f>'12. TRANSFERENCIAS 2'!K29+'12. TRANSFERENCIAS 2'!K55+'12. TRANSFERENCIAS 2'!K81</f>
        <v>42171</v>
      </c>
      <c r="N28" s="554" t="s">
        <v>344</v>
      </c>
      <c r="O28" s="555">
        <v>3210.9624999999996</v>
      </c>
      <c r="P28" s="555">
        <f t="shared" si="0"/>
        <v>3.2109624999999997E-3</v>
      </c>
    </row>
    <row r="29" spans="1:16" ht="12.75">
      <c r="A29" s="291" t="s">
        <v>362</v>
      </c>
      <c r="B29" s="292" t="e">
        <f>'12. TRANSFERENCIAS 2'!#REF!+'12. TRANSFERENCIAS 2'!#REF!+'12. TRANSFERENCIAS 2'!#REF!</f>
        <v>#REF!</v>
      </c>
      <c r="C29" s="292">
        <f>'12. TRANSFERENCIAS 2'!B30+'12. TRANSFERENCIAS 2'!B56+'12. TRANSFERENCIAS 2'!B82</f>
        <v>25915.892184152653</v>
      </c>
      <c r="D29" s="292">
        <f>'12. TRANSFERENCIAS 2'!C30+'12. TRANSFERENCIAS 2'!C56+'12. TRANSFERENCIAS 2'!C82</f>
        <v>46904.923492221176</v>
      </c>
      <c r="E29" s="292">
        <f>'12. TRANSFERENCIAS 2'!D30+'12. TRANSFERENCIAS 2'!D56+'12. TRANSFERENCIAS 2'!D82</f>
        <v>35251.343504267919</v>
      </c>
      <c r="F29" s="292">
        <f>'12. TRANSFERENCIAS 2'!E30+'12. TRANSFERENCIAS 2'!E56+'12. TRANSFERENCIAS 2'!E82</f>
        <v>74048.562939078285</v>
      </c>
      <c r="G29" s="292">
        <f>'12. TRANSFERENCIAS 2'!F30+'12. TRANSFERENCIAS 2'!F56+'12. TRANSFERENCIAS 2'!F82</f>
        <v>37294.849779999997</v>
      </c>
      <c r="H29" s="292">
        <f>'12. TRANSFERENCIAS 2'!G30+'12. TRANSFERENCIAS 2'!G56+'12. TRANSFERENCIAS 2'!G82</f>
        <v>40275</v>
      </c>
      <c r="I29" s="292">
        <f>'12. TRANSFERENCIAS 2'!H30+'12. TRANSFERENCIAS 2'!H56+'12. TRANSFERENCIAS 2'!H82</f>
        <v>41360</v>
      </c>
      <c r="J29" s="292">
        <f>'12. TRANSFERENCIAS 2'!I30+'12. TRANSFERENCIAS 2'!I56+'12. TRANSFERENCIAS 2'!I82</f>
        <v>20882</v>
      </c>
      <c r="K29" s="292">
        <f>'12. TRANSFERENCIAS 2'!J30+'12. TRANSFERENCIAS 2'!J56+'12. TRANSFERENCIAS 2'!J82</f>
        <v>11613.72387</v>
      </c>
      <c r="L29" s="292">
        <f>'12. TRANSFERENCIAS 2'!K30+'12. TRANSFERENCIAS 2'!K56+'12. TRANSFERENCIAS 2'!K82</f>
        <v>2943</v>
      </c>
      <c r="N29" s="554" t="s">
        <v>362</v>
      </c>
      <c r="O29" s="555">
        <v>0</v>
      </c>
      <c r="P29" s="555">
        <f t="shared" si="0"/>
        <v>0</v>
      </c>
    </row>
    <row r="30" spans="1:16" ht="12.75">
      <c r="A30" s="291"/>
      <c r="B30" s="292"/>
      <c r="C30" s="292"/>
      <c r="D30" s="292"/>
      <c r="E30" s="292"/>
      <c r="F30" s="292"/>
      <c r="G30" s="292"/>
      <c r="H30" s="292"/>
      <c r="I30" s="289"/>
      <c r="J30" s="289"/>
      <c r="K30" s="289"/>
      <c r="L30" s="289"/>
    </row>
    <row r="31" spans="1:16" ht="12.75">
      <c r="A31" s="305" t="s">
        <v>363</v>
      </c>
      <c r="B31" s="306" t="e">
        <f>SUM(B5:B29)</f>
        <v>#REF!</v>
      </c>
      <c r="C31" s="306">
        <f t="shared" ref="C31:G31" si="1">SUM(C5:C29)</f>
        <v>3858728664.7402406</v>
      </c>
      <c r="D31" s="306">
        <f t="shared" si="1"/>
        <v>3798964242.4284172</v>
      </c>
      <c r="E31" s="306">
        <f t="shared" si="1"/>
        <v>5131745344.4470291</v>
      </c>
      <c r="F31" s="306">
        <f t="shared" si="1"/>
        <v>5785521249.2958241</v>
      </c>
      <c r="G31" s="306">
        <f t="shared" si="1"/>
        <v>4468435111.6000395</v>
      </c>
      <c r="H31" s="306">
        <f>SUM(H5:H29)</f>
        <v>3597622637.9235196</v>
      </c>
      <c r="I31" s="306">
        <f>SUM(I5:I29)</f>
        <v>2995141101.5200005</v>
      </c>
      <c r="J31" s="306">
        <f>SUM(J5:J29)</f>
        <v>2610890384.7099996</v>
      </c>
      <c r="K31" s="306">
        <f>SUM(K5:K29)</f>
        <v>3302513166.8372512</v>
      </c>
      <c r="L31" s="306">
        <f>SUM(L5:L29)</f>
        <v>4304001282.3019991</v>
      </c>
    </row>
    <row r="32" spans="1:16" ht="12.75">
      <c r="A32" s="289"/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696"/>
    </row>
    <row r="37" spans="1:18" ht="12.75">
      <c r="A37" s="855" t="s">
        <v>435</v>
      </c>
      <c r="B37" s="855"/>
      <c r="C37" s="855"/>
      <c r="D37" s="855"/>
      <c r="E37" s="855"/>
      <c r="F37" s="855"/>
      <c r="G37" s="855"/>
      <c r="H37" s="855"/>
      <c r="I37" s="855"/>
      <c r="J37" s="855"/>
      <c r="K37" s="855"/>
      <c r="L37" s="855"/>
    </row>
    <row r="39" spans="1:18">
      <c r="Q39" s="478"/>
    </row>
    <row r="40" spans="1:18" ht="42.75" customHeight="1">
      <c r="Q40" s="551"/>
      <c r="R40" s="551"/>
    </row>
    <row r="41" spans="1:18">
      <c r="Q41" s="551"/>
      <c r="R41" s="551"/>
    </row>
    <row r="42" spans="1:18">
      <c r="O42" s="551" t="s">
        <v>590</v>
      </c>
      <c r="P42" s="551">
        <v>15</v>
      </c>
      <c r="Q42" s="551"/>
      <c r="R42" s="551"/>
    </row>
    <row r="43" spans="1:18" ht="12.75">
      <c r="K43" s="291"/>
      <c r="L43" s="292"/>
      <c r="M43" s="291"/>
      <c r="N43" s="555"/>
      <c r="O43" s="554" t="s">
        <v>341</v>
      </c>
      <c r="P43" s="556">
        <v>1406.1571776865997</v>
      </c>
      <c r="Q43" s="695">
        <f>P43/1000000</f>
        <v>1.4061571776865997E-3</v>
      </c>
      <c r="R43" s="551"/>
    </row>
    <row r="44" spans="1:18" ht="12.75">
      <c r="K44" s="291"/>
      <c r="L44" s="292"/>
      <c r="M44" s="291"/>
      <c r="N44" s="555"/>
      <c r="O44" s="554" t="s">
        <v>350</v>
      </c>
      <c r="P44" s="556">
        <v>753.10492198710006</v>
      </c>
      <c r="Q44" s="695">
        <f t="shared" ref="Q44:Q54" si="2">P44/1000000</f>
        <v>7.5310492198710005E-4</v>
      </c>
      <c r="R44" s="551"/>
    </row>
    <row r="45" spans="1:18" ht="12.75">
      <c r="K45" s="291"/>
      <c r="L45" s="292"/>
      <c r="M45" s="291"/>
      <c r="N45" s="555"/>
      <c r="O45" s="554" t="s">
        <v>349</v>
      </c>
      <c r="P45" s="556">
        <v>321.27232435989998</v>
      </c>
      <c r="Q45" s="695">
        <f t="shared" si="2"/>
        <v>3.2127232435989999E-4</v>
      </c>
      <c r="R45" s="551"/>
    </row>
    <row r="46" spans="1:18" ht="12.75">
      <c r="K46" s="291"/>
      <c r="L46" s="292"/>
      <c r="M46" s="291"/>
      <c r="N46" s="555"/>
      <c r="O46" s="554" t="s">
        <v>356</v>
      </c>
      <c r="P46" s="556">
        <v>297.08274316850003</v>
      </c>
      <c r="Q46" s="695">
        <f t="shared" si="2"/>
        <v>2.9708274316850005E-4</v>
      </c>
      <c r="R46" s="551"/>
    </row>
    <row r="47" spans="1:18" ht="12.75">
      <c r="K47" s="291"/>
      <c r="L47" s="292"/>
      <c r="M47" s="291"/>
      <c r="N47" s="555"/>
      <c r="O47" s="551" t="s">
        <v>353</v>
      </c>
      <c r="P47" s="558">
        <v>203.83972060119999</v>
      </c>
      <c r="Q47" s="695">
        <f t="shared" si="2"/>
        <v>2.0383972060119998E-4</v>
      </c>
      <c r="R47" s="551"/>
    </row>
    <row r="48" spans="1:18" ht="12.75">
      <c r="K48" s="291"/>
      <c r="L48" s="292"/>
      <c r="M48" s="291"/>
      <c r="N48" s="555"/>
      <c r="O48" s="554" t="s">
        <v>354</v>
      </c>
      <c r="P48" s="556">
        <v>200.55479838540001</v>
      </c>
      <c r="Q48" s="695">
        <f t="shared" si="2"/>
        <v>2.0055479838540001E-4</v>
      </c>
      <c r="R48" s="551"/>
    </row>
    <row r="49" spans="1:18" ht="12.75">
      <c r="K49" s="291"/>
      <c r="L49" s="292"/>
      <c r="M49" s="291"/>
      <c r="N49" s="555"/>
      <c r="O49" s="554" t="s">
        <v>352</v>
      </c>
      <c r="P49" s="556">
        <v>179.49814213510001</v>
      </c>
      <c r="Q49" s="695">
        <f t="shared" si="2"/>
        <v>1.7949814213510002E-4</v>
      </c>
      <c r="R49" s="551"/>
    </row>
    <row r="50" spans="1:18" ht="12.75">
      <c r="K50" s="291"/>
      <c r="L50" s="292"/>
      <c r="M50" s="291"/>
      <c r="N50" s="555"/>
      <c r="O50" s="554" t="s">
        <v>358</v>
      </c>
      <c r="P50" s="556">
        <v>173.4814028161</v>
      </c>
      <c r="Q50" s="695">
        <f t="shared" si="2"/>
        <v>1.7348140281609999E-4</v>
      </c>
      <c r="R50" s="551"/>
    </row>
    <row r="51" spans="1:18" ht="12.75">
      <c r="K51" s="291"/>
      <c r="L51" s="292"/>
      <c r="M51" s="291"/>
      <c r="N51" s="555"/>
      <c r="O51" s="554" t="s">
        <v>345</v>
      </c>
      <c r="P51" s="556">
        <v>157.81954359229999</v>
      </c>
      <c r="Q51" s="695">
        <f t="shared" si="2"/>
        <v>1.5781954359229999E-4</v>
      </c>
      <c r="R51" s="551"/>
    </row>
    <row r="52" spans="1:18" ht="12.75">
      <c r="K52" s="291"/>
      <c r="L52" s="292"/>
      <c r="M52" s="291"/>
      <c r="N52" s="555"/>
      <c r="O52" s="554" t="s">
        <v>355</v>
      </c>
      <c r="P52" s="556">
        <v>145.63645193489998</v>
      </c>
      <c r="Q52" s="695">
        <f t="shared" si="2"/>
        <v>1.4563645193489997E-4</v>
      </c>
      <c r="R52" s="551"/>
    </row>
    <row r="53" spans="1:18" ht="12.75">
      <c r="K53" s="291"/>
      <c r="L53" s="292"/>
      <c r="M53" s="291"/>
      <c r="N53" s="555"/>
      <c r="O53" s="554" t="s">
        <v>347</v>
      </c>
      <c r="P53" s="556">
        <v>143.9596235569</v>
      </c>
      <c r="Q53" s="695">
        <f t="shared" si="2"/>
        <v>1.439596235569E-4</v>
      </c>
      <c r="R53" s="551"/>
    </row>
    <row r="54" spans="1:18" ht="12.75">
      <c r="K54" s="291"/>
      <c r="L54" s="292"/>
      <c r="M54" s="291"/>
      <c r="N54" s="555"/>
      <c r="O54" s="554" t="s">
        <v>360</v>
      </c>
      <c r="P54" s="556">
        <v>55.8566653448</v>
      </c>
      <c r="Q54" s="695">
        <f t="shared" si="2"/>
        <v>5.5856665344800002E-5</v>
      </c>
      <c r="R54" s="551"/>
    </row>
    <row r="55" spans="1:18" ht="38.25" customHeight="1">
      <c r="A55" s="789" t="s">
        <v>655</v>
      </c>
      <c r="B55" s="789"/>
      <c r="C55" s="789"/>
      <c r="D55" s="789"/>
      <c r="E55" s="789"/>
      <c r="F55" s="789"/>
      <c r="G55" s="789"/>
      <c r="H55" s="789"/>
      <c r="I55" s="789"/>
      <c r="J55" s="789"/>
      <c r="K55" s="789"/>
      <c r="L55" s="789"/>
      <c r="O55" s="551" t="s">
        <v>338</v>
      </c>
      <c r="P55" s="558">
        <v>7.0261251705999994</v>
      </c>
    </row>
    <row r="56" spans="1:18" ht="12.75">
      <c r="K56" s="291"/>
      <c r="L56" s="292"/>
      <c r="M56" s="291"/>
      <c r="N56" s="555"/>
      <c r="O56" s="551" t="s">
        <v>361</v>
      </c>
      <c r="P56" s="558">
        <v>1.6446436276</v>
      </c>
      <c r="Q56" s="695">
        <f>P55/1000000</f>
        <v>7.0261251705999992E-6</v>
      </c>
      <c r="R56" s="551"/>
    </row>
    <row r="57" spans="1:18" ht="12.75">
      <c r="K57" s="291"/>
      <c r="L57" s="292"/>
      <c r="M57" s="291"/>
      <c r="N57" s="555"/>
      <c r="O57" s="554" t="s">
        <v>342</v>
      </c>
      <c r="P57" s="556">
        <v>1.3293503341000001</v>
      </c>
      <c r="Q57" s="695" t="e">
        <f>#REF!/1000000</f>
        <v>#REF!</v>
      </c>
      <c r="R57" s="551"/>
    </row>
    <row r="58" spans="1:18" ht="12.75">
      <c r="K58" s="291"/>
      <c r="L58" s="292"/>
      <c r="M58" s="291"/>
      <c r="N58" s="555"/>
      <c r="O58" s="554" t="s">
        <v>339</v>
      </c>
      <c r="P58" s="556">
        <v>1.2315495289</v>
      </c>
      <c r="Q58" s="695">
        <f t="shared" ref="Q58:Q64" si="3">P56/1000000</f>
        <v>1.6446436276000001E-6</v>
      </c>
      <c r="R58" s="551"/>
    </row>
    <row r="59" spans="1:18" ht="12.75">
      <c r="K59" s="291"/>
      <c r="L59" s="292"/>
      <c r="M59" s="291"/>
      <c r="N59" s="555"/>
      <c r="O59" s="554" t="s">
        <v>346</v>
      </c>
      <c r="P59" s="557">
        <v>4.8559499999999998E-2</v>
      </c>
      <c r="Q59" s="695">
        <f t="shared" si="3"/>
        <v>1.3293503341E-6</v>
      </c>
      <c r="R59" s="551"/>
    </row>
    <row r="60" spans="1:18" ht="12.75">
      <c r="K60" s="291"/>
      <c r="L60" s="292"/>
      <c r="M60" s="291"/>
      <c r="N60" s="555"/>
      <c r="O60" s="551" t="s">
        <v>344</v>
      </c>
      <c r="P60" s="558">
        <v>4.2171E-2</v>
      </c>
      <c r="Q60" s="695">
        <f t="shared" si="3"/>
        <v>1.2315495289000001E-6</v>
      </c>
      <c r="R60" s="551"/>
    </row>
    <row r="61" spans="1:18" ht="12.75">
      <c r="K61" s="291"/>
      <c r="L61" s="292"/>
      <c r="M61" s="291"/>
      <c r="N61" s="555"/>
      <c r="O61" s="554" t="s">
        <v>348</v>
      </c>
      <c r="P61" s="556">
        <v>2.00295022E-2</v>
      </c>
      <c r="Q61" s="695">
        <f t="shared" si="3"/>
        <v>4.8559499999999999E-8</v>
      </c>
      <c r="R61" s="551"/>
    </row>
    <row r="62" spans="1:18" ht="12.75">
      <c r="K62" s="291"/>
      <c r="L62" s="292"/>
      <c r="M62" s="291"/>
      <c r="N62" s="555"/>
      <c r="O62" s="551" t="s">
        <v>362</v>
      </c>
      <c r="P62" s="558">
        <v>2.9429999999999999E-3</v>
      </c>
      <c r="Q62" s="695">
        <f t="shared" si="3"/>
        <v>4.2171000000000001E-8</v>
      </c>
      <c r="R62" s="551"/>
    </row>
    <row r="63" spans="1:18" ht="12.75">
      <c r="K63" s="291"/>
      <c r="L63" s="292"/>
      <c r="M63" s="291"/>
      <c r="N63" s="555"/>
      <c r="Q63" s="695">
        <f t="shared" si="3"/>
        <v>2.0029502200000001E-8</v>
      </c>
      <c r="R63" s="551"/>
    </row>
    <row r="64" spans="1:18" ht="12.75">
      <c r="K64" s="291"/>
      <c r="L64" s="292"/>
      <c r="M64" s="291"/>
      <c r="N64" s="555"/>
      <c r="Q64" s="695">
        <f t="shared" si="3"/>
        <v>2.9429999999999999E-9</v>
      </c>
      <c r="R64" s="551"/>
    </row>
    <row r="65" spans="17:18">
      <c r="Q65" s="551"/>
      <c r="R65" s="551"/>
    </row>
    <row r="66" spans="17:18">
      <c r="Q66" s="551"/>
      <c r="R66" s="551"/>
    </row>
    <row r="67" spans="17:18">
      <c r="Q67" s="551"/>
      <c r="R67" s="551"/>
    </row>
    <row r="68" spans="17:18">
      <c r="Q68" s="551"/>
      <c r="R68" s="551"/>
    </row>
    <row r="69" spans="17:18">
      <c r="Q69" s="551"/>
      <c r="R69" s="551"/>
    </row>
  </sheetData>
  <autoFilter ref="O42:P64">
    <sortState ref="O43:P67">
      <sortCondition descending="1" ref="P42:P67"/>
    </sortState>
  </autoFilter>
  <sortState ref="O5:P29">
    <sortCondition descending="1" ref="P5"/>
  </sortState>
  <mergeCells count="5">
    <mergeCell ref="A2:K2"/>
    <mergeCell ref="A37:L37"/>
    <mergeCell ref="A55:E55"/>
    <mergeCell ref="F55:J55"/>
    <mergeCell ref="K55:L55"/>
  </mergeCells>
  <printOptions horizontalCentered="1" verticalCentered="1"/>
  <pageMargins left="0" right="0" top="0" bottom="0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view="pageBreakPreview" zoomScaleNormal="100" zoomScaleSheetLayoutView="100" workbookViewId="0">
      <pane ySplit="5" topLeftCell="A39" activePane="bottomLeft" state="frozen"/>
      <selection pane="bottomLeft" activeCell="A16" sqref="A16"/>
    </sheetView>
  </sheetViews>
  <sheetFormatPr baseColWidth="10" defaultColWidth="11.5703125" defaultRowHeight="12" customHeight="1"/>
  <cols>
    <col min="1" max="1" width="52.5703125" style="56" bestFit="1" customWidth="1"/>
    <col min="2" max="3" width="10.7109375" style="139" bestFit="1" customWidth="1"/>
    <col min="4" max="4" width="7.7109375" style="140" bestFit="1" customWidth="1"/>
    <col min="5" max="6" width="10.7109375" style="139" bestFit="1" customWidth="1"/>
    <col min="7" max="7" width="7.7109375" style="140" bestFit="1" customWidth="1"/>
    <col min="8" max="8" width="8.85546875" style="140" bestFit="1" customWidth="1"/>
    <col min="9" max="17" width="11.5703125" style="124"/>
    <col min="18" max="16384" width="11.5703125" style="56"/>
  </cols>
  <sheetData>
    <row r="1" spans="1:17" ht="12" customHeight="1">
      <c r="A1" s="218" t="s">
        <v>219</v>
      </c>
    </row>
    <row r="2" spans="1:17" ht="15.75">
      <c r="A2" s="138" t="s">
        <v>218</v>
      </c>
    </row>
    <row r="3" spans="1:17" s="411" customFormat="1" ht="12" customHeight="1" thickBot="1">
      <c r="A3" s="57"/>
      <c r="B3" s="409"/>
      <c r="C3" s="409"/>
      <c r="D3" s="410"/>
      <c r="E3" s="409"/>
      <c r="F3" s="409"/>
      <c r="G3" s="410"/>
      <c r="H3" s="410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12" customHeight="1">
      <c r="A4" s="205"/>
      <c r="B4" s="790" t="s">
        <v>593</v>
      </c>
      <c r="C4" s="791"/>
      <c r="D4" s="792"/>
      <c r="E4" s="793" t="s">
        <v>601</v>
      </c>
      <c r="F4" s="794"/>
      <c r="G4" s="794"/>
      <c r="H4" s="795"/>
    </row>
    <row r="5" spans="1:17" ht="12" customHeight="1">
      <c r="A5" s="412" t="s">
        <v>46</v>
      </c>
      <c r="B5" s="413">
        <v>2017</v>
      </c>
      <c r="C5" s="414">
        <v>2018</v>
      </c>
      <c r="D5" s="415" t="s">
        <v>212</v>
      </c>
      <c r="E5" s="413">
        <v>2017</v>
      </c>
      <c r="F5" s="414">
        <v>2018</v>
      </c>
      <c r="G5" s="416" t="s">
        <v>212</v>
      </c>
      <c r="H5" s="417" t="s">
        <v>213</v>
      </c>
    </row>
    <row r="6" spans="1:17" ht="12.75" customHeight="1">
      <c r="A6" s="418" t="s">
        <v>453</v>
      </c>
      <c r="B6" s="419">
        <f>+SUM(B7:B17)</f>
        <v>206318.43721499998</v>
      </c>
      <c r="C6" s="420">
        <f>+SUM(C7:C17)</f>
        <v>195583.60189399996</v>
      </c>
      <c r="D6" s="421">
        <f>+C6/B6-1</f>
        <v>-5.2030421836772089E-2</v>
      </c>
      <c r="E6" s="419">
        <f>+SUM(E7:E17)</f>
        <v>1381825.8771440003</v>
      </c>
      <c r="F6" s="420">
        <f>+SUM(F7:F17)</f>
        <v>1369277.967278</v>
      </c>
      <c r="G6" s="422">
        <f>+F6/E6-1</f>
        <v>-9.0806736749891037E-3</v>
      </c>
      <c r="H6" s="423">
        <v>1</v>
      </c>
    </row>
    <row r="7" spans="1:17" ht="12.75" customHeight="1">
      <c r="A7" s="424" t="s">
        <v>22</v>
      </c>
      <c r="B7" s="191">
        <v>43091.016804000006</v>
      </c>
      <c r="C7" s="192">
        <v>42066.332546999998</v>
      </c>
      <c r="D7" s="193">
        <f t="shared" ref="D7:D70" si="0">+C7/B7-1</f>
        <v>-2.3779533021019095E-2</v>
      </c>
      <c r="E7" s="191">
        <v>289474.98232300003</v>
      </c>
      <c r="F7" s="192">
        <v>280864.36919300002</v>
      </c>
      <c r="G7" s="425">
        <f t="shared" ref="G7:G70" si="1">+F7/E7-1</f>
        <v>-2.9745621058168581E-2</v>
      </c>
      <c r="H7" s="335">
        <f>+F7/$F$6</f>
        <v>0.20511859235662197</v>
      </c>
    </row>
    <row r="8" spans="1:17" ht="12.75" customHeight="1">
      <c r="A8" s="424" t="s">
        <v>486</v>
      </c>
      <c r="B8" s="191">
        <v>37296.586761999999</v>
      </c>
      <c r="C8" s="192">
        <v>33074.882296999996</v>
      </c>
      <c r="D8" s="193">
        <f t="shared" si="0"/>
        <v>-0.11319278334877891</v>
      </c>
      <c r="E8" s="191">
        <v>253676.928246</v>
      </c>
      <c r="F8" s="192">
        <v>254910.40902399999</v>
      </c>
      <c r="G8" s="425">
        <f t="shared" si="1"/>
        <v>4.8624082076704767E-3</v>
      </c>
      <c r="H8" s="335">
        <f t="shared" ref="H8:H17" si="2">+F8/$F$6</f>
        <v>0.18616410627766011</v>
      </c>
    </row>
    <row r="9" spans="1:17" ht="12.75" customHeight="1">
      <c r="A9" s="424" t="s">
        <v>160</v>
      </c>
      <c r="B9" s="191">
        <v>41061.229592999996</v>
      </c>
      <c r="C9" s="192">
        <v>26825.512514999999</v>
      </c>
      <c r="D9" s="193">
        <f t="shared" si="0"/>
        <v>-0.34669485592869009</v>
      </c>
      <c r="E9" s="191">
        <v>258700.85948899999</v>
      </c>
      <c r="F9" s="192">
        <v>213476.530635</v>
      </c>
      <c r="G9" s="425">
        <f t="shared" si="1"/>
        <v>-0.17481321454953624</v>
      </c>
      <c r="H9" s="335">
        <f t="shared" si="2"/>
        <v>0.15590445164276756</v>
      </c>
    </row>
    <row r="10" spans="1:17" ht="12.75" customHeight="1">
      <c r="A10" s="428" t="s">
        <v>684</v>
      </c>
      <c r="B10" s="191">
        <v>24724.792945999998</v>
      </c>
      <c r="C10" s="192">
        <v>30456.654350000001</v>
      </c>
      <c r="D10" s="193">
        <f t="shared" si="0"/>
        <v>0.23182646732446388</v>
      </c>
      <c r="E10" s="191">
        <v>170982.46343499998</v>
      </c>
      <c r="F10" s="192">
        <v>182460.345107</v>
      </c>
      <c r="G10" s="425">
        <f t="shared" si="1"/>
        <v>6.7128999321988347E-2</v>
      </c>
      <c r="H10" s="335">
        <f t="shared" si="2"/>
        <v>0.13325296212113497</v>
      </c>
    </row>
    <row r="11" spans="1:17" ht="12.75" customHeight="1">
      <c r="A11" s="426" t="s">
        <v>664</v>
      </c>
      <c r="B11" s="191">
        <v>15544.41822</v>
      </c>
      <c r="C11" s="192">
        <v>18499.427081000002</v>
      </c>
      <c r="D11" s="193">
        <f t="shared" si="0"/>
        <v>0.19010096223466144</v>
      </c>
      <c r="E11" s="191">
        <v>112030.78106600001</v>
      </c>
      <c r="F11" s="192">
        <v>120668.48642099999</v>
      </c>
      <c r="G11" s="425">
        <f t="shared" si="1"/>
        <v>7.7101179450951962E-2</v>
      </c>
      <c r="H11" s="335">
        <f t="shared" si="2"/>
        <v>8.8125632124847503E-2</v>
      </c>
    </row>
    <row r="12" spans="1:17" ht="12.75" customHeight="1">
      <c r="A12" s="426" t="s">
        <v>682</v>
      </c>
      <c r="B12" s="191">
        <v>14715.7634</v>
      </c>
      <c r="C12" s="192">
        <v>14307.9956</v>
      </c>
      <c r="D12" s="193">
        <f t="shared" si="0"/>
        <v>-2.7709592014777851E-2</v>
      </c>
      <c r="E12" s="191">
        <v>105913.15330000001</v>
      </c>
      <c r="F12" s="192">
        <v>116545.808</v>
      </c>
      <c r="G12" s="425">
        <f t="shared" si="1"/>
        <v>0.10039031384405028</v>
      </c>
      <c r="H12" s="335">
        <f t="shared" si="2"/>
        <v>8.5114790995784784E-2</v>
      </c>
    </row>
    <row r="13" spans="1:17" ht="12.75" customHeight="1">
      <c r="A13" s="426" t="s">
        <v>686</v>
      </c>
      <c r="B13" s="191">
        <v>10273.303657</v>
      </c>
      <c r="C13" s="192">
        <v>10115.230385000001</v>
      </c>
      <c r="D13" s="193">
        <f t="shared" si="0"/>
        <v>-1.5386800320293492E-2</v>
      </c>
      <c r="E13" s="191">
        <v>67282.041240000006</v>
      </c>
      <c r="F13" s="192">
        <v>68483.713109000004</v>
      </c>
      <c r="G13" s="425">
        <f t="shared" si="1"/>
        <v>1.7860217182078975E-2</v>
      </c>
      <c r="H13" s="335">
        <f t="shared" si="2"/>
        <v>5.0014470944230116E-2</v>
      </c>
    </row>
    <row r="14" spans="1:17" ht="12.75" customHeight="1">
      <c r="A14" s="426" t="s">
        <v>23</v>
      </c>
      <c r="B14" s="191">
        <v>3687.1464999999998</v>
      </c>
      <c r="C14" s="192">
        <v>4695.1969120000003</v>
      </c>
      <c r="D14" s="193">
        <f t="shared" si="0"/>
        <v>0.27339581218158826</v>
      </c>
      <c r="E14" s="191">
        <v>25459.476900000001</v>
      </c>
      <c r="F14" s="192">
        <v>26808.977881999999</v>
      </c>
      <c r="G14" s="425">
        <f t="shared" si="1"/>
        <v>5.3005840901624968E-2</v>
      </c>
      <c r="H14" s="335">
        <f t="shared" si="2"/>
        <v>1.9578915693278704E-2</v>
      </c>
    </row>
    <row r="15" spans="1:17" ht="12.75" customHeight="1">
      <c r="A15" s="426" t="s">
        <v>465</v>
      </c>
      <c r="B15" s="191">
        <v>4190.9158539999999</v>
      </c>
      <c r="C15" s="192">
        <v>2873.3996729999999</v>
      </c>
      <c r="D15" s="193">
        <f t="shared" si="0"/>
        <v>-0.31437428640866238</v>
      </c>
      <c r="E15" s="191">
        <v>25931.957170000001</v>
      </c>
      <c r="F15" s="192">
        <v>22714.392113000002</v>
      </c>
      <c r="G15" s="425">
        <f t="shared" si="1"/>
        <v>-0.12407721622810319</v>
      </c>
      <c r="H15" s="335">
        <f t="shared" si="2"/>
        <v>1.658859096239907E-2</v>
      </c>
    </row>
    <row r="16" spans="1:17" ht="12.75" customHeight="1">
      <c r="A16" s="426" t="s">
        <v>25</v>
      </c>
      <c r="B16" s="194">
        <v>2592.1638859999998</v>
      </c>
      <c r="C16" s="195">
        <v>3185.6651750000001</v>
      </c>
      <c r="D16" s="193">
        <f t="shared" si="0"/>
        <v>0.22895978614833634</v>
      </c>
      <c r="E16" s="194">
        <v>17519.060599</v>
      </c>
      <c r="F16" s="195">
        <v>18440.645303000001</v>
      </c>
      <c r="G16" s="425">
        <f t="shared" si="1"/>
        <v>5.26046872657433E-2</v>
      </c>
      <c r="H16" s="335">
        <f t="shared" si="2"/>
        <v>1.3467422790464032E-2</v>
      </c>
    </row>
    <row r="17" spans="1:8" ht="12.75" customHeight="1">
      <c r="A17" s="426" t="s">
        <v>26</v>
      </c>
      <c r="B17" s="194">
        <v>9141.0995929999917</v>
      </c>
      <c r="C17" s="195">
        <v>9483.3053589999327</v>
      </c>
      <c r="D17" s="193">
        <f t="shared" si="0"/>
        <v>3.7435952044762022E-2</v>
      </c>
      <c r="E17" s="194">
        <v>54854.173376000253</v>
      </c>
      <c r="F17" s="195">
        <v>63904.290491000051</v>
      </c>
      <c r="G17" s="425">
        <f t="shared" si="1"/>
        <v>0.16498502407401872</v>
      </c>
      <c r="H17" s="335">
        <f t="shared" si="2"/>
        <v>4.6670064090811279E-2</v>
      </c>
    </row>
    <row r="18" spans="1:8" ht="12.75" customHeight="1">
      <c r="A18" s="427" t="s">
        <v>454</v>
      </c>
      <c r="B18" s="419">
        <f>+SUM(B19:B29)</f>
        <v>12936640.564333284</v>
      </c>
      <c r="C18" s="419">
        <f>+SUM(C19:C29)</f>
        <v>12478751.08029235</v>
      </c>
      <c r="D18" s="421">
        <f t="shared" si="0"/>
        <v>-3.5394775155410119E-2</v>
      </c>
      <c r="E18" s="419">
        <f>+SUM(E19:E29)</f>
        <v>85869587.521763593</v>
      </c>
      <c r="F18" s="419">
        <f>+SUM(F19:F29)</f>
        <v>81803405.805224299</v>
      </c>
      <c r="G18" s="422">
        <f t="shared" si="1"/>
        <v>-4.7352989968756032E-2</v>
      </c>
      <c r="H18" s="423">
        <v>1</v>
      </c>
    </row>
    <row r="19" spans="1:8" ht="12.75" customHeight="1">
      <c r="A19" s="428" t="s">
        <v>24</v>
      </c>
      <c r="B19" s="191">
        <v>1346422.3193999999</v>
      </c>
      <c r="C19" s="192">
        <v>1524350.1176000002</v>
      </c>
      <c r="D19" s="193">
        <f t="shared" si="0"/>
        <v>0.13214858045378319</v>
      </c>
      <c r="E19" s="191">
        <v>9385928.3137999997</v>
      </c>
      <c r="F19" s="192">
        <v>8353970.8348000003</v>
      </c>
      <c r="G19" s="425">
        <f t="shared" si="1"/>
        <v>-0.10994730030941391</v>
      </c>
      <c r="H19" s="335">
        <f>+F19/$F$18</f>
        <v>0.10212253087225961</v>
      </c>
    </row>
    <row r="20" spans="1:8" ht="12.75" customHeight="1">
      <c r="A20" s="428" t="s">
        <v>27</v>
      </c>
      <c r="B20" s="191">
        <v>1193656.9805399999</v>
      </c>
      <c r="C20" s="192">
        <v>898314.21604999993</v>
      </c>
      <c r="D20" s="193">
        <f t="shared" si="0"/>
        <v>-0.24742683141382005</v>
      </c>
      <c r="E20" s="191">
        <v>8859132.2934000008</v>
      </c>
      <c r="F20" s="192">
        <v>6437548.3117399998</v>
      </c>
      <c r="G20" s="425">
        <f t="shared" si="1"/>
        <v>-0.27334324643329533</v>
      </c>
      <c r="H20" s="335">
        <f t="shared" ref="H20:H29" si="3">+F20/$F$18</f>
        <v>7.869535807675225E-2</v>
      </c>
    </row>
    <row r="21" spans="1:8" ht="12.75" customHeight="1">
      <c r="A21" s="428" t="s">
        <v>125</v>
      </c>
      <c r="B21" s="191">
        <v>695944.64541000011</v>
      </c>
      <c r="C21" s="192">
        <v>644791.70688000007</v>
      </c>
      <c r="D21" s="193">
        <f t="shared" si="0"/>
        <v>-7.3501447086879224E-2</v>
      </c>
      <c r="E21" s="191">
        <v>3759183.1178760002</v>
      </c>
      <c r="F21" s="192">
        <v>4897234.9581799991</v>
      </c>
      <c r="G21" s="425">
        <f t="shared" si="1"/>
        <v>0.30273913364109184</v>
      </c>
      <c r="H21" s="335">
        <f t="shared" si="3"/>
        <v>5.9865905459247297E-2</v>
      </c>
    </row>
    <row r="22" spans="1:8" ht="12.75" customHeight="1">
      <c r="A22" s="428" t="s">
        <v>665</v>
      </c>
      <c r="B22" s="191">
        <v>648923.04061999999</v>
      </c>
      <c r="C22" s="192">
        <v>755975.35950999998</v>
      </c>
      <c r="D22" s="193">
        <f t="shared" si="0"/>
        <v>0.16496920619079747</v>
      </c>
      <c r="E22" s="191">
        <v>4444336.3388100006</v>
      </c>
      <c r="F22" s="192">
        <v>4505148.603259</v>
      </c>
      <c r="G22" s="425">
        <f t="shared" si="1"/>
        <v>1.3683092325384782E-2</v>
      </c>
      <c r="H22" s="335">
        <f t="shared" si="3"/>
        <v>5.5072873298036729E-2</v>
      </c>
    </row>
    <row r="23" spans="1:8" ht="12.75" customHeight="1">
      <c r="A23" s="428" t="s">
        <v>680</v>
      </c>
      <c r="B23" s="191">
        <v>570672.30488000007</v>
      </c>
      <c r="C23" s="192">
        <v>522776.76134999999</v>
      </c>
      <c r="D23" s="193">
        <f t="shared" si="0"/>
        <v>-8.3928277437734566E-2</v>
      </c>
      <c r="E23" s="191">
        <v>3604742.6319100005</v>
      </c>
      <c r="F23" s="192">
        <v>4049480.4183020005</v>
      </c>
      <c r="G23" s="425">
        <f t="shared" si="1"/>
        <v>0.12337573907637123</v>
      </c>
      <c r="H23" s="335">
        <f t="shared" si="3"/>
        <v>4.9502589512518611E-2</v>
      </c>
    </row>
    <row r="24" spans="1:8" ht="12.75" customHeight="1">
      <c r="A24" s="426" t="s">
        <v>689</v>
      </c>
      <c r="B24" s="191">
        <v>523549.92599999998</v>
      </c>
      <c r="C24" s="192">
        <v>483871.64399999997</v>
      </c>
      <c r="D24" s="193">
        <f t="shared" si="0"/>
        <v>-7.5787007178375609E-2</v>
      </c>
      <c r="E24" s="191">
        <v>3600257.139</v>
      </c>
      <c r="F24" s="192">
        <v>3558176.2620000001</v>
      </c>
      <c r="G24" s="425">
        <f t="shared" si="1"/>
        <v>-1.1688297634120715E-2</v>
      </c>
      <c r="H24" s="335">
        <f t="shared" si="3"/>
        <v>4.3496676293308563E-2</v>
      </c>
    </row>
    <row r="25" spans="1:8" ht="12.75" customHeight="1">
      <c r="A25" s="428" t="s">
        <v>29</v>
      </c>
      <c r="B25" s="191">
        <v>915640.28562500014</v>
      </c>
      <c r="C25" s="192">
        <v>563876.85058900004</v>
      </c>
      <c r="D25" s="193">
        <f t="shared" si="0"/>
        <v>-0.38417208215767018</v>
      </c>
      <c r="E25" s="191">
        <v>4804006.7599650007</v>
      </c>
      <c r="F25" s="192">
        <v>3533651.8786189999</v>
      </c>
      <c r="G25" s="425">
        <f t="shared" si="1"/>
        <v>-0.26443653075859863</v>
      </c>
      <c r="H25" s="335">
        <f t="shared" si="3"/>
        <v>4.3196879687780999E-2</v>
      </c>
    </row>
    <row r="26" spans="1:8" ht="12.75" customHeight="1">
      <c r="A26" s="428" t="s">
        <v>685</v>
      </c>
      <c r="B26" s="191">
        <v>433063.2071</v>
      </c>
      <c r="C26" s="192">
        <v>515682.74800000002</v>
      </c>
      <c r="D26" s="193">
        <f t="shared" si="0"/>
        <v>0.19077940482004996</v>
      </c>
      <c r="E26" s="191">
        <v>2415738.4733640002</v>
      </c>
      <c r="F26" s="192">
        <v>2677063.2204100001</v>
      </c>
      <c r="G26" s="425">
        <f t="shared" si="1"/>
        <v>0.10817592629639905</v>
      </c>
      <c r="H26" s="335">
        <f t="shared" si="3"/>
        <v>3.2725571680770192E-2</v>
      </c>
    </row>
    <row r="27" spans="1:8" ht="12.75" customHeight="1">
      <c r="A27" s="428" t="s">
        <v>30</v>
      </c>
      <c r="B27" s="191">
        <v>554134.08768300002</v>
      </c>
      <c r="C27" s="192">
        <v>361579.20449199999</v>
      </c>
      <c r="D27" s="193">
        <f t="shared" si="0"/>
        <v>-0.34748788690500787</v>
      </c>
      <c r="E27" s="191">
        <v>3515405.2429769998</v>
      </c>
      <c r="F27" s="192">
        <v>2668598.533142</v>
      </c>
      <c r="G27" s="425">
        <f t="shared" si="1"/>
        <v>-0.24088452150053874</v>
      </c>
      <c r="H27" s="335">
        <f t="shared" si="3"/>
        <v>3.2622095704621289E-2</v>
      </c>
    </row>
    <row r="28" spans="1:8" ht="12.75" customHeight="1">
      <c r="A28" s="428" t="s">
        <v>664</v>
      </c>
      <c r="B28" s="191">
        <v>394280.34100000001</v>
      </c>
      <c r="C28" s="192">
        <v>410038.04939999996</v>
      </c>
      <c r="D28" s="193">
        <f t="shared" si="0"/>
        <v>3.9965747112915118E-2</v>
      </c>
      <c r="E28" s="191">
        <v>2129381.3964160001</v>
      </c>
      <c r="F28" s="192">
        <v>2630030.1601</v>
      </c>
      <c r="G28" s="425">
        <f t="shared" si="1"/>
        <v>0.23511465091535544</v>
      </c>
      <c r="H28" s="335">
        <f t="shared" si="3"/>
        <v>3.2150619331940279E-2</v>
      </c>
    </row>
    <row r="29" spans="1:8" ht="12.75" customHeight="1">
      <c r="A29" s="428" t="s">
        <v>26</v>
      </c>
      <c r="B29" s="191">
        <v>5660353.4260752844</v>
      </c>
      <c r="C29" s="192">
        <v>5797494.4224213501</v>
      </c>
      <c r="D29" s="193">
        <f t="shared" si="0"/>
        <v>2.4228345126702688E-2</v>
      </c>
      <c r="E29" s="191">
        <v>39351475.814245582</v>
      </c>
      <c r="F29" s="192">
        <v>38492502.624672309</v>
      </c>
      <c r="G29" s="425">
        <f t="shared" si="1"/>
        <v>-2.182823316787319E-2</v>
      </c>
      <c r="H29" s="335">
        <f t="shared" si="3"/>
        <v>0.47054890008276429</v>
      </c>
    </row>
    <row r="30" spans="1:8" ht="12.75" customHeight="1">
      <c r="A30" s="427" t="s">
        <v>446</v>
      </c>
      <c r="B30" s="419">
        <f>+SUM(B31:B41)</f>
        <v>114893.05487600004</v>
      </c>
      <c r="C30" s="420">
        <f>+SUM(C31:C41)</f>
        <v>124415.65115599998</v>
      </c>
      <c r="D30" s="421">
        <f t="shared" si="0"/>
        <v>8.2882262032960563E-2</v>
      </c>
      <c r="E30" s="419">
        <f>+SUM(E31:E41)</f>
        <v>823003.79278199992</v>
      </c>
      <c r="F30" s="420">
        <f>+SUM(F31:F41)</f>
        <v>867292.168832</v>
      </c>
      <c r="G30" s="422">
        <f t="shared" si="1"/>
        <v>5.3813088637528761E-2</v>
      </c>
      <c r="H30" s="423">
        <v>1</v>
      </c>
    </row>
    <row r="31" spans="1:8" ht="12.75" customHeight="1">
      <c r="A31" s="428" t="s">
        <v>486</v>
      </c>
      <c r="B31" s="191">
        <v>27871.947040999999</v>
      </c>
      <c r="C31" s="192">
        <v>43271.242335000003</v>
      </c>
      <c r="D31" s="193">
        <f t="shared" si="0"/>
        <v>0.55250159851937997</v>
      </c>
      <c r="E31" s="191">
        <v>233682.220412</v>
      </c>
      <c r="F31" s="192">
        <v>292462.74809499999</v>
      </c>
      <c r="G31" s="425">
        <f t="shared" si="1"/>
        <v>0.25154043632145107</v>
      </c>
      <c r="H31" s="335">
        <f>+F31/$F$30</f>
        <v>0.33721363873130034</v>
      </c>
    </row>
    <row r="32" spans="1:8" ht="12.75" customHeight="1">
      <c r="A32" s="428" t="s">
        <v>31</v>
      </c>
      <c r="B32" s="191">
        <v>13931.32843</v>
      </c>
      <c r="C32" s="192">
        <v>12589.681529</v>
      </c>
      <c r="D32" s="193">
        <f t="shared" si="0"/>
        <v>-9.6304304915450167E-2</v>
      </c>
      <c r="E32" s="191">
        <v>87811.377672999981</v>
      </c>
      <c r="F32" s="192">
        <v>85980.510890999998</v>
      </c>
      <c r="G32" s="425">
        <f t="shared" si="1"/>
        <v>-2.0849994960993934E-2</v>
      </c>
      <c r="H32" s="335">
        <f t="shared" ref="H32:H41" si="4">+F32/$F$30</f>
        <v>9.9136731520119342E-2</v>
      </c>
    </row>
    <row r="33" spans="1:8" ht="12.75" customHeight="1">
      <c r="A33" s="428" t="s">
        <v>465</v>
      </c>
      <c r="B33" s="191">
        <v>12135.785313</v>
      </c>
      <c r="C33" s="192">
        <v>8232.3561040000004</v>
      </c>
      <c r="D33" s="193">
        <f t="shared" si="0"/>
        <v>-0.32164619827433827</v>
      </c>
      <c r="E33" s="191">
        <v>92478.761249999996</v>
      </c>
      <c r="F33" s="192">
        <v>71694.354787999997</v>
      </c>
      <c r="G33" s="425">
        <f t="shared" si="1"/>
        <v>-0.22474789001350293</v>
      </c>
      <c r="H33" s="335">
        <f t="shared" si="4"/>
        <v>8.2664593737254932E-2</v>
      </c>
    </row>
    <row r="34" spans="1:8" ht="12.75" customHeight="1">
      <c r="A34" s="428" t="s">
        <v>666</v>
      </c>
      <c r="B34" s="191">
        <v>9294.9316889999991</v>
      </c>
      <c r="C34" s="192">
        <v>7334.2876930000002</v>
      </c>
      <c r="D34" s="193">
        <f t="shared" si="0"/>
        <v>-0.21093689137277949</v>
      </c>
      <c r="E34" s="191">
        <v>60305.078345000002</v>
      </c>
      <c r="F34" s="192">
        <v>47060.762372999998</v>
      </c>
      <c r="G34" s="425">
        <f t="shared" si="1"/>
        <v>-0.21962190142976756</v>
      </c>
      <c r="H34" s="335">
        <f t="shared" si="4"/>
        <v>5.426171717470675E-2</v>
      </c>
    </row>
    <row r="35" spans="1:8" ht="12.75" customHeight="1">
      <c r="A35" s="428" t="s">
        <v>681</v>
      </c>
      <c r="B35" s="191">
        <v>3167.8156720000002</v>
      </c>
      <c r="C35" s="192">
        <v>4867.6752189999997</v>
      </c>
      <c r="D35" s="193">
        <f t="shared" si="0"/>
        <v>0.53660304860061303</v>
      </c>
      <c r="E35" s="191">
        <v>25603.819769000002</v>
      </c>
      <c r="F35" s="192">
        <v>35462.438899000001</v>
      </c>
      <c r="G35" s="425">
        <f t="shared" si="1"/>
        <v>0.38504485732774874</v>
      </c>
      <c r="H35" s="335">
        <f t="shared" si="4"/>
        <v>4.0888688003211174E-2</v>
      </c>
    </row>
    <row r="36" spans="1:8" ht="12.75" customHeight="1">
      <c r="A36" s="428" t="s">
        <v>23</v>
      </c>
      <c r="B36" s="191">
        <v>3783.5088000000001</v>
      </c>
      <c r="C36" s="192">
        <v>3447.6870330000002</v>
      </c>
      <c r="D36" s="193">
        <f t="shared" si="0"/>
        <v>-8.8759346086362934E-2</v>
      </c>
      <c r="E36" s="191">
        <v>33951.323299999996</v>
      </c>
      <c r="F36" s="192">
        <v>30132.437505000002</v>
      </c>
      <c r="G36" s="425">
        <f t="shared" si="1"/>
        <v>-0.11248120614491619</v>
      </c>
      <c r="H36" s="335">
        <f t="shared" si="4"/>
        <v>3.4743121854288121E-2</v>
      </c>
    </row>
    <row r="37" spans="1:8" ht="12.75" customHeight="1">
      <c r="A37" s="428" t="s">
        <v>667</v>
      </c>
      <c r="B37" s="191">
        <v>3993.7148699999998</v>
      </c>
      <c r="C37" s="192">
        <v>4144.3110399999996</v>
      </c>
      <c r="D37" s="193">
        <f t="shared" si="0"/>
        <v>3.7708292880708205E-2</v>
      </c>
      <c r="E37" s="191">
        <v>31092.62228</v>
      </c>
      <c r="F37" s="192">
        <v>28708.592769999999</v>
      </c>
      <c r="G37" s="425">
        <f t="shared" si="1"/>
        <v>-7.6675086730574771E-2</v>
      </c>
      <c r="H37" s="335">
        <f t="shared" si="4"/>
        <v>3.3101408961944676E-2</v>
      </c>
    </row>
    <row r="38" spans="1:8" ht="12.75" customHeight="1">
      <c r="A38" s="428" t="s">
        <v>33</v>
      </c>
      <c r="B38" s="191">
        <v>4048.9866050000001</v>
      </c>
      <c r="C38" s="192">
        <v>3477.9560540000002</v>
      </c>
      <c r="D38" s="193">
        <f t="shared" si="0"/>
        <v>-0.1410304865654155</v>
      </c>
      <c r="E38" s="191">
        <v>27979.823605000001</v>
      </c>
      <c r="F38" s="192">
        <v>24399.826356000001</v>
      </c>
      <c r="G38" s="425">
        <f t="shared" si="1"/>
        <v>-0.12794924298094046</v>
      </c>
      <c r="H38" s="335">
        <f t="shared" si="4"/>
        <v>2.813334102723393E-2</v>
      </c>
    </row>
    <row r="39" spans="1:8" ht="12.75" customHeight="1">
      <c r="A39" s="428" t="s">
        <v>32</v>
      </c>
      <c r="B39" s="191">
        <v>3625.3457229999999</v>
      </c>
      <c r="C39" s="192">
        <v>3403.3217279999999</v>
      </c>
      <c r="D39" s="193">
        <f t="shared" si="0"/>
        <v>-6.1242157842059108E-2</v>
      </c>
      <c r="E39" s="191">
        <v>21262.453562999999</v>
      </c>
      <c r="F39" s="192">
        <v>22385.532037000001</v>
      </c>
      <c r="G39" s="425">
        <f t="shared" si="1"/>
        <v>5.2819796674563158E-2</v>
      </c>
      <c r="H39" s="335">
        <f t="shared" si="4"/>
        <v>2.5810831506926958E-2</v>
      </c>
    </row>
    <row r="40" spans="1:8" ht="12.75" customHeight="1">
      <c r="A40" s="428" t="s">
        <v>668</v>
      </c>
      <c r="B40" s="191">
        <v>3266.9565520000001</v>
      </c>
      <c r="C40" s="192">
        <v>2943.131594</v>
      </c>
      <c r="D40" s="193">
        <f t="shared" si="0"/>
        <v>-9.9121293119664444E-2</v>
      </c>
      <c r="E40" s="191">
        <v>22543.597390999999</v>
      </c>
      <c r="F40" s="192">
        <v>20578.343765000001</v>
      </c>
      <c r="G40" s="425">
        <f t="shared" si="1"/>
        <v>-8.7175688596380807E-2</v>
      </c>
      <c r="H40" s="335">
        <f t="shared" si="4"/>
        <v>2.3727118155250124E-2</v>
      </c>
    </row>
    <row r="41" spans="1:8" ht="12.75" customHeight="1">
      <c r="A41" s="428" t="s">
        <v>26</v>
      </c>
      <c r="B41" s="191">
        <v>29772.734181000036</v>
      </c>
      <c r="C41" s="192">
        <v>30704.000826999982</v>
      </c>
      <c r="D41" s="193">
        <f t="shared" si="0"/>
        <v>3.1279177798666735E-2</v>
      </c>
      <c r="E41" s="191">
        <v>186292.71519399993</v>
      </c>
      <c r="F41" s="192">
        <v>208426.62135299994</v>
      </c>
      <c r="G41" s="425">
        <f t="shared" si="1"/>
        <v>0.11881251575484519</v>
      </c>
      <c r="H41" s="335">
        <f t="shared" si="4"/>
        <v>0.24031880932776356</v>
      </c>
    </row>
    <row r="42" spans="1:8" ht="12.75" customHeight="1">
      <c r="A42" s="427" t="s">
        <v>455</v>
      </c>
      <c r="B42" s="419">
        <f>+SUM(B43:B53)</f>
        <v>25034.041403000003</v>
      </c>
      <c r="C42" s="420">
        <f>+SUM(C43:C53)</f>
        <v>26166.665048000003</v>
      </c>
      <c r="D42" s="421">
        <f t="shared" si="0"/>
        <v>4.5243339929295967E-2</v>
      </c>
      <c r="E42" s="419">
        <f>+SUM(E43:E53)</f>
        <v>176430.34066299998</v>
      </c>
      <c r="F42" s="420">
        <f>+SUM(F43:F53)</f>
        <v>162270.726586</v>
      </c>
      <c r="G42" s="422">
        <f t="shared" si="1"/>
        <v>-8.0256117081620837E-2</v>
      </c>
      <c r="H42" s="423">
        <v>1</v>
      </c>
    </row>
    <row r="43" spans="1:8" ht="12.75" customHeight="1">
      <c r="A43" s="428" t="s">
        <v>125</v>
      </c>
      <c r="B43" s="191">
        <v>1958.1430790000002</v>
      </c>
      <c r="C43" s="192">
        <v>2556.3013149999997</v>
      </c>
      <c r="D43" s="193">
        <f t="shared" si="0"/>
        <v>0.30547218046266145</v>
      </c>
      <c r="E43" s="191">
        <v>13475.813459999999</v>
      </c>
      <c r="F43" s="192">
        <v>14962.618143999998</v>
      </c>
      <c r="G43" s="425">
        <f t="shared" si="1"/>
        <v>0.11033134945161227</v>
      </c>
      <c r="H43" s="335">
        <f>+F43/$F$42</f>
        <v>9.2207747255449252E-2</v>
      </c>
    </row>
    <row r="44" spans="1:8" ht="12.75" customHeight="1">
      <c r="A44" s="428" t="s">
        <v>666</v>
      </c>
      <c r="B44" s="191">
        <v>2838.1399030000002</v>
      </c>
      <c r="C44" s="192">
        <v>2265.4247150000001</v>
      </c>
      <c r="D44" s="193">
        <f t="shared" si="0"/>
        <v>-0.2017924441972091</v>
      </c>
      <c r="E44" s="191">
        <v>16474.95739</v>
      </c>
      <c r="F44" s="192">
        <v>14523.961424000001</v>
      </c>
      <c r="G44" s="425">
        <f t="shared" si="1"/>
        <v>-0.1184219127136692</v>
      </c>
      <c r="H44" s="335">
        <f t="shared" ref="H44:H53" si="5">+F44/$F$42</f>
        <v>8.9504507248894416E-2</v>
      </c>
    </row>
    <row r="45" spans="1:8" ht="12.75" customHeight="1">
      <c r="A45" s="428" t="s">
        <v>23</v>
      </c>
      <c r="B45" s="191">
        <v>1621.0509</v>
      </c>
      <c r="C45" s="192">
        <v>2605.7294830000001</v>
      </c>
      <c r="D45" s="193">
        <f t="shared" si="0"/>
        <v>0.60743224225716785</v>
      </c>
      <c r="E45" s="191">
        <v>14240.706399999999</v>
      </c>
      <c r="F45" s="192">
        <v>12906.869634999999</v>
      </c>
      <c r="G45" s="425">
        <f t="shared" si="1"/>
        <v>-9.3663665799612272E-2</v>
      </c>
      <c r="H45" s="335">
        <f t="shared" si="5"/>
        <v>7.9539112855081931E-2</v>
      </c>
    </row>
    <row r="46" spans="1:8" ht="12.75" customHeight="1">
      <c r="A46" s="428" t="s">
        <v>667</v>
      </c>
      <c r="B46" s="191">
        <v>1646.04845</v>
      </c>
      <c r="C46" s="192">
        <v>1906.64284</v>
      </c>
      <c r="D46" s="193">
        <f t="shared" si="0"/>
        <v>0.1583151395088036</v>
      </c>
      <c r="E46" s="191">
        <v>13264.453009999999</v>
      </c>
      <c r="F46" s="192">
        <v>11446.020560000001</v>
      </c>
      <c r="G46" s="425">
        <f t="shared" si="1"/>
        <v>-0.13709064735870313</v>
      </c>
      <c r="H46" s="335">
        <f t="shared" si="5"/>
        <v>7.0536570586770958E-2</v>
      </c>
    </row>
    <row r="47" spans="1:8" ht="12.75" customHeight="1">
      <c r="A47" s="428" t="s">
        <v>31</v>
      </c>
      <c r="B47" s="191">
        <v>1900.2208350000001</v>
      </c>
      <c r="C47" s="192">
        <v>1630.5607650000002</v>
      </c>
      <c r="D47" s="193">
        <f t="shared" si="0"/>
        <v>-0.1419098585980928</v>
      </c>
      <c r="E47" s="191">
        <v>11516.643448000001</v>
      </c>
      <c r="F47" s="192">
        <v>11268.740868999999</v>
      </c>
      <c r="G47" s="425">
        <f t="shared" si="1"/>
        <v>-2.1525592948964056E-2</v>
      </c>
      <c r="H47" s="335">
        <f t="shared" si="5"/>
        <v>6.9444077228728057E-2</v>
      </c>
    </row>
    <row r="48" spans="1:8" ht="12.75" customHeight="1">
      <c r="A48" s="428" t="s">
        <v>681</v>
      </c>
      <c r="B48" s="191">
        <v>1131.4690800000001</v>
      </c>
      <c r="C48" s="192">
        <v>1606.832555</v>
      </c>
      <c r="D48" s="193">
        <f t="shared" si="0"/>
        <v>0.4201294435725984</v>
      </c>
      <c r="E48" s="191">
        <v>8670.3948770000006</v>
      </c>
      <c r="F48" s="192">
        <v>10986.828772000001</v>
      </c>
      <c r="G48" s="425">
        <f t="shared" si="1"/>
        <v>0.26716590511290494</v>
      </c>
      <c r="H48" s="335">
        <f t="shared" si="5"/>
        <v>6.7706782382447872E-2</v>
      </c>
    </row>
    <row r="49" spans="1:8" ht="12.75" customHeight="1">
      <c r="A49" s="428" t="s">
        <v>677</v>
      </c>
      <c r="B49" s="191">
        <v>1271.7916290000001</v>
      </c>
      <c r="C49" s="192">
        <v>1274.1421600000001</v>
      </c>
      <c r="D49" s="193">
        <f t="shared" si="0"/>
        <v>1.8482044907373041E-3</v>
      </c>
      <c r="E49" s="191">
        <v>8951.9045540000006</v>
      </c>
      <c r="F49" s="192">
        <v>9259.1154929999993</v>
      </c>
      <c r="G49" s="425">
        <f t="shared" si="1"/>
        <v>3.4317941746008218E-2</v>
      </c>
      <c r="H49" s="335">
        <f t="shared" si="5"/>
        <v>5.7059678524905517E-2</v>
      </c>
    </row>
    <row r="50" spans="1:8" ht="12.75" customHeight="1">
      <c r="A50" s="428" t="s">
        <v>297</v>
      </c>
      <c r="B50" s="191">
        <v>1080.8409340000001</v>
      </c>
      <c r="C50" s="192">
        <v>1163.688042</v>
      </c>
      <c r="D50" s="193">
        <f t="shared" si="0"/>
        <v>7.6650601761905524E-2</v>
      </c>
      <c r="E50" s="191">
        <v>7787.8867909999999</v>
      </c>
      <c r="F50" s="192">
        <v>7771.3176359999998</v>
      </c>
      <c r="G50" s="425">
        <f t="shared" si="1"/>
        <v>-2.127554681347954E-3</v>
      </c>
      <c r="H50" s="335">
        <f t="shared" si="5"/>
        <v>4.7891063283563767E-2</v>
      </c>
    </row>
    <row r="51" spans="1:8" ht="12.75" customHeight="1">
      <c r="A51" s="428" t="s">
        <v>465</v>
      </c>
      <c r="B51" s="191">
        <v>1148.5956900000001</v>
      </c>
      <c r="C51" s="192">
        <v>1018.037999</v>
      </c>
      <c r="D51" s="193">
        <f t="shared" si="0"/>
        <v>-0.11366723045948401</v>
      </c>
      <c r="E51" s="191">
        <v>9204.2485489999999</v>
      </c>
      <c r="F51" s="192">
        <v>7593.0306389999996</v>
      </c>
      <c r="G51" s="425">
        <f t="shared" si="1"/>
        <v>-0.17505154292851555</v>
      </c>
      <c r="H51" s="335">
        <f t="shared" si="5"/>
        <v>4.6792362361031618E-2</v>
      </c>
    </row>
    <row r="52" spans="1:8" ht="12.75" customHeight="1">
      <c r="A52" s="428" t="s">
        <v>32</v>
      </c>
      <c r="B52" s="191">
        <v>1013.409252</v>
      </c>
      <c r="C52" s="192">
        <v>962.13599299999998</v>
      </c>
      <c r="D52" s="193">
        <f t="shared" si="0"/>
        <v>-5.0594820304640464E-2</v>
      </c>
      <c r="E52" s="191">
        <v>9004.7115699999995</v>
      </c>
      <c r="F52" s="192">
        <v>7327.6472979999999</v>
      </c>
      <c r="G52" s="425">
        <f t="shared" si="1"/>
        <v>-0.18624297502068687</v>
      </c>
      <c r="H52" s="335">
        <f t="shared" si="5"/>
        <v>4.515692665070125E-2</v>
      </c>
    </row>
    <row r="53" spans="1:8" ht="12.75" customHeight="1" thickBot="1">
      <c r="A53" s="428" t="s">
        <v>26</v>
      </c>
      <c r="B53" s="191">
        <v>9424.3316510000022</v>
      </c>
      <c r="C53" s="192">
        <v>9177.1691810000011</v>
      </c>
      <c r="D53" s="193">
        <f t="shared" si="0"/>
        <v>-2.622599449519325E-2</v>
      </c>
      <c r="E53" s="191">
        <v>63838.620613999985</v>
      </c>
      <c r="F53" s="192">
        <v>54224.576115999982</v>
      </c>
      <c r="G53" s="425">
        <f t="shared" si="1"/>
        <v>-0.15059918910421466</v>
      </c>
      <c r="H53" s="335">
        <f t="shared" si="5"/>
        <v>0.3341611716224252</v>
      </c>
    </row>
    <row r="54" spans="1:8" ht="12.75" customHeight="1">
      <c r="A54" s="429" t="s">
        <v>456</v>
      </c>
      <c r="B54" s="419">
        <f>+SUM(B55:B65)</f>
        <v>373402.06729000004</v>
      </c>
      <c r="C54" s="420">
        <f>+SUM(C55:C65)</f>
        <v>374070.03299399989</v>
      </c>
      <c r="D54" s="421">
        <f t="shared" si="0"/>
        <v>1.7888645042800633E-3</v>
      </c>
      <c r="E54" s="419">
        <f>+SUM(E55:E65)</f>
        <v>2557713.9921230008</v>
      </c>
      <c r="F54" s="420">
        <f>+SUM(F55:F65)</f>
        <v>2441106.7563589998</v>
      </c>
      <c r="G54" s="422">
        <f t="shared" si="1"/>
        <v>-4.5590412424186821E-2</v>
      </c>
      <c r="H54" s="423">
        <v>1</v>
      </c>
    </row>
    <row r="55" spans="1:8" ht="12.75" customHeight="1">
      <c r="A55" s="428" t="s">
        <v>125</v>
      </c>
      <c r="B55" s="191">
        <v>56030.016950999991</v>
      </c>
      <c r="C55" s="192">
        <v>65537.836223000006</v>
      </c>
      <c r="D55" s="193">
        <f t="shared" si="0"/>
        <v>0.16969152945848465</v>
      </c>
      <c r="E55" s="191">
        <v>437640.524553</v>
      </c>
      <c r="F55" s="192">
        <v>414298.91055800003</v>
      </c>
      <c r="G55" s="193">
        <f t="shared" si="1"/>
        <v>-5.3335129370939205E-2</v>
      </c>
      <c r="H55" s="335">
        <f>+F55/$F$54</f>
        <v>0.16971765346958526</v>
      </c>
    </row>
    <row r="56" spans="1:8" ht="12.75" customHeight="1">
      <c r="A56" s="428" t="s">
        <v>486</v>
      </c>
      <c r="B56" s="191">
        <v>60935.116670000003</v>
      </c>
      <c r="C56" s="192">
        <v>43724.391602999996</v>
      </c>
      <c r="D56" s="193">
        <f t="shared" si="0"/>
        <v>-0.28244345801791682</v>
      </c>
      <c r="E56" s="191">
        <v>386656.641237</v>
      </c>
      <c r="F56" s="192">
        <v>317873.388959</v>
      </c>
      <c r="G56" s="193">
        <f t="shared" si="1"/>
        <v>-0.17789233377175984</v>
      </c>
      <c r="H56" s="335">
        <f t="shared" ref="H56:H65" si="6">+F56/$F$54</f>
        <v>0.13021691416442591</v>
      </c>
    </row>
    <row r="57" spans="1:8" ht="12.75" customHeight="1">
      <c r="A57" s="428" t="s">
        <v>680</v>
      </c>
      <c r="B57" s="191">
        <v>48703.659576000005</v>
      </c>
      <c r="C57" s="192">
        <v>44159.049147999998</v>
      </c>
      <c r="D57" s="193">
        <f t="shared" si="0"/>
        <v>-9.3311477362565176E-2</v>
      </c>
      <c r="E57" s="191">
        <v>278139.46200100001</v>
      </c>
      <c r="F57" s="192">
        <v>297423.61245700001</v>
      </c>
      <c r="G57" s="193">
        <f t="shared" si="1"/>
        <v>6.9332666128226972E-2</v>
      </c>
      <c r="H57" s="335">
        <f t="shared" si="6"/>
        <v>0.12183965804945714</v>
      </c>
    </row>
    <row r="58" spans="1:8" ht="12.75" customHeight="1">
      <c r="A58" s="428" t="s">
        <v>31</v>
      </c>
      <c r="B58" s="191">
        <v>22248.884328</v>
      </c>
      <c r="C58" s="192">
        <v>20599.998967</v>
      </c>
      <c r="D58" s="193">
        <f t="shared" si="0"/>
        <v>-7.4110923347508906E-2</v>
      </c>
      <c r="E58" s="191">
        <v>132520.20355499999</v>
      </c>
      <c r="F58" s="192">
        <v>143333.84949899997</v>
      </c>
      <c r="G58" s="193">
        <f t="shared" si="1"/>
        <v>8.1599979881648688E-2</v>
      </c>
      <c r="H58" s="335">
        <f t="shared" si="6"/>
        <v>5.8716747690620325E-2</v>
      </c>
    </row>
    <row r="59" spans="1:8" ht="12.75" customHeight="1">
      <c r="A59" s="428" t="s">
        <v>666</v>
      </c>
      <c r="B59" s="191">
        <v>15846.166185999999</v>
      </c>
      <c r="C59" s="192">
        <v>14061.088002999999</v>
      </c>
      <c r="D59" s="193">
        <f t="shared" si="0"/>
        <v>-0.11265047722250365</v>
      </c>
      <c r="E59" s="191">
        <v>102681.71220899999</v>
      </c>
      <c r="F59" s="192">
        <v>92720.519503999996</v>
      </c>
      <c r="G59" s="193">
        <f t="shared" si="1"/>
        <v>-9.7010387640642626E-2</v>
      </c>
      <c r="H59" s="335">
        <f t="shared" si="6"/>
        <v>3.7982984260096865E-2</v>
      </c>
    </row>
    <row r="60" spans="1:8" ht="12.75" customHeight="1">
      <c r="A60" s="428" t="s">
        <v>682</v>
      </c>
      <c r="B60" s="191">
        <v>14151.363536999999</v>
      </c>
      <c r="C60" s="192">
        <v>11738.0744</v>
      </c>
      <c r="D60" s="193">
        <f t="shared" si="0"/>
        <v>-0.17053403586800953</v>
      </c>
      <c r="E60" s="191">
        <v>88874.472211999993</v>
      </c>
      <c r="F60" s="192">
        <v>91544.602662000005</v>
      </c>
      <c r="G60" s="193">
        <f t="shared" si="1"/>
        <v>3.0043840301304137E-2</v>
      </c>
      <c r="H60" s="335">
        <f t="shared" si="6"/>
        <v>3.7501269628429583E-2</v>
      </c>
    </row>
    <row r="61" spans="1:8" ht="12.75" customHeight="1">
      <c r="A61" s="428" t="s">
        <v>684</v>
      </c>
      <c r="B61" s="191">
        <v>9937.8305819999987</v>
      </c>
      <c r="C61" s="192">
        <v>12780.51036</v>
      </c>
      <c r="D61" s="193">
        <f t="shared" si="0"/>
        <v>0.2860463110680147</v>
      </c>
      <c r="E61" s="191">
        <v>70518.246879999992</v>
      </c>
      <c r="F61" s="192">
        <v>77710.277396000005</v>
      </c>
      <c r="G61" s="193">
        <f t="shared" si="1"/>
        <v>0.1019882205557181</v>
      </c>
      <c r="H61" s="335">
        <f t="shared" si="6"/>
        <v>3.1834034785069264E-2</v>
      </c>
    </row>
    <row r="62" spans="1:8" ht="12.75" customHeight="1">
      <c r="A62" s="428" t="s">
        <v>668</v>
      </c>
      <c r="B62" s="191">
        <v>4469.8423570000004</v>
      </c>
      <c r="C62" s="192">
        <v>15834.914955</v>
      </c>
      <c r="D62" s="193">
        <f t="shared" si="0"/>
        <v>2.5426115040056656</v>
      </c>
      <c r="E62" s="191">
        <v>84963.632826999994</v>
      </c>
      <c r="F62" s="192">
        <v>66241.531512999994</v>
      </c>
      <c r="G62" s="193">
        <f t="shared" si="1"/>
        <v>-0.22035429384382954</v>
      </c>
      <c r="H62" s="335">
        <f t="shared" si="6"/>
        <v>2.7135860134114606E-2</v>
      </c>
    </row>
    <row r="63" spans="1:8" ht="12.75" customHeight="1">
      <c r="A63" s="428" t="s">
        <v>23</v>
      </c>
      <c r="B63" s="191">
        <v>9937.9948189999996</v>
      </c>
      <c r="C63" s="192">
        <v>12773.347153999999</v>
      </c>
      <c r="D63" s="193">
        <f t="shared" si="0"/>
        <v>0.28530426777635443</v>
      </c>
      <c r="E63" s="191">
        <v>69961.064606</v>
      </c>
      <c r="F63" s="192">
        <v>65247.639118999999</v>
      </c>
      <c r="G63" s="193">
        <f t="shared" si="1"/>
        <v>-6.7372123531061368E-2</v>
      </c>
      <c r="H63" s="335">
        <f t="shared" si="6"/>
        <v>2.6728711863597168E-2</v>
      </c>
    </row>
    <row r="64" spans="1:8" ht="12.75" customHeight="1">
      <c r="A64" s="428" t="s">
        <v>460</v>
      </c>
      <c r="B64" s="191">
        <v>0</v>
      </c>
      <c r="C64" s="192">
        <v>8865.4889320000002</v>
      </c>
      <c r="D64" s="193" t="s">
        <v>64</v>
      </c>
      <c r="E64" s="191">
        <v>0</v>
      </c>
      <c r="F64" s="192">
        <v>64504.401796999999</v>
      </c>
      <c r="G64" s="193" t="s">
        <v>64</v>
      </c>
      <c r="H64" s="335">
        <f t="shared" si="6"/>
        <v>2.6424244506705098E-2</v>
      </c>
    </row>
    <row r="65" spans="1:8" ht="12.75" customHeight="1">
      <c r="A65" s="428" t="s">
        <v>26</v>
      </c>
      <c r="B65" s="191">
        <v>131141.19228400005</v>
      </c>
      <c r="C65" s="192">
        <v>123995.33324899987</v>
      </c>
      <c r="D65" s="193">
        <f t="shared" si="0"/>
        <v>-5.4489812930212378E-2</v>
      </c>
      <c r="E65" s="191">
        <v>905758.03204300068</v>
      </c>
      <c r="F65" s="192">
        <v>810208.02289499971</v>
      </c>
      <c r="G65" s="193">
        <f t="shared" si="1"/>
        <v>-0.10549176023587803</v>
      </c>
      <c r="H65" s="335">
        <f t="shared" si="6"/>
        <v>0.33190192144789876</v>
      </c>
    </row>
    <row r="66" spans="1:8" ht="12.75" customHeight="1">
      <c r="A66" s="427" t="s">
        <v>457</v>
      </c>
      <c r="B66" s="419">
        <f>+SUM(B67:B68)</f>
        <v>748306.78185700008</v>
      </c>
      <c r="C66" s="420">
        <f>+SUM(C67:C68)</f>
        <v>687599.8522640001</v>
      </c>
      <c r="D66" s="421">
        <f t="shared" si="0"/>
        <v>-8.1125724188078951E-2</v>
      </c>
      <c r="E66" s="419">
        <f>+SUM(E67:E68)</f>
        <v>5330855.8438570006</v>
      </c>
      <c r="F66" s="420">
        <f>+SUM(F67:F68)</f>
        <v>5718066.2735049995</v>
      </c>
      <c r="G66" s="422">
        <f t="shared" si="1"/>
        <v>7.2635696966782515E-2</v>
      </c>
      <c r="H66" s="423">
        <v>1</v>
      </c>
    </row>
    <row r="67" spans="1:8" ht="12.75" customHeight="1">
      <c r="A67" s="430" t="s">
        <v>487</v>
      </c>
      <c r="B67" s="431">
        <v>723961.98990000004</v>
      </c>
      <c r="C67" s="432">
        <v>653620.98620000004</v>
      </c>
      <c r="D67" s="353">
        <f t="shared" si="0"/>
        <v>-9.716118343411384E-2</v>
      </c>
      <c r="E67" s="431">
        <v>5306511.0519000003</v>
      </c>
      <c r="F67" s="432">
        <v>5480920.0456999997</v>
      </c>
      <c r="G67" s="433">
        <f t="shared" si="1"/>
        <v>3.2866980223767106E-2</v>
      </c>
      <c r="H67" s="434">
        <f>+F67/$F$66</f>
        <v>0.95852684868242422</v>
      </c>
    </row>
    <row r="68" spans="1:8" ht="12.75" customHeight="1">
      <c r="A68" s="428" t="s">
        <v>488</v>
      </c>
      <c r="B68" s="191">
        <v>24344.791957000001</v>
      </c>
      <c r="C68" s="192">
        <v>33978.866064000002</v>
      </c>
      <c r="D68" s="353">
        <f t="shared" si="0"/>
        <v>0.39573450140862088</v>
      </c>
      <c r="E68" s="191">
        <v>24344.791957000001</v>
      </c>
      <c r="F68" s="192">
        <v>237146.227805</v>
      </c>
      <c r="G68" s="433">
        <f t="shared" si="1"/>
        <v>8.7411482597127694</v>
      </c>
      <c r="H68" s="434">
        <f>+F68/$F$66</f>
        <v>4.1473151317575868E-2</v>
      </c>
    </row>
    <row r="69" spans="1:8" ht="12.75" customHeight="1">
      <c r="A69" s="427" t="s">
        <v>458</v>
      </c>
      <c r="B69" s="419">
        <f>+B70</f>
        <v>1781.9712</v>
      </c>
      <c r="C69" s="420">
        <f>+C70</f>
        <v>1623.1500999999998</v>
      </c>
      <c r="D69" s="421">
        <f t="shared" si="0"/>
        <v>-8.912663683902422E-2</v>
      </c>
      <c r="E69" s="419">
        <f>+E70</f>
        <v>10592.942846</v>
      </c>
      <c r="F69" s="420">
        <f>+F70</f>
        <v>10503.331107</v>
      </c>
      <c r="G69" s="422">
        <f t="shared" si="1"/>
        <v>-8.4595697628858657E-3</v>
      </c>
      <c r="H69" s="423">
        <v>1</v>
      </c>
    </row>
    <row r="70" spans="1:8" ht="12.75" customHeight="1">
      <c r="A70" s="428" t="s">
        <v>161</v>
      </c>
      <c r="B70" s="191">
        <v>1781.9712</v>
      </c>
      <c r="C70" s="192">
        <v>1623.1500999999998</v>
      </c>
      <c r="D70" s="193">
        <f t="shared" si="0"/>
        <v>-8.912663683902422E-2</v>
      </c>
      <c r="E70" s="191">
        <v>10592.942846</v>
      </c>
      <c r="F70" s="192">
        <v>10503.331107</v>
      </c>
      <c r="G70" s="425">
        <f t="shared" si="1"/>
        <v>-8.4595697628858657E-3</v>
      </c>
      <c r="H70" s="335">
        <v>1</v>
      </c>
    </row>
    <row r="71" spans="1:8" ht="12.75" customHeight="1">
      <c r="A71" s="427" t="s">
        <v>459</v>
      </c>
      <c r="B71" s="419">
        <f>+SUM(B72:B77)</f>
        <v>2970.2430239999994</v>
      </c>
      <c r="C71" s="420">
        <f>+SUM(C72:C77)</f>
        <v>1957.407825</v>
      </c>
      <c r="D71" s="421">
        <f t="shared" ref="D71:D77" si="7">+C71/B71-1</f>
        <v>-0.34099405025654206</v>
      </c>
      <c r="E71" s="419">
        <f>+SUM(E72:E77)</f>
        <v>15704.198279999999</v>
      </c>
      <c r="F71" s="420">
        <f>+SUM(F72:F77)</f>
        <v>15026.513346000002</v>
      </c>
      <c r="G71" s="422">
        <f t="shared" ref="G71:G77" si="8">+F71/E71-1</f>
        <v>-4.3153106062285174E-2</v>
      </c>
      <c r="H71" s="423">
        <v>1</v>
      </c>
    </row>
    <row r="72" spans="1:8" ht="12.75" customHeight="1">
      <c r="A72" s="428" t="s">
        <v>22</v>
      </c>
      <c r="B72" s="191">
        <v>1437.465645</v>
      </c>
      <c r="C72" s="192">
        <v>792.034447</v>
      </c>
      <c r="D72" s="193">
        <f t="shared" si="7"/>
        <v>-0.44900634686124963</v>
      </c>
      <c r="E72" s="191">
        <v>7416.9608449999996</v>
      </c>
      <c r="F72" s="192">
        <v>6891.9840809999996</v>
      </c>
      <c r="G72" s="425">
        <f t="shared" si="8"/>
        <v>-7.0780576434335996E-2</v>
      </c>
      <c r="H72" s="335">
        <f>+F72/$F$71</f>
        <v>0.45865490698376937</v>
      </c>
    </row>
    <row r="73" spans="1:8" ht="12.75" customHeight="1">
      <c r="A73" s="428" t="s">
        <v>684</v>
      </c>
      <c r="B73" s="191">
        <v>614.74178400000005</v>
      </c>
      <c r="C73" s="192">
        <v>601.3819289999999</v>
      </c>
      <c r="D73" s="193">
        <f t="shared" si="7"/>
        <v>-2.1732466130853001E-2</v>
      </c>
      <c r="E73" s="191">
        <v>4882.1539839999996</v>
      </c>
      <c r="F73" s="192">
        <v>3960.5086059999999</v>
      </c>
      <c r="G73" s="425">
        <f t="shared" si="8"/>
        <v>-0.18877843284346518</v>
      </c>
      <c r="H73" s="335">
        <f t="shared" ref="H73:H77" si="9">+F73/$F$71</f>
        <v>0.26356803569833259</v>
      </c>
    </row>
    <row r="74" spans="1:8" ht="12.75" customHeight="1">
      <c r="A74" s="430" t="s">
        <v>486</v>
      </c>
      <c r="B74" s="431">
        <v>490.89920799999999</v>
      </c>
      <c r="C74" s="432">
        <v>169.341138</v>
      </c>
      <c r="D74" s="353">
        <f t="shared" si="7"/>
        <v>-0.65503888529394405</v>
      </c>
      <c r="E74" s="431">
        <v>1550.900613</v>
      </c>
      <c r="F74" s="432">
        <v>2187.1199580000002</v>
      </c>
      <c r="G74" s="433">
        <f t="shared" si="8"/>
        <v>0.41022573572224141</v>
      </c>
      <c r="H74" s="335">
        <f t="shared" si="9"/>
        <v>0.14555072807905919</v>
      </c>
    </row>
    <row r="75" spans="1:8" ht="12.75" customHeight="1">
      <c r="A75" s="430" t="s">
        <v>160</v>
      </c>
      <c r="B75" s="431">
        <v>138.60977199999999</v>
      </c>
      <c r="C75" s="432">
        <v>200.27643599999999</v>
      </c>
      <c r="D75" s="353">
        <f t="shared" si="7"/>
        <v>0.44489405840736818</v>
      </c>
      <c r="E75" s="431">
        <v>264.81378599999999</v>
      </c>
      <c r="F75" s="432">
        <v>1153.438735</v>
      </c>
      <c r="G75" s="433">
        <f t="shared" si="8"/>
        <v>3.3556596974146959</v>
      </c>
      <c r="H75" s="335">
        <f t="shared" si="9"/>
        <v>7.6760237617400501E-2</v>
      </c>
    </row>
    <row r="76" spans="1:8" ht="12.75" customHeight="1">
      <c r="A76" s="430" t="s">
        <v>682</v>
      </c>
      <c r="B76" s="431">
        <v>231.04834</v>
      </c>
      <c r="C76" s="432">
        <v>57.0608</v>
      </c>
      <c r="D76" s="353">
        <f t="shared" si="7"/>
        <v>-0.75303523063615174</v>
      </c>
      <c r="E76" s="431">
        <v>1268.8575900000001</v>
      </c>
      <c r="F76" s="432">
        <v>491.15683000000001</v>
      </c>
      <c r="G76" s="433">
        <f t="shared" si="8"/>
        <v>-0.61291414113698917</v>
      </c>
      <c r="H76" s="335">
        <f t="shared" si="9"/>
        <v>3.2686014292912735E-2</v>
      </c>
    </row>
    <row r="77" spans="1:8" ht="12.75" customHeight="1" thickBot="1">
      <c r="A77" s="435" t="s">
        <v>686</v>
      </c>
      <c r="B77" s="436">
        <v>57.478274999999996</v>
      </c>
      <c r="C77" s="437">
        <v>137.313075</v>
      </c>
      <c r="D77" s="438">
        <f t="shared" si="7"/>
        <v>1.3889560881915819</v>
      </c>
      <c r="E77" s="436">
        <v>320.51146199999999</v>
      </c>
      <c r="F77" s="437">
        <v>342.305136</v>
      </c>
      <c r="G77" s="439">
        <f t="shared" si="8"/>
        <v>6.799655108746161E-2</v>
      </c>
      <c r="H77" s="335">
        <f t="shared" si="9"/>
        <v>2.2780077328525467E-2</v>
      </c>
    </row>
    <row r="78" spans="1:8" ht="12.75" customHeight="1">
      <c r="A78" s="783"/>
      <c r="B78" s="432"/>
      <c r="C78" s="432"/>
      <c r="D78" s="433"/>
      <c r="E78" s="432"/>
      <c r="F78" s="432"/>
      <c r="G78" s="433"/>
      <c r="H78" s="425"/>
    </row>
    <row r="79" spans="1:8" ht="42" customHeight="1">
      <c r="A79" s="789" t="s">
        <v>647</v>
      </c>
      <c r="B79" s="789"/>
      <c r="C79" s="789"/>
      <c r="D79" s="789"/>
      <c r="E79" s="789"/>
      <c r="F79" s="789"/>
      <c r="G79" s="789"/>
      <c r="H79" s="789"/>
    </row>
  </sheetData>
  <mergeCells count="3">
    <mergeCell ref="B4:D4"/>
    <mergeCell ref="E4:H4"/>
    <mergeCell ref="A79:H79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K92"/>
  <sheetViews>
    <sheetView view="pageBreakPreview" zoomScaleNormal="80" zoomScaleSheetLayoutView="100" workbookViewId="0">
      <pane ySplit="4" topLeftCell="A59" activePane="bottomLeft" state="frozen"/>
      <selection activeCell="K33" sqref="K33"/>
      <selection pane="bottomLeft" activeCell="E90" sqref="E90"/>
    </sheetView>
  </sheetViews>
  <sheetFormatPr baseColWidth="10" defaultColWidth="11.5703125" defaultRowHeight="12"/>
  <cols>
    <col min="1" max="1" width="18.42578125" style="144" customWidth="1"/>
    <col min="2" max="10" width="13.7109375" style="352" customWidth="1"/>
    <col min="11" max="11" width="13.42578125" style="144" customWidth="1"/>
    <col min="12" max="16384" width="11.5703125" style="144"/>
  </cols>
  <sheetData>
    <row r="1" spans="1:11" ht="12.75">
      <c r="A1" s="303" t="s">
        <v>419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1" ht="31.5" customHeight="1">
      <c r="A2" s="788" t="s">
        <v>365</v>
      </c>
      <c r="B2" s="788"/>
      <c r="C2" s="788"/>
      <c r="D2" s="788"/>
      <c r="E2" s="788"/>
      <c r="F2" s="788"/>
      <c r="G2" s="788"/>
      <c r="H2" s="788"/>
      <c r="I2" s="788"/>
      <c r="J2" s="788"/>
    </row>
    <row r="3" spans="1:11" ht="12.75">
      <c r="A3" s="289"/>
      <c r="B3" s="292"/>
      <c r="C3" s="292"/>
      <c r="D3" s="292"/>
      <c r="E3" s="292"/>
      <c r="F3" s="292"/>
      <c r="G3" s="292"/>
      <c r="H3" s="292"/>
      <c r="I3" s="292"/>
      <c r="J3" s="292"/>
    </row>
    <row r="4" spans="1:11" ht="13.5" thickBot="1">
      <c r="A4" s="290" t="s">
        <v>337</v>
      </c>
      <c r="B4" s="390">
        <v>2009</v>
      </c>
      <c r="C4" s="390">
        <v>2010</v>
      </c>
      <c r="D4" s="390">
        <v>2011</v>
      </c>
      <c r="E4" s="390">
        <v>2012</v>
      </c>
      <c r="F4" s="390">
        <v>2013</v>
      </c>
      <c r="G4" s="390">
        <v>2014</v>
      </c>
      <c r="H4" s="390">
        <v>2015</v>
      </c>
      <c r="I4" s="390">
        <v>2016</v>
      </c>
      <c r="J4" s="390">
        <v>2017</v>
      </c>
      <c r="K4" s="390" t="s">
        <v>433</v>
      </c>
    </row>
    <row r="5" spans="1:11" ht="13.5" thickBot="1">
      <c r="A5" s="299" t="s">
        <v>366</v>
      </c>
      <c r="B5" s="300">
        <f>SUM(B6:B30)</f>
        <v>3434452214.6400008</v>
      </c>
      <c r="C5" s="300">
        <f t="shared" ref="C5:H5" si="0">SUM(C6:C30)</f>
        <v>3089624088.0300002</v>
      </c>
      <c r="D5" s="300">
        <f t="shared" si="0"/>
        <v>4157369625.0100002</v>
      </c>
      <c r="E5" s="300">
        <f>SUM(E6:E30)</f>
        <v>5124235060.0200005</v>
      </c>
      <c r="F5" s="300">
        <f t="shared" si="0"/>
        <v>3817165283.1399999</v>
      </c>
      <c r="G5" s="300">
        <f t="shared" si="0"/>
        <v>2978748571.54</v>
      </c>
      <c r="H5" s="300">
        <f t="shared" si="0"/>
        <v>2260054866.7900004</v>
      </c>
      <c r="I5" s="300">
        <f>SUM(I6:I30)</f>
        <v>1496824680</v>
      </c>
      <c r="J5" s="300">
        <f>SUM(J6:J30)</f>
        <v>1862681755.54</v>
      </c>
      <c r="K5" s="301">
        <f>SUM(K6:K30)</f>
        <v>3157642224.0899997</v>
      </c>
    </row>
    <row r="6" spans="1:11" ht="12.75">
      <c r="A6" s="291" t="s">
        <v>338</v>
      </c>
      <c r="B6" s="292">
        <v>74217.87</v>
      </c>
      <c r="C6" s="292">
        <v>111199.59</v>
      </c>
      <c r="D6" s="292">
        <v>126051.05</v>
      </c>
      <c r="E6" s="292">
        <v>92.62</v>
      </c>
      <c r="F6" s="292">
        <v>12.48</v>
      </c>
      <c r="G6" s="292">
        <v>7.12</v>
      </c>
      <c r="H6" s="292">
        <v>89.12</v>
      </c>
      <c r="I6" s="292">
        <v>15</v>
      </c>
      <c r="J6" s="292">
        <v>0</v>
      </c>
      <c r="K6" s="292">
        <v>0</v>
      </c>
    </row>
    <row r="7" spans="1:11" ht="12.75">
      <c r="A7" s="291" t="s">
        <v>339</v>
      </c>
      <c r="B7" s="292">
        <v>855475615.14999998</v>
      </c>
      <c r="C7" s="292">
        <v>782241866.36999989</v>
      </c>
      <c r="D7" s="292">
        <v>756045883.97000003</v>
      </c>
      <c r="E7" s="292">
        <v>1003300317.11</v>
      </c>
      <c r="F7" s="292">
        <v>1003366246.96</v>
      </c>
      <c r="G7" s="292">
        <v>731629442.54999995</v>
      </c>
      <c r="H7" s="292">
        <v>415256250.88999999</v>
      </c>
      <c r="I7" s="292">
        <v>313663813</v>
      </c>
      <c r="J7" s="292">
        <v>494474963.68000001</v>
      </c>
      <c r="K7" s="292">
        <v>1085384780.1799998</v>
      </c>
    </row>
    <row r="8" spans="1:11" ht="12.75">
      <c r="A8" s="291" t="s">
        <v>340</v>
      </c>
      <c r="B8" s="292">
        <v>12005878.120000001</v>
      </c>
      <c r="C8" s="292">
        <v>744744.65999999992</v>
      </c>
      <c r="D8" s="292">
        <v>2003181.67</v>
      </c>
      <c r="E8" s="292">
        <v>7035996.9500000002</v>
      </c>
      <c r="F8" s="292">
        <v>11641850.82</v>
      </c>
      <c r="G8" s="292">
        <v>2259338.4299999997</v>
      </c>
      <c r="H8" s="292">
        <v>659.47</v>
      </c>
      <c r="I8" s="292">
        <v>3207066</v>
      </c>
      <c r="J8" s="292">
        <v>16469485.630000001</v>
      </c>
      <c r="K8" s="292">
        <v>11708222.23</v>
      </c>
    </row>
    <row r="9" spans="1:11" ht="12.75">
      <c r="A9" s="291" t="s">
        <v>341</v>
      </c>
      <c r="B9" s="292">
        <v>530845865.07999998</v>
      </c>
      <c r="C9" s="292">
        <v>347511926.96000004</v>
      </c>
      <c r="D9" s="292">
        <v>662649336.91999996</v>
      </c>
      <c r="E9" s="292">
        <v>781587277</v>
      </c>
      <c r="F9" s="292">
        <v>445771506.77000004</v>
      </c>
      <c r="G9" s="292">
        <v>383204568.28999996</v>
      </c>
      <c r="H9" s="292">
        <v>356823875.94999999</v>
      </c>
      <c r="I9" s="292">
        <v>21985207</v>
      </c>
      <c r="J9" s="292">
        <v>258608519.87</v>
      </c>
      <c r="K9" s="292">
        <v>531759344.56</v>
      </c>
    </row>
    <row r="10" spans="1:11" ht="12.75">
      <c r="A10" s="291" t="s">
        <v>342</v>
      </c>
      <c r="B10" s="292">
        <v>9502869.9600000009</v>
      </c>
      <c r="C10" s="292">
        <v>34324031.140000001</v>
      </c>
      <c r="D10" s="292">
        <v>57453332.809999995</v>
      </c>
      <c r="E10" s="292">
        <v>83545774.930000007</v>
      </c>
      <c r="F10" s="292">
        <v>16803539.789999999</v>
      </c>
      <c r="G10" s="292">
        <v>3308871.21</v>
      </c>
      <c r="H10" s="292">
        <v>9649463.5899999999</v>
      </c>
      <c r="I10" s="292">
        <v>15023097</v>
      </c>
      <c r="J10" s="292">
        <v>10813574.67</v>
      </c>
      <c r="K10" s="292">
        <v>32699667.59</v>
      </c>
    </row>
    <row r="11" spans="1:11" ht="12.75">
      <c r="A11" s="291" t="s">
        <v>343</v>
      </c>
      <c r="B11" s="292">
        <v>228105055.57999998</v>
      </c>
      <c r="C11" s="292">
        <v>411689577.15999997</v>
      </c>
      <c r="D11" s="292">
        <v>417671620.28999996</v>
      </c>
      <c r="E11" s="292">
        <v>538824016.48000002</v>
      </c>
      <c r="F11" s="292">
        <v>528459118.89999998</v>
      </c>
      <c r="G11" s="292">
        <v>351470803.22000003</v>
      </c>
      <c r="H11" s="292">
        <v>209812694.41999999</v>
      </c>
      <c r="I11" s="292">
        <v>216889851</v>
      </c>
      <c r="J11" s="292">
        <v>185195634.31</v>
      </c>
      <c r="K11" s="292">
        <v>109498499.11</v>
      </c>
    </row>
    <row r="12" spans="1:11" ht="12.75">
      <c r="A12" s="291" t="s">
        <v>344</v>
      </c>
      <c r="B12" s="292">
        <v>31.240000000000002</v>
      </c>
      <c r="C12" s="292">
        <v>13.91</v>
      </c>
      <c r="D12" s="292">
        <v>54.879999999999995</v>
      </c>
      <c r="E12" s="292">
        <v>1111.96</v>
      </c>
      <c r="F12" s="292">
        <v>477.55</v>
      </c>
      <c r="G12" s="292">
        <v>2637.24</v>
      </c>
      <c r="H12" s="292">
        <v>15468.939999999999</v>
      </c>
      <c r="I12" s="292">
        <v>5135</v>
      </c>
      <c r="J12" s="292">
        <v>8256.16</v>
      </c>
      <c r="K12" s="292">
        <v>2401.39</v>
      </c>
    </row>
    <row r="13" spans="1:11" ht="12.75">
      <c r="A13" s="291" t="s">
        <v>345</v>
      </c>
      <c r="B13" s="292">
        <v>135273907.24000001</v>
      </c>
      <c r="C13" s="292">
        <v>103638879.95</v>
      </c>
      <c r="D13" s="292">
        <v>170082899.13</v>
      </c>
      <c r="E13" s="292">
        <v>357199502.73000002</v>
      </c>
      <c r="F13" s="292">
        <v>34983511.259999998</v>
      </c>
      <c r="G13" s="292">
        <v>100854933.39999999</v>
      </c>
      <c r="H13" s="292">
        <v>137066946.16</v>
      </c>
      <c r="I13" s="292">
        <v>49043314</v>
      </c>
      <c r="J13" s="292">
        <v>81305449.939999998</v>
      </c>
      <c r="K13" s="292">
        <v>211561342.28</v>
      </c>
    </row>
    <row r="14" spans="1:11" ht="12.75">
      <c r="A14" s="291" t="s">
        <v>346</v>
      </c>
      <c r="B14" s="292">
        <v>16853688.530000001</v>
      </c>
      <c r="C14" s="292">
        <v>5812310.2400000002</v>
      </c>
      <c r="D14" s="292">
        <v>8536206.0899999999</v>
      </c>
      <c r="E14" s="292">
        <v>18430940.420000002</v>
      </c>
      <c r="F14" s="292">
        <v>9866148.8900000006</v>
      </c>
      <c r="G14" s="292">
        <v>3403180.4899999998</v>
      </c>
      <c r="H14" s="292">
        <v>1919372.6</v>
      </c>
      <c r="I14" s="292">
        <v>95517</v>
      </c>
      <c r="J14" s="292">
        <v>980189.5</v>
      </c>
      <c r="K14" s="292">
        <v>2789100.56</v>
      </c>
    </row>
    <row r="15" spans="1:11" ht="12.75">
      <c r="A15" s="291" t="s">
        <v>347</v>
      </c>
      <c r="B15" s="292">
        <v>2682871.1500000004</v>
      </c>
      <c r="C15" s="292">
        <v>1649753.88</v>
      </c>
      <c r="D15" s="292">
        <v>4322956.87</v>
      </c>
      <c r="E15" s="292">
        <v>4139210.03</v>
      </c>
      <c r="F15" s="292">
        <v>1098254.94</v>
      </c>
      <c r="G15" s="292">
        <v>125513.64</v>
      </c>
      <c r="H15" s="292">
        <v>805950.03</v>
      </c>
      <c r="I15" s="292">
        <v>22760</v>
      </c>
      <c r="J15" s="292">
        <v>3631134.7199999997</v>
      </c>
      <c r="K15" s="292">
        <v>12422326.800000001</v>
      </c>
    </row>
    <row r="16" spans="1:11" ht="12.75">
      <c r="A16" s="291" t="s">
        <v>348</v>
      </c>
      <c r="B16" s="292">
        <v>110479558.08</v>
      </c>
      <c r="C16" s="292">
        <v>67342320.370000005</v>
      </c>
      <c r="D16" s="292">
        <v>201987826.62</v>
      </c>
      <c r="E16" s="292">
        <v>347064086</v>
      </c>
      <c r="F16" s="292">
        <v>185986109.46000001</v>
      </c>
      <c r="G16" s="292">
        <v>234651200.10999998</v>
      </c>
      <c r="H16" s="292">
        <v>126136074.55</v>
      </c>
      <c r="I16" s="292">
        <v>56638874</v>
      </c>
      <c r="J16" s="292">
        <v>93245662.599999994</v>
      </c>
      <c r="K16" s="292">
        <v>166903539.21000001</v>
      </c>
    </row>
    <row r="17" spans="1:11" ht="12.75">
      <c r="A17" s="291" t="s">
        <v>349</v>
      </c>
      <c r="B17" s="292">
        <v>38907551.469999999</v>
      </c>
      <c r="C17" s="292">
        <v>63002507.140000001</v>
      </c>
      <c r="D17" s="292">
        <v>78663596.210000008</v>
      </c>
      <c r="E17" s="292">
        <v>108067124.84</v>
      </c>
      <c r="F17" s="292">
        <v>63627363.269999996</v>
      </c>
      <c r="G17" s="292">
        <v>32192362.059999999</v>
      </c>
      <c r="H17" s="292">
        <v>15536481.15</v>
      </c>
      <c r="I17" s="292">
        <v>25434253</v>
      </c>
      <c r="J17" s="292">
        <v>62385858.5</v>
      </c>
      <c r="K17" s="292">
        <v>138938998.34999999</v>
      </c>
    </row>
    <row r="18" spans="1:11" ht="12.75">
      <c r="A18" s="291" t="s">
        <v>350</v>
      </c>
      <c r="B18" s="292">
        <v>372054757.60000002</v>
      </c>
      <c r="C18" s="292">
        <v>422325535.78999996</v>
      </c>
      <c r="D18" s="292">
        <v>459340507.74000001</v>
      </c>
      <c r="E18" s="292">
        <v>547675206.03999996</v>
      </c>
      <c r="F18" s="292">
        <v>545255309.13999999</v>
      </c>
      <c r="G18" s="292">
        <v>358192493.45999998</v>
      </c>
      <c r="H18" s="292">
        <v>288802646.45999998</v>
      </c>
      <c r="I18" s="292">
        <v>253360993</v>
      </c>
      <c r="J18" s="292">
        <v>254956497.04999998</v>
      </c>
      <c r="K18" s="292">
        <v>259096897.83000001</v>
      </c>
    </row>
    <row r="19" spans="1:11" ht="12.75">
      <c r="A19" s="291" t="s">
        <v>351</v>
      </c>
      <c r="B19" s="292">
        <v>274095.75</v>
      </c>
      <c r="C19" s="292">
        <v>115757.74</v>
      </c>
      <c r="D19" s="292">
        <v>501828.61</v>
      </c>
      <c r="E19" s="292">
        <v>444450.51</v>
      </c>
      <c r="F19" s="292">
        <v>95383.06</v>
      </c>
      <c r="G19" s="292">
        <v>1078.8699999999999</v>
      </c>
      <c r="H19" s="292">
        <v>1429.08</v>
      </c>
      <c r="I19" s="292">
        <v>4315</v>
      </c>
      <c r="J19" s="292">
        <v>6720.92</v>
      </c>
      <c r="K19" s="292">
        <v>5439.07</v>
      </c>
    </row>
    <row r="20" spans="1:11" ht="12.75">
      <c r="A20" s="291" t="s">
        <v>352</v>
      </c>
      <c r="B20" s="292">
        <v>68279154.75</v>
      </c>
      <c r="C20" s="292">
        <v>72488136.25</v>
      </c>
      <c r="D20" s="292">
        <v>105630074.91999999</v>
      </c>
      <c r="E20" s="292">
        <v>161777753.31</v>
      </c>
      <c r="F20" s="292">
        <v>103733678.27999999</v>
      </c>
      <c r="G20" s="292">
        <v>53900588.590000004</v>
      </c>
      <c r="H20" s="292">
        <v>75878391.219999999</v>
      </c>
      <c r="I20" s="292">
        <v>41111915</v>
      </c>
      <c r="J20" s="292">
        <v>75575204.480000004</v>
      </c>
      <c r="K20" s="292">
        <v>101580341.20999999</v>
      </c>
    </row>
    <row r="21" spans="1:11" ht="12.75">
      <c r="A21" s="291" t="s">
        <v>353</v>
      </c>
      <c r="B21" s="292">
        <v>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</row>
    <row r="22" spans="1:11" ht="12.75">
      <c r="A22" s="291" t="s">
        <v>354</v>
      </c>
      <c r="B22" s="292">
        <v>43896.76</v>
      </c>
      <c r="C22" s="292">
        <v>56577.5</v>
      </c>
      <c r="D22" s="292">
        <v>120121.37</v>
      </c>
      <c r="E22" s="292">
        <v>710522.33</v>
      </c>
      <c r="F22" s="292">
        <v>1670990.4700000002</v>
      </c>
      <c r="G22" s="292">
        <v>789063.23</v>
      </c>
      <c r="H22" s="292">
        <v>99562.389999999985</v>
      </c>
      <c r="I22" s="292">
        <v>582874</v>
      </c>
      <c r="J22" s="292">
        <v>884570.42999999993</v>
      </c>
      <c r="K22" s="292">
        <v>1462575.0499999998</v>
      </c>
    </row>
    <row r="23" spans="1:11" ht="12.75">
      <c r="A23" s="291" t="s">
        <v>355</v>
      </c>
      <c r="B23" s="292">
        <v>385563975.85000002</v>
      </c>
      <c r="C23" s="292">
        <v>245490011.28</v>
      </c>
      <c r="D23" s="292">
        <v>392507454.75</v>
      </c>
      <c r="E23" s="292">
        <v>325421341.69</v>
      </c>
      <c r="F23" s="292">
        <v>297492036.81999999</v>
      </c>
      <c r="G23" s="292">
        <v>249401909.13</v>
      </c>
      <c r="H23" s="292">
        <v>233544864.59999999</v>
      </c>
      <c r="I23" s="292">
        <v>189395285</v>
      </c>
      <c r="J23" s="292">
        <v>87391273.040000007</v>
      </c>
      <c r="K23" s="292">
        <v>162314150.38</v>
      </c>
    </row>
    <row r="24" spans="1:11" ht="12.75">
      <c r="A24" s="291" t="s">
        <v>356</v>
      </c>
      <c r="B24" s="292">
        <v>112581503.64999999</v>
      </c>
      <c r="C24" s="292">
        <v>149832539.31</v>
      </c>
      <c r="D24" s="292">
        <v>181704859.61000001</v>
      </c>
      <c r="E24" s="292">
        <v>197004847.94</v>
      </c>
      <c r="F24" s="292">
        <v>90142507.200000003</v>
      </c>
      <c r="G24" s="292">
        <v>64108014.82</v>
      </c>
      <c r="H24" s="292">
        <v>45275011.489999995</v>
      </c>
      <c r="I24" s="292">
        <v>12959533</v>
      </c>
      <c r="J24" s="292">
        <v>44307510.899999999</v>
      </c>
      <c r="K24" s="292">
        <v>69258149.189999998</v>
      </c>
    </row>
    <row r="25" spans="1:11" ht="12.75">
      <c r="A25" s="291" t="s">
        <v>357</v>
      </c>
      <c r="B25" s="292">
        <v>33783.71</v>
      </c>
      <c r="C25" s="292">
        <v>19851.16</v>
      </c>
      <c r="D25" s="292">
        <v>128027.83</v>
      </c>
      <c r="E25" s="292">
        <v>182005.68</v>
      </c>
      <c r="F25" s="292">
        <v>6206028.790000001</v>
      </c>
      <c r="G25" s="292">
        <v>4140435.82</v>
      </c>
      <c r="H25" s="292">
        <v>1851.9</v>
      </c>
      <c r="I25" s="292">
        <v>31623009</v>
      </c>
      <c r="J25" s="292">
        <v>5204824.2</v>
      </c>
      <c r="K25" s="292">
        <v>697580.33000000007</v>
      </c>
    </row>
    <row r="26" spans="1:11" ht="12.75">
      <c r="A26" s="291" t="s">
        <v>358</v>
      </c>
      <c r="B26" s="292">
        <v>247656042.30000001</v>
      </c>
      <c r="C26" s="292">
        <v>181583871.34999999</v>
      </c>
      <c r="D26" s="292">
        <v>307169985.73000002</v>
      </c>
      <c r="E26" s="292">
        <v>304315338.49000001</v>
      </c>
      <c r="F26" s="292">
        <v>218491749.28</v>
      </c>
      <c r="G26" s="292">
        <v>177457561.19999999</v>
      </c>
      <c r="H26" s="292">
        <v>136941189.25</v>
      </c>
      <c r="I26" s="292">
        <v>87174904</v>
      </c>
      <c r="J26" s="292">
        <v>91418285.570000008</v>
      </c>
      <c r="K26" s="292">
        <v>91765736.769999996</v>
      </c>
    </row>
    <row r="27" spans="1:11" ht="12.75">
      <c r="A27" s="291" t="s">
        <v>359</v>
      </c>
      <c r="B27" s="292">
        <v>511912.33999999997</v>
      </c>
      <c r="C27" s="292">
        <v>436063.37</v>
      </c>
      <c r="D27" s="292">
        <v>622210.17000000004</v>
      </c>
      <c r="E27" s="292">
        <v>960723.89999999991</v>
      </c>
      <c r="F27" s="292">
        <v>554779.19999999995</v>
      </c>
      <c r="G27" s="292">
        <v>853012.37</v>
      </c>
      <c r="H27" s="292">
        <v>806841.22</v>
      </c>
      <c r="I27" s="292">
        <v>943408</v>
      </c>
      <c r="J27" s="292">
        <v>1055998.03</v>
      </c>
      <c r="K27" s="292">
        <v>1077439.94</v>
      </c>
    </row>
    <row r="28" spans="1:11" ht="12.75">
      <c r="A28" s="291" t="s">
        <v>360</v>
      </c>
      <c r="B28" s="292">
        <v>307245982.46000004</v>
      </c>
      <c r="C28" s="292">
        <v>199206612.91</v>
      </c>
      <c r="D28" s="292">
        <v>350101607.76999998</v>
      </c>
      <c r="E28" s="292">
        <v>336547419.06</v>
      </c>
      <c r="F28" s="292">
        <v>251918679.81</v>
      </c>
      <c r="G28" s="292">
        <v>226801556.28999999</v>
      </c>
      <c r="H28" s="292">
        <v>205679752.31</v>
      </c>
      <c r="I28" s="292">
        <v>177659542</v>
      </c>
      <c r="J28" s="292">
        <v>94715680.090000004</v>
      </c>
      <c r="K28" s="292">
        <v>166692977.56</v>
      </c>
    </row>
    <row r="29" spans="1:11" ht="12.75">
      <c r="A29" s="293" t="s">
        <v>361</v>
      </c>
      <c r="B29" s="294">
        <v>0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46461.25</v>
      </c>
      <c r="K29" s="292">
        <v>22714.5</v>
      </c>
    </row>
    <row r="30" spans="1:11" ht="13.5" thickBot="1">
      <c r="A30" s="295" t="s">
        <v>362</v>
      </c>
      <c r="B30" s="296">
        <v>0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2">
        <v>0</v>
      </c>
    </row>
    <row r="31" spans="1:11" ht="13.5" thickBot="1">
      <c r="A31" s="302" t="s">
        <v>434</v>
      </c>
      <c r="B31" s="300">
        <f>SUM(B32:B56)</f>
        <v>308374494</v>
      </c>
      <c r="C31" s="300">
        <f t="shared" ref="C31:H31" si="1">SUM(C32:C56)</f>
        <v>567225962</v>
      </c>
      <c r="D31" s="300">
        <f t="shared" si="1"/>
        <v>821042473</v>
      </c>
      <c r="E31" s="300">
        <f t="shared" si="1"/>
        <v>496572185</v>
      </c>
      <c r="F31" s="300">
        <f>SUM(F32:F56)</f>
        <v>478831011</v>
      </c>
      <c r="G31" s="300">
        <f t="shared" si="1"/>
        <v>437758520</v>
      </c>
      <c r="H31" s="300">
        <f t="shared" si="1"/>
        <v>527303728.73000002</v>
      </c>
      <c r="I31" s="300">
        <f>SUM(I32:I56)</f>
        <v>875626109.70999992</v>
      </c>
      <c r="J31" s="300">
        <f>SUM(J32:J56)</f>
        <v>1225004033.9799998</v>
      </c>
      <c r="K31" s="301">
        <f>SUM(K32:K56)</f>
        <v>1021849175.05</v>
      </c>
    </row>
    <row r="32" spans="1:11" ht="12.75">
      <c r="A32" s="289" t="s">
        <v>338</v>
      </c>
      <c r="B32" s="292">
        <v>4436</v>
      </c>
      <c r="C32" s="292">
        <v>4468</v>
      </c>
      <c r="D32" s="292">
        <v>923</v>
      </c>
      <c r="E32" s="292">
        <v>39</v>
      </c>
      <c r="F32" s="292">
        <v>48</v>
      </c>
      <c r="G32" s="292">
        <v>58</v>
      </c>
      <c r="H32" s="292">
        <v>74.92</v>
      </c>
      <c r="I32" s="292">
        <v>61.78</v>
      </c>
      <c r="J32" s="349">
        <v>63.230000000000004</v>
      </c>
      <c r="K32" s="349">
        <v>14.98</v>
      </c>
    </row>
    <row r="33" spans="1:11" ht="12.75">
      <c r="A33" s="289" t="s">
        <v>339</v>
      </c>
      <c r="B33" s="292">
        <v>1914984</v>
      </c>
      <c r="C33" s="292">
        <v>4392094</v>
      </c>
      <c r="D33" s="292">
        <v>5143777</v>
      </c>
      <c r="E33" s="292">
        <v>2307836</v>
      </c>
      <c r="F33" s="292">
        <v>3591939</v>
      </c>
      <c r="G33" s="292">
        <v>2794537</v>
      </c>
      <c r="H33" s="292">
        <v>3593649.19</v>
      </c>
      <c r="I33" s="292">
        <v>64479376.629999995</v>
      </c>
      <c r="J33" s="349">
        <v>240450402.25</v>
      </c>
      <c r="K33" s="349">
        <v>312526433.15999997</v>
      </c>
    </row>
    <row r="34" spans="1:11" ht="12.75">
      <c r="A34" s="289" t="s">
        <v>340</v>
      </c>
      <c r="B34" s="292">
        <v>454836</v>
      </c>
      <c r="C34" s="292">
        <v>140127</v>
      </c>
      <c r="D34" s="292">
        <v>630930</v>
      </c>
      <c r="E34" s="292">
        <v>1467003</v>
      </c>
      <c r="F34" s="292">
        <v>2311448</v>
      </c>
      <c r="G34" s="292">
        <v>465201</v>
      </c>
      <c r="H34" s="292">
        <v>1873625.73</v>
      </c>
      <c r="I34" s="292">
        <v>92722444.469999999</v>
      </c>
      <c r="J34" s="349">
        <v>284070785.38</v>
      </c>
      <c r="K34" s="349">
        <v>137654129.09999999</v>
      </c>
    </row>
    <row r="35" spans="1:11" ht="12.75">
      <c r="A35" s="289" t="s">
        <v>341</v>
      </c>
      <c r="B35" s="292">
        <v>37677744</v>
      </c>
      <c r="C35" s="292">
        <v>47817208</v>
      </c>
      <c r="D35" s="292">
        <v>62327359</v>
      </c>
      <c r="E35" s="292">
        <v>34047458</v>
      </c>
      <c r="F35" s="292">
        <v>28469309</v>
      </c>
      <c r="G35" s="292">
        <v>61205266</v>
      </c>
      <c r="H35" s="292">
        <v>70970669.489999995</v>
      </c>
      <c r="I35" s="292">
        <v>346070142.09000003</v>
      </c>
      <c r="J35" s="349">
        <v>242193346.10000002</v>
      </c>
      <c r="K35" s="349">
        <v>201945944.13999999</v>
      </c>
    </row>
    <row r="36" spans="1:11" ht="12.75">
      <c r="A36" s="289" t="s">
        <v>342</v>
      </c>
      <c r="B36" s="292">
        <v>5680483</v>
      </c>
      <c r="C36" s="292">
        <v>14009728</v>
      </c>
      <c r="D36" s="292">
        <v>27428581</v>
      </c>
      <c r="E36" s="292">
        <v>11305525</v>
      </c>
      <c r="F36" s="292">
        <v>8838112</v>
      </c>
      <c r="G36" s="292">
        <v>9143440</v>
      </c>
      <c r="H36" s="292">
        <v>10431709.24</v>
      </c>
      <c r="I36" s="292">
        <v>13828411.4</v>
      </c>
      <c r="J36" s="349">
        <v>17736873.469999999</v>
      </c>
      <c r="K36" s="349">
        <v>14538790.829999998</v>
      </c>
    </row>
    <row r="37" spans="1:11" ht="12.75">
      <c r="A37" s="289" t="s">
        <v>343</v>
      </c>
      <c r="B37" s="292">
        <v>14610064</v>
      </c>
      <c r="C37" s="292">
        <v>57124732</v>
      </c>
      <c r="D37" s="292">
        <v>89462978</v>
      </c>
      <c r="E37" s="292">
        <v>54639955</v>
      </c>
      <c r="F37" s="292">
        <v>85457657</v>
      </c>
      <c r="G37" s="292">
        <v>43509723</v>
      </c>
      <c r="H37" s="292">
        <v>37939895.130000003</v>
      </c>
      <c r="I37" s="292">
        <v>39867955.800000004</v>
      </c>
      <c r="J37" s="349">
        <v>41237929.579999998</v>
      </c>
      <c r="K37" s="349">
        <v>29599929.02</v>
      </c>
    </row>
    <row r="38" spans="1:11" ht="12.75">
      <c r="A38" s="289" t="s">
        <v>344</v>
      </c>
      <c r="B38" s="292">
        <v>0</v>
      </c>
      <c r="C38" s="292">
        <v>0</v>
      </c>
      <c r="D38" s="292">
        <v>0</v>
      </c>
      <c r="E38" s="292">
        <v>0</v>
      </c>
      <c r="F38" s="292">
        <v>0</v>
      </c>
      <c r="G38" s="292">
        <v>0</v>
      </c>
      <c r="H38" s="292">
        <v>0</v>
      </c>
      <c r="I38" s="292">
        <v>0</v>
      </c>
      <c r="J38" s="349">
        <v>0</v>
      </c>
      <c r="K38" s="349"/>
    </row>
    <row r="39" spans="1:11" ht="12.75">
      <c r="A39" s="289" t="s">
        <v>345</v>
      </c>
      <c r="B39" s="292">
        <v>0</v>
      </c>
      <c r="C39" s="292">
        <v>19385830</v>
      </c>
      <c r="D39" s="292">
        <v>39996699</v>
      </c>
      <c r="E39" s="292">
        <v>28282072</v>
      </c>
      <c r="F39" s="292">
        <v>21311417</v>
      </c>
      <c r="G39" s="292">
        <v>38022772</v>
      </c>
      <c r="H39" s="292">
        <v>91040799.520000011</v>
      </c>
      <c r="I39" s="292">
        <v>108135667.40000001</v>
      </c>
      <c r="J39" s="349">
        <v>127249237.69</v>
      </c>
      <c r="K39" s="349">
        <v>101755156.92999999</v>
      </c>
    </row>
    <row r="40" spans="1:11" ht="12.75">
      <c r="A40" s="289" t="s">
        <v>346</v>
      </c>
      <c r="B40" s="292">
        <v>7409606</v>
      </c>
      <c r="C40" s="292">
        <v>11902860</v>
      </c>
      <c r="D40" s="292">
        <v>21536755</v>
      </c>
      <c r="E40" s="292">
        <v>7169662</v>
      </c>
      <c r="F40" s="292">
        <v>6575704</v>
      </c>
      <c r="G40" s="292">
        <v>6097305</v>
      </c>
      <c r="H40" s="292">
        <v>7386627.25</v>
      </c>
      <c r="I40" s="292">
        <v>4262079.09</v>
      </c>
      <c r="J40" s="349">
        <v>4695094.09</v>
      </c>
      <c r="K40" s="349">
        <v>3518975.46</v>
      </c>
    </row>
    <row r="41" spans="1:11" ht="12.75">
      <c r="A41" s="289" t="s">
        <v>347</v>
      </c>
      <c r="B41" s="292">
        <v>925949</v>
      </c>
      <c r="C41" s="292">
        <v>1421240</v>
      </c>
      <c r="D41" s="292">
        <v>2460403</v>
      </c>
      <c r="E41" s="292">
        <v>1312787</v>
      </c>
      <c r="F41" s="292">
        <v>1350610</v>
      </c>
      <c r="G41" s="292">
        <v>1417405</v>
      </c>
      <c r="H41" s="292">
        <v>1940862.95</v>
      </c>
      <c r="I41" s="292">
        <v>1996555.1700000002</v>
      </c>
      <c r="J41" s="349">
        <v>4386888.4800000004</v>
      </c>
      <c r="K41" s="349">
        <v>6565986.8000000007</v>
      </c>
    </row>
    <row r="42" spans="1:11" ht="12.75">
      <c r="A42" s="289" t="s">
        <v>348</v>
      </c>
      <c r="B42" s="292">
        <v>8048300</v>
      </c>
      <c r="C42" s="292">
        <v>12491671</v>
      </c>
      <c r="D42" s="292">
        <v>28657841</v>
      </c>
      <c r="E42" s="292">
        <v>50162706</v>
      </c>
      <c r="F42" s="292">
        <v>39303662</v>
      </c>
      <c r="G42" s="292">
        <v>48393448</v>
      </c>
      <c r="H42" s="292">
        <v>12316881.129999999</v>
      </c>
      <c r="I42" s="292">
        <v>10090881.529999999</v>
      </c>
      <c r="J42" s="349">
        <v>20748879.640000001</v>
      </c>
      <c r="K42" s="349">
        <v>9661318.959999999</v>
      </c>
    </row>
    <row r="43" spans="1:11" ht="12.75">
      <c r="A43" s="289" t="s">
        <v>349</v>
      </c>
      <c r="B43" s="292">
        <v>20609806</v>
      </c>
      <c r="C43" s="292">
        <v>35561680</v>
      </c>
      <c r="D43" s="292">
        <v>51439201</v>
      </c>
      <c r="E43" s="292">
        <v>14513337</v>
      </c>
      <c r="F43" s="292">
        <v>22211870</v>
      </c>
      <c r="G43" s="292">
        <v>4771452</v>
      </c>
      <c r="H43" s="292">
        <v>42233184.329999998</v>
      </c>
      <c r="I43" s="292">
        <v>23859437.209999997</v>
      </c>
      <c r="J43" s="349">
        <v>28572055.059999999</v>
      </c>
      <c r="K43" s="349">
        <v>27160798.870000001</v>
      </c>
    </row>
    <row r="44" spans="1:11" ht="12.75">
      <c r="A44" s="289" t="s">
        <v>350</v>
      </c>
      <c r="B44" s="292">
        <v>26089773</v>
      </c>
      <c r="C44" s="292">
        <v>41357775</v>
      </c>
      <c r="D44" s="292">
        <v>62079461</v>
      </c>
      <c r="E44" s="292">
        <v>46281459</v>
      </c>
      <c r="F44" s="292">
        <v>43177064</v>
      </c>
      <c r="G44" s="292">
        <v>35976682</v>
      </c>
      <c r="H44" s="292">
        <v>40327207.729999997</v>
      </c>
      <c r="I44" s="292">
        <v>38962430.539999999</v>
      </c>
      <c r="J44" s="349">
        <v>45439583.25</v>
      </c>
      <c r="K44" s="349">
        <v>29640133.32</v>
      </c>
    </row>
    <row r="45" spans="1:11" ht="12.75">
      <c r="A45" s="289" t="s">
        <v>351</v>
      </c>
      <c r="B45" s="292">
        <v>0</v>
      </c>
      <c r="C45" s="292">
        <v>25896</v>
      </c>
      <c r="D45" s="292">
        <v>124424</v>
      </c>
      <c r="E45" s="292">
        <v>29154</v>
      </c>
      <c r="F45" s="292">
        <v>0</v>
      </c>
      <c r="G45" s="292">
        <v>0</v>
      </c>
      <c r="H45" s="292">
        <v>0</v>
      </c>
      <c r="I45" s="292">
        <v>0</v>
      </c>
      <c r="J45" s="349">
        <v>0</v>
      </c>
      <c r="K45" s="349"/>
    </row>
    <row r="46" spans="1:11" ht="12.75">
      <c r="A46" s="289" t="s">
        <v>352</v>
      </c>
      <c r="B46" s="292">
        <v>18927527</v>
      </c>
      <c r="C46" s="292">
        <v>35863622</v>
      </c>
      <c r="D46" s="292">
        <v>69320655</v>
      </c>
      <c r="E46" s="292">
        <v>26921423</v>
      </c>
      <c r="F46" s="292">
        <v>29843264</v>
      </c>
      <c r="G46" s="292">
        <v>24527570</v>
      </c>
      <c r="H46" s="292">
        <v>40962473.659999996</v>
      </c>
      <c r="I46" s="292">
        <v>28250435.450000003</v>
      </c>
      <c r="J46" s="349">
        <v>39867900.509999998</v>
      </c>
      <c r="K46" s="349">
        <v>33754805.549999997</v>
      </c>
    </row>
    <row r="47" spans="1:11" ht="12.75">
      <c r="A47" s="289" t="s">
        <v>353</v>
      </c>
      <c r="B47" s="292">
        <v>0</v>
      </c>
      <c r="C47" s="292">
        <v>0</v>
      </c>
      <c r="D47" s="292">
        <v>0</v>
      </c>
      <c r="E47" s="292">
        <v>0</v>
      </c>
      <c r="F47" s="292">
        <v>0</v>
      </c>
      <c r="G47" s="292">
        <v>0</v>
      </c>
      <c r="H47" s="292">
        <v>0</v>
      </c>
      <c r="I47" s="292">
        <v>0</v>
      </c>
      <c r="J47" s="349">
        <v>0</v>
      </c>
      <c r="K47" s="349"/>
    </row>
    <row r="48" spans="1:11" ht="12.75">
      <c r="A48" s="289" t="s">
        <v>354</v>
      </c>
      <c r="B48" s="292">
        <v>0</v>
      </c>
      <c r="C48" s="292">
        <v>0</v>
      </c>
      <c r="D48" s="292">
        <v>0</v>
      </c>
      <c r="E48" s="292">
        <v>0</v>
      </c>
      <c r="F48" s="292">
        <v>0</v>
      </c>
      <c r="G48" s="292">
        <v>0</v>
      </c>
      <c r="H48" s="292">
        <v>0</v>
      </c>
      <c r="I48" s="292">
        <v>0</v>
      </c>
      <c r="J48" s="349">
        <v>0</v>
      </c>
      <c r="K48" s="349"/>
    </row>
    <row r="49" spans="1:11" ht="12.75">
      <c r="A49" s="289" t="s">
        <v>355</v>
      </c>
      <c r="B49" s="292">
        <v>55321786</v>
      </c>
      <c r="C49" s="292">
        <v>93874114</v>
      </c>
      <c r="D49" s="292">
        <v>102567807</v>
      </c>
      <c r="E49" s="292">
        <v>88816447</v>
      </c>
      <c r="F49" s="292">
        <v>58598499</v>
      </c>
      <c r="G49" s="292">
        <v>49229991</v>
      </c>
      <c r="H49" s="292">
        <v>50191725.279999994</v>
      </c>
      <c r="I49" s="292">
        <v>31014915.91</v>
      </c>
      <c r="J49" s="349">
        <v>35169008.460000001</v>
      </c>
      <c r="K49" s="349">
        <v>33684167.920000002</v>
      </c>
    </row>
    <row r="50" spans="1:11" ht="12.75">
      <c r="A50" s="289" t="s">
        <v>356</v>
      </c>
      <c r="B50" s="292">
        <v>31390469</v>
      </c>
      <c r="C50" s="292">
        <v>52135742</v>
      </c>
      <c r="D50" s="292">
        <v>75166609</v>
      </c>
      <c r="E50" s="292">
        <v>24788149</v>
      </c>
      <c r="F50" s="292">
        <v>32663590</v>
      </c>
      <c r="G50" s="292">
        <v>15509637</v>
      </c>
      <c r="H50" s="292">
        <v>41367240.32</v>
      </c>
      <c r="I50" s="292">
        <v>21140128.490000002</v>
      </c>
      <c r="J50" s="349">
        <v>29268180.289999999</v>
      </c>
      <c r="K50" s="349">
        <v>26790087.109999999</v>
      </c>
    </row>
    <row r="51" spans="1:11" ht="12.75">
      <c r="A51" s="289" t="s">
        <v>357</v>
      </c>
      <c r="B51" s="292">
        <v>0</v>
      </c>
      <c r="C51" s="292">
        <v>1291</v>
      </c>
      <c r="D51" s="292">
        <v>168584</v>
      </c>
      <c r="E51" s="292">
        <v>127077</v>
      </c>
      <c r="F51" s="292">
        <v>172335</v>
      </c>
      <c r="G51" s="292">
        <v>288123</v>
      </c>
      <c r="H51" s="292">
        <v>296383.94</v>
      </c>
      <c r="I51" s="292">
        <v>617143.41</v>
      </c>
      <c r="J51" s="349">
        <v>433589.57</v>
      </c>
      <c r="K51" s="349">
        <v>515915.51</v>
      </c>
    </row>
    <row r="52" spans="1:11" ht="12.75">
      <c r="A52" s="289" t="s">
        <v>358</v>
      </c>
      <c r="B52" s="292">
        <v>38500189</v>
      </c>
      <c r="C52" s="292">
        <v>64903313</v>
      </c>
      <c r="D52" s="292">
        <v>76674845</v>
      </c>
      <c r="E52" s="292">
        <v>59113704</v>
      </c>
      <c r="F52" s="292">
        <v>46641569</v>
      </c>
      <c r="G52" s="292">
        <v>49023865</v>
      </c>
      <c r="H52" s="292">
        <v>26760661.670000002</v>
      </c>
      <c r="I52" s="292">
        <v>19687433.66</v>
      </c>
      <c r="J52" s="349">
        <v>30125057.299999997</v>
      </c>
      <c r="K52" s="349">
        <v>18888969.120000001</v>
      </c>
    </row>
    <row r="53" spans="1:11" ht="12.75">
      <c r="A53" s="289" t="s">
        <v>359</v>
      </c>
      <c r="B53" s="292">
        <v>15561</v>
      </c>
      <c r="C53" s="292">
        <v>19786</v>
      </c>
      <c r="D53" s="292">
        <v>70114</v>
      </c>
      <c r="E53" s="292">
        <v>103084</v>
      </c>
      <c r="F53" s="292">
        <v>108145</v>
      </c>
      <c r="G53" s="292">
        <v>159648</v>
      </c>
      <c r="H53" s="292">
        <v>293277.71999999997</v>
      </c>
      <c r="I53" s="292">
        <v>252898.46</v>
      </c>
      <c r="J53" s="349">
        <v>254147.06</v>
      </c>
      <c r="K53" s="349">
        <v>182988.89</v>
      </c>
    </row>
    <row r="54" spans="1:11" ht="12.75">
      <c r="A54" s="289" t="s">
        <v>360</v>
      </c>
      <c r="B54" s="292">
        <v>40792981</v>
      </c>
      <c r="C54" s="292">
        <v>74792785</v>
      </c>
      <c r="D54" s="292">
        <v>105784527</v>
      </c>
      <c r="E54" s="292">
        <v>45183308</v>
      </c>
      <c r="F54" s="292">
        <v>48204769</v>
      </c>
      <c r="G54" s="292">
        <v>47222397</v>
      </c>
      <c r="H54" s="292">
        <v>47376779.530000001</v>
      </c>
      <c r="I54" s="292">
        <v>30387711.219999999</v>
      </c>
      <c r="J54" s="349">
        <v>33105012.57</v>
      </c>
      <c r="K54" s="349">
        <v>33464629.379999999</v>
      </c>
    </row>
    <row r="55" spans="1:11" ht="12.75">
      <c r="A55" s="289" t="s">
        <v>361</v>
      </c>
      <c r="B55" s="292">
        <v>0</v>
      </c>
      <c r="C55" s="292">
        <v>0</v>
      </c>
      <c r="D55" s="292">
        <v>0</v>
      </c>
      <c r="E55" s="292">
        <v>0</v>
      </c>
      <c r="F55" s="292">
        <v>0</v>
      </c>
      <c r="G55" s="292">
        <v>0</v>
      </c>
      <c r="H55" s="292">
        <v>0</v>
      </c>
      <c r="I55" s="292">
        <v>0</v>
      </c>
      <c r="J55" s="349">
        <v>0</v>
      </c>
      <c r="K55" s="349"/>
    </row>
    <row r="56" spans="1:11" ht="13.5" thickBot="1">
      <c r="A56" s="289" t="s">
        <v>362</v>
      </c>
      <c r="B56" s="292">
        <v>0</v>
      </c>
      <c r="C56" s="292">
        <v>0</v>
      </c>
      <c r="D56" s="292">
        <v>0</v>
      </c>
      <c r="E56" s="292">
        <v>0</v>
      </c>
      <c r="F56" s="292">
        <v>0</v>
      </c>
      <c r="G56" s="292">
        <v>0</v>
      </c>
      <c r="H56" s="292">
        <v>0</v>
      </c>
      <c r="I56" s="292">
        <v>0</v>
      </c>
      <c r="J56" s="349">
        <v>0</v>
      </c>
      <c r="K56" s="349"/>
    </row>
    <row r="57" spans="1:11" ht="13.5" thickBot="1">
      <c r="A57" s="302" t="s">
        <v>367</v>
      </c>
      <c r="B57" s="300">
        <f t="shared" ref="B57:I57" si="2">SUM(B58:B82)</f>
        <v>115901956.10024057</v>
      </c>
      <c r="C57" s="300">
        <f t="shared" si="2"/>
        <v>142114192.39841759</v>
      </c>
      <c r="D57" s="300">
        <f t="shared" si="2"/>
        <v>153333246.43703079</v>
      </c>
      <c r="E57" s="300">
        <f t="shared" si="2"/>
        <v>164714004.27582407</v>
      </c>
      <c r="F57" s="300">
        <f t="shared" si="2"/>
        <v>172438817.46004063</v>
      </c>
      <c r="G57" s="300">
        <f t="shared" si="2"/>
        <v>181115546.38351998</v>
      </c>
      <c r="H57" s="300">
        <f t="shared" si="2"/>
        <v>207782506</v>
      </c>
      <c r="I57" s="300">
        <f t="shared" si="2"/>
        <v>238439595</v>
      </c>
      <c r="J57" s="300">
        <f>SUM(J58:J82)</f>
        <v>214827377.31725195</v>
      </c>
      <c r="K57" s="300">
        <f>SUM(K58:K82)</f>
        <v>124509883.16200002</v>
      </c>
    </row>
    <row r="58" spans="1:11" ht="12.75">
      <c r="A58" s="289" t="s">
        <v>338</v>
      </c>
      <c r="B58" s="292">
        <v>2604136.0375251225</v>
      </c>
      <c r="C58" s="292">
        <v>2802081.8990824148</v>
      </c>
      <c r="D58" s="292">
        <v>2758912.084381836</v>
      </c>
      <c r="E58" s="292">
        <v>2598937.7619712553</v>
      </c>
      <c r="F58" s="292">
        <v>1825791.6429200002</v>
      </c>
      <c r="G58" s="292">
        <v>1956936.3164799998</v>
      </c>
      <c r="H58" s="292">
        <v>2181077</v>
      </c>
      <c r="I58" s="292">
        <v>1553502</v>
      </c>
      <c r="J58" s="292">
        <v>1936499.75459</v>
      </c>
      <c r="K58" s="292">
        <v>1231534.5489000001</v>
      </c>
    </row>
    <row r="59" spans="1:11" ht="12.75">
      <c r="A59" s="289" t="s">
        <v>339</v>
      </c>
      <c r="B59" s="292">
        <v>7271730.0195494294</v>
      </c>
      <c r="C59" s="292">
        <v>8097946.9850280313</v>
      </c>
      <c r="D59" s="292">
        <v>9392414.2086814065</v>
      </c>
      <c r="E59" s="292">
        <v>10256307.121006878</v>
      </c>
      <c r="F59" s="292">
        <v>12277707.738180002</v>
      </c>
      <c r="G59" s="292">
        <v>13685005.948799999</v>
      </c>
      <c r="H59" s="292">
        <v>16128823</v>
      </c>
      <c r="I59" s="292">
        <v>19098015</v>
      </c>
      <c r="J59" s="292">
        <v>15977422.724130755</v>
      </c>
      <c r="K59" s="292">
        <v>8245964.3465999989</v>
      </c>
    </row>
    <row r="60" spans="1:11" ht="12.75">
      <c r="A60" s="289" t="s">
        <v>340</v>
      </c>
      <c r="B60" s="292">
        <v>4901382.6419947008</v>
      </c>
      <c r="C60" s="292">
        <v>6571717.9971504146</v>
      </c>
      <c r="D60" s="292">
        <v>7718362.3780964613</v>
      </c>
      <c r="E60" s="292">
        <v>7755266.2230911357</v>
      </c>
      <c r="F60" s="292">
        <v>9241030.0819799993</v>
      </c>
      <c r="G60" s="292">
        <v>9635277.1273599993</v>
      </c>
      <c r="H60" s="292">
        <v>10886734</v>
      </c>
      <c r="I60" s="292">
        <v>12727728</v>
      </c>
      <c r="J60" s="292">
        <v>11464781.251775123</v>
      </c>
      <c r="K60" s="292">
        <v>8457192.2622999996</v>
      </c>
    </row>
    <row r="61" spans="1:11" ht="12.75">
      <c r="A61" s="289" t="s">
        <v>341</v>
      </c>
      <c r="B61" s="292">
        <v>13171182.898758335</v>
      </c>
      <c r="C61" s="292">
        <v>17153291.72868719</v>
      </c>
      <c r="D61" s="292">
        <v>18448408.87328168</v>
      </c>
      <c r="E61" s="292">
        <v>18923925.400259413</v>
      </c>
      <c r="F61" s="292">
        <v>21230830.52208</v>
      </c>
      <c r="G61" s="292">
        <v>20798111.013280001</v>
      </c>
      <c r="H61" s="292">
        <v>25913731</v>
      </c>
      <c r="I61" s="292">
        <v>31496327</v>
      </c>
      <c r="J61" s="292">
        <v>27718014.031925693</v>
      </c>
      <c r="K61" s="292">
        <v>19399633.287100002</v>
      </c>
    </row>
    <row r="62" spans="1:11" ht="12.75">
      <c r="A62" s="289" t="s">
        <v>342</v>
      </c>
      <c r="B62" s="292">
        <v>4986369.0543342577</v>
      </c>
      <c r="C62" s="292">
        <v>7957769.1972676329</v>
      </c>
      <c r="D62" s="292">
        <v>8454082.1447049789</v>
      </c>
      <c r="E62" s="292">
        <v>9082065.8306906074</v>
      </c>
      <c r="F62" s="292">
        <v>9929504.8179599997</v>
      </c>
      <c r="G62" s="292">
        <v>10169321.679839998</v>
      </c>
      <c r="H62" s="292">
        <v>11031189</v>
      </c>
      <c r="I62" s="292">
        <v>11082766</v>
      </c>
      <c r="J62" s="292">
        <v>11319825.234913943</v>
      </c>
      <c r="K62" s="292">
        <v>8618206.9247999992</v>
      </c>
    </row>
    <row r="63" spans="1:11" ht="12.75">
      <c r="A63" s="289" t="s">
        <v>343</v>
      </c>
      <c r="B63" s="292">
        <v>13318849.086986749</v>
      </c>
      <c r="C63" s="292">
        <v>15049567.406510746</v>
      </c>
      <c r="D63" s="292">
        <v>15557516.712760732</v>
      </c>
      <c r="E63" s="292">
        <v>15852389.235077644</v>
      </c>
      <c r="F63" s="292">
        <v>15830478.344440002</v>
      </c>
      <c r="G63" s="292">
        <v>16642735.962239999</v>
      </c>
      <c r="H63" s="292">
        <v>17557259</v>
      </c>
      <c r="I63" s="292">
        <v>21977353</v>
      </c>
      <c r="J63" s="292">
        <v>15334217.940691018</v>
      </c>
      <c r="K63" s="292">
        <v>6538023.8049000008</v>
      </c>
    </row>
    <row r="64" spans="1:11" ht="12.75">
      <c r="A64" s="289" t="s">
        <v>344</v>
      </c>
      <c r="B64" s="292">
        <v>11245.963526444284</v>
      </c>
      <c r="C64" s="292">
        <v>22428.265658171251</v>
      </c>
      <c r="D64" s="292">
        <v>5088.0357128230453</v>
      </c>
      <c r="E64" s="292">
        <v>7579.0649344109852</v>
      </c>
      <c r="F64" s="292">
        <v>17516.543239999999</v>
      </c>
      <c r="G64" s="292">
        <v>13644.296479999999</v>
      </c>
      <c r="H64" s="292">
        <v>32465</v>
      </c>
      <c r="I64" s="292">
        <v>28795</v>
      </c>
      <c r="J64" s="292">
        <v>16502.888299999999</v>
      </c>
      <c r="K64" s="292">
        <v>17628.1122</v>
      </c>
    </row>
    <row r="65" spans="1:11" ht="12.75">
      <c r="A65" s="289" t="s">
        <v>345</v>
      </c>
      <c r="B65" s="292">
        <v>8329096.1438863734</v>
      </c>
      <c r="C65" s="292">
        <v>7606100.1849861285</v>
      </c>
      <c r="D65" s="292">
        <v>9659696.4300015625</v>
      </c>
      <c r="E65" s="292">
        <v>10939122.498419806</v>
      </c>
      <c r="F65" s="292">
        <v>12387522.480200002</v>
      </c>
      <c r="G65" s="292">
        <v>11999324.112959998</v>
      </c>
      <c r="H65" s="292">
        <v>13624297</v>
      </c>
      <c r="I65" s="292">
        <v>16881596</v>
      </c>
      <c r="J65" s="292">
        <v>12253237.399240695</v>
      </c>
      <c r="K65" s="292">
        <v>7955825.1499000005</v>
      </c>
    </row>
    <row r="66" spans="1:11" ht="12.75">
      <c r="A66" s="289" t="s">
        <v>346</v>
      </c>
      <c r="B66" s="292">
        <v>5155731.3510648236</v>
      </c>
      <c r="C66" s="292">
        <v>5154738.7779010274</v>
      </c>
      <c r="D66" s="292">
        <v>7840591.8007516256</v>
      </c>
      <c r="E66" s="292">
        <v>7771474.6991853416</v>
      </c>
      <c r="F66" s="292">
        <v>8466063.7667800002</v>
      </c>
      <c r="G66" s="292">
        <v>8703169.9118399993</v>
      </c>
      <c r="H66" s="292">
        <v>9920096</v>
      </c>
      <c r="I66" s="292">
        <v>10845171</v>
      </c>
      <c r="J66" s="292">
        <v>9846012.2043816783</v>
      </c>
      <c r="K66" s="292">
        <v>6837243.75</v>
      </c>
    </row>
    <row r="67" spans="1:11" ht="12.75">
      <c r="A67" s="289" t="s">
        <v>347</v>
      </c>
      <c r="B67" s="292">
        <v>1329665.642055142</v>
      </c>
      <c r="C67" s="292">
        <v>1515454.0002538557</v>
      </c>
      <c r="D67" s="292">
        <v>1702369.8013526185</v>
      </c>
      <c r="E67" s="292">
        <v>2326784.9731547069</v>
      </c>
      <c r="F67" s="292">
        <v>2581905.7791999998</v>
      </c>
      <c r="G67" s="292">
        <v>2938348.1512000002</v>
      </c>
      <c r="H67" s="292">
        <v>3535872</v>
      </c>
      <c r="I67" s="292">
        <v>3365550</v>
      </c>
      <c r="J67" s="292">
        <v>3040708.7444980284</v>
      </c>
      <c r="K67" s="292">
        <v>1457677.9942000001</v>
      </c>
    </row>
    <row r="68" spans="1:11" ht="12.75">
      <c r="A68" s="289" t="s">
        <v>348</v>
      </c>
      <c r="B68" s="292">
        <v>3060716.5959932036</v>
      </c>
      <c r="C68" s="292">
        <v>4025571.4172085314</v>
      </c>
      <c r="D68" s="292">
        <v>4414770.3028009674</v>
      </c>
      <c r="E68" s="292">
        <v>3968745.9335675007</v>
      </c>
      <c r="F68" s="292">
        <v>5200478.4551406</v>
      </c>
      <c r="G68" s="292">
        <v>5010835.9271999998</v>
      </c>
      <c r="H68" s="292">
        <v>7247308</v>
      </c>
      <c r="I68" s="292">
        <v>6947433</v>
      </c>
      <c r="J68" s="292">
        <v>7730057.5723683983</v>
      </c>
      <c r="K68" s="292">
        <v>2933283.9651000001</v>
      </c>
    </row>
    <row r="69" spans="1:11" ht="12.75">
      <c r="A69" s="289" t="s">
        <v>349</v>
      </c>
      <c r="B69" s="292">
        <v>4159594.2536357469</v>
      </c>
      <c r="C69" s="292">
        <v>6139814.2762503335</v>
      </c>
      <c r="D69" s="292">
        <v>6393963.5306224655</v>
      </c>
      <c r="E69" s="292">
        <v>7345486.7249576561</v>
      </c>
      <c r="F69" s="292">
        <v>7856575.2497799993</v>
      </c>
      <c r="G69" s="292">
        <v>8534969.0248000007</v>
      </c>
      <c r="H69" s="292">
        <v>8708975</v>
      </c>
      <c r="I69" s="292">
        <v>11553465</v>
      </c>
      <c r="J69" s="292">
        <v>11913104.424613645</v>
      </c>
      <c r="K69" s="292">
        <v>7381605.5960999988</v>
      </c>
    </row>
    <row r="70" spans="1:11" ht="12.75">
      <c r="A70" s="289" t="s">
        <v>350</v>
      </c>
      <c r="B70" s="292">
        <v>10380841.300382096</v>
      </c>
      <c r="C70" s="292">
        <v>11409208.843352167</v>
      </c>
      <c r="D70" s="292">
        <v>12095515.775883485</v>
      </c>
      <c r="E70" s="292">
        <v>13367456.898452088</v>
      </c>
      <c r="F70" s="292">
        <v>13543384.77472</v>
      </c>
      <c r="G70" s="292">
        <v>14627549.89536</v>
      </c>
      <c r="H70" s="292">
        <v>16296320</v>
      </c>
      <c r="I70" s="292">
        <v>17911958</v>
      </c>
      <c r="J70" s="292">
        <v>17337796.035026044</v>
      </c>
      <c r="K70" s="292">
        <v>8345712.0184999993</v>
      </c>
    </row>
    <row r="71" spans="1:11" ht="12.75">
      <c r="A71" s="289" t="s">
        <v>351</v>
      </c>
      <c r="B71" s="292">
        <v>1423706.9451710866</v>
      </c>
      <c r="C71" s="292">
        <v>1521519.8981679007</v>
      </c>
      <c r="D71" s="292">
        <v>1790986.4947222113</v>
      </c>
      <c r="E71" s="292">
        <v>1734978.9298764425</v>
      </c>
      <c r="F71" s="292">
        <v>1644525.1435400001</v>
      </c>
      <c r="G71" s="292">
        <v>2044499.3359999999</v>
      </c>
      <c r="H71" s="292">
        <v>2820409</v>
      </c>
      <c r="I71" s="292">
        <v>2966129</v>
      </c>
      <c r="J71" s="292">
        <v>2894424.3969399999</v>
      </c>
      <c r="K71" s="292">
        <v>1323911.2641</v>
      </c>
    </row>
    <row r="72" spans="1:11" ht="12.75">
      <c r="A72" s="289" t="s">
        <v>352</v>
      </c>
      <c r="B72" s="292">
        <v>7801763.2186738746</v>
      </c>
      <c r="C72" s="292">
        <v>9431368.2414579075</v>
      </c>
      <c r="D72" s="292">
        <v>11380129.476038987</v>
      </c>
      <c r="E72" s="292">
        <v>11202302.463171164</v>
      </c>
      <c r="F72" s="292">
        <v>12173083.610840002</v>
      </c>
      <c r="G72" s="292">
        <v>13035986.717759999</v>
      </c>
      <c r="H72" s="292">
        <v>15291868</v>
      </c>
      <c r="I72" s="292">
        <v>17669818</v>
      </c>
      <c r="J72" s="292">
        <v>15498043.449818473</v>
      </c>
      <c r="K72" s="292">
        <v>8624476.7969000004</v>
      </c>
    </row>
    <row r="73" spans="1:11" ht="12.75">
      <c r="A73" s="289" t="s">
        <v>353</v>
      </c>
      <c r="B73" s="292">
        <v>477062.15524675179</v>
      </c>
      <c r="C73" s="292">
        <v>114580.23345233868</v>
      </c>
      <c r="D73" s="292">
        <v>488981.38280839717</v>
      </c>
      <c r="E73" s="292">
        <v>589887.75891903555</v>
      </c>
      <c r="F73" s="292">
        <v>414056.74178000004</v>
      </c>
      <c r="G73" s="292">
        <v>465466.93167999998</v>
      </c>
      <c r="H73" s="292">
        <v>486813</v>
      </c>
      <c r="I73" s="292">
        <v>105507</v>
      </c>
      <c r="J73" s="292">
        <v>137411.74225000001</v>
      </c>
      <c r="K73" s="292">
        <v>48559.5</v>
      </c>
    </row>
    <row r="74" spans="1:11" ht="12.75">
      <c r="A74" s="289" t="s">
        <v>354</v>
      </c>
      <c r="B74" s="292">
        <v>1815498.6870035345</v>
      </c>
      <c r="C74" s="292">
        <v>1929867.6567431935</v>
      </c>
      <c r="D74" s="292">
        <v>2087314.4489031448</v>
      </c>
      <c r="E74" s="292">
        <v>2339768.8466951731</v>
      </c>
      <c r="F74" s="292">
        <v>3449171.4610600001</v>
      </c>
      <c r="G74" s="292">
        <v>3695676.7881599995</v>
      </c>
      <c r="H74" s="292">
        <v>5477205</v>
      </c>
      <c r="I74" s="292">
        <v>6487307</v>
      </c>
      <c r="J74" s="292">
        <v>5614188.2772200005</v>
      </c>
      <c r="K74" s="292">
        <v>2280103.3764</v>
      </c>
    </row>
    <row r="75" spans="1:11" ht="12.75">
      <c r="A75" s="289" t="s">
        <v>355</v>
      </c>
      <c r="B75" s="292">
        <v>5234421.1746665835</v>
      </c>
      <c r="C75" s="292">
        <v>5892959.7344155908</v>
      </c>
      <c r="D75" s="292">
        <v>5043318.7105122404</v>
      </c>
      <c r="E75" s="292">
        <v>7083829.589219776</v>
      </c>
      <c r="F75" s="292">
        <v>6106276.6426799996</v>
      </c>
      <c r="G75" s="292">
        <v>5141307.7097599991</v>
      </c>
      <c r="H75" s="292">
        <v>4226999</v>
      </c>
      <c r="I75" s="292">
        <v>5399259</v>
      </c>
      <c r="J75" s="292">
        <v>6718497.3242385183</v>
      </c>
      <c r="K75" s="292">
        <v>4556480.0854000002</v>
      </c>
    </row>
    <row r="76" spans="1:11" ht="12.75">
      <c r="A76" s="289" t="s">
        <v>356</v>
      </c>
      <c r="B76" s="292">
        <v>3923245.1533731665</v>
      </c>
      <c r="C76" s="292">
        <v>4310321.7462664228</v>
      </c>
      <c r="D76" s="292">
        <v>4398577.190780038</v>
      </c>
      <c r="E76" s="292">
        <v>5657187.9169113589</v>
      </c>
      <c r="F76" s="292">
        <v>6066630.1240999997</v>
      </c>
      <c r="G76" s="292">
        <v>6336432.3414399996</v>
      </c>
      <c r="H76" s="292">
        <v>7168905</v>
      </c>
      <c r="I76" s="292">
        <v>9040125</v>
      </c>
      <c r="J76" s="292">
        <v>6852688.7618152322</v>
      </c>
      <c r="K76" s="292">
        <v>3523688.1082000001</v>
      </c>
    </row>
    <row r="77" spans="1:11" ht="12.75">
      <c r="A77" s="289" t="s">
        <v>357</v>
      </c>
      <c r="B77" s="292">
        <v>5344138.6462381808</v>
      </c>
      <c r="C77" s="292">
        <v>5285281.432479511</v>
      </c>
      <c r="D77" s="292">
        <v>5159013.5264978996</v>
      </c>
      <c r="E77" s="292">
        <v>6323145.0950636603</v>
      </c>
      <c r="F77" s="292">
        <v>6287323.9515400007</v>
      </c>
      <c r="G77" s="292">
        <v>7264707.2099199994</v>
      </c>
      <c r="H77" s="292">
        <v>8552182</v>
      </c>
      <c r="I77" s="292">
        <v>7859622</v>
      </c>
      <c r="J77" s="292">
        <v>8196470.7418892337</v>
      </c>
      <c r="K77" s="292">
        <v>5812629.3306</v>
      </c>
    </row>
    <row r="78" spans="1:11" ht="12.75">
      <c r="A78" s="289" t="s">
        <v>358</v>
      </c>
      <c r="B78" s="292">
        <v>7291241.7582965214</v>
      </c>
      <c r="C78" s="292">
        <v>14325726.961119816</v>
      </c>
      <c r="D78" s="292">
        <v>13516184.16526149</v>
      </c>
      <c r="E78" s="292">
        <v>13686427.053516259</v>
      </c>
      <c r="F78" s="292">
        <v>10491345.324599998</v>
      </c>
      <c r="G78" s="292">
        <v>11003674.13136</v>
      </c>
      <c r="H78" s="292">
        <v>13574741</v>
      </c>
      <c r="I78" s="292">
        <v>15271857</v>
      </c>
      <c r="J78" s="292">
        <v>15070537.92370435</v>
      </c>
      <c r="K78" s="292">
        <v>6831774.9810000006</v>
      </c>
    </row>
    <row r="79" spans="1:11" ht="12.75">
      <c r="A79" s="289" t="s">
        <v>359</v>
      </c>
      <c r="B79" s="292">
        <v>664529.97573027725</v>
      </c>
      <c r="C79" s="292">
        <v>927993.41310510365</v>
      </c>
      <c r="D79" s="292">
        <v>869382.4310984239</v>
      </c>
      <c r="E79" s="292">
        <v>949736.02802175866</v>
      </c>
      <c r="F79" s="292">
        <v>913443.64188000001</v>
      </c>
      <c r="G79" s="292">
        <v>2103074.92368</v>
      </c>
      <c r="H79" s="292">
        <v>1017700</v>
      </c>
      <c r="I79" s="292">
        <v>1363105</v>
      </c>
      <c r="J79" s="292">
        <v>1126222.0938600001</v>
      </c>
      <c r="K79" s="292">
        <v>384214.79759999999</v>
      </c>
    </row>
    <row r="80" spans="1:11" ht="12.75">
      <c r="A80" s="289" t="s">
        <v>360</v>
      </c>
      <c r="B80" s="292">
        <v>3207876.5915867663</v>
      </c>
      <c r="C80" s="292">
        <v>4802513.511701487</v>
      </c>
      <c r="D80" s="292">
        <v>4102959.3104283637</v>
      </c>
      <c r="E80" s="292">
        <v>4833596.6362122968</v>
      </c>
      <c r="F80" s="292">
        <v>4411779.5142200002</v>
      </c>
      <c r="G80" s="292">
        <v>5212809.5318400003</v>
      </c>
      <c r="H80" s="292">
        <v>6004017</v>
      </c>
      <c r="I80" s="292">
        <v>6718109</v>
      </c>
      <c r="J80" s="292">
        <v>6735295.82519117</v>
      </c>
      <c r="K80" s="292">
        <v>3682113.6611999995</v>
      </c>
    </row>
    <row r="81" spans="1:11" ht="12.75">
      <c r="A81" s="289" t="s">
        <v>361</v>
      </c>
      <c r="B81" s="292">
        <v>12014.912377266814</v>
      </c>
      <c r="C81" s="292">
        <v>19463.666679419461</v>
      </c>
      <c r="D81" s="292">
        <v>19455.877442696172</v>
      </c>
      <c r="E81" s="292">
        <v>43553.030509609976</v>
      </c>
      <c r="F81" s="292">
        <v>55096.25740000001</v>
      </c>
      <c r="G81" s="292">
        <v>56406.394079999998</v>
      </c>
      <c r="H81" s="292">
        <v>56161</v>
      </c>
      <c r="I81" s="292">
        <v>68216</v>
      </c>
      <c r="J81" s="292">
        <v>83802.850000000006</v>
      </c>
      <c r="K81" s="292">
        <v>19456.5</v>
      </c>
    </row>
    <row r="82" spans="1:11" ht="12.75">
      <c r="A82" s="289" t="s">
        <v>362</v>
      </c>
      <c r="B82" s="292">
        <v>25915.892184152653</v>
      </c>
      <c r="C82" s="292">
        <v>46904.923492221176</v>
      </c>
      <c r="D82" s="292">
        <v>35251.343504267919</v>
      </c>
      <c r="E82" s="292">
        <v>74048.562939078285</v>
      </c>
      <c r="F82" s="292">
        <v>37294.849779999997</v>
      </c>
      <c r="G82" s="292">
        <v>40275</v>
      </c>
      <c r="H82" s="292">
        <v>41360</v>
      </c>
      <c r="I82" s="292">
        <v>20882</v>
      </c>
      <c r="J82" s="292">
        <v>11613.72387</v>
      </c>
      <c r="K82" s="292">
        <v>2943</v>
      </c>
    </row>
    <row r="83" spans="1:11" ht="12.75">
      <c r="A83" s="289"/>
      <c r="B83" s="292"/>
      <c r="C83" s="292"/>
      <c r="D83" s="292"/>
      <c r="E83" s="292"/>
      <c r="F83" s="292"/>
      <c r="G83" s="292"/>
      <c r="H83" s="292"/>
      <c r="I83" s="292"/>
      <c r="J83" s="292"/>
      <c r="K83" s="292"/>
    </row>
    <row r="84" spans="1:11" ht="12.75">
      <c r="A84" s="289"/>
      <c r="B84" s="292"/>
      <c r="C84" s="292"/>
      <c r="D84" s="292"/>
      <c r="E84" s="292"/>
      <c r="F84" s="292"/>
      <c r="G84" s="292"/>
      <c r="H84" s="292"/>
      <c r="I84" s="292"/>
      <c r="J84" s="292"/>
      <c r="K84" s="292"/>
    </row>
    <row r="85" spans="1:11" ht="42.75" customHeight="1">
      <c r="A85" s="856" t="s">
        <v>656</v>
      </c>
      <c r="B85" s="856"/>
      <c r="C85" s="856"/>
      <c r="D85" s="856"/>
      <c r="E85" s="856"/>
      <c r="F85" s="350"/>
      <c r="G85" s="350"/>
      <c r="H85" s="350"/>
      <c r="I85" s="350"/>
      <c r="J85" s="350"/>
      <c r="K85" s="350"/>
    </row>
    <row r="86" spans="1:11" ht="12.75">
      <c r="A86" s="297" t="s">
        <v>437</v>
      </c>
      <c r="B86" s="294"/>
      <c r="C86" s="294"/>
      <c r="D86" s="294"/>
      <c r="E86" s="294"/>
      <c r="F86" s="294"/>
      <c r="G86" s="294"/>
      <c r="H86" s="294"/>
      <c r="I86" s="294"/>
      <c r="J86" s="294"/>
      <c r="K86" s="294"/>
    </row>
    <row r="87" spans="1:11" ht="12.75">
      <c r="A87" s="298" t="s">
        <v>436</v>
      </c>
      <c r="B87" s="351"/>
      <c r="C87" s="351"/>
      <c r="D87" s="351"/>
      <c r="E87" s="351"/>
      <c r="F87" s="351"/>
      <c r="G87" s="351"/>
      <c r="H87" s="351"/>
      <c r="I87" s="351"/>
      <c r="J87" s="351"/>
      <c r="K87" s="351"/>
    </row>
    <row r="92" spans="1:11" ht="10.5" customHeight="1"/>
  </sheetData>
  <mergeCells count="2">
    <mergeCell ref="A2:J2"/>
    <mergeCell ref="A85:E85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43"/>
  <sheetViews>
    <sheetView view="pageBreakPreview" topLeftCell="A22" zoomScaleNormal="100" zoomScaleSheetLayoutView="100" workbookViewId="0">
      <selection activeCell="D48" sqref="D48"/>
    </sheetView>
  </sheetViews>
  <sheetFormatPr baseColWidth="10" defaultColWidth="11.42578125" defaultRowHeight="12.75"/>
  <cols>
    <col min="1" max="1" width="11.42578125" style="275"/>
    <col min="2" max="14" width="10.5703125" style="274" customWidth="1"/>
    <col min="15" max="16384" width="11.42578125" style="275"/>
  </cols>
  <sheetData>
    <row r="1" spans="1:14">
      <c r="A1" s="218" t="s">
        <v>369</v>
      </c>
    </row>
    <row r="2" spans="1:14" ht="15.75">
      <c r="A2" s="286" t="s">
        <v>370</v>
      </c>
    </row>
    <row r="3" spans="1:14" ht="15.75">
      <c r="A3" s="286"/>
    </row>
    <row r="4" spans="1:14" ht="15.75">
      <c r="A4" s="286" t="s">
        <v>368</v>
      </c>
    </row>
    <row r="5" spans="1:14" ht="13.5" thickBot="1">
      <c r="A5" s="233" t="s">
        <v>282</v>
      </c>
      <c r="B5" s="269" t="s">
        <v>117</v>
      </c>
      <c r="C5" s="269" t="s">
        <v>118</v>
      </c>
      <c r="D5" s="269" t="s">
        <v>124</v>
      </c>
      <c r="E5" s="269" t="s">
        <v>126</v>
      </c>
      <c r="F5" s="269" t="s">
        <v>127</v>
      </c>
      <c r="G5" s="269" t="s">
        <v>152</v>
      </c>
      <c r="H5" s="269" t="s">
        <v>153</v>
      </c>
      <c r="I5" s="269" t="s">
        <v>155</v>
      </c>
      <c r="J5" s="269" t="s">
        <v>156</v>
      </c>
      <c r="K5" s="269" t="s">
        <v>157</v>
      </c>
      <c r="L5" s="269" t="s">
        <v>158</v>
      </c>
      <c r="M5" s="269" t="s">
        <v>159</v>
      </c>
      <c r="N5" s="269" t="s">
        <v>55</v>
      </c>
    </row>
    <row r="6" spans="1:14" ht="13.5" thickBot="1">
      <c r="A6" s="276" t="s">
        <v>497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</row>
    <row r="7" spans="1:14">
      <c r="A7" s="279">
        <v>2008</v>
      </c>
      <c r="B7" s="280">
        <v>709</v>
      </c>
      <c r="C7" s="280">
        <v>1674</v>
      </c>
      <c r="D7" s="280">
        <v>642</v>
      </c>
      <c r="E7" s="280">
        <v>807</v>
      </c>
      <c r="F7" s="280">
        <v>1007</v>
      </c>
      <c r="G7" s="280">
        <v>649</v>
      </c>
      <c r="H7" s="280">
        <v>856</v>
      </c>
      <c r="I7" s="280">
        <v>1094</v>
      </c>
      <c r="J7" s="280">
        <v>812</v>
      </c>
      <c r="K7" s="280">
        <v>686</v>
      </c>
      <c r="L7" s="280">
        <v>511</v>
      </c>
      <c r="M7" s="280">
        <v>346</v>
      </c>
      <c r="N7" s="280">
        <v>9793</v>
      </c>
    </row>
    <row r="8" spans="1:14">
      <c r="A8" s="279">
        <v>2009</v>
      </c>
      <c r="B8" s="280">
        <v>353</v>
      </c>
      <c r="C8" s="280">
        <v>717</v>
      </c>
      <c r="D8" s="280">
        <v>601</v>
      </c>
      <c r="E8" s="280">
        <v>338</v>
      </c>
      <c r="F8" s="280">
        <v>507</v>
      </c>
      <c r="G8" s="280">
        <v>281</v>
      </c>
      <c r="H8" s="280">
        <v>304</v>
      </c>
      <c r="I8" s="280">
        <v>586</v>
      </c>
      <c r="J8" s="280">
        <v>415</v>
      </c>
      <c r="K8" s="280">
        <v>439</v>
      </c>
      <c r="L8" s="280">
        <v>404</v>
      </c>
      <c r="M8" s="280">
        <v>290</v>
      </c>
      <c r="N8" s="280">
        <v>5235</v>
      </c>
    </row>
    <row r="9" spans="1:14">
      <c r="A9" s="279">
        <v>2010</v>
      </c>
      <c r="B9" s="280">
        <v>514</v>
      </c>
      <c r="C9" s="280">
        <v>1556</v>
      </c>
      <c r="D9" s="280">
        <v>512</v>
      </c>
      <c r="E9" s="280">
        <v>467</v>
      </c>
      <c r="F9" s="280">
        <v>697</v>
      </c>
      <c r="G9" s="280">
        <v>476</v>
      </c>
      <c r="H9" s="280">
        <v>686</v>
      </c>
      <c r="I9" s="280">
        <v>686</v>
      </c>
      <c r="J9" s="280">
        <v>526</v>
      </c>
      <c r="K9" s="280">
        <v>859</v>
      </c>
      <c r="L9" s="280">
        <v>949</v>
      </c>
      <c r="M9" s="280">
        <v>1710</v>
      </c>
      <c r="N9" s="280">
        <v>9638</v>
      </c>
    </row>
    <row r="10" spans="1:14">
      <c r="A10" s="279">
        <v>2011</v>
      </c>
      <c r="B10" s="280">
        <v>1388</v>
      </c>
      <c r="C10" s="280">
        <v>1930</v>
      </c>
      <c r="D10" s="280">
        <v>961</v>
      </c>
      <c r="E10" s="280">
        <v>782</v>
      </c>
      <c r="F10" s="280">
        <v>898</v>
      </c>
      <c r="G10" s="280">
        <v>494</v>
      </c>
      <c r="H10" s="280">
        <v>545</v>
      </c>
      <c r="I10" s="280">
        <v>600</v>
      </c>
      <c r="J10" s="280">
        <v>691</v>
      </c>
      <c r="K10" s="280">
        <v>451</v>
      </c>
      <c r="L10" s="280">
        <v>739</v>
      </c>
      <c r="M10" s="280">
        <v>463</v>
      </c>
      <c r="N10" s="280">
        <v>9942</v>
      </c>
    </row>
    <row r="11" spans="1:14">
      <c r="A11" s="279">
        <v>2012</v>
      </c>
      <c r="B11" s="280">
        <v>1391</v>
      </c>
      <c r="C11" s="280">
        <v>462</v>
      </c>
      <c r="D11" s="280">
        <v>474</v>
      </c>
      <c r="E11" s="280">
        <v>345</v>
      </c>
      <c r="F11" s="280">
        <v>1279</v>
      </c>
      <c r="G11" s="280">
        <v>523</v>
      </c>
      <c r="H11" s="280">
        <v>450</v>
      </c>
      <c r="I11" s="280">
        <v>611</v>
      </c>
      <c r="J11" s="280">
        <v>384</v>
      </c>
      <c r="K11" s="280">
        <v>371</v>
      </c>
      <c r="L11" s="280">
        <v>739</v>
      </c>
      <c r="M11" s="280">
        <v>218</v>
      </c>
      <c r="N11" s="280">
        <v>7247</v>
      </c>
    </row>
    <row r="12" spans="1:14">
      <c r="A12" s="279">
        <v>2013</v>
      </c>
      <c r="B12" s="280">
        <v>1121</v>
      </c>
      <c r="C12" s="280">
        <v>319</v>
      </c>
      <c r="D12" s="280">
        <v>318</v>
      </c>
      <c r="E12" s="280">
        <v>418</v>
      </c>
      <c r="F12" s="280">
        <v>1035</v>
      </c>
      <c r="G12" s="280">
        <v>376</v>
      </c>
      <c r="H12" s="280">
        <v>360</v>
      </c>
      <c r="I12" s="280">
        <v>451</v>
      </c>
      <c r="J12" s="280">
        <v>310</v>
      </c>
      <c r="K12" s="280">
        <v>271</v>
      </c>
      <c r="L12" s="280">
        <v>650</v>
      </c>
      <c r="M12" s="280">
        <v>168</v>
      </c>
      <c r="N12" s="280">
        <v>5797</v>
      </c>
    </row>
    <row r="13" spans="1:14">
      <c r="A13" s="279">
        <v>2014</v>
      </c>
      <c r="B13" s="280">
        <v>2039</v>
      </c>
      <c r="C13" s="280">
        <v>358</v>
      </c>
      <c r="D13" s="280">
        <v>236</v>
      </c>
      <c r="E13" s="280">
        <v>250</v>
      </c>
      <c r="F13" s="280">
        <v>670</v>
      </c>
      <c r="G13" s="280">
        <v>477</v>
      </c>
      <c r="H13" s="280">
        <v>206</v>
      </c>
      <c r="I13" s="280">
        <v>389</v>
      </c>
      <c r="J13" s="280">
        <v>403</v>
      </c>
      <c r="K13" s="280">
        <v>288</v>
      </c>
      <c r="L13" s="280">
        <v>402</v>
      </c>
      <c r="M13" s="280">
        <v>372</v>
      </c>
      <c r="N13" s="280">
        <v>6090</v>
      </c>
    </row>
    <row r="14" spans="1:14">
      <c r="A14" s="279">
        <v>2015</v>
      </c>
      <c r="B14" s="280">
        <v>2176</v>
      </c>
      <c r="C14" s="280">
        <v>325</v>
      </c>
      <c r="D14" s="280">
        <v>232</v>
      </c>
      <c r="E14" s="280">
        <v>246</v>
      </c>
      <c r="F14" s="280">
        <v>771</v>
      </c>
      <c r="G14" s="280">
        <v>353</v>
      </c>
      <c r="H14" s="280">
        <v>214</v>
      </c>
      <c r="I14" s="280">
        <v>571</v>
      </c>
      <c r="J14" s="280">
        <v>192</v>
      </c>
      <c r="K14" s="280">
        <v>184</v>
      </c>
      <c r="L14" s="280">
        <v>392</v>
      </c>
      <c r="M14" s="280">
        <v>140</v>
      </c>
      <c r="N14" s="280">
        <v>5796</v>
      </c>
    </row>
    <row r="15" spans="1:14">
      <c r="A15" s="279">
        <v>2016</v>
      </c>
      <c r="B15" s="280">
        <v>1917</v>
      </c>
      <c r="C15" s="280">
        <v>223</v>
      </c>
      <c r="D15" s="280">
        <v>205</v>
      </c>
      <c r="E15" s="280">
        <v>271</v>
      </c>
      <c r="F15" s="281">
        <v>0</v>
      </c>
      <c r="G15" s="281">
        <v>0</v>
      </c>
      <c r="H15" s="280">
        <v>879</v>
      </c>
      <c r="I15" s="280">
        <v>292</v>
      </c>
      <c r="J15" s="280">
        <v>330</v>
      </c>
      <c r="K15" s="280">
        <v>307</v>
      </c>
      <c r="L15" s="280">
        <v>582</v>
      </c>
      <c r="M15" s="280">
        <v>300</v>
      </c>
      <c r="N15" s="280">
        <v>5306</v>
      </c>
    </row>
    <row r="16" spans="1:14">
      <c r="A16" s="279">
        <v>2017</v>
      </c>
      <c r="B16" s="280">
        <v>2287</v>
      </c>
      <c r="C16" s="280">
        <v>70</v>
      </c>
      <c r="D16" s="280">
        <v>83</v>
      </c>
      <c r="E16" s="280">
        <v>55</v>
      </c>
      <c r="F16" s="280">
        <v>130</v>
      </c>
      <c r="G16" s="280">
        <v>34</v>
      </c>
      <c r="H16" s="280">
        <v>53</v>
      </c>
      <c r="I16" s="280">
        <v>98</v>
      </c>
      <c r="J16" s="280">
        <v>62</v>
      </c>
      <c r="K16" s="280">
        <v>1661</v>
      </c>
      <c r="L16" s="280">
        <v>895</v>
      </c>
      <c r="M16" s="280">
        <v>403</v>
      </c>
      <c r="N16" s="280">
        <v>5831</v>
      </c>
    </row>
    <row r="17" spans="1:14" ht="13.5" thickBot="1">
      <c r="A17" s="279">
        <v>2018</v>
      </c>
      <c r="B17" s="280">
        <v>699</v>
      </c>
      <c r="C17" s="280">
        <v>372</v>
      </c>
      <c r="D17" s="519">
        <v>349</v>
      </c>
      <c r="E17" s="280">
        <v>596</v>
      </c>
      <c r="F17" s="280">
        <v>1556</v>
      </c>
      <c r="G17" s="280">
        <v>403</v>
      </c>
      <c r="H17" s="280" t="s">
        <v>54</v>
      </c>
      <c r="I17" s="280" t="s">
        <v>54</v>
      </c>
      <c r="J17" s="280" t="s">
        <v>54</v>
      </c>
      <c r="K17" s="280" t="s">
        <v>54</v>
      </c>
      <c r="L17" s="280" t="s">
        <v>54</v>
      </c>
      <c r="M17" s="280" t="s">
        <v>54</v>
      </c>
      <c r="N17" s="280">
        <f>SUM(B17:M17)</f>
        <v>3975</v>
      </c>
    </row>
    <row r="18" spans="1:14" ht="13.5" thickBot="1">
      <c r="A18" s="282" t="s">
        <v>438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4"/>
    </row>
    <row r="19" spans="1:14">
      <c r="A19" s="279">
        <v>2008</v>
      </c>
      <c r="B19" s="280">
        <v>2</v>
      </c>
      <c r="C19" s="280">
        <v>182</v>
      </c>
      <c r="D19" s="280">
        <v>355</v>
      </c>
      <c r="E19" s="280">
        <v>252</v>
      </c>
      <c r="F19" s="280">
        <v>746</v>
      </c>
      <c r="G19" s="280">
        <v>431</v>
      </c>
      <c r="H19" s="280">
        <v>128</v>
      </c>
      <c r="I19" s="280">
        <v>580</v>
      </c>
      <c r="J19" s="280">
        <v>700</v>
      </c>
      <c r="K19" s="280">
        <v>829</v>
      </c>
      <c r="L19" s="280">
        <v>510</v>
      </c>
      <c r="M19" s="280">
        <v>748</v>
      </c>
      <c r="N19" s="280">
        <v>5463</v>
      </c>
    </row>
    <row r="20" spans="1:14">
      <c r="A20" s="279">
        <v>2009</v>
      </c>
      <c r="B20" s="280">
        <v>137</v>
      </c>
      <c r="C20" s="280">
        <v>418</v>
      </c>
      <c r="D20" s="280">
        <v>429</v>
      </c>
      <c r="E20" s="280">
        <v>93</v>
      </c>
      <c r="F20" s="280">
        <v>208</v>
      </c>
      <c r="G20" s="280">
        <v>423</v>
      </c>
      <c r="H20" s="280">
        <v>487</v>
      </c>
      <c r="I20" s="280">
        <v>121</v>
      </c>
      <c r="J20" s="280">
        <v>281</v>
      </c>
      <c r="K20" s="280">
        <v>332</v>
      </c>
      <c r="L20" s="280">
        <v>443</v>
      </c>
      <c r="M20" s="280">
        <v>490</v>
      </c>
      <c r="N20" s="280">
        <v>3862</v>
      </c>
    </row>
    <row r="21" spans="1:14">
      <c r="A21" s="279">
        <v>2010</v>
      </c>
      <c r="B21" s="280">
        <v>215</v>
      </c>
      <c r="C21" s="280">
        <v>261</v>
      </c>
      <c r="D21" s="280">
        <v>195</v>
      </c>
      <c r="E21" s="280">
        <v>236</v>
      </c>
      <c r="F21" s="280">
        <v>251</v>
      </c>
      <c r="G21" s="280">
        <v>244</v>
      </c>
      <c r="H21" s="280">
        <v>352</v>
      </c>
      <c r="I21" s="280">
        <v>216</v>
      </c>
      <c r="J21" s="280">
        <v>450</v>
      </c>
      <c r="K21" s="280">
        <v>301</v>
      </c>
      <c r="L21" s="280">
        <v>582</v>
      </c>
      <c r="M21" s="280">
        <v>688</v>
      </c>
      <c r="N21" s="280">
        <v>3991</v>
      </c>
    </row>
    <row r="22" spans="1:14">
      <c r="A22" s="279">
        <v>2011</v>
      </c>
      <c r="B22" s="280">
        <v>242</v>
      </c>
      <c r="C22" s="280">
        <v>292</v>
      </c>
      <c r="D22" s="280">
        <v>623</v>
      </c>
      <c r="E22" s="280">
        <v>481</v>
      </c>
      <c r="F22" s="280">
        <v>550</v>
      </c>
      <c r="G22" s="280">
        <v>332</v>
      </c>
      <c r="H22" s="280">
        <v>491</v>
      </c>
      <c r="I22" s="280">
        <v>455</v>
      </c>
      <c r="J22" s="280">
        <v>300</v>
      </c>
      <c r="K22" s="280">
        <v>179</v>
      </c>
      <c r="L22" s="280">
        <v>135</v>
      </c>
      <c r="M22" s="280">
        <v>175</v>
      </c>
      <c r="N22" s="280">
        <v>4255</v>
      </c>
    </row>
    <row r="23" spans="1:14" hidden="1">
      <c r="A23" s="279">
        <v>2012</v>
      </c>
      <c r="B23" s="281">
        <v>0</v>
      </c>
      <c r="C23" s="281">
        <v>0</v>
      </c>
      <c r="D23" s="281">
        <v>507</v>
      </c>
      <c r="E23" s="281">
        <v>1002</v>
      </c>
      <c r="F23" s="281">
        <v>517</v>
      </c>
      <c r="G23" s="281">
        <v>318</v>
      </c>
      <c r="H23" s="281">
        <v>347</v>
      </c>
      <c r="I23" s="281">
        <v>346</v>
      </c>
      <c r="J23" s="281">
        <v>196</v>
      </c>
      <c r="K23" s="281">
        <v>444</v>
      </c>
      <c r="L23" s="281">
        <v>336</v>
      </c>
      <c r="M23" s="281">
        <v>363</v>
      </c>
      <c r="N23" s="280">
        <v>4376</v>
      </c>
    </row>
    <row r="24" spans="1:14">
      <c r="A24" s="279">
        <v>2013</v>
      </c>
      <c r="B24" s="281">
        <v>125</v>
      </c>
      <c r="C24" s="281">
        <v>331</v>
      </c>
      <c r="D24" s="281">
        <v>330</v>
      </c>
      <c r="E24" s="281">
        <v>339</v>
      </c>
      <c r="F24" s="281">
        <v>326</v>
      </c>
      <c r="G24" s="281">
        <v>223</v>
      </c>
      <c r="H24" s="281">
        <v>420</v>
      </c>
      <c r="I24" s="281">
        <v>266</v>
      </c>
      <c r="J24" s="281">
        <v>390</v>
      </c>
      <c r="K24" s="281">
        <v>304</v>
      </c>
      <c r="L24" s="281">
        <v>317</v>
      </c>
      <c r="M24" s="281">
        <v>351</v>
      </c>
      <c r="N24" s="280">
        <v>3722</v>
      </c>
    </row>
    <row r="25" spans="1:14">
      <c r="A25" s="279">
        <v>2014</v>
      </c>
      <c r="B25" s="281">
        <v>220</v>
      </c>
      <c r="C25" s="281">
        <v>284</v>
      </c>
      <c r="D25" s="281">
        <v>253</v>
      </c>
      <c r="E25" s="281">
        <v>237</v>
      </c>
      <c r="F25" s="281">
        <v>357</v>
      </c>
      <c r="G25" s="281">
        <v>275</v>
      </c>
      <c r="H25" s="281">
        <v>278</v>
      </c>
      <c r="I25" s="281">
        <v>88</v>
      </c>
      <c r="J25" s="281">
        <v>244</v>
      </c>
      <c r="K25" s="281">
        <v>245</v>
      </c>
      <c r="L25" s="281">
        <v>145</v>
      </c>
      <c r="M25" s="281">
        <v>342</v>
      </c>
      <c r="N25" s="280">
        <v>2968</v>
      </c>
    </row>
    <row r="26" spans="1:14">
      <c r="A26" s="279">
        <v>2015</v>
      </c>
      <c r="B26" s="281">
        <v>225</v>
      </c>
      <c r="C26" s="281">
        <v>112</v>
      </c>
      <c r="D26" s="281">
        <v>155</v>
      </c>
      <c r="E26" s="281">
        <v>388</v>
      </c>
      <c r="F26" s="281">
        <v>364</v>
      </c>
      <c r="G26" s="281">
        <v>208</v>
      </c>
      <c r="H26" s="281">
        <v>393</v>
      </c>
      <c r="I26" s="281">
        <v>166</v>
      </c>
      <c r="J26" s="281">
        <v>474</v>
      </c>
      <c r="K26" s="281">
        <v>0</v>
      </c>
      <c r="L26" s="281">
        <v>0</v>
      </c>
      <c r="M26" s="281">
        <v>0</v>
      </c>
      <c r="N26" s="280">
        <v>2485</v>
      </c>
    </row>
    <row r="27" spans="1:14">
      <c r="A27" s="279">
        <v>2016</v>
      </c>
      <c r="B27" s="281">
        <v>0</v>
      </c>
      <c r="C27" s="281">
        <v>0</v>
      </c>
      <c r="D27" s="281">
        <v>0</v>
      </c>
      <c r="E27" s="281">
        <v>74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908</v>
      </c>
      <c r="L27" s="281">
        <v>179</v>
      </c>
      <c r="M27" s="281">
        <v>285</v>
      </c>
      <c r="N27" s="280">
        <v>1446</v>
      </c>
    </row>
    <row r="28" spans="1:14">
      <c r="A28" s="279">
        <v>2017</v>
      </c>
      <c r="B28" s="281">
        <v>0</v>
      </c>
      <c r="C28" s="280">
        <v>61</v>
      </c>
      <c r="D28" s="280">
        <v>247</v>
      </c>
      <c r="E28" s="280">
        <v>81</v>
      </c>
      <c r="F28" s="280">
        <v>110</v>
      </c>
      <c r="G28" s="280">
        <v>213</v>
      </c>
      <c r="H28" s="280">
        <v>108</v>
      </c>
      <c r="I28" s="280">
        <v>148</v>
      </c>
      <c r="J28" s="280">
        <v>325</v>
      </c>
      <c r="K28" s="280">
        <v>217</v>
      </c>
      <c r="L28" s="280">
        <v>130</v>
      </c>
      <c r="M28" s="280">
        <v>490</v>
      </c>
      <c r="N28" s="280">
        <v>2130</v>
      </c>
    </row>
    <row r="29" spans="1:14" ht="13.5" thickBot="1">
      <c r="A29" s="279">
        <v>2018</v>
      </c>
      <c r="B29" s="281">
        <v>134</v>
      </c>
      <c r="C29" s="280">
        <v>202</v>
      </c>
      <c r="D29" s="519">
        <v>178</v>
      </c>
      <c r="E29" s="280">
        <v>150</v>
      </c>
      <c r="F29" s="280">
        <v>120</v>
      </c>
      <c r="G29" s="280">
        <v>129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>SUM(B29:M29)</f>
        <v>913</v>
      </c>
    </row>
    <row r="30" spans="1:14" ht="13.5" thickBot="1">
      <c r="A30" s="282" t="s">
        <v>637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4"/>
    </row>
    <row r="31" spans="1:14">
      <c r="A31" s="279">
        <v>2008</v>
      </c>
      <c r="B31" s="280">
        <v>800</v>
      </c>
      <c r="C31" s="280">
        <v>92518</v>
      </c>
      <c r="D31" s="280">
        <v>192433</v>
      </c>
      <c r="E31" s="280">
        <v>141524</v>
      </c>
      <c r="F31" s="280">
        <v>400303</v>
      </c>
      <c r="G31" s="280">
        <v>229588</v>
      </c>
      <c r="H31" s="280">
        <v>70032</v>
      </c>
      <c r="I31" s="280">
        <v>304691</v>
      </c>
      <c r="J31" s="280">
        <v>431052</v>
      </c>
      <c r="K31" s="280">
        <v>498837</v>
      </c>
      <c r="L31" s="280">
        <v>298851</v>
      </c>
      <c r="M31" s="280">
        <v>480402</v>
      </c>
      <c r="N31" s="280">
        <v>3141031</v>
      </c>
    </row>
    <row r="32" spans="1:14">
      <c r="A32" s="279">
        <v>2009</v>
      </c>
      <c r="B32" s="280">
        <v>79054</v>
      </c>
      <c r="C32" s="280">
        <v>233271</v>
      </c>
      <c r="D32" s="280">
        <v>245697</v>
      </c>
      <c r="E32" s="280">
        <v>49862</v>
      </c>
      <c r="F32" s="280">
        <v>128089</v>
      </c>
      <c r="G32" s="280">
        <v>262520</v>
      </c>
      <c r="H32" s="280">
        <v>287412</v>
      </c>
      <c r="I32" s="280">
        <v>58346</v>
      </c>
      <c r="J32" s="280">
        <v>184683</v>
      </c>
      <c r="K32" s="280">
        <v>187909</v>
      </c>
      <c r="L32" s="280">
        <v>239235</v>
      </c>
      <c r="M32" s="280">
        <v>252290</v>
      </c>
      <c r="N32" s="280">
        <v>2208368</v>
      </c>
    </row>
    <row r="33" spans="1:14">
      <c r="A33" s="279">
        <v>2010</v>
      </c>
      <c r="B33" s="280">
        <v>105549</v>
      </c>
      <c r="C33" s="280">
        <v>186481</v>
      </c>
      <c r="D33" s="280">
        <v>113138</v>
      </c>
      <c r="E33" s="280">
        <v>126981</v>
      </c>
      <c r="F33" s="280">
        <v>144408</v>
      </c>
      <c r="G33" s="280">
        <v>153551</v>
      </c>
      <c r="H33" s="280">
        <v>236173</v>
      </c>
      <c r="I33" s="280">
        <v>117965</v>
      </c>
      <c r="J33" s="280">
        <v>274273</v>
      </c>
      <c r="K33" s="280">
        <v>201597</v>
      </c>
      <c r="L33" s="280">
        <v>391211</v>
      </c>
      <c r="M33" s="280">
        <v>445154</v>
      </c>
      <c r="N33" s="280">
        <v>2496481</v>
      </c>
    </row>
    <row r="34" spans="1:14">
      <c r="A34" s="279">
        <v>2011</v>
      </c>
      <c r="B34" s="281">
        <v>161710</v>
      </c>
      <c r="C34" s="281">
        <v>170715</v>
      </c>
      <c r="D34" s="281">
        <v>432702</v>
      </c>
      <c r="E34" s="281">
        <v>390251</v>
      </c>
      <c r="F34" s="281">
        <v>437382</v>
      </c>
      <c r="G34" s="281">
        <v>220084</v>
      </c>
      <c r="H34" s="281">
        <v>342824</v>
      </c>
      <c r="I34" s="281">
        <v>299026</v>
      </c>
      <c r="J34" s="280">
        <v>171908</v>
      </c>
      <c r="K34" s="280">
        <v>171167</v>
      </c>
      <c r="L34" s="280">
        <v>101514</v>
      </c>
      <c r="M34" s="280">
        <v>113158</v>
      </c>
      <c r="N34" s="280">
        <v>3012441</v>
      </c>
    </row>
    <row r="35" spans="1:14">
      <c r="A35" s="279">
        <v>2012</v>
      </c>
      <c r="B35" s="281">
        <v>0</v>
      </c>
      <c r="C35" s="281">
        <v>0</v>
      </c>
      <c r="D35" s="281">
        <v>344770</v>
      </c>
      <c r="E35" s="281">
        <v>600417</v>
      </c>
      <c r="F35" s="281">
        <v>306692</v>
      </c>
      <c r="G35" s="281">
        <v>200734</v>
      </c>
      <c r="H35" s="281">
        <v>230042</v>
      </c>
      <c r="I35" s="281">
        <v>200873</v>
      </c>
      <c r="J35" s="280">
        <v>133315</v>
      </c>
      <c r="K35" s="280">
        <v>287218</v>
      </c>
      <c r="L35" s="280">
        <v>214813</v>
      </c>
      <c r="M35" s="280">
        <v>220432</v>
      </c>
      <c r="N35" s="280">
        <v>2739306</v>
      </c>
    </row>
    <row r="36" spans="1:14">
      <c r="A36" s="279">
        <v>2013</v>
      </c>
      <c r="B36" s="281">
        <v>58586</v>
      </c>
      <c r="C36" s="281">
        <v>147664</v>
      </c>
      <c r="D36" s="281">
        <v>152719</v>
      </c>
      <c r="E36" s="281">
        <v>169137</v>
      </c>
      <c r="F36" s="281">
        <v>158259</v>
      </c>
      <c r="G36" s="281">
        <v>117696</v>
      </c>
      <c r="H36" s="281">
        <v>226659</v>
      </c>
      <c r="I36" s="285">
        <v>141609</v>
      </c>
      <c r="J36" s="285">
        <v>204049</v>
      </c>
      <c r="K36" s="285">
        <v>160318</v>
      </c>
      <c r="L36" s="285">
        <v>150143</v>
      </c>
      <c r="M36" s="285">
        <v>173860</v>
      </c>
      <c r="N36" s="280">
        <v>1860699</v>
      </c>
    </row>
    <row r="37" spans="1:14">
      <c r="A37" s="279">
        <v>2014</v>
      </c>
      <c r="B37" s="281">
        <v>98436.3</v>
      </c>
      <c r="C37" s="281">
        <v>133326</v>
      </c>
      <c r="D37" s="281">
        <v>132626.29999999999</v>
      </c>
      <c r="E37" s="281">
        <v>139241</v>
      </c>
      <c r="F37" s="281">
        <v>190666</v>
      </c>
      <c r="G37" s="281">
        <v>126401</v>
      </c>
      <c r="H37" s="281">
        <v>133390</v>
      </c>
      <c r="I37" s="285">
        <v>41694</v>
      </c>
      <c r="J37" s="285">
        <v>127290.4</v>
      </c>
      <c r="K37" s="285">
        <v>127743</v>
      </c>
      <c r="L37" s="285">
        <v>68142</v>
      </c>
      <c r="M37" s="285">
        <v>180040</v>
      </c>
      <c r="N37" s="280">
        <v>1498996</v>
      </c>
    </row>
    <row r="38" spans="1:14">
      <c r="A38" s="279">
        <v>2015</v>
      </c>
      <c r="B38" s="281">
        <v>110934</v>
      </c>
      <c r="C38" s="281">
        <v>53376</v>
      </c>
      <c r="D38" s="281">
        <v>106585</v>
      </c>
      <c r="E38" s="281">
        <v>228911</v>
      </c>
      <c r="F38" s="281">
        <v>208849</v>
      </c>
      <c r="G38" s="281">
        <v>117497</v>
      </c>
      <c r="H38" s="281">
        <v>210342</v>
      </c>
      <c r="I38" s="285">
        <v>97422</v>
      </c>
      <c r="J38" s="285">
        <v>253813</v>
      </c>
      <c r="K38" s="285">
        <v>0</v>
      </c>
      <c r="L38" s="285">
        <v>0</v>
      </c>
      <c r="M38" s="285">
        <v>0</v>
      </c>
      <c r="N38" s="280">
        <v>1387729</v>
      </c>
    </row>
    <row r="39" spans="1:14">
      <c r="A39" s="279">
        <v>2016</v>
      </c>
      <c r="B39" s="281">
        <v>0</v>
      </c>
      <c r="C39" s="281">
        <v>0</v>
      </c>
      <c r="D39" s="281">
        <v>0</v>
      </c>
      <c r="E39" s="281">
        <v>35313</v>
      </c>
      <c r="F39" s="281">
        <v>0</v>
      </c>
      <c r="G39" s="281">
        <v>0</v>
      </c>
      <c r="H39" s="281">
        <v>0</v>
      </c>
      <c r="I39" s="285">
        <v>0</v>
      </c>
      <c r="J39" s="285">
        <v>0</v>
      </c>
      <c r="K39" s="285">
        <v>427494</v>
      </c>
      <c r="L39" s="285">
        <v>84556</v>
      </c>
      <c r="M39" s="285">
        <v>138372</v>
      </c>
      <c r="N39" s="280">
        <v>685735</v>
      </c>
    </row>
    <row r="40" spans="1:14">
      <c r="A40" s="279">
        <v>2017</v>
      </c>
      <c r="B40" s="281">
        <v>0</v>
      </c>
      <c r="C40" s="281">
        <v>32699</v>
      </c>
      <c r="D40" s="281">
        <v>119341</v>
      </c>
      <c r="E40" s="281">
        <v>39632</v>
      </c>
      <c r="F40" s="281">
        <v>52597</v>
      </c>
      <c r="G40" s="281">
        <v>103011</v>
      </c>
      <c r="H40" s="281">
        <v>58147</v>
      </c>
      <c r="I40" s="281">
        <v>71465</v>
      </c>
      <c r="J40" s="280">
        <v>169386</v>
      </c>
      <c r="K40" s="280">
        <v>116649</v>
      </c>
      <c r="L40" s="280">
        <v>66266</v>
      </c>
      <c r="M40" s="280">
        <v>248824</v>
      </c>
      <c r="N40" s="280">
        <v>1078017</v>
      </c>
    </row>
    <row r="41" spans="1:14">
      <c r="A41" s="279">
        <v>2018</v>
      </c>
      <c r="B41" s="281">
        <v>77038</v>
      </c>
      <c r="C41" s="280">
        <v>101004</v>
      </c>
      <c r="D41" s="519">
        <v>87582</v>
      </c>
      <c r="E41" s="280">
        <v>65306</v>
      </c>
      <c r="F41" s="280">
        <v>57553</v>
      </c>
      <c r="G41" s="280">
        <v>60122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>SUM(B41:M41)</f>
        <v>448605</v>
      </c>
    </row>
    <row r="42" spans="1:14">
      <c r="A42" s="279"/>
      <c r="B42" s="281"/>
      <c r="C42" s="280"/>
      <c r="D42" s="519"/>
      <c r="E42" s="280"/>
      <c r="F42" s="280"/>
      <c r="G42" s="280"/>
      <c r="H42" s="280"/>
      <c r="I42" s="280"/>
      <c r="J42" s="280"/>
      <c r="K42" s="280"/>
      <c r="L42" s="280"/>
      <c r="M42" s="280"/>
      <c r="N42" s="280"/>
    </row>
    <row r="43" spans="1:14" ht="46.5" customHeight="1">
      <c r="A43" s="857" t="s">
        <v>657</v>
      </c>
      <c r="B43" s="857"/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</row>
  </sheetData>
  <mergeCells count="1">
    <mergeCell ref="A43:N43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N48"/>
  <sheetViews>
    <sheetView view="pageBreakPreview" zoomScaleNormal="100" zoomScaleSheetLayoutView="100" workbookViewId="0">
      <selection activeCell="D11" sqref="D11"/>
    </sheetView>
  </sheetViews>
  <sheetFormatPr baseColWidth="10" defaultColWidth="11.5703125" defaultRowHeight="12.75"/>
  <cols>
    <col min="1" max="1" width="14.85546875" style="232" customWidth="1"/>
    <col min="2" max="2" width="67" style="197" customWidth="1"/>
    <col min="3" max="3" width="20.5703125" style="209" customWidth="1"/>
    <col min="4" max="4" width="15.7109375" style="209" customWidth="1"/>
    <col min="5" max="5" width="15.7109375" style="197" customWidth="1"/>
    <col min="6" max="6" width="25" style="197" customWidth="1"/>
    <col min="7" max="16384" width="11.5703125" style="197"/>
  </cols>
  <sheetData>
    <row r="1" spans="1:14" s="275" customFormat="1">
      <c r="A1" s="218" t="s">
        <v>369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15.75">
      <c r="A2" s="138" t="s">
        <v>638</v>
      </c>
      <c r="B2" s="770"/>
    </row>
    <row r="3" spans="1:14">
      <c r="A3" s="570" t="s">
        <v>371</v>
      </c>
      <c r="B3" s="570" t="s">
        <v>372</v>
      </c>
      <c r="C3" s="571" t="s">
        <v>416</v>
      </c>
      <c r="D3" s="571" t="s">
        <v>373</v>
      </c>
    </row>
    <row r="4" spans="1:14" ht="15">
      <c r="A4" s="572"/>
      <c r="B4" s="572"/>
      <c r="C4" s="572"/>
      <c r="D4" s="572"/>
    </row>
    <row r="5" spans="1:14">
      <c r="A5" s="573">
        <v>658</v>
      </c>
      <c r="B5" s="573" t="s">
        <v>303</v>
      </c>
      <c r="C5" s="574">
        <v>1406550.9590000003</v>
      </c>
      <c r="D5" s="575">
        <f>C5/128521500.6</f>
        <v>1.0944090696370225E-2</v>
      </c>
    </row>
    <row r="6" spans="1:14">
      <c r="A6" s="573">
        <v>338</v>
      </c>
      <c r="B6" s="573" t="s">
        <v>302</v>
      </c>
      <c r="C6" s="574">
        <v>316945.908</v>
      </c>
      <c r="D6" s="575">
        <f t="shared" ref="D6:D10" si="0">C6/128521500.6</f>
        <v>2.4660924944102311E-3</v>
      </c>
    </row>
    <row r="7" spans="1:14">
      <c r="A7" s="576">
        <v>162</v>
      </c>
      <c r="B7" s="576" t="s">
        <v>374</v>
      </c>
      <c r="C7" s="577">
        <v>65090.801700000011</v>
      </c>
      <c r="D7" s="771">
        <f t="shared" si="0"/>
        <v>5.064584633397909E-4</v>
      </c>
    </row>
    <row r="8" spans="1:14">
      <c r="A8" s="576">
        <v>32</v>
      </c>
      <c r="B8" s="576" t="s">
        <v>375</v>
      </c>
      <c r="C8" s="577">
        <v>22108.1577</v>
      </c>
      <c r="D8" s="771">
        <f t="shared" si="0"/>
        <v>1.7201913762902331E-4</v>
      </c>
    </row>
    <row r="9" spans="1:14">
      <c r="A9" s="576">
        <v>24</v>
      </c>
      <c r="B9" s="576" t="s">
        <v>442</v>
      </c>
      <c r="C9" s="577">
        <v>37107.166700000002</v>
      </c>
      <c r="D9" s="771">
        <f t="shared" si="0"/>
        <v>2.8872341613477866E-4</v>
      </c>
    </row>
    <row r="10" spans="1:14">
      <c r="A10" s="576">
        <v>75</v>
      </c>
      <c r="B10" s="576" t="s">
        <v>376</v>
      </c>
      <c r="C10" s="577">
        <v>32598.32039999999</v>
      </c>
      <c r="D10" s="771">
        <f t="shared" si="0"/>
        <v>2.536409880667079E-4</v>
      </c>
    </row>
    <row r="11" spans="1:14">
      <c r="A11" s="578">
        <f>SUM(A5:A6)</f>
        <v>996</v>
      </c>
      <c r="B11" s="579" t="s">
        <v>377</v>
      </c>
      <c r="C11" s="578">
        <f>SUM(C5:C6)</f>
        <v>1723496.8670000003</v>
      </c>
      <c r="D11" s="580">
        <f>C11/128521500.6</f>
        <v>1.3410183190780457E-2</v>
      </c>
      <c r="F11" s="625"/>
    </row>
    <row r="12" spans="1:14">
      <c r="F12" s="625"/>
    </row>
    <row r="13" spans="1:14">
      <c r="F13" s="625"/>
    </row>
    <row r="14" spans="1:14" ht="15.75">
      <c r="A14" s="138" t="s">
        <v>639</v>
      </c>
      <c r="F14" s="625"/>
    </row>
    <row r="15" spans="1:14">
      <c r="A15" s="234" t="s">
        <v>378</v>
      </c>
      <c r="B15" s="262" t="s">
        <v>413</v>
      </c>
      <c r="C15" s="263" t="s">
        <v>379</v>
      </c>
      <c r="D15" s="263" t="s">
        <v>416</v>
      </c>
      <c r="E15" s="269" t="s">
        <v>373</v>
      </c>
      <c r="F15" s="625"/>
    </row>
    <row r="16" spans="1:14">
      <c r="A16" s="272"/>
      <c r="B16" s="270"/>
      <c r="C16" s="271"/>
      <c r="D16" s="271"/>
      <c r="E16" s="270"/>
      <c r="F16" s="626"/>
    </row>
    <row r="17" spans="1:14">
      <c r="A17" s="232" t="s">
        <v>380</v>
      </c>
      <c r="B17" s="197" t="s">
        <v>381</v>
      </c>
      <c r="C17" s="209">
        <v>243</v>
      </c>
      <c r="D17" s="209">
        <v>23010287</v>
      </c>
      <c r="E17" s="264">
        <f>D17/F17</f>
        <v>0.17903834189376475</v>
      </c>
      <c r="F17" s="627">
        <v>128521560</v>
      </c>
    </row>
    <row r="18" spans="1:14">
      <c r="A18" s="232">
        <v>2</v>
      </c>
      <c r="B18" s="197" t="s">
        <v>382</v>
      </c>
      <c r="C18" s="209">
        <v>54</v>
      </c>
      <c r="D18" s="209">
        <v>16580666</v>
      </c>
      <c r="E18" s="264">
        <f t="shared" ref="E18:E28" si="1">D18/F18</f>
        <v>0.12901077453463838</v>
      </c>
      <c r="F18" s="627">
        <v>128521560</v>
      </c>
    </row>
    <row r="19" spans="1:14">
      <c r="A19" s="232" t="s">
        <v>383</v>
      </c>
      <c r="B19" s="197" t="s">
        <v>441</v>
      </c>
      <c r="C19" s="209">
        <v>66</v>
      </c>
      <c r="D19" s="209">
        <v>15212305</v>
      </c>
      <c r="E19" s="264">
        <f t="shared" si="1"/>
        <v>0.11836383716475275</v>
      </c>
      <c r="F19" s="627">
        <v>128521560</v>
      </c>
    </row>
    <row r="20" spans="1:14">
      <c r="A20" s="232" t="s">
        <v>384</v>
      </c>
      <c r="B20" s="197" t="s">
        <v>385</v>
      </c>
      <c r="C20" s="209">
        <v>15</v>
      </c>
      <c r="D20" s="209">
        <v>14811758</v>
      </c>
      <c r="E20" s="264">
        <f t="shared" si="1"/>
        <v>0.11524726279388454</v>
      </c>
      <c r="F20" s="627">
        <v>128521560</v>
      </c>
    </row>
    <row r="21" spans="1:14">
      <c r="A21" s="232" t="s">
        <v>386</v>
      </c>
      <c r="B21" s="197" t="s">
        <v>387</v>
      </c>
      <c r="C21" s="209">
        <v>9314</v>
      </c>
      <c r="D21" s="209">
        <v>5852337</v>
      </c>
      <c r="E21" s="264">
        <f t="shared" si="1"/>
        <v>4.5535838500559749E-2</v>
      </c>
      <c r="F21" s="627">
        <v>128521560</v>
      </c>
    </row>
    <row r="22" spans="1:14">
      <c r="A22" s="232" t="s">
        <v>388</v>
      </c>
      <c r="B22" s="197" t="s">
        <v>389</v>
      </c>
      <c r="C22" s="209">
        <v>61</v>
      </c>
      <c r="D22" s="209">
        <v>4156521</v>
      </c>
      <c r="E22" s="264">
        <f t="shared" si="1"/>
        <v>3.2341040678311096E-2</v>
      </c>
      <c r="F22" s="627">
        <v>128521560</v>
      </c>
    </row>
    <row r="23" spans="1:14">
      <c r="A23" s="232" t="s">
        <v>390</v>
      </c>
      <c r="B23" s="197" t="s">
        <v>391</v>
      </c>
      <c r="C23" s="209">
        <v>27</v>
      </c>
      <c r="D23" s="209">
        <v>1312238</v>
      </c>
      <c r="E23" s="264">
        <f t="shared" si="1"/>
        <v>1.021025577342821E-2</v>
      </c>
      <c r="F23" s="627">
        <v>128521560</v>
      </c>
    </row>
    <row r="24" spans="1:14">
      <c r="A24" s="232" t="s">
        <v>392</v>
      </c>
      <c r="B24" s="197" t="s">
        <v>393</v>
      </c>
      <c r="C24" s="209">
        <v>108</v>
      </c>
      <c r="D24" s="209">
        <v>634224</v>
      </c>
      <c r="E24" s="264">
        <f t="shared" si="1"/>
        <v>4.9347673651020107E-3</v>
      </c>
      <c r="F24" s="627">
        <v>128521560</v>
      </c>
    </row>
    <row r="25" spans="1:14">
      <c r="A25" s="232" t="s">
        <v>394</v>
      </c>
      <c r="B25" s="197" t="s">
        <v>395</v>
      </c>
      <c r="C25" s="209">
        <v>43</v>
      </c>
      <c r="D25" s="209">
        <v>362300</v>
      </c>
      <c r="E25" s="264">
        <f t="shared" si="1"/>
        <v>2.8189822781485067E-3</v>
      </c>
      <c r="F25" s="627">
        <v>128521560</v>
      </c>
    </row>
    <row r="26" spans="1:14">
      <c r="A26" s="232" t="s">
        <v>396</v>
      </c>
      <c r="B26" s="197" t="s">
        <v>397</v>
      </c>
      <c r="C26" s="209">
        <v>2167</v>
      </c>
      <c r="D26" s="209">
        <v>348466</v>
      </c>
      <c r="E26" s="264">
        <f t="shared" si="1"/>
        <v>2.7113427505859717E-3</v>
      </c>
      <c r="F26" s="627">
        <v>128521560</v>
      </c>
    </row>
    <row r="27" spans="1:14">
      <c r="A27" s="232" t="s">
        <v>398</v>
      </c>
      <c r="B27" s="197" t="s">
        <v>399</v>
      </c>
      <c r="C27" s="209">
        <v>6</v>
      </c>
      <c r="D27" s="209">
        <v>223665</v>
      </c>
      <c r="E27" s="265">
        <f t="shared" si="1"/>
        <v>1.740291667794882E-3</v>
      </c>
      <c r="F27" s="627">
        <v>128521560</v>
      </c>
    </row>
    <row r="28" spans="1:14">
      <c r="A28" s="232" t="s">
        <v>400</v>
      </c>
      <c r="B28" s="197" t="s">
        <v>401</v>
      </c>
      <c r="C28" s="209">
        <v>20</v>
      </c>
      <c r="D28" s="209">
        <v>4188.8599999999997</v>
      </c>
      <c r="E28" s="265">
        <f t="shared" si="1"/>
        <v>3.2592663830099786E-5</v>
      </c>
      <c r="F28" s="627">
        <v>128521560</v>
      </c>
    </row>
    <row r="29" spans="1:14">
      <c r="A29" s="261" t="s">
        <v>55</v>
      </c>
      <c r="B29" s="266"/>
      <c r="C29" s="267">
        <f>SUM(C17:C28)</f>
        <v>12124</v>
      </c>
      <c r="D29" s="267">
        <f>SUM(D17:D28)</f>
        <v>82508955.859999999</v>
      </c>
      <c r="E29" s="268">
        <f>D29/F29</f>
        <v>0.64198532806480091</v>
      </c>
      <c r="F29" s="627">
        <v>128521560</v>
      </c>
    </row>
    <row r="30" spans="1:14">
      <c r="F30" s="626"/>
    </row>
    <row r="31" spans="1:14" ht="32.25" customHeight="1">
      <c r="A31" s="858" t="s">
        <v>658</v>
      </c>
      <c r="B31" s="858"/>
      <c r="C31" s="858"/>
      <c r="D31" s="858"/>
      <c r="E31" s="858"/>
      <c r="F31" s="787"/>
      <c r="G31" s="787"/>
      <c r="H31" s="787"/>
      <c r="I31" s="787"/>
      <c r="J31" s="787"/>
      <c r="K31" s="787"/>
      <c r="L31" s="787"/>
      <c r="M31" s="787"/>
      <c r="N31" s="787"/>
    </row>
    <row r="32" spans="1:14">
      <c r="F32" s="625"/>
    </row>
    <row r="33" spans="1:6">
      <c r="F33" s="625"/>
    </row>
    <row r="34" spans="1:6">
      <c r="F34" s="625"/>
    </row>
    <row r="35" spans="1:6">
      <c r="F35" s="625"/>
    </row>
    <row r="36" spans="1:6">
      <c r="F36" s="625"/>
    </row>
    <row r="37" spans="1:6">
      <c r="F37" s="625"/>
    </row>
    <row r="38" spans="1:6">
      <c r="F38" s="625"/>
    </row>
    <row r="39" spans="1:6">
      <c r="F39" s="625"/>
    </row>
    <row r="40" spans="1:6">
      <c r="F40" s="625"/>
    </row>
    <row r="48" spans="1:6">
      <c r="A48" s="232" t="s">
        <v>402</v>
      </c>
      <c r="C48" s="197"/>
      <c r="D48" s="197"/>
    </row>
  </sheetData>
  <mergeCells count="1">
    <mergeCell ref="A31:E31"/>
  </mergeCells>
  <printOptions horizontalCentered="1" verticalCentered="1"/>
  <pageMargins left="0" right="0" top="0" bottom="0" header="0.31496062992125984" footer="0.31496062992125984"/>
  <pageSetup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topLeftCell="A22" zoomScaleNormal="100" zoomScaleSheetLayoutView="100" workbookViewId="0">
      <selection activeCell="H37" sqref="H37"/>
    </sheetView>
  </sheetViews>
  <sheetFormatPr baseColWidth="10" defaultRowHeight="15"/>
  <cols>
    <col min="1" max="1" width="16.7109375" style="124" customWidth="1"/>
    <col min="2" max="2" width="9.42578125" style="124" customWidth="1"/>
    <col min="3" max="3" width="15.42578125" style="124" customWidth="1"/>
    <col min="4" max="4" width="9.140625" style="124" bestFit="1" customWidth="1"/>
    <col min="5" max="5" width="12.42578125" style="124" customWidth="1"/>
    <col min="6" max="6" width="9.140625" style="124" bestFit="1" customWidth="1"/>
    <col min="7" max="7" width="15.85546875" style="124" customWidth="1"/>
    <col min="8" max="16384" width="11.42578125" style="124"/>
  </cols>
  <sheetData>
    <row r="1" spans="1:14" s="275" customFormat="1" ht="12.75">
      <c r="A1" s="218" t="s">
        <v>369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>
      <c r="A2" s="860" t="s">
        <v>500</v>
      </c>
      <c r="B2" s="860"/>
      <c r="C2" s="860"/>
      <c r="D2" s="860"/>
      <c r="E2" s="860"/>
      <c r="F2" s="860"/>
      <c r="G2" s="860"/>
    </row>
    <row r="3" spans="1:14">
      <c r="A3" s="860"/>
      <c r="B3" s="860"/>
      <c r="C3" s="860"/>
      <c r="D3" s="860"/>
      <c r="E3" s="860"/>
      <c r="F3" s="860"/>
      <c r="G3" s="860"/>
    </row>
    <row r="4" spans="1:14" ht="15.75" thickBot="1"/>
    <row r="5" spans="1:14" ht="15" customHeight="1" thickBot="1">
      <c r="A5" s="583"/>
      <c r="B5" s="861" t="s">
        <v>640</v>
      </c>
      <c r="C5" s="862"/>
      <c r="D5" s="865" t="s">
        <v>504</v>
      </c>
      <c r="E5" s="865"/>
      <c r="F5" s="865"/>
      <c r="G5" s="866"/>
    </row>
    <row r="6" spans="1:14" ht="15.75" thickBot="1">
      <c r="A6" s="583"/>
      <c r="B6" s="863"/>
      <c r="C6" s="864"/>
      <c r="D6" s="867" t="s">
        <v>505</v>
      </c>
      <c r="E6" s="868"/>
      <c r="F6" s="869" t="s">
        <v>641</v>
      </c>
      <c r="G6" s="870"/>
    </row>
    <row r="7" spans="1:14" ht="15.75" thickBot="1">
      <c r="A7" s="587" t="s">
        <v>502</v>
      </c>
      <c r="B7" s="588" t="s">
        <v>379</v>
      </c>
      <c r="C7" s="588" t="s">
        <v>503</v>
      </c>
      <c r="D7" s="588" t="s">
        <v>379</v>
      </c>
      <c r="E7" s="588" t="s">
        <v>416</v>
      </c>
      <c r="F7" s="588" t="s">
        <v>379</v>
      </c>
      <c r="G7" s="589" t="s">
        <v>416</v>
      </c>
    </row>
    <row r="8" spans="1:14">
      <c r="A8" s="628" t="s">
        <v>289</v>
      </c>
      <c r="B8" s="584">
        <v>201</v>
      </c>
      <c r="C8" s="585">
        <v>102098</v>
      </c>
      <c r="D8" s="584">
        <v>0</v>
      </c>
      <c r="E8" s="584">
        <v>0</v>
      </c>
      <c r="F8" s="584">
        <v>13</v>
      </c>
      <c r="G8" s="629">
        <v>3022</v>
      </c>
    </row>
    <row r="9" spans="1:14">
      <c r="A9" s="628" t="s">
        <v>481</v>
      </c>
      <c r="B9" s="586">
        <v>4157</v>
      </c>
      <c r="C9" s="585">
        <v>1527572</v>
      </c>
      <c r="D9" s="584">
        <v>20</v>
      </c>
      <c r="E9" s="585">
        <v>10500</v>
      </c>
      <c r="F9" s="584">
        <v>239</v>
      </c>
      <c r="G9" s="629">
        <v>110249.48</v>
      </c>
    </row>
    <row r="10" spans="1:14">
      <c r="A10" s="628" t="s">
        <v>642</v>
      </c>
      <c r="B10" s="586">
        <v>1840</v>
      </c>
      <c r="C10" s="585">
        <v>1072523</v>
      </c>
      <c r="D10" s="584">
        <v>16</v>
      </c>
      <c r="E10" s="585">
        <v>6600</v>
      </c>
      <c r="F10" s="584">
        <v>255</v>
      </c>
      <c r="G10" s="629">
        <v>167200</v>
      </c>
    </row>
    <row r="11" spans="1:14">
      <c r="A11" s="628" t="s">
        <v>34</v>
      </c>
      <c r="B11" s="586">
        <v>4940</v>
      </c>
      <c r="C11" s="585">
        <v>2280747</v>
      </c>
      <c r="D11" s="584">
        <v>35</v>
      </c>
      <c r="E11" s="585">
        <v>15100</v>
      </c>
      <c r="F11" s="584">
        <v>338</v>
      </c>
      <c r="G11" s="629">
        <v>137600</v>
      </c>
    </row>
    <row r="12" spans="1:14">
      <c r="A12" s="628" t="s">
        <v>45</v>
      </c>
      <c r="B12" s="586">
        <v>2168</v>
      </c>
      <c r="C12" s="585">
        <v>1126271</v>
      </c>
      <c r="D12" s="584">
        <v>48</v>
      </c>
      <c r="E12" s="585">
        <v>27400</v>
      </c>
      <c r="F12" s="584">
        <v>307</v>
      </c>
      <c r="G12" s="629">
        <v>187300</v>
      </c>
    </row>
    <row r="13" spans="1:14">
      <c r="A13" s="628" t="s">
        <v>40</v>
      </c>
      <c r="B13" s="586">
        <v>1764</v>
      </c>
      <c r="C13" s="585">
        <v>820861</v>
      </c>
      <c r="D13" s="584">
        <v>9</v>
      </c>
      <c r="E13" s="585">
        <v>4200</v>
      </c>
      <c r="F13" s="584">
        <v>178</v>
      </c>
      <c r="G13" s="629">
        <v>102900</v>
      </c>
    </row>
    <row r="14" spans="1:14">
      <c r="A14" s="628" t="s">
        <v>643</v>
      </c>
      <c r="B14" s="584">
        <v>16</v>
      </c>
      <c r="C14" s="585">
        <v>2250</v>
      </c>
      <c r="D14" s="584">
        <v>0</v>
      </c>
      <c r="E14" s="584">
        <v>0</v>
      </c>
      <c r="F14" s="584">
        <v>1</v>
      </c>
      <c r="G14" s="630">
        <v>10</v>
      </c>
    </row>
    <row r="15" spans="1:14">
      <c r="A15" s="628" t="s">
        <v>36</v>
      </c>
      <c r="B15" s="586">
        <v>2312</v>
      </c>
      <c r="C15" s="585">
        <v>1069651</v>
      </c>
      <c r="D15" s="584">
        <v>32</v>
      </c>
      <c r="E15" s="585">
        <v>8934</v>
      </c>
      <c r="F15" s="584">
        <v>278</v>
      </c>
      <c r="G15" s="629">
        <v>113277</v>
      </c>
    </row>
    <row r="16" spans="1:14">
      <c r="A16" s="628" t="s">
        <v>42</v>
      </c>
      <c r="B16" s="586">
        <v>2531</v>
      </c>
      <c r="C16" s="585">
        <v>761951</v>
      </c>
      <c r="D16" s="584">
        <v>23</v>
      </c>
      <c r="E16" s="585">
        <v>13200</v>
      </c>
      <c r="F16" s="584">
        <v>198</v>
      </c>
      <c r="G16" s="629">
        <v>116700</v>
      </c>
    </row>
    <row r="17" spans="1:7">
      <c r="A17" s="628" t="s">
        <v>484</v>
      </c>
      <c r="B17" s="584">
        <v>933</v>
      </c>
      <c r="C17" s="585">
        <v>446251</v>
      </c>
      <c r="D17" s="584">
        <v>18</v>
      </c>
      <c r="E17" s="585">
        <v>10100</v>
      </c>
      <c r="F17" s="584">
        <v>122</v>
      </c>
      <c r="G17" s="629">
        <v>63000</v>
      </c>
    </row>
    <row r="18" spans="1:7">
      <c r="A18" s="628" t="s">
        <v>39</v>
      </c>
      <c r="B18" s="586">
        <v>1293</v>
      </c>
      <c r="C18" s="585">
        <v>564614</v>
      </c>
      <c r="D18" s="584">
        <v>21</v>
      </c>
      <c r="E18" s="585">
        <v>6800</v>
      </c>
      <c r="F18" s="584">
        <v>143</v>
      </c>
      <c r="G18" s="629">
        <v>56900</v>
      </c>
    </row>
    <row r="19" spans="1:7">
      <c r="A19" s="628" t="s">
        <v>483</v>
      </c>
      <c r="B19" s="586">
        <v>3289</v>
      </c>
      <c r="C19" s="585">
        <v>844764</v>
      </c>
      <c r="D19" s="584">
        <v>16</v>
      </c>
      <c r="E19" s="585">
        <v>5000</v>
      </c>
      <c r="F19" s="584">
        <v>129</v>
      </c>
      <c r="G19" s="629">
        <v>44700</v>
      </c>
    </row>
    <row r="20" spans="1:7">
      <c r="A20" s="628" t="s">
        <v>44</v>
      </c>
      <c r="B20" s="586">
        <v>3250</v>
      </c>
      <c r="C20" s="585">
        <v>1249240</v>
      </c>
      <c r="D20" s="584">
        <v>36</v>
      </c>
      <c r="E20" s="585">
        <v>14100</v>
      </c>
      <c r="F20" s="584">
        <v>344</v>
      </c>
      <c r="G20" s="629">
        <v>177003</v>
      </c>
    </row>
    <row r="21" spans="1:7">
      <c r="A21" s="628" t="s">
        <v>287</v>
      </c>
      <c r="B21" s="584">
        <v>453</v>
      </c>
      <c r="C21" s="585">
        <v>244244</v>
      </c>
      <c r="D21" s="584">
        <v>2</v>
      </c>
      <c r="E21" s="585">
        <v>300</v>
      </c>
      <c r="F21" s="584">
        <v>27</v>
      </c>
      <c r="G21" s="629">
        <v>8000</v>
      </c>
    </row>
    <row r="22" spans="1:7">
      <c r="A22" s="628" t="s">
        <v>41</v>
      </c>
      <c r="B22" s="586">
        <v>4307</v>
      </c>
      <c r="C22" s="585">
        <v>1468877</v>
      </c>
      <c r="D22" s="584">
        <v>32</v>
      </c>
      <c r="E22" s="585">
        <v>13630</v>
      </c>
      <c r="F22" s="584">
        <v>308</v>
      </c>
      <c r="G22" s="629">
        <v>165160</v>
      </c>
    </row>
    <row r="23" spans="1:7">
      <c r="A23" s="628" t="s">
        <v>290</v>
      </c>
      <c r="B23" s="584">
        <v>74</v>
      </c>
      <c r="C23" s="585">
        <v>22400</v>
      </c>
      <c r="D23" s="584">
        <v>0</v>
      </c>
      <c r="E23" s="584">
        <v>0</v>
      </c>
      <c r="F23" s="584">
        <v>7</v>
      </c>
      <c r="G23" s="629">
        <v>1800</v>
      </c>
    </row>
    <row r="24" spans="1:7">
      <c r="A24" s="628" t="s">
        <v>28</v>
      </c>
      <c r="B24" s="586">
        <v>1653</v>
      </c>
      <c r="C24" s="585">
        <v>316770</v>
      </c>
      <c r="D24" s="584">
        <v>11</v>
      </c>
      <c r="E24" s="585">
        <v>1600</v>
      </c>
      <c r="F24" s="584">
        <v>78</v>
      </c>
      <c r="G24" s="629">
        <v>12000</v>
      </c>
    </row>
    <row r="25" spans="1:7">
      <c r="A25" s="628" t="s">
        <v>35</v>
      </c>
      <c r="B25" s="586">
        <v>1271</v>
      </c>
      <c r="C25" s="585">
        <v>839059</v>
      </c>
      <c r="D25" s="584">
        <v>2</v>
      </c>
      <c r="E25" s="585">
        <v>1200</v>
      </c>
      <c r="F25" s="584">
        <v>69</v>
      </c>
      <c r="G25" s="629">
        <v>41400</v>
      </c>
    </row>
    <row r="26" spans="1:7">
      <c r="A26" s="628" t="s">
        <v>38</v>
      </c>
      <c r="B26" s="586">
        <v>1210</v>
      </c>
      <c r="C26" s="585">
        <v>444278</v>
      </c>
      <c r="D26" s="584">
        <v>1</v>
      </c>
      <c r="E26" s="585">
        <v>200</v>
      </c>
      <c r="F26" s="584">
        <v>51</v>
      </c>
      <c r="G26" s="629">
        <v>23400</v>
      </c>
    </row>
    <row r="27" spans="1:7">
      <c r="A27" s="628" t="s">
        <v>162</v>
      </c>
      <c r="B27" s="586">
        <v>1244</v>
      </c>
      <c r="C27" s="585">
        <v>805833</v>
      </c>
      <c r="D27" s="584">
        <v>11</v>
      </c>
      <c r="E27" s="585">
        <v>3500</v>
      </c>
      <c r="F27" s="584">
        <v>95</v>
      </c>
      <c r="G27" s="629">
        <v>32800</v>
      </c>
    </row>
    <row r="28" spans="1:7">
      <c r="A28" s="628" t="s">
        <v>43</v>
      </c>
      <c r="B28" s="586">
        <v>3197</v>
      </c>
      <c r="C28" s="585">
        <v>1469137</v>
      </c>
      <c r="D28" s="584">
        <v>53</v>
      </c>
      <c r="E28" s="585">
        <v>35700</v>
      </c>
      <c r="F28" s="584">
        <v>462</v>
      </c>
      <c r="G28" s="629">
        <v>230700</v>
      </c>
    </row>
    <row r="29" spans="1:7">
      <c r="A29" s="628" t="s">
        <v>489</v>
      </c>
      <c r="B29" s="586">
        <v>165</v>
      </c>
      <c r="C29" s="585">
        <v>59500</v>
      </c>
      <c r="D29" s="584">
        <v>3</v>
      </c>
      <c r="E29" s="585">
        <v>800</v>
      </c>
      <c r="F29" s="584">
        <v>21</v>
      </c>
      <c r="G29" s="629">
        <v>7400</v>
      </c>
    </row>
    <row r="30" spans="1:7">
      <c r="A30" s="628" t="s">
        <v>37</v>
      </c>
      <c r="B30" s="586">
        <v>1048</v>
      </c>
      <c r="C30" s="585">
        <v>690065</v>
      </c>
      <c r="D30" s="584">
        <v>6</v>
      </c>
      <c r="E30" s="584">
        <v>800</v>
      </c>
      <c r="F30" s="584">
        <v>244</v>
      </c>
      <c r="G30" s="629">
        <v>194700</v>
      </c>
    </row>
    <row r="31" spans="1:7">
      <c r="A31" s="628" t="s">
        <v>291</v>
      </c>
      <c r="B31" s="584">
        <v>68</v>
      </c>
      <c r="C31" s="585">
        <v>12500</v>
      </c>
      <c r="D31" s="584">
        <v>0</v>
      </c>
      <c r="E31" s="584">
        <v>0</v>
      </c>
      <c r="F31" s="584">
        <v>8</v>
      </c>
      <c r="G31" s="629">
        <v>1100</v>
      </c>
    </row>
    <row r="32" spans="1:7">
      <c r="A32" s="628" t="s">
        <v>498</v>
      </c>
      <c r="B32" s="584">
        <v>30</v>
      </c>
      <c r="C32" s="585">
        <v>4900</v>
      </c>
      <c r="D32" s="584">
        <v>0</v>
      </c>
      <c r="E32" s="585">
        <v>0</v>
      </c>
      <c r="F32" s="584">
        <v>8</v>
      </c>
      <c r="G32" s="629">
        <v>800</v>
      </c>
    </row>
    <row r="33" spans="1:14" ht="15.75" thickBot="1">
      <c r="A33" s="772" t="s">
        <v>499</v>
      </c>
      <c r="B33" s="585">
        <v>117</v>
      </c>
      <c r="C33" s="585">
        <v>14500</v>
      </c>
      <c r="D33" s="584">
        <v>8</v>
      </c>
      <c r="E33" s="585">
        <v>7200</v>
      </c>
      <c r="F33" s="585">
        <v>52</v>
      </c>
      <c r="G33" s="629">
        <v>25862</v>
      </c>
      <c r="H33" s="777"/>
      <c r="I33" s="777"/>
      <c r="J33" s="777"/>
      <c r="K33" s="777"/>
      <c r="L33" s="777"/>
      <c r="M33" s="777"/>
    </row>
    <row r="34" spans="1:14" ht="15.75" thickBot="1">
      <c r="A34" s="773" t="s">
        <v>55</v>
      </c>
      <c r="B34" s="774">
        <v>43531</v>
      </c>
      <c r="C34" s="774">
        <v>18260856</v>
      </c>
      <c r="D34" s="775">
        <v>403</v>
      </c>
      <c r="E34" s="774">
        <v>186864</v>
      </c>
      <c r="F34" s="774">
        <v>3975</v>
      </c>
      <c r="G34" s="776">
        <v>2024983.48</v>
      </c>
      <c r="H34" s="777"/>
    </row>
    <row r="35" spans="1:14">
      <c r="A35" s="784"/>
      <c r="B35" s="785"/>
      <c r="C35" s="785"/>
      <c r="D35" s="784"/>
      <c r="E35" s="785"/>
      <c r="F35" s="785"/>
      <c r="G35" s="785"/>
      <c r="H35" s="777"/>
    </row>
    <row r="36" spans="1:14" ht="56.25" customHeight="1">
      <c r="A36" s="857" t="s">
        <v>659</v>
      </c>
      <c r="B36" s="857"/>
      <c r="C36" s="857"/>
      <c r="D36" s="857"/>
      <c r="E36" s="857"/>
      <c r="F36" s="857"/>
      <c r="G36" s="857"/>
      <c r="H36" s="297"/>
      <c r="I36" s="297"/>
      <c r="J36" s="297"/>
      <c r="K36" s="297"/>
      <c r="L36" s="297"/>
      <c r="M36" s="297"/>
      <c r="N36" s="297"/>
    </row>
    <row r="37" spans="1:14" ht="24" customHeight="1">
      <c r="A37" s="859" t="s">
        <v>501</v>
      </c>
      <c r="B37" s="859"/>
      <c r="C37" s="859"/>
      <c r="D37" s="859"/>
      <c r="E37" s="859"/>
      <c r="F37" s="859"/>
      <c r="G37" s="859"/>
      <c r="H37" s="297"/>
      <c r="I37" s="297"/>
      <c r="J37" s="297"/>
      <c r="K37" s="297"/>
      <c r="L37" s="297"/>
      <c r="M37" s="297"/>
      <c r="N37" s="297"/>
    </row>
    <row r="38" spans="1:14">
      <c r="A38" s="581"/>
    </row>
    <row r="39" spans="1:14">
      <c r="A39" s="582"/>
    </row>
  </sheetData>
  <mergeCells count="7">
    <mergeCell ref="A36:G36"/>
    <mergeCell ref="A37:G37"/>
    <mergeCell ref="A2:G3"/>
    <mergeCell ref="B5:C6"/>
    <mergeCell ref="D5:G5"/>
    <mergeCell ref="D6:E6"/>
    <mergeCell ref="F6:G6"/>
  </mergeCells>
  <pageMargins left="0.7" right="0.7" top="0.75" bottom="0.75" header="0.3" footer="0.3"/>
  <pageSetup paperSize="9" scale="99" orientation="portrait" r:id="rId1"/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H23"/>
  <sheetViews>
    <sheetView tabSelected="1" view="pageBreakPreview" zoomScaleNormal="100" zoomScaleSheetLayoutView="100" workbookViewId="0">
      <selection activeCell="D18" sqref="D18"/>
    </sheetView>
  </sheetViews>
  <sheetFormatPr baseColWidth="10" defaultColWidth="11.42578125" defaultRowHeight="15"/>
  <cols>
    <col min="1" max="1" width="16.85546875" style="155" customWidth="1"/>
    <col min="2" max="6" width="19.42578125" style="151" customWidth="1"/>
    <col min="7" max="16384" width="11.42578125" style="152"/>
  </cols>
  <sheetData>
    <row r="1" spans="1:7">
      <c r="A1" s="208" t="s">
        <v>411</v>
      </c>
      <c r="B1" s="232"/>
      <c r="C1" s="232"/>
      <c r="D1" s="232"/>
      <c r="E1" s="232"/>
      <c r="F1" s="232"/>
    </row>
    <row r="2" spans="1:7" ht="15.75">
      <c r="A2" s="138" t="s">
        <v>412</v>
      </c>
      <c r="B2" s="232"/>
      <c r="C2" s="232"/>
      <c r="D2" s="232"/>
      <c r="E2" s="232"/>
      <c r="F2" s="232"/>
    </row>
    <row r="3" spans="1:7">
      <c r="A3" s="208"/>
      <c r="B3" s="232"/>
      <c r="C3" s="232"/>
      <c r="D3" s="232"/>
      <c r="E3" s="232"/>
      <c r="F3" s="232"/>
    </row>
    <row r="4" spans="1:7">
      <c r="A4" s="207" t="s">
        <v>251</v>
      </c>
      <c r="B4" s="258" t="s">
        <v>403</v>
      </c>
      <c r="C4" s="258" t="s">
        <v>404</v>
      </c>
      <c r="D4" s="258" t="s">
        <v>405</v>
      </c>
      <c r="E4" s="258" t="s">
        <v>406</v>
      </c>
      <c r="F4" s="258" t="s">
        <v>407</v>
      </c>
    </row>
    <row r="5" spans="1:7">
      <c r="A5" s="207"/>
      <c r="B5" s="258" t="s">
        <v>408</v>
      </c>
      <c r="C5" s="258"/>
      <c r="D5" s="258" t="s">
        <v>409</v>
      </c>
      <c r="E5" s="258" t="s">
        <v>408</v>
      </c>
      <c r="F5" s="258" t="s">
        <v>410</v>
      </c>
    </row>
    <row r="6" spans="1:7">
      <c r="A6" s="208">
        <v>2011</v>
      </c>
      <c r="B6" s="232">
        <v>58.66</v>
      </c>
      <c r="C6" s="232">
        <v>146.12</v>
      </c>
      <c r="D6" s="232">
        <v>70.680000000000007</v>
      </c>
      <c r="E6" s="232">
        <v>135.63</v>
      </c>
      <c r="F6" s="232">
        <v>411.09</v>
      </c>
      <c r="G6" s="386"/>
    </row>
    <row r="7" spans="1:7">
      <c r="A7" s="208">
        <v>2012</v>
      </c>
      <c r="B7" s="232">
        <v>441.66</v>
      </c>
      <c r="C7" s="232">
        <v>12.71</v>
      </c>
      <c r="D7" s="232">
        <v>571.66999999999996</v>
      </c>
      <c r="E7" s="232">
        <v>941.67</v>
      </c>
      <c r="F7" s="256">
        <v>1967.71</v>
      </c>
      <c r="G7" s="386"/>
    </row>
    <row r="8" spans="1:7">
      <c r="A8" s="208">
        <v>2013</v>
      </c>
      <c r="B8" s="232">
        <v>336.98</v>
      </c>
      <c r="C8" s="232">
        <v>11.91</v>
      </c>
      <c r="D8" s="232">
        <v>505.37</v>
      </c>
      <c r="E8" s="232">
        <v>809.47</v>
      </c>
      <c r="F8" s="256">
        <v>1663.73</v>
      </c>
      <c r="G8" s="386"/>
    </row>
    <row r="9" spans="1:7">
      <c r="A9" s="208">
        <v>2014</v>
      </c>
      <c r="B9" s="232">
        <v>372.45</v>
      </c>
      <c r="C9" s="232">
        <v>120.64</v>
      </c>
      <c r="D9" s="232">
        <v>528.97</v>
      </c>
      <c r="E9" s="232">
        <v>535.11</v>
      </c>
      <c r="F9" s="256">
        <v>1557.17</v>
      </c>
      <c r="G9" s="386"/>
    </row>
    <row r="10" spans="1:7">
      <c r="A10" s="208">
        <v>2015</v>
      </c>
      <c r="B10" s="232">
        <v>208.18</v>
      </c>
      <c r="C10" s="232">
        <v>198.71</v>
      </c>
      <c r="D10" s="232">
        <v>352.16</v>
      </c>
      <c r="E10" s="232">
        <v>344.16</v>
      </c>
      <c r="F10" s="256">
        <v>1103.2</v>
      </c>
      <c r="G10" s="386"/>
    </row>
    <row r="11" spans="1:7">
      <c r="A11" s="208">
        <v>2016</v>
      </c>
      <c r="B11" s="232">
        <v>236.43</v>
      </c>
      <c r="C11" s="232">
        <v>205.76</v>
      </c>
      <c r="D11" s="232">
        <v>519.58000000000004</v>
      </c>
      <c r="E11" s="232">
        <v>101.5</v>
      </c>
      <c r="F11" s="256">
        <v>1063.27</v>
      </c>
      <c r="G11" s="386"/>
    </row>
    <row r="12" spans="1:7">
      <c r="A12" s="208">
        <v>2017</v>
      </c>
      <c r="B12" s="385">
        <v>638.01203592000002</v>
      </c>
      <c r="C12" s="385">
        <v>260.90940907000004</v>
      </c>
      <c r="D12" s="385">
        <v>808.82568502999993</v>
      </c>
      <c r="E12" s="385">
        <v>66.167433000000003</v>
      </c>
      <c r="F12" s="385">
        <v>1773.9145630200001</v>
      </c>
      <c r="G12" s="386"/>
    </row>
    <row r="13" spans="1:7">
      <c r="A13" s="214" t="s">
        <v>591</v>
      </c>
      <c r="B13" s="259">
        <f>SUM(B14:B20)</f>
        <v>450.33064388000008</v>
      </c>
      <c r="C13" s="259">
        <f t="shared" ref="C13:F13" si="0">SUM(C14:C20)</f>
        <v>160.20557299999999</v>
      </c>
      <c r="D13" s="259">
        <f t="shared" si="0"/>
        <v>543.08808408000004</v>
      </c>
      <c r="E13" s="259">
        <f t="shared" si="0"/>
        <v>49.214457030000005</v>
      </c>
      <c r="F13" s="259">
        <f t="shared" si="0"/>
        <v>1202.8387579900002</v>
      </c>
    </row>
    <row r="14" spans="1:7">
      <c r="A14" s="208" t="s">
        <v>137</v>
      </c>
      <c r="B14" s="256">
        <v>7.3141999999999999E-2</v>
      </c>
      <c r="C14" s="256">
        <v>28.185164029999999</v>
      </c>
      <c r="D14" s="256">
        <v>0.24851297</v>
      </c>
      <c r="E14" s="256" t="s">
        <v>54</v>
      </c>
      <c r="F14" s="256">
        <f>SUM(B14:E14)</f>
        <v>28.506819</v>
      </c>
      <c r="G14" s="387"/>
    </row>
    <row r="15" spans="1:7">
      <c r="A15" s="208" t="s">
        <v>138</v>
      </c>
      <c r="B15" s="256">
        <v>51.307370000000006</v>
      </c>
      <c r="C15" s="256">
        <v>14.785137980000002</v>
      </c>
      <c r="D15" s="256">
        <v>53.634860969999998</v>
      </c>
      <c r="E15" s="256">
        <v>4.6292420000000005</v>
      </c>
      <c r="F15" s="256">
        <f>SUM(B15:E15)</f>
        <v>124.35661095</v>
      </c>
      <c r="G15" s="387"/>
    </row>
    <row r="16" spans="1:7">
      <c r="A16" s="208" t="s">
        <v>139</v>
      </c>
      <c r="B16" s="256">
        <v>183.65521099000003</v>
      </c>
      <c r="C16" s="256">
        <v>27.507437999999997</v>
      </c>
      <c r="D16" s="256">
        <v>230.42256400000002</v>
      </c>
      <c r="E16" s="256">
        <v>25.635743999999999</v>
      </c>
      <c r="F16" s="256">
        <f>SUM(B16:E16)</f>
        <v>467.22095699000005</v>
      </c>
      <c r="G16" s="387"/>
    </row>
    <row r="17" spans="1:8">
      <c r="A17" s="208" t="s">
        <v>140</v>
      </c>
      <c r="B17" s="256" t="s">
        <v>54</v>
      </c>
      <c r="C17" s="256">
        <v>22.11587007</v>
      </c>
      <c r="D17" s="256" t="s">
        <v>54</v>
      </c>
      <c r="E17" s="256" t="s">
        <v>54</v>
      </c>
      <c r="F17" s="256">
        <f t="shared" ref="F17:F18" si="1">SUM(B17:E17)</f>
        <v>22.11587007</v>
      </c>
    </row>
    <row r="18" spans="1:8">
      <c r="A18" s="208" t="s">
        <v>141</v>
      </c>
      <c r="B18" s="256">
        <v>84.665308950000011</v>
      </c>
      <c r="C18" s="256">
        <v>20.10221593</v>
      </c>
      <c r="D18" s="256">
        <v>96.473646129999992</v>
      </c>
      <c r="E18" s="256">
        <v>18.949471030000002</v>
      </c>
      <c r="F18" s="256">
        <f t="shared" si="1"/>
        <v>220.19064204000003</v>
      </c>
    </row>
    <row r="19" spans="1:8">
      <c r="A19" s="208" t="s">
        <v>142</v>
      </c>
      <c r="B19" s="256">
        <v>129.72532995999998</v>
      </c>
      <c r="C19" s="256">
        <v>9.4005019900000004</v>
      </c>
      <c r="D19" s="256">
        <v>161.29537901</v>
      </c>
      <c r="E19" s="256" t="s">
        <v>54</v>
      </c>
      <c r="F19" s="256">
        <f>SUM(B19:E19)</f>
        <v>300.42121096</v>
      </c>
    </row>
    <row r="20" spans="1:8">
      <c r="A20" s="208" t="s">
        <v>143</v>
      </c>
      <c r="B20" s="256">
        <v>0.90428197999999993</v>
      </c>
      <c r="C20" s="256">
        <v>38.109245000000001</v>
      </c>
      <c r="D20" s="256">
        <v>1.0131209999999999</v>
      </c>
      <c r="E20" s="256" t="s">
        <v>54</v>
      </c>
      <c r="F20" s="256">
        <f>SUM(B20:E20)</f>
        <v>40.02664798</v>
      </c>
    </row>
    <row r="21" spans="1:8">
      <c r="A21" s="211" t="s">
        <v>407</v>
      </c>
      <c r="B21" s="260">
        <f>SUM(B6:B13)</f>
        <v>2742.7026798000002</v>
      </c>
      <c r="C21" s="260">
        <f>SUM(C6:C13)</f>
        <v>1116.9649820700001</v>
      </c>
      <c r="D21" s="260">
        <f>SUM(D6:D13)</f>
        <v>3900.3437691099998</v>
      </c>
      <c r="E21" s="260">
        <f>SUM(E6:E13)</f>
        <v>2982.9218900300002</v>
      </c>
      <c r="F21" s="260">
        <f>SUM(F6:F13)</f>
        <v>10742.923321010001</v>
      </c>
    </row>
    <row r="22" spans="1:8">
      <c r="B22" s="384"/>
      <c r="C22" s="384"/>
      <c r="D22" s="384"/>
      <c r="E22" s="384"/>
      <c r="F22" s="384"/>
      <c r="H22" s="550"/>
    </row>
    <row r="23" spans="1:8" ht="32.25" customHeight="1">
      <c r="A23" s="857" t="s">
        <v>592</v>
      </c>
      <c r="B23" s="857"/>
      <c r="C23" s="857"/>
      <c r="D23" s="857"/>
      <c r="E23" s="857"/>
      <c r="F23" s="857"/>
      <c r="H23" s="549"/>
    </row>
  </sheetData>
  <mergeCells count="1">
    <mergeCell ref="A23:F23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96" t="s">
        <v>172</v>
      </c>
      <c r="C2" s="796"/>
      <c r="D2" s="796"/>
      <c r="E2" s="796"/>
      <c r="F2" s="796"/>
      <c r="G2" s="796"/>
    </row>
    <row r="3" spans="2:8">
      <c r="B3" s="796" t="s">
        <v>171</v>
      </c>
      <c r="C3" s="796"/>
      <c r="D3" s="796"/>
      <c r="E3" s="796"/>
      <c r="F3" s="796"/>
      <c r="G3" s="796"/>
    </row>
    <row r="5" spans="2:8" ht="33.75">
      <c r="B5" s="85"/>
      <c r="C5" s="86" t="s">
        <v>128</v>
      </c>
      <c r="D5" s="85" t="s">
        <v>129</v>
      </c>
      <c r="E5" s="85" t="s">
        <v>130</v>
      </c>
      <c r="F5" s="87" t="s">
        <v>131</v>
      </c>
      <c r="G5" s="87" t="s">
        <v>132</v>
      </c>
      <c r="H5" s="87" t="s">
        <v>55</v>
      </c>
    </row>
    <row r="8" spans="2:8">
      <c r="B8" s="59">
        <v>2011</v>
      </c>
      <c r="C8" s="60" t="s">
        <v>133</v>
      </c>
      <c r="D8" s="61" t="s">
        <v>134</v>
      </c>
      <c r="E8" s="61">
        <v>74.252005180000012</v>
      </c>
      <c r="F8" s="61" t="s">
        <v>54</v>
      </c>
      <c r="G8" s="62" t="s">
        <v>54</v>
      </c>
      <c r="H8" s="62">
        <f>SUM(D8:G8)</f>
        <v>74.252005180000012</v>
      </c>
    </row>
    <row r="9" spans="2:8">
      <c r="B9" s="63"/>
      <c r="C9" s="64" t="s">
        <v>135</v>
      </c>
      <c r="D9" s="65">
        <v>5.07822101</v>
      </c>
      <c r="E9" s="65">
        <v>70.916692009999991</v>
      </c>
      <c r="F9" s="65">
        <v>5.4546779699999997</v>
      </c>
      <c r="G9" s="66" t="s">
        <v>54</v>
      </c>
      <c r="H9" s="66">
        <f t="shared" ref="H9:H61" si="0">SUM(D9:G9)</f>
        <v>81.44959098999999</v>
      </c>
    </row>
    <row r="10" spans="2:8">
      <c r="B10" s="67"/>
      <c r="C10" s="68" t="s">
        <v>136</v>
      </c>
      <c r="D10" s="69">
        <v>53.582341989999996</v>
      </c>
      <c r="E10" s="69">
        <v>0.95393199000000006</v>
      </c>
      <c r="F10" s="69">
        <v>65.223550990000007</v>
      </c>
      <c r="G10" s="70">
        <v>135.62538000999999</v>
      </c>
      <c r="H10" s="70">
        <f t="shared" si="0"/>
        <v>255.38520498</v>
      </c>
    </row>
    <row r="11" spans="2:8">
      <c r="B11" s="120"/>
      <c r="C11" s="118" t="s">
        <v>55</v>
      </c>
      <c r="D11" s="121">
        <f>SUM(D8:D10)</f>
        <v>58.660562999999996</v>
      </c>
      <c r="E11" s="121">
        <f>SUM(E8:E10)</f>
        <v>146.12262917999999</v>
      </c>
      <c r="F11" s="121">
        <f>SUM(F8:F10)</f>
        <v>70.678228960000013</v>
      </c>
      <c r="G11" s="121">
        <f>SUM(G8:G10)</f>
        <v>135.62538000999999</v>
      </c>
      <c r="H11" s="121">
        <f t="shared" si="0"/>
        <v>411.08680114999993</v>
      </c>
    </row>
    <row r="12" spans="2:8">
      <c r="B12" s="59">
        <v>2012</v>
      </c>
      <c r="C12" s="60" t="s">
        <v>137</v>
      </c>
      <c r="D12" s="61">
        <v>62.824097009999996</v>
      </c>
      <c r="E12" s="61">
        <v>4.1418440200000006</v>
      </c>
      <c r="F12" s="61">
        <v>74.358613950000006</v>
      </c>
      <c r="G12" s="62">
        <v>81.362797069999985</v>
      </c>
      <c r="H12" s="62">
        <f t="shared" si="0"/>
        <v>222.68735205000002</v>
      </c>
    </row>
    <row r="13" spans="2:8">
      <c r="B13" s="63"/>
      <c r="C13" s="64" t="s">
        <v>138</v>
      </c>
      <c r="D13" s="65">
        <v>48.167363980000005</v>
      </c>
      <c r="E13" s="65">
        <v>0.10188</v>
      </c>
      <c r="F13" s="65">
        <v>60.340161020000004</v>
      </c>
      <c r="G13" s="66">
        <v>48.651877030000001</v>
      </c>
      <c r="H13" s="66">
        <f t="shared" si="0"/>
        <v>157.26128203000002</v>
      </c>
    </row>
    <row r="14" spans="2:8">
      <c r="B14" s="63"/>
      <c r="C14" s="64" t="s">
        <v>139</v>
      </c>
      <c r="D14" s="65">
        <v>9.1524989899999998</v>
      </c>
      <c r="E14" s="65">
        <v>0.37464199999999998</v>
      </c>
      <c r="F14" s="65">
        <v>9.9011580099999996</v>
      </c>
      <c r="G14" s="66">
        <v>63.045594969999996</v>
      </c>
      <c r="H14" s="66">
        <f t="shared" si="0"/>
        <v>82.473893969999992</v>
      </c>
    </row>
    <row r="15" spans="2:8">
      <c r="B15" s="63"/>
      <c r="C15" s="64" t="s">
        <v>140</v>
      </c>
      <c r="D15" s="65" t="s">
        <v>134</v>
      </c>
      <c r="E15" s="65">
        <v>0.65635500000000002</v>
      </c>
      <c r="F15" s="65" t="s">
        <v>54</v>
      </c>
      <c r="G15" s="66" t="s">
        <v>54</v>
      </c>
      <c r="H15" s="66">
        <f t="shared" si="0"/>
        <v>0.65635500000000002</v>
      </c>
    </row>
    <row r="16" spans="2:8">
      <c r="B16" s="63"/>
      <c r="C16" s="64" t="s">
        <v>141</v>
      </c>
      <c r="D16" s="65">
        <v>39.030414999999998</v>
      </c>
      <c r="E16" s="65">
        <v>1.0892379699999999</v>
      </c>
      <c r="F16" s="65">
        <v>49.080779019999994</v>
      </c>
      <c r="G16" s="66">
        <v>145.60501001</v>
      </c>
      <c r="H16" s="66">
        <f t="shared" si="0"/>
        <v>234.805442</v>
      </c>
    </row>
    <row r="17" spans="2:8">
      <c r="B17" s="63"/>
      <c r="C17" s="64" t="s">
        <v>142</v>
      </c>
      <c r="D17" s="65">
        <v>79.399479990000003</v>
      </c>
      <c r="E17" s="65">
        <v>0.66559897000000001</v>
      </c>
      <c r="F17" s="65">
        <v>102.48355596000002</v>
      </c>
      <c r="G17" s="66">
        <v>107.716645</v>
      </c>
      <c r="H17" s="66">
        <f t="shared" si="0"/>
        <v>290.26527992000001</v>
      </c>
    </row>
    <row r="18" spans="2:8">
      <c r="B18" s="63"/>
      <c r="C18" s="64" t="s">
        <v>143</v>
      </c>
      <c r="D18" s="65" t="s">
        <v>134</v>
      </c>
      <c r="E18" s="65">
        <v>0.35561801999999998</v>
      </c>
      <c r="F18" s="65">
        <v>0.39148200000000005</v>
      </c>
      <c r="G18" s="66" t="s">
        <v>54</v>
      </c>
      <c r="H18" s="66">
        <f t="shared" si="0"/>
        <v>0.74710001999999998</v>
      </c>
    </row>
    <row r="19" spans="2:8">
      <c r="B19" s="63"/>
      <c r="C19" s="64" t="s">
        <v>144</v>
      </c>
      <c r="D19" s="65">
        <v>18.247289000000002</v>
      </c>
      <c r="E19" s="65">
        <v>1.148998</v>
      </c>
      <c r="F19" s="65">
        <v>25.069594939999998</v>
      </c>
      <c r="G19" s="66" t="s">
        <v>54</v>
      </c>
      <c r="H19" s="66">
        <f t="shared" si="0"/>
        <v>44.465881940000003</v>
      </c>
    </row>
    <row r="20" spans="2:8">
      <c r="B20" s="63"/>
      <c r="C20" s="64" t="s">
        <v>145</v>
      </c>
      <c r="D20" s="65">
        <v>96.126011009999985</v>
      </c>
      <c r="E20" s="65">
        <v>1.207028</v>
      </c>
      <c r="F20" s="65">
        <v>124.00815412</v>
      </c>
      <c r="G20" s="66">
        <v>274.66685699999999</v>
      </c>
      <c r="H20" s="66">
        <f t="shared" si="0"/>
        <v>496.00805012999996</v>
      </c>
    </row>
    <row r="21" spans="2:8">
      <c r="B21" s="63"/>
      <c r="C21" s="64" t="s">
        <v>133</v>
      </c>
      <c r="D21" s="65" t="s">
        <v>134</v>
      </c>
      <c r="E21" s="65">
        <v>1.6384880000000002</v>
      </c>
      <c r="F21" s="65" t="s">
        <v>54</v>
      </c>
      <c r="G21" s="66" t="s">
        <v>54</v>
      </c>
      <c r="H21" s="66">
        <f t="shared" si="0"/>
        <v>1.6384880000000002</v>
      </c>
    </row>
    <row r="22" spans="2:8">
      <c r="B22" s="63"/>
      <c r="C22" s="64" t="s">
        <v>135</v>
      </c>
      <c r="D22" s="65">
        <v>37.156631010000005</v>
      </c>
      <c r="E22" s="65">
        <v>1.271609</v>
      </c>
      <c r="F22" s="65">
        <v>54.745559030000003</v>
      </c>
      <c r="G22" s="66" t="s">
        <v>54</v>
      </c>
      <c r="H22" s="66">
        <f t="shared" si="0"/>
        <v>93.173799040000006</v>
      </c>
    </row>
    <row r="23" spans="2:8">
      <c r="B23" s="67"/>
      <c r="C23" s="68" t="s">
        <v>146</v>
      </c>
      <c r="D23" s="69">
        <v>51.55153301</v>
      </c>
      <c r="E23" s="69">
        <v>5.9597000000000004E-2</v>
      </c>
      <c r="F23" s="69">
        <v>71.292634950000007</v>
      </c>
      <c r="G23" s="70">
        <v>220.61931699000002</v>
      </c>
      <c r="H23" s="70">
        <f t="shared" si="0"/>
        <v>343.52308195000001</v>
      </c>
    </row>
    <row r="24" spans="2:8">
      <c r="B24" s="120"/>
      <c r="C24" s="118" t="s">
        <v>55</v>
      </c>
      <c r="D24" s="121">
        <f>SUM(D12:D23)</f>
        <v>441.65531900000008</v>
      </c>
      <c r="E24" s="121">
        <f>SUM(E12:E23)</f>
        <v>12.710895980000002</v>
      </c>
      <c r="F24" s="121">
        <f>SUM(F12:F23)</f>
        <v>571.671693</v>
      </c>
      <c r="G24" s="121">
        <f>SUM(G12:G23)</f>
        <v>941.66809807000004</v>
      </c>
      <c r="H24" s="121">
        <f t="shared" si="0"/>
        <v>1967.70600605</v>
      </c>
    </row>
    <row r="25" spans="2:8">
      <c r="B25" s="59">
        <v>2013</v>
      </c>
      <c r="C25" s="60" t="s">
        <v>137</v>
      </c>
      <c r="D25" s="61">
        <v>7.6820100000000004E-3</v>
      </c>
      <c r="E25" s="61">
        <v>1.6654300100000001</v>
      </c>
      <c r="F25" s="61">
        <v>0.67418499999999992</v>
      </c>
      <c r="G25" s="62">
        <v>0</v>
      </c>
      <c r="H25" s="62">
        <f t="shared" si="0"/>
        <v>2.3472970200000001</v>
      </c>
    </row>
    <row r="26" spans="2:8">
      <c r="B26" s="63"/>
      <c r="C26" s="64" t="s">
        <v>138</v>
      </c>
      <c r="D26" s="65">
        <v>21.660934000000001</v>
      </c>
      <c r="E26" s="65">
        <v>2.360214</v>
      </c>
      <c r="F26" s="65">
        <v>33.753632039999999</v>
      </c>
      <c r="G26" s="66">
        <v>5.4566549999999996</v>
      </c>
      <c r="H26" s="66">
        <f t="shared" si="0"/>
        <v>63.231435039999994</v>
      </c>
    </row>
    <row r="27" spans="2:8">
      <c r="B27" s="63"/>
      <c r="C27" s="64" t="s">
        <v>139</v>
      </c>
      <c r="D27" s="65">
        <v>65.725545979999993</v>
      </c>
      <c r="E27" s="65">
        <v>1.359478</v>
      </c>
      <c r="F27" s="65">
        <v>90.361466989999997</v>
      </c>
      <c r="G27" s="66">
        <v>293.31292001999998</v>
      </c>
      <c r="H27" s="66">
        <f t="shared" si="0"/>
        <v>450.75941098999999</v>
      </c>
    </row>
    <row r="28" spans="2:8">
      <c r="B28" s="63"/>
      <c r="C28" s="64" t="s">
        <v>120</v>
      </c>
      <c r="D28" s="65">
        <v>1.3670899599999999</v>
      </c>
      <c r="E28" s="65">
        <v>0.489813</v>
      </c>
      <c r="F28" s="65">
        <v>0.87217999999999996</v>
      </c>
      <c r="G28" s="66">
        <v>1.9000000000000001E-5</v>
      </c>
      <c r="H28" s="66">
        <f t="shared" si="0"/>
        <v>2.7291019599999999</v>
      </c>
    </row>
    <row r="29" spans="2:8">
      <c r="B29" s="63"/>
      <c r="C29" s="64" t="s">
        <v>141</v>
      </c>
      <c r="D29" s="65">
        <v>23.826887970000001</v>
      </c>
      <c r="E29" s="65">
        <v>0.68775702000000005</v>
      </c>
      <c r="F29" s="65">
        <v>34.449959069999998</v>
      </c>
      <c r="G29" s="66">
        <v>132.62300809000001</v>
      </c>
      <c r="H29" s="66">
        <f t="shared" si="0"/>
        <v>191.58761215000001</v>
      </c>
    </row>
    <row r="30" spans="2:8">
      <c r="B30" s="63"/>
      <c r="C30" s="64" t="s">
        <v>142</v>
      </c>
      <c r="D30" s="65">
        <v>73.42502300999999</v>
      </c>
      <c r="E30" s="65">
        <v>0.47390100000000002</v>
      </c>
      <c r="F30" s="65">
        <v>112.57678302000001</v>
      </c>
      <c r="G30" s="66">
        <v>20.224245</v>
      </c>
      <c r="H30" s="66">
        <f t="shared" si="0"/>
        <v>206.69995202999999</v>
      </c>
    </row>
    <row r="31" spans="2:8">
      <c r="B31" s="63"/>
      <c r="C31" s="64" t="s">
        <v>143</v>
      </c>
      <c r="D31" s="65">
        <v>0</v>
      </c>
      <c r="E31" s="65">
        <v>0.63022696999999994</v>
      </c>
      <c r="F31" s="65">
        <v>0.32477</v>
      </c>
      <c r="G31" s="66">
        <v>0</v>
      </c>
      <c r="H31" s="66">
        <f t="shared" si="0"/>
        <v>0.95499696999999995</v>
      </c>
    </row>
    <row r="32" spans="2:8">
      <c r="B32" s="63"/>
      <c r="C32" s="64" t="s">
        <v>147</v>
      </c>
      <c r="D32" s="65">
        <v>25.174167000000001</v>
      </c>
      <c r="E32" s="65">
        <v>0.69820694999999999</v>
      </c>
      <c r="F32" s="65">
        <v>45.54200307</v>
      </c>
      <c r="G32" s="66">
        <v>72.417529980000012</v>
      </c>
      <c r="H32" s="66">
        <f t="shared" si="0"/>
        <v>143.831907</v>
      </c>
    </row>
    <row r="33" spans="2:8">
      <c r="B33" s="63"/>
      <c r="C33" s="64" t="s">
        <v>148</v>
      </c>
      <c r="D33" s="65">
        <v>41.106206010000008</v>
      </c>
      <c r="E33" s="65">
        <v>0.65959699999999999</v>
      </c>
      <c r="F33" s="65">
        <v>60.56780002</v>
      </c>
      <c r="G33" s="66">
        <v>96.463214010000016</v>
      </c>
      <c r="H33" s="66">
        <f t="shared" si="0"/>
        <v>198.79681704000001</v>
      </c>
    </row>
    <row r="34" spans="2:8">
      <c r="B34" s="63"/>
      <c r="C34" s="64" t="s">
        <v>149</v>
      </c>
      <c r="D34" s="65">
        <v>3.9786000000000002E-2</v>
      </c>
      <c r="E34" s="65">
        <v>0.80451007999999991</v>
      </c>
      <c r="F34" s="65">
        <v>1.1600559499999998</v>
      </c>
      <c r="G34" s="66">
        <v>0.2</v>
      </c>
      <c r="H34" s="66">
        <f t="shared" si="0"/>
        <v>2.2043520299999999</v>
      </c>
    </row>
    <row r="35" spans="2:8">
      <c r="B35" s="63"/>
      <c r="C35" s="64" t="s">
        <v>135</v>
      </c>
      <c r="D35" s="65">
        <v>13.09331203</v>
      </c>
      <c r="E35" s="65">
        <v>0.6853490000000001</v>
      </c>
      <c r="F35" s="65">
        <v>20.488748059999999</v>
      </c>
      <c r="G35" s="66">
        <v>178.25462704</v>
      </c>
      <c r="H35" s="66">
        <f t="shared" si="0"/>
        <v>212.52203613</v>
      </c>
    </row>
    <row r="36" spans="2:8">
      <c r="B36" s="67"/>
      <c r="C36" s="68" t="s">
        <v>136</v>
      </c>
      <c r="D36" s="69">
        <v>71.55782400999999</v>
      </c>
      <c r="E36" s="69">
        <v>1.3957080000000002</v>
      </c>
      <c r="F36" s="69">
        <v>104.59380802</v>
      </c>
      <c r="G36" s="70">
        <v>10.52248393</v>
      </c>
      <c r="H36" s="70">
        <f t="shared" si="0"/>
        <v>188.06982395999998</v>
      </c>
    </row>
    <row r="37" spans="2:8">
      <c r="B37" s="120"/>
      <c r="C37" s="118" t="s">
        <v>55</v>
      </c>
      <c r="D37" s="121">
        <f>SUM(D25:D36)</f>
        <v>336.98445797999995</v>
      </c>
      <c r="E37" s="121">
        <f>SUM(E25:E36)</f>
        <v>11.910191030000002</v>
      </c>
      <c r="F37" s="121">
        <f>SUM(F25:F36)</f>
        <v>505.36539124000001</v>
      </c>
      <c r="G37" s="121">
        <f>SUM(G25:G36)</f>
        <v>809.47470207000003</v>
      </c>
      <c r="H37" s="121">
        <f t="shared" si="0"/>
        <v>1663.7347423199999</v>
      </c>
    </row>
    <row r="38" spans="2:8">
      <c r="B38" s="59">
        <v>2014</v>
      </c>
      <c r="C38" s="60" t="s">
        <v>137</v>
      </c>
      <c r="D38" s="61" t="s">
        <v>54</v>
      </c>
      <c r="E38" s="61">
        <v>1.3267860900000001</v>
      </c>
      <c r="F38" s="61" t="s">
        <v>54</v>
      </c>
      <c r="G38" s="62" t="s">
        <v>54</v>
      </c>
      <c r="H38" s="62">
        <f t="shared" si="0"/>
        <v>1.3267860900000001</v>
      </c>
    </row>
    <row r="39" spans="2:8">
      <c r="B39" s="63"/>
      <c r="C39" s="64" t="s">
        <v>138</v>
      </c>
      <c r="D39" s="65">
        <v>10.899421019999998</v>
      </c>
      <c r="E39" s="65">
        <v>0.32034800000000002</v>
      </c>
      <c r="F39" s="65">
        <v>15.217180990000001</v>
      </c>
      <c r="G39" s="66">
        <v>55.58428601</v>
      </c>
      <c r="H39" s="66">
        <f t="shared" si="0"/>
        <v>82.021236020000003</v>
      </c>
    </row>
    <row r="40" spans="2:8">
      <c r="B40" s="63"/>
      <c r="C40" s="64" t="s">
        <v>139</v>
      </c>
      <c r="D40" s="65">
        <v>61.024490990000004</v>
      </c>
      <c r="E40" s="65">
        <v>0.82191999999999998</v>
      </c>
      <c r="F40" s="65">
        <v>98.17055302</v>
      </c>
      <c r="G40" s="66">
        <v>182.77540000999997</v>
      </c>
      <c r="H40" s="66">
        <f t="shared" si="0"/>
        <v>342.79236401999998</v>
      </c>
    </row>
    <row r="41" spans="2:8">
      <c r="B41" s="63"/>
      <c r="C41" s="64" t="s">
        <v>140</v>
      </c>
      <c r="D41" s="65">
        <v>3.6859999999999997E-2</v>
      </c>
      <c r="E41" s="65">
        <v>0.92506001000000004</v>
      </c>
      <c r="F41" s="65">
        <v>7.8101000000000004E-2</v>
      </c>
      <c r="G41" s="66">
        <v>3.8099999999999999E-4</v>
      </c>
      <c r="H41" s="66">
        <f t="shared" si="0"/>
        <v>1.04040201</v>
      </c>
    </row>
    <row r="42" spans="2:8">
      <c r="B42" s="63"/>
      <c r="C42" s="64" t="s">
        <v>141</v>
      </c>
      <c r="D42" s="65">
        <v>38.302218000000018</v>
      </c>
      <c r="E42" s="65">
        <v>42.345388</v>
      </c>
      <c r="F42" s="65">
        <v>54.057368050000008</v>
      </c>
      <c r="G42" s="66">
        <v>1.9800000000000002E-4</v>
      </c>
      <c r="H42" s="66">
        <f t="shared" si="0"/>
        <v>134.70517205000004</v>
      </c>
    </row>
    <row r="43" spans="2:8">
      <c r="B43" s="63"/>
      <c r="C43" s="64" t="s">
        <v>142</v>
      </c>
      <c r="D43" s="65">
        <v>64.771010009999998</v>
      </c>
      <c r="E43" s="65">
        <v>10.538568999999999</v>
      </c>
      <c r="F43" s="65">
        <v>88.058616010000009</v>
      </c>
      <c r="G43" s="66">
        <v>101.32263998000001</v>
      </c>
      <c r="H43" s="66">
        <f t="shared" si="0"/>
        <v>264.69083499999999</v>
      </c>
    </row>
    <row r="44" spans="2:8">
      <c r="B44" s="63"/>
      <c r="C44" s="64" t="s">
        <v>143</v>
      </c>
      <c r="D44" s="65" t="s">
        <v>54</v>
      </c>
      <c r="E44" s="65">
        <v>0.33582699999999999</v>
      </c>
      <c r="F44" s="65">
        <v>0.26256699999999999</v>
      </c>
      <c r="G44" s="66">
        <v>2.1699999999999999E-4</v>
      </c>
      <c r="H44" s="66">
        <f t="shared" si="0"/>
        <v>0.598611</v>
      </c>
    </row>
    <row r="45" spans="2:8">
      <c r="B45" s="63"/>
      <c r="C45" s="64" t="s">
        <v>144</v>
      </c>
      <c r="D45" s="65">
        <v>40.871275009999998</v>
      </c>
      <c r="E45" s="65">
        <v>11.906943</v>
      </c>
      <c r="F45" s="65">
        <v>46.515311079999996</v>
      </c>
      <c r="G45" s="66" t="s">
        <v>54</v>
      </c>
      <c r="H45" s="66">
        <f t="shared" si="0"/>
        <v>99.293529089999993</v>
      </c>
    </row>
    <row r="46" spans="2:8">
      <c r="B46" s="63"/>
      <c r="C46" s="64" t="s">
        <v>145</v>
      </c>
      <c r="D46" s="65">
        <v>45.749031000000002</v>
      </c>
      <c r="E46" s="65">
        <v>10.390864029999999</v>
      </c>
      <c r="F46" s="65">
        <v>76.482171969999996</v>
      </c>
      <c r="G46" s="66">
        <v>81.299084989999983</v>
      </c>
      <c r="H46" s="66">
        <f t="shared" si="0"/>
        <v>213.92115199</v>
      </c>
    </row>
    <row r="47" spans="2:8">
      <c r="B47" s="63"/>
      <c r="C47" s="64" t="s">
        <v>133</v>
      </c>
      <c r="D47" s="65" t="s">
        <v>54</v>
      </c>
      <c r="E47" s="65">
        <v>10.64740407</v>
      </c>
      <c r="F47" s="65">
        <v>0.13961199999999999</v>
      </c>
      <c r="G47" s="66">
        <v>1.9000000000000001E-5</v>
      </c>
      <c r="H47" s="66">
        <f t="shared" si="0"/>
        <v>10.78703507</v>
      </c>
    </row>
    <row r="48" spans="2:8">
      <c r="B48" s="63"/>
      <c r="C48" s="64" t="s">
        <v>135</v>
      </c>
      <c r="D48" s="65">
        <v>6.2949449999999993</v>
      </c>
      <c r="E48" s="65">
        <v>10.467304</v>
      </c>
      <c r="F48" s="65">
        <v>11.64411799</v>
      </c>
      <c r="G48" s="66">
        <v>31.104816010000004</v>
      </c>
      <c r="H48" s="66">
        <f t="shared" si="0"/>
        <v>59.511183000000003</v>
      </c>
    </row>
    <row r="49" spans="2:9">
      <c r="B49" s="67"/>
      <c r="C49" s="68" t="s">
        <v>146</v>
      </c>
      <c r="D49" s="69">
        <v>104.50301395999999</v>
      </c>
      <c r="E49" s="69">
        <v>20.614069000000001</v>
      </c>
      <c r="F49" s="69">
        <v>138.34492804000004</v>
      </c>
      <c r="G49" s="70">
        <v>83.019745959999995</v>
      </c>
      <c r="H49" s="70">
        <f t="shared" si="0"/>
        <v>346.48175695999998</v>
      </c>
    </row>
    <row r="50" spans="2:9">
      <c r="B50" s="120"/>
      <c r="C50" s="118" t="s">
        <v>55</v>
      </c>
      <c r="D50" s="121">
        <f>SUM(D38:D49)</f>
        <v>372.45226499</v>
      </c>
      <c r="E50" s="121">
        <f>SUM(E38:E49)</f>
        <v>120.64048220000002</v>
      </c>
      <c r="F50" s="121">
        <f>SUM(F38:F49)</f>
        <v>528.97052714999995</v>
      </c>
      <c r="G50" s="121">
        <f>SUM(G38:G49)</f>
        <v>535.10678796000002</v>
      </c>
      <c r="H50" s="121">
        <f t="shared" si="0"/>
        <v>1557.1700622999999</v>
      </c>
    </row>
    <row r="51" spans="2:9">
      <c r="B51" s="59">
        <v>2015</v>
      </c>
      <c r="C51" s="60" t="s">
        <v>137</v>
      </c>
      <c r="D51" s="61" t="s">
        <v>54</v>
      </c>
      <c r="E51" s="61">
        <v>6.7580000000000001E-3</v>
      </c>
      <c r="F51" s="61">
        <v>4.6379999999999998E-3</v>
      </c>
      <c r="G51" s="62" t="s">
        <v>54</v>
      </c>
      <c r="H51" s="62">
        <f t="shared" si="0"/>
        <v>1.1396E-2</v>
      </c>
    </row>
    <row r="52" spans="2:9">
      <c r="B52" s="63"/>
      <c r="C52" s="64" t="s">
        <v>138</v>
      </c>
      <c r="D52" s="65">
        <v>21.104106980000001</v>
      </c>
      <c r="E52" s="65">
        <v>20.560317009999999</v>
      </c>
      <c r="F52" s="65">
        <v>27.443180969999997</v>
      </c>
      <c r="G52" s="66">
        <v>70.524554000000009</v>
      </c>
      <c r="H52" s="66">
        <f t="shared" si="0"/>
        <v>139.63215896000003</v>
      </c>
    </row>
    <row r="53" spans="2:9">
      <c r="B53" s="63"/>
      <c r="C53" s="64" t="s">
        <v>139</v>
      </c>
      <c r="D53" s="65">
        <v>39.545321969999996</v>
      </c>
      <c r="E53" s="65">
        <v>11.567159999999999</v>
      </c>
      <c r="F53" s="65">
        <v>68.441786059999998</v>
      </c>
      <c r="G53" s="66">
        <v>73.175221010000001</v>
      </c>
      <c r="H53" s="66">
        <f t="shared" si="0"/>
        <v>192.72948904</v>
      </c>
      <c r="I53" s="58"/>
    </row>
    <row r="54" spans="2:9">
      <c r="B54" s="63"/>
      <c r="C54" s="64" t="s">
        <v>140</v>
      </c>
      <c r="D54" s="65" t="s">
        <v>54</v>
      </c>
      <c r="E54" s="65">
        <v>16.368392979999999</v>
      </c>
      <c r="F54" s="65" t="s">
        <v>54</v>
      </c>
      <c r="G54" s="66">
        <v>2.0000000000000002E-5</v>
      </c>
      <c r="H54" s="66">
        <f t="shared" si="0"/>
        <v>16.368412979999999</v>
      </c>
      <c r="I54" s="58"/>
    </row>
    <row r="55" spans="2:9">
      <c r="B55" s="63"/>
      <c r="C55" s="64" t="s">
        <v>141</v>
      </c>
      <c r="D55" s="65">
        <v>17.089969980000003</v>
      </c>
      <c r="E55" s="65">
        <v>17.583893009999997</v>
      </c>
      <c r="F55" s="65">
        <v>16.96176904</v>
      </c>
      <c r="G55" s="66">
        <v>48.619993999999998</v>
      </c>
      <c r="H55" s="66">
        <f t="shared" si="0"/>
        <v>100.25562603</v>
      </c>
      <c r="I55" s="58"/>
    </row>
    <row r="56" spans="2:9">
      <c r="B56" s="63"/>
      <c r="C56" s="64" t="s">
        <v>142</v>
      </c>
      <c r="D56" s="65">
        <v>32.906866999999998</v>
      </c>
      <c r="E56" s="65">
        <v>19.527011039999998</v>
      </c>
      <c r="F56" s="65">
        <v>63.153355050000002</v>
      </c>
      <c r="G56" s="66">
        <v>1.2717000000000001E-2</v>
      </c>
      <c r="H56" s="66">
        <f t="shared" si="0"/>
        <v>115.59995008999999</v>
      </c>
      <c r="I56" s="58"/>
    </row>
    <row r="57" spans="2:9">
      <c r="B57" s="63"/>
      <c r="C57" s="64" t="s">
        <v>143</v>
      </c>
      <c r="D57" s="65">
        <v>4.5823999999999997E-2</v>
      </c>
      <c r="E57" s="65">
        <v>21.45757699</v>
      </c>
      <c r="F57" s="65">
        <v>0.34621499999999999</v>
      </c>
      <c r="G57" s="66">
        <v>5.2659999999999998E-3</v>
      </c>
      <c r="H57" s="66">
        <f t="shared" si="0"/>
        <v>21.854881989999999</v>
      </c>
      <c r="I57" s="58"/>
    </row>
    <row r="58" spans="2:9">
      <c r="B58" s="63"/>
      <c r="C58" s="64" t="s">
        <v>147</v>
      </c>
      <c r="D58" s="65">
        <v>22.478963090000001</v>
      </c>
      <c r="E58" s="65">
        <v>17.745928980000002</v>
      </c>
      <c r="F58" s="65">
        <v>24.046518980000002</v>
      </c>
      <c r="G58" s="66">
        <v>28.710903979999998</v>
      </c>
      <c r="H58" s="66">
        <f t="shared" si="0"/>
        <v>92.982315030000009</v>
      </c>
      <c r="I58" s="58"/>
    </row>
    <row r="59" spans="2:9">
      <c r="B59" s="63"/>
      <c r="C59" s="64" t="s">
        <v>154</v>
      </c>
      <c r="D59" s="65">
        <v>34.952205970000001</v>
      </c>
      <c r="E59" s="65">
        <v>25.846466009999997</v>
      </c>
      <c r="F59" s="65">
        <v>69.470865990000007</v>
      </c>
      <c r="G59" s="66">
        <v>63.415780930000004</v>
      </c>
      <c r="H59" s="66">
        <f t="shared" si="0"/>
        <v>193.6853189</v>
      </c>
      <c r="I59" s="58"/>
    </row>
    <row r="60" spans="2:9">
      <c r="B60" s="63"/>
      <c r="C60" s="64" t="s">
        <v>149</v>
      </c>
      <c r="D60" s="65">
        <v>0.65587099000000004</v>
      </c>
      <c r="E60" s="65">
        <v>8.1258590000000002</v>
      </c>
      <c r="F60" s="65">
        <v>0.90228700000000006</v>
      </c>
      <c r="G60" s="66" t="s">
        <v>54</v>
      </c>
      <c r="H60" s="66">
        <f t="shared" si="0"/>
        <v>9.6840169899999999</v>
      </c>
      <c r="I60" s="58"/>
    </row>
    <row r="61" spans="2:9">
      <c r="B61" s="63"/>
      <c r="C61" s="64" t="s">
        <v>135</v>
      </c>
      <c r="D61" s="65">
        <v>3.9933909999999999</v>
      </c>
      <c r="E61" s="65">
        <v>24.51756</v>
      </c>
      <c r="F61" s="65">
        <v>22.891978910000002</v>
      </c>
      <c r="G61" s="66">
        <v>13.276207990000001</v>
      </c>
      <c r="H61" s="66">
        <f t="shared" si="0"/>
        <v>64.679137900000001</v>
      </c>
      <c r="I61" s="58"/>
    </row>
    <row r="62" spans="2:9">
      <c r="B62" s="67"/>
      <c r="C62" s="68" t="s">
        <v>146</v>
      </c>
      <c r="D62" s="69">
        <v>35.403344019999999</v>
      </c>
      <c r="E62" s="69">
        <v>15.398918</v>
      </c>
      <c r="F62" s="69">
        <v>58.496908980000008</v>
      </c>
      <c r="G62" s="70">
        <v>46.422501979999993</v>
      </c>
      <c r="H62" s="70">
        <f>SUM(D62:G62)</f>
        <v>155.72167297999999</v>
      </c>
      <c r="I62" s="58"/>
    </row>
    <row r="63" spans="2:9">
      <c r="B63" s="117"/>
      <c r="C63" s="118" t="s">
        <v>55</v>
      </c>
      <c r="D63" s="119">
        <f>SUM(D51:D62)</f>
        <v>208.17586499999999</v>
      </c>
      <c r="E63" s="119">
        <f>SUM(E51:E62)</f>
        <v>198.70584102000001</v>
      </c>
      <c r="F63" s="119">
        <f>SUM(F51:F62)</f>
        <v>352.15950397999995</v>
      </c>
      <c r="G63" s="119">
        <f>SUM(G51:G62)</f>
        <v>344.16316688999996</v>
      </c>
      <c r="H63" s="119">
        <f>SUM(H51:H62)</f>
        <v>1103.20437689</v>
      </c>
    </row>
    <row r="64" spans="2:9">
      <c r="B64" s="59">
        <v>2016</v>
      </c>
      <c r="C64" s="60" t="s">
        <v>137</v>
      </c>
      <c r="D64" s="61">
        <v>1.376401E-2</v>
      </c>
      <c r="E64" s="61">
        <v>14.001267029999999</v>
      </c>
      <c r="F64" s="61">
        <v>1.0660019999999999</v>
      </c>
      <c r="G64" s="62">
        <v>4.2499999999999998E-4</v>
      </c>
      <c r="H64" s="66">
        <f>SUM(D64:G64)</f>
        <v>15.081458039999998</v>
      </c>
    </row>
    <row r="65" spans="2:8">
      <c r="B65" s="63"/>
      <c r="C65" s="64" t="s">
        <v>138</v>
      </c>
      <c r="D65" s="65">
        <v>5.1839040400000007</v>
      </c>
      <c r="E65" s="65">
        <v>1.8508910000000001</v>
      </c>
      <c r="F65" s="65">
        <v>27.817612949999997</v>
      </c>
      <c r="G65" s="66">
        <v>5.931448969999999</v>
      </c>
      <c r="H65" s="66">
        <f>SUM(D65:G65)</f>
        <v>40.783856959999994</v>
      </c>
    </row>
    <row r="66" spans="2:8">
      <c r="B66" s="63"/>
      <c r="C66" s="64" t="s">
        <v>139</v>
      </c>
      <c r="D66" s="65">
        <v>29.740412020000001</v>
      </c>
      <c r="E66" s="65">
        <v>12.69303</v>
      </c>
      <c r="F66" s="65">
        <v>67.868325979999995</v>
      </c>
      <c r="G66" s="66">
        <v>54.457932</v>
      </c>
      <c r="H66" s="66">
        <f>SUM(D66:G66)</f>
        <v>164.75970000000001</v>
      </c>
    </row>
    <row r="67" spans="2:8">
      <c r="B67" s="63"/>
      <c r="C67" s="64" t="s">
        <v>140</v>
      </c>
      <c r="D67" s="65" t="s">
        <v>54</v>
      </c>
      <c r="E67" s="65">
        <v>6.7270079800000007</v>
      </c>
      <c r="F67" s="65">
        <v>0.33634199999999997</v>
      </c>
      <c r="G67" s="66" t="s">
        <v>54</v>
      </c>
      <c r="H67" s="66">
        <f>SUM(D67:G67)</f>
        <v>7.0633499800000008</v>
      </c>
    </row>
    <row r="68" spans="2:8">
      <c r="B68" s="63"/>
      <c r="C68" s="64" t="s">
        <v>141</v>
      </c>
      <c r="D68" s="65">
        <v>14.202285009999999</v>
      </c>
      <c r="E68" s="65">
        <v>17.326237039999999</v>
      </c>
      <c r="F68" s="65">
        <v>35.276917049999994</v>
      </c>
      <c r="G68" s="66">
        <v>8.4021020000000011</v>
      </c>
      <c r="H68" s="66">
        <f t="shared" ref="H68:H73" si="1">SUM(D68:G68)</f>
        <v>75.2075411</v>
      </c>
    </row>
    <row r="69" spans="2:8" ht="13.9" customHeight="1">
      <c r="B69" s="63"/>
      <c r="C69" s="64" t="s">
        <v>142</v>
      </c>
      <c r="D69" s="65">
        <v>34.191086000000006</v>
      </c>
      <c r="E69" s="65">
        <v>16.941938990000004</v>
      </c>
      <c r="F69" s="65">
        <v>70.099692960000013</v>
      </c>
      <c r="G69" s="66">
        <v>4.0374099999999995</v>
      </c>
      <c r="H69" s="66">
        <f t="shared" si="1"/>
        <v>125.27012795000002</v>
      </c>
    </row>
    <row r="70" spans="2:8">
      <c r="B70" s="63"/>
      <c r="C70" s="64" t="s">
        <v>143</v>
      </c>
      <c r="D70" s="65" t="s">
        <v>54</v>
      </c>
      <c r="E70" s="65">
        <v>8.5411700499999998</v>
      </c>
      <c r="F70" s="65" t="s">
        <v>54</v>
      </c>
      <c r="G70" s="66">
        <v>2.0000000000000002E-5</v>
      </c>
      <c r="H70" s="66">
        <f t="shared" si="1"/>
        <v>8.5411900499999991</v>
      </c>
    </row>
    <row r="71" spans="2:8">
      <c r="B71" s="63"/>
      <c r="C71" s="64" t="s">
        <v>147</v>
      </c>
      <c r="D71" s="65">
        <v>29.751061050000001</v>
      </c>
      <c r="E71" s="65">
        <v>19.108841000000002</v>
      </c>
      <c r="F71" s="65">
        <v>46.702360999999996</v>
      </c>
      <c r="G71" s="66">
        <v>6.2599240199999997</v>
      </c>
      <c r="H71" s="66">
        <f t="shared" si="1"/>
        <v>101.82218707</v>
      </c>
    </row>
    <row r="72" spans="2:8" s="123" customFormat="1">
      <c r="B72" s="63"/>
      <c r="C72" s="64" t="s">
        <v>163</v>
      </c>
      <c r="D72" s="65">
        <v>34.012697000000003</v>
      </c>
      <c r="E72" s="65">
        <v>40.359092960000005</v>
      </c>
      <c r="F72" s="65">
        <v>110.10975304000002</v>
      </c>
      <c r="G72" s="66">
        <v>6.5678010000000002</v>
      </c>
      <c r="H72" s="66">
        <f t="shared" si="1"/>
        <v>191.04934400000002</v>
      </c>
    </row>
    <row r="73" spans="2:8" s="122" customFormat="1">
      <c r="B73" s="63"/>
      <c r="C73" s="64" t="s">
        <v>149</v>
      </c>
      <c r="D73" s="65" t="s">
        <v>54</v>
      </c>
      <c r="E73" s="65">
        <v>18.577441060000002</v>
      </c>
      <c r="F73" s="65">
        <v>0.412051</v>
      </c>
      <c r="G73" s="66" t="s">
        <v>54</v>
      </c>
      <c r="H73" s="66">
        <f t="shared" si="1"/>
        <v>18.989492060000003</v>
      </c>
    </row>
    <row r="74" spans="2:8" s="124" customFormat="1">
      <c r="B74" s="63"/>
      <c r="C74" s="64" t="s">
        <v>135</v>
      </c>
      <c r="D74" s="65">
        <v>22.671478</v>
      </c>
      <c r="E74" s="65">
        <v>16.640420979999998</v>
      </c>
      <c r="F74" s="65">
        <v>43.419377040000001</v>
      </c>
      <c r="G74" s="66">
        <v>4.0992090000000001</v>
      </c>
      <c r="H74" s="66">
        <f>SUM(D74:G74)</f>
        <v>86.830485019999998</v>
      </c>
    </row>
    <row r="75" spans="2:8" s="124" customFormat="1">
      <c r="B75" s="63"/>
      <c r="C75" s="64" t="s">
        <v>146</v>
      </c>
      <c r="D75" s="65">
        <v>66.662418029999998</v>
      </c>
      <c r="E75" s="65">
        <v>32.99460697</v>
      </c>
      <c r="F75" s="65">
        <v>116.46721398999999</v>
      </c>
      <c r="G75" s="66">
        <v>11.746722999999999</v>
      </c>
      <c r="H75" s="66">
        <f>SUM(D75:G75)</f>
        <v>227.87096198999998</v>
      </c>
    </row>
    <row r="76" spans="2:8">
      <c r="B76" s="114"/>
      <c r="C76" s="115" t="s">
        <v>55</v>
      </c>
      <c r="D76" s="116">
        <f>SUM(D64:D75)</f>
        <v>236.42910516000001</v>
      </c>
      <c r="E76" s="116">
        <f>SUM(E64:E75)</f>
        <v>205.76194506000002</v>
      </c>
      <c r="F76" s="116">
        <f>SUM(F64:F75)</f>
        <v>519.57564901000001</v>
      </c>
      <c r="G76" s="116">
        <f>SUM(G64:G75)</f>
        <v>101.50299499</v>
      </c>
      <c r="H76" s="116">
        <f>SUM(H64:H75)</f>
        <v>1063.26969422</v>
      </c>
    </row>
    <row r="77" spans="2:8">
      <c r="B77" s="59">
        <v>2017</v>
      </c>
      <c r="C77" s="60" t="s">
        <v>137</v>
      </c>
      <c r="D77" s="61" t="s">
        <v>54</v>
      </c>
      <c r="E77" s="61">
        <v>23.579535010000001</v>
      </c>
      <c r="F77" s="61">
        <v>0.10778700000000001</v>
      </c>
      <c r="G77" s="62" t="s">
        <v>54</v>
      </c>
      <c r="H77" s="66">
        <f t="shared" ref="H77:H84" si="2">SUM(D77:G77)</f>
        <v>23.687322009999999</v>
      </c>
    </row>
    <row r="78" spans="2:8" s="124" customFormat="1">
      <c r="B78" s="63"/>
      <c r="C78" s="64" t="s">
        <v>138</v>
      </c>
      <c r="D78" s="65">
        <v>23.927438019999997</v>
      </c>
      <c r="E78" s="65">
        <v>14.150867060000001</v>
      </c>
      <c r="F78" s="65">
        <v>36.297165070000005</v>
      </c>
      <c r="G78" s="66">
        <v>3.716189</v>
      </c>
      <c r="H78" s="66">
        <f t="shared" si="2"/>
        <v>78.091659150000012</v>
      </c>
    </row>
    <row r="79" spans="2:8" s="124" customFormat="1">
      <c r="B79" s="63"/>
      <c r="C79" s="64" t="s">
        <v>139</v>
      </c>
      <c r="D79" s="65">
        <v>103.44074098</v>
      </c>
      <c r="E79" s="65">
        <v>19.484278009999997</v>
      </c>
      <c r="F79" s="65">
        <v>142.27080000999999</v>
      </c>
      <c r="G79" s="66">
        <v>11.723566999999999</v>
      </c>
      <c r="H79" s="66">
        <f t="shared" si="2"/>
        <v>276.91938599999997</v>
      </c>
    </row>
    <row r="80" spans="2:8" s="124" customFormat="1">
      <c r="B80" s="63"/>
      <c r="C80" s="64" t="s">
        <v>140</v>
      </c>
      <c r="D80" s="65" t="s">
        <v>54</v>
      </c>
      <c r="E80" s="65">
        <v>19.206987939999998</v>
      </c>
      <c r="F80" s="65">
        <v>5.8699999999999996E-4</v>
      </c>
      <c r="G80" s="66">
        <v>2.1000000000000002E-5</v>
      </c>
      <c r="H80" s="66">
        <f t="shared" si="2"/>
        <v>19.207595939999997</v>
      </c>
    </row>
    <row r="81" spans="2:9" s="124" customFormat="1">
      <c r="B81" s="63"/>
      <c r="C81" s="64" t="s">
        <v>141</v>
      </c>
      <c r="D81" s="65">
        <v>72.041577029999999</v>
      </c>
      <c r="E81" s="65">
        <v>22.194449049999996</v>
      </c>
      <c r="F81" s="65">
        <v>75.500301989999997</v>
      </c>
      <c r="G81" s="66">
        <v>3.9121709999999998</v>
      </c>
      <c r="H81" s="66">
        <f t="shared" si="2"/>
        <v>173.64849906999999</v>
      </c>
    </row>
    <row r="82" spans="2:9" s="124" customFormat="1" ht="13.9" customHeight="1">
      <c r="B82" s="63"/>
      <c r="C82" s="64" t="s">
        <v>142</v>
      </c>
      <c r="D82" s="65">
        <v>101.02857698</v>
      </c>
      <c r="E82" s="65">
        <v>7.7686800099999997</v>
      </c>
      <c r="F82" s="65">
        <v>135.75231900999998</v>
      </c>
      <c r="G82" s="66">
        <v>14.114968000000001</v>
      </c>
      <c r="H82" s="66">
        <f t="shared" si="2"/>
        <v>258.66454399999998</v>
      </c>
    </row>
    <row r="83" spans="2:9" s="124" customFormat="1">
      <c r="B83" s="63"/>
      <c r="C83" s="64" t="s">
        <v>143</v>
      </c>
      <c r="D83" s="65" t="s">
        <v>54</v>
      </c>
      <c r="E83" s="65">
        <v>35.725807950000004</v>
      </c>
      <c r="F83" s="65">
        <v>0.118573</v>
      </c>
      <c r="G83" s="66" t="s">
        <v>54</v>
      </c>
      <c r="H83" s="66">
        <f t="shared" si="2"/>
        <v>35.844380950000001</v>
      </c>
    </row>
    <row r="84" spans="2:9" s="124" customFormat="1">
      <c r="B84" s="63"/>
      <c r="C84" s="64" t="s">
        <v>147</v>
      </c>
      <c r="D84" s="65">
        <v>54.845904000000004</v>
      </c>
      <c r="E84" s="65">
        <v>17.303361020000001</v>
      </c>
      <c r="F84" s="65">
        <v>68.335785999999999</v>
      </c>
      <c r="G84" s="66" t="s">
        <v>54</v>
      </c>
      <c r="H84" s="66">
        <f t="shared" si="2"/>
        <v>140.48505102000001</v>
      </c>
    </row>
    <row r="85" spans="2:9" s="124" customFormat="1">
      <c r="B85" s="63"/>
      <c r="C85" s="64" t="s">
        <v>163</v>
      </c>
      <c r="D85" s="65"/>
      <c r="E85" s="65"/>
      <c r="F85" s="65"/>
      <c r="G85" s="66"/>
      <c r="H85" s="66"/>
    </row>
    <row r="86" spans="2:9" s="124" customFormat="1">
      <c r="B86" s="63"/>
      <c r="C86" s="64" t="s">
        <v>149</v>
      </c>
      <c r="D86" s="65"/>
      <c r="E86" s="65"/>
      <c r="F86" s="65"/>
      <c r="G86" s="66"/>
      <c r="H86" s="66"/>
    </row>
    <row r="87" spans="2:9" s="124" customFormat="1">
      <c r="B87" s="63"/>
      <c r="C87" s="64" t="s">
        <v>135</v>
      </c>
      <c r="D87" s="65"/>
      <c r="E87" s="65"/>
      <c r="F87" s="65"/>
      <c r="G87" s="66"/>
      <c r="H87" s="66"/>
    </row>
    <row r="88" spans="2:9" s="124" customFormat="1">
      <c r="B88" s="63"/>
      <c r="C88" s="64" t="s">
        <v>146</v>
      </c>
      <c r="D88" s="65"/>
      <c r="E88" s="65"/>
      <c r="F88" s="65"/>
      <c r="G88" s="66"/>
      <c r="H88" s="66"/>
    </row>
    <row r="89" spans="2:9" s="124" customFormat="1">
      <c r="B89" s="114"/>
      <c r="C89" s="115" t="s">
        <v>55</v>
      </c>
      <c r="D89" s="116">
        <f>SUM(D77:D88)</f>
        <v>355.28423700999997</v>
      </c>
      <c r="E89" s="116">
        <f>SUM(E77:E88)</f>
        <v>159.41396605</v>
      </c>
      <c r="F89" s="116">
        <f>SUM(F77:F88)</f>
        <v>458.38331907999998</v>
      </c>
      <c r="G89" s="116">
        <f>SUM(G77:G88)</f>
        <v>33.466915999999998</v>
      </c>
      <c r="H89" s="116">
        <f>SUM(H77:H88)</f>
        <v>1006.5484381399999</v>
      </c>
    </row>
    <row r="90" spans="2:9" ht="15.75" thickBot="1"/>
    <row r="91" spans="2:9" ht="15.75" thickBot="1">
      <c r="B91" s="111" t="s">
        <v>151</v>
      </c>
      <c r="C91" s="112"/>
      <c r="D91" s="113">
        <f>D11+D24+D37+D50+D63+D76+D89</f>
        <v>2009.64181214</v>
      </c>
      <c r="E91" s="113">
        <f>E11+E24+E37+E50+E63+E76+E89</f>
        <v>855.26595052000005</v>
      </c>
      <c r="F91" s="113">
        <f>F11+F24+F37+F50+F63+F76+F89</f>
        <v>3006.8043124199999</v>
      </c>
      <c r="G91" s="113">
        <f>G11+G24+G37+G50+G63+G76+G89</f>
        <v>2901.00804599</v>
      </c>
      <c r="H91" s="113">
        <f>H11+H24+H37+H50+H63+H76+H89</f>
        <v>8772.7201210700005</v>
      </c>
    </row>
    <row r="92" spans="2:9">
      <c r="C92" s="64"/>
      <c r="D92" s="65"/>
      <c r="E92" s="65"/>
      <c r="F92" s="65"/>
      <c r="G92" s="65"/>
      <c r="H92" s="65"/>
    </row>
    <row r="94" spans="2:9">
      <c r="B94" s="73" t="s">
        <v>150</v>
      </c>
      <c r="C94" s="72"/>
      <c r="D94" s="71"/>
      <c r="E94" s="71"/>
      <c r="F94" s="71"/>
      <c r="G94" s="71"/>
      <c r="H94" s="71"/>
      <c r="I94" s="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97" t="s">
        <v>53</v>
      </c>
      <c r="C14" s="797"/>
      <c r="D14" s="797"/>
      <c r="E14" s="797"/>
      <c r="F14" s="797"/>
      <c r="G14" s="797"/>
      <c r="H14" s="797"/>
      <c r="I14" s="797"/>
      <c r="J14" s="797"/>
      <c r="K14" s="797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showGridLines="0" view="pageBreakPreview" topLeftCell="A29" zoomScale="85" zoomScaleNormal="100" zoomScaleSheetLayoutView="85" workbookViewId="0">
      <selection activeCell="C27" sqref="C27"/>
    </sheetView>
  </sheetViews>
  <sheetFormatPr baseColWidth="10" defaultColWidth="11.42578125" defaultRowHeight="15" zeroHeight="1"/>
  <cols>
    <col min="1" max="1" width="3.140625" style="124" customWidth="1"/>
    <col min="2" max="2" width="38" style="124" customWidth="1"/>
    <col min="3" max="3" width="55.28515625" style="124" customWidth="1"/>
    <col min="4" max="4" width="13.140625" style="124" customWidth="1"/>
    <col min="5" max="5" width="14.140625" style="124" customWidth="1"/>
    <col min="6" max="6" width="8.28515625" style="124" customWidth="1"/>
    <col min="7" max="7" width="1.5703125" style="124" customWidth="1"/>
    <col min="8" max="8" width="15.42578125" style="124" customWidth="1"/>
    <col min="9" max="9" width="14.85546875" style="124" customWidth="1"/>
    <col min="10" max="10" width="12.140625" style="124" customWidth="1"/>
    <col min="11" max="11" width="14" style="124" customWidth="1"/>
    <col min="12" max="14" width="11.42578125" style="124" customWidth="1"/>
    <col min="15" max="16384" width="11.42578125" style="124"/>
  </cols>
  <sheetData>
    <row r="1" spans="1:13">
      <c r="A1" s="218" t="s">
        <v>587</v>
      </c>
    </row>
    <row r="2" spans="1:13"/>
    <row r="3" spans="1:13" s="605" customFormat="1" ht="18.75">
      <c r="A3" s="631" t="s">
        <v>627</v>
      </c>
      <c r="B3" s="631"/>
      <c r="C3" s="631"/>
      <c r="F3" s="632"/>
      <c r="G3" s="632"/>
    </row>
    <row r="4" spans="1:13" ht="18.75">
      <c r="A4" s="631"/>
      <c r="B4" s="631"/>
      <c r="C4" s="631"/>
      <c r="D4" s="605"/>
      <c r="E4" s="605"/>
      <c r="F4" s="632"/>
      <c r="G4" s="632"/>
      <c r="H4" s="605"/>
      <c r="I4" s="605"/>
      <c r="J4" s="605"/>
      <c r="K4" s="605"/>
    </row>
    <row r="5" spans="1:13">
      <c r="A5" s="633"/>
      <c r="B5" s="634"/>
      <c r="C5" s="634"/>
      <c r="D5" s="807" t="s">
        <v>628</v>
      </c>
      <c r="E5" s="808"/>
      <c r="F5" s="809"/>
      <c r="G5" s="635"/>
      <c r="H5" s="810" t="s">
        <v>629</v>
      </c>
      <c r="I5" s="811"/>
      <c r="J5" s="811"/>
      <c r="K5" s="812"/>
    </row>
    <row r="6" spans="1:13">
      <c r="A6" s="813" t="s">
        <v>539</v>
      </c>
      <c r="B6" s="813"/>
      <c r="C6" s="814"/>
      <c r="D6" s="636">
        <v>2017</v>
      </c>
      <c r="E6" s="637">
        <v>2018</v>
      </c>
      <c r="F6" s="638" t="s">
        <v>507</v>
      </c>
      <c r="G6" s="639"/>
      <c r="H6" s="640">
        <v>2017</v>
      </c>
      <c r="I6" s="637">
        <v>2018</v>
      </c>
      <c r="J6" s="636" t="s">
        <v>507</v>
      </c>
      <c r="K6" s="641" t="s">
        <v>508</v>
      </c>
    </row>
    <row r="7" spans="1:13">
      <c r="A7" s="815" t="s">
        <v>540</v>
      </c>
      <c r="B7" s="815"/>
      <c r="C7" s="642"/>
      <c r="D7" s="643">
        <f>SUM(D8:D19)</f>
        <v>206318.43721499998</v>
      </c>
      <c r="E7" s="644">
        <f>SUM(E8:E19)</f>
        <v>195583.60189399996</v>
      </c>
      <c r="F7" s="645">
        <f t="shared" ref="F7:F24" si="0">(E7-D7)/D7</f>
        <v>-5.2030421836772062E-2</v>
      </c>
      <c r="G7" s="646"/>
      <c r="H7" s="647">
        <f>SUM(H8:H19)</f>
        <v>1381825.8771440003</v>
      </c>
      <c r="I7" s="644">
        <f>SUM(I8:I19)</f>
        <v>1369277.9672750002</v>
      </c>
      <c r="J7" s="648">
        <f t="shared" ref="J7:J46" si="1">(I7-H7)/H7</f>
        <v>-9.0806736771600234E-3</v>
      </c>
      <c r="K7" s="649">
        <f t="shared" ref="K7:K19" si="2">I7/$I$7</f>
        <v>1</v>
      </c>
    </row>
    <row r="8" spans="1:13">
      <c r="A8" s="650"/>
      <c r="B8" s="651" t="s">
        <v>541</v>
      </c>
      <c r="C8" s="651" t="s">
        <v>22</v>
      </c>
      <c r="D8" s="652">
        <v>43091.016804000006</v>
      </c>
      <c r="E8" s="653">
        <v>42066.332546999998</v>
      </c>
      <c r="F8" s="654">
        <f t="shared" si="0"/>
        <v>-2.3779533021019122E-2</v>
      </c>
      <c r="G8" s="655"/>
      <c r="H8" s="656">
        <v>289474.98232300003</v>
      </c>
      <c r="I8" s="653">
        <v>280864.36919300002</v>
      </c>
      <c r="J8" s="657">
        <f t="shared" si="1"/>
        <v>-2.9745621058168598E-2</v>
      </c>
      <c r="K8" s="658">
        <f t="shared" si="2"/>
        <v>0.20511859235707133</v>
      </c>
    </row>
    <row r="9" spans="1:13">
      <c r="A9" s="650"/>
      <c r="B9" s="651" t="s">
        <v>542</v>
      </c>
      <c r="C9" s="651" t="s">
        <v>486</v>
      </c>
      <c r="D9" s="652">
        <v>37296.586761999999</v>
      </c>
      <c r="E9" s="653">
        <v>33074.882296999996</v>
      </c>
      <c r="F9" s="654">
        <f t="shared" si="0"/>
        <v>-0.11319278334877894</v>
      </c>
      <c r="G9" s="655"/>
      <c r="H9" s="656">
        <v>253676.928246</v>
      </c>
      <c r="I9" s="653">
        <v>254373.19078100001</v>
      </c>
      <c r="J9" s="657">
        <f t="shared" si="1"/>
        <v>2.7446821428112863E-3</v>
      </c>
      <c r="K9" s="658">
        <f t="shared" si="2"/>
        <v>0.18577176939991816</v>
      </c>
    </row>
    <row r="10" spans="1:13">
      <c r="A10" s="650"/>
      <c r="B10" s="651" t="s">
        <v>543</v>
      </c>
      <c r="C10" s="651" t="s">
        <v>160</v>
      </c>
      <c r="D10" s="652">
        <v>41061.229592999996</v>
      </c>
      <c r="E10" s="653">
        <v>26825.512514999999</v>
      </c>
      <c r="F10" s="654">
        <f t="shared" si="0"/>
        <v>-0.34669485592869004</v>
      </c>
      <c r="G10" s="655"/>
      <c r="H10" s="656">
        <v>258700.85948899999</v>
      </c>
      <c r="I10" s="653">
        <v>213476.530635</v>
      </c>
      <c r="J10" s="657">
        <f t="shared" si="1"/>
        <v>-0.17481321454953627</v>
      </c>
      <c r="K10" s="658">
        <f t="shared" si="2"/>
        <v>0.15590445164310912</v>
      </c>
      <c r="M10" s="542"/>
    </row>
    <row r="11" spans="1:13">
      <c r="A11" s="650"/>
      <c r="B11" s="651" t="s">
        <v>546</v>
      </c>
      <c r="C11" s="651" t="s">
        <v>630</v>
      </c>
      <c r="D11" s="652">
        <v>15544.41822</v>
      </c>
      <c r="E11" s="653">
        <v>18499.427081000002</v>
      </c>
      <c r="F11" s="654">
        <f t="shared" si="0"/>
        <v>0.19010096223466139</v>
      </c>
      <c r="G11" s="655"/>
      <c r="H11" s="656">
        <v>112030.78106600001</v>
      </c>
      <c r="I11" s="653">
        <v>120668.48642099999</v>
      </c>
      <c r="J11" s="657">
        <f t="shared" si="1"/>
        <v>7.7101179450952018E-2</v>
      </c>
      <c r="K11" s="658">
        <f t="shared" si="2"/>
        <v>8.8125632125040557E-2</v>
      </c>
    </row>
    <row r="12" spans="1:13">
      <c r="A12" s="650"/>
      <c r="B12" s="651" t="s">
        <v>544</v>
      </c>
      <c r="C12" s="651" t="s">
        <v>545</v>
      </c>
      <c r="D12" s="652">
        <v>14715.7634</v>
      </c>
      <c r="E12" s="653">
        <v>14307.9956</v>
      </c>
      <c r="F12" s="654">
        <f t="shared" si="0"/>
        <v>-2.7709592014777816E-2</v>
      </c>
      <c r="G12" s="655"/>
      <c r="H12" s="656">
        <v>105913.15330000001</v>
      </c>
      <c r="I12" s="653">
        <v>116545.808</v>
      </c>
      <c r="J12" s="657">
        <f t="shared" si="1"/>
        <v>0.10039031384405017</v>
      </c>
      <c r="K12" s="658">
        <f t="shared" si="2"/>
        <v>8.5114790995971246E-2</v>
      </c>
    </row>
    <row r="13" spans="1:13">
      <c r="A13" s="650"/>
      <c r="B13" s="651" t="s">
        <v>547</v>
      </c>
      <c r="C13" s="651" t="s">
        <v>548</v>
      </c>
      <c r="D13" s="652">
        <v>12114.458199000001</v>
      </c>
      <c r="E13" s="653">
        <v>15647.959812000001</v>
      </c>
      <c r="F13" s="654">
        <f t="shared" si="0"/>
        <v>0.29167640475177642</v>
      </c>
      <c r="G13" s="655"/>
      <c r="H13" s="656">
        <v>59055.837703999998</v>
      </c>
      <c r="I13" s="653">
        <v>93153.872757999998</v>
      </c>
      <c r="J13" s="657">
        <f t="shared" si="1"/>
        <v>0.57738635805839156</v>
      </c>
      <c r="K13" s="658">
        <f t="shared" si="2"/>
        <v>6.8031382220649833E-2</v>
      </c>
    </row>
    <row r="14" spans="1:13">
      <c r="A14" s="650"/>
      <c r="B14" s="651" t="s">
        <v>549</v>
      </c>
      <c r="C14" s="651" t="s">
        <v>548</v>
      </c>
      <c r="D14" s="652">
        <v>12610.334746999999</v>
      </c>
      <c r="E14" s="653">
        <v>14808.694538</v>
      </c>
      <c r="F14" s="654">
        <f t="shared" si="0"/>
        <v>0.17433001067025528</v>
      </c>
      <c r="G14" s="655"/>
      <c r="H14" s="656">
        <v>89339.678366999986</v>
      </c>
      <c r="I14" s="653">
        <v>89306.472349000003</v>
      </c>
      <c r="J14" s="657">
        <f t="shared" si="1"/>
        <v>-3.7168275739224188E-4</v>
      </c>
      <c r="K14" s="658">
        <f t="shared" si="2"/>
        <v>6.5221579900777052E-2</v>
      </c>
    </row>
    <row r="15" spans="1:13">
      <c r="A15" s="650"/>
      <c r="B15" s="651" t="s">
        <v>550</v>
      </c>
      <c r="C15" s="651" t="s">
        <v>551</v>
      </c>
      <c r="D15" s="652">
        <v>10273.303657</v>
      </c>
      <c r="E15" s="653">
        <v>10115.230385000001</v>
      </c>
      <c r="F15" s="654">
        <f t="shared" si="0"/>
        <v>-1.5386800320293464E-2</v>
      </c>
      <c r="G15" s="655"/>
      <c r="H15" s="656">
        <v>67282.041240000006</v>
      </c>
      <c r="I15" s="653">
        <v>68483.713109000004</v>
      </c>
      <c r="J15" s="657">
        <f t="shared" si="1"/>
        <v>1.786021718207903E-2</v>
      </c>
      <c r="K15" s="658">
        <f t="shared" si="2"/>
        <v>5.0014470944339688E-2</v>
      </c>
    </row>
    <row r="16" spans="1:13">
      <c r="A16" s="650"/>
      <c r="B16" s="651" t="s">
        <v>552</v>
      </c>
      <c r="C16" s="651" t="s">
        <v>23</v>
      </c>
      <c r="D16" s="652">
        <v>3626.24</v>
      </c>
      <c r="E16" s="653">
        <v>4590.3360000000002</v>
      </c>
      <c r="F16" s="654">
        <f t="shared" si="0"/>
        <v>0.26586657253794577</v>
      </c>
      <c r="G16" s="655"/>
      <c r="H16" s="656">
        <v>25088.913400000001</v>
      </c>
      <c r="I16" s="653">
        <v>26241.377655</v>
      </c>
      <c r="J16" s="657">
        <f t="shared" si="1"/>
        <v>4.5935200007506061E-2</v>
      </c>
      <c r="K16" s="658">
        <f t="shared" si="2"/>
        <v>1.9164390490575819E-2</v>
      </c>
    </row>
    <row r="17" spans="1:14">
      <c r="A17" s="650"/>
      <c r="B17" s="651" t="s">
        <v>553</v>
      </c>
      <c r="C17" s="651" t="s">
        <v>465</v>
      </c>
      <c r="D17" s="652">
        <v>4190.9158539999999</v>
      </c>
      <c r="E17" s="653">
        <v>2873.3996729999999</v>
      </c>
      <c r="F17" s="654">
        <f t="shared" si="0"/>
        <v>-0.31437428640866238</v>
      </c>
      <c r="G17" s="655"/>
      <c r="H17" s="656">
        <v>25931.957170000001</v>
      </c>
      <c r="I17" s="653">
        <v>22714.392113000002</v>
      </c>
      <c r="J17" s="657">
        <f t="shared" si="1"/>
        <v>-0.12407721622810314</v>
      </c>
      <c r="K17" s="658">
        <f t="shared" si="2"/>
        <v>1.6588590962435413E-2</v>
      </c>
    </row>
    <row r="18" spans="1:14">
      <c r="A18" s="650"/>
      <c r="B18" s="651" t="s">
        <v>554</v>
      </c>
      <c r="C18" s="651" t="s">
        <v>25</v>
      </c>
      <c r="D18" s="652">
        <v>2592.1638859999998</v>
      </c>
      <c r="E18" s="653">
        <v>3185.6651750000001</v>
      </c>
      <c r="F18" s="654">
        <f t="shared" si="0"/>
        <v>0.22895978614833626</v>
      </c>
      <c r="G18" s="655"/>
      <c r="H18" s="656">
        <v>17519.060599</v>
      </c>
      <c r="I18" s="653">
        <v>18440.645303000001</v>
      </c>
      <c r="J18" s="657">
        <f t="shared" si="1"/>
        <v>5.2604687265743313E-2</v>
      </c>
      <c r="K18" s="658">
        <f t="shared" si="2"/>
        <v>1.3467422790493537E-2</v>
      </c>
    </row>
    <row r="19" spans="1:14">
      <c r="A19" s="650"/>
      <c r="B19" s="651" t="s">
        <v>26</v>
      </c>
      <c r="C19" s="651"/>
      <c r="D19" s="652">
        <v>9202.006093</v>
      </c>
      <c r="E19" s="653">
        <v>9588.1662709999091</v>
      </c>
      <c r="F19" s="654">
        <f t="shared" si="0"/>
        <v>4.196478182009275E-2</v>
      </c>
      <c r="G19" s="655"/>
      <c r="H19" s="656">
        <v>77811.684240000293</v>
      </c>
      <c r="I19" s="653">
        <v>65009.108958000303</v>
      </c>
      <c r="J19" s="657">
        <f t="shared" si="1"/>
        <v>-0.1645328128679501</v>
      </c>
      <c r="K19" s="658">
        <f t="shared" si="2"/>
        <v>4.7476926169618371E-2</v>
      </c>
    </row>
    <row r="20" spans="1:14">
      <c r="A20" s="816" t="s">
        <v>555</v>
      </c>
      <c r="B20" s="816"/>
      <c r="C20" s="659"/>
      <c r="D20" s="660">
        <f>SUM(D21:D35)</f>
        <v>12936640.564333279</v>
      </c>
      <c r="E20" s="661">
        <f>SUM(E21:E35)</f>
        <v>12478751.080292352</v>
      </c>
      <c r="F20" s="662">
        <f t="shared" si="0"/>
        <v>-3.539477515540957E-2</v>
      </c>
      <c r="G20" s="663"/>
      <c r="H20" s="664">
        <f>SUM(H21:H35)</f>
        <v>85869587.521763623</v>
      </c>
      <c r="I20" s="665">
        <f>SUM(I21:I35)</f>
        <v>81803405.805224285</v>
      </c>
      <c r="J20" s="666">
        <f>(I20-H20)/H20</f>
        <v>-4.735298996875658E-2</v>
      </c>
      <c r="K20" s="667">
        <f t="shared" ref="K20:K35" si="3">I20/$I$20</f>
        <v>1</v>
      </c>
    </row>
    <row r="21" spans="1:14" s="605" customFormat="1">
      <c r="A21" s="668"/>
      <c r="B21" s="669" t="s">
        <v>556</v>
      </c>
      <c r="C21" s="669" t="s">
        <v>24</v>
      </c>
      <c r="D21" s="670">
        <v>1126955.3618999999</v>
      </c>
      <c r="E21" s="671">
        <v>1411514.4865000001</v>
      </c>
      <c r="F21" s="672">
        <f t="shared" si="0"/>
        <v>0.25250256950749617</v>
      </c>
      <c r="G21" s="673"/>
      <c r="H21" s="674">
        <v>7243372.6120999996</v>
      </c>
      <c r="I21" s="671">
        <v>7556825.9836999997</v>
      </c>
      <c r="J21" s="675">
        <f t="shared" si="1"/>
        <v>4.3274506005169286E-2</v>
      </c>
      <c r="K21" s="676">
        <f t="shared" si="3"/>
        <v>9.2377889518352935E-2</v>
      </c>
    </row>
    <row r="22" spans="1:14">
      <c r="A22" s="668"/>
      <c r="B22" s="669" t="s">
        <v>663</v>
      </c>
      <c r="C22" s="669" t="s">
        <v>27</v>
      </c>
      <c r="D22" s="670">
        <v>920798.23404000001</v>
      </c>
      <c r="E22" s="671">
        <v>631225.24144999997</v>
      </c>
      <c r="F22" s="672">
        <f t="shared" si="0"/>
        <v>-0.31448039525390836</v>
      </c>
      <c r="G22" s="673"/>
      <c r="H22" s="674">
        <v>6466653.5902000004</v>
      </c>
      <c r="I22" s="671">
        <v>4718882.2580399998</v>
      </c>
      <c r="J22" s="675">
        <f t="shared" si="1"/>
        <v>-0.27027446387551829</v>
      </c>
      <c r="K22" s="676">
        <f t="shared" si="3"/>
        <v>5.7685645378577059E-2</v>
      </c>
    </row>
    <row r="23" spans="1:14" s="605" customFormat="1">
      <c r="A23" s="668"/>
      <c r="B23" s="669" t="s">
        <v>557</v>
      </c>
      <c r="C23" s="669" t="s">
        <v>665</v>
      </c>
      <c r="D23" s="670">
        <v>258351.75936</v>
      </c>
      <c r="E23" s="671">
        <v>696088.36624</v>
      </c>
      <c r="F23" s="672">
        <f t="shared" si="0"/>
        <v>1.6943434330169835</v>
      </c>
      <c r="G23" s="673"/>
      <c r="H23" s="674">
        <v>1444927.3047760001</v>
      </c>
      <c r="I23" s="671">
        <v>3981067.2699230001</v>
      </c>
      <c r="J23" s="675">
        <f t="shared" si="1"/>
        <v>1.7552024636562356</v>
      </c>
      <c r="K23" s="676">
        <f t="shared" si="3"/>
        <v>4.8666277775793458E-2</v>
      </c>
    </row>
    <row r="24" spans="1:14" s="605" customFormat="1">
      <c r="A24" s="668"/>
      <c r="B24" s="669" t="s">
        <v>558</v>
      </c>
      <c r="C24" s="669" t="s">
        <v>689</v>
      </c>
      <c r="D24" s="670">
        <v>523549.92599999998</v>
      </c>
      <c r="E24" s="671">
        <v>483871.64399999997</v>
      </c>
      <c r="F24" s="672">
        <f t="shared" si="0"/>
        <v>-7.5787007178375596E-2</v>
      </c>
      <c r="G24" s="673"/>
      <c r="H24" s="674">
        <v>3600257.139</v>
      </c>
      <c r="I24" s="671">
        <v>3558176.2620000001</v>
      </c>
      <c r="J24" s="675">
        <f t="shared" si="1"/>
        <v>-1.1688297634120701E-2</v>
      </c>
      <c r="K24" s="676">
        <f t="shared" si="3"/>
        <v>4.3496676293308577E-2</v>
      </c>
    </row>
    <row r="25" spans="1:14">
      <c r="A25" s="650"/>
      <c r="B25" s="651" t="s">
        <v>660</v>
      </c>
      <c r="C25" s="651" t="s">
        <v>680</v>
      </c>
      <c r="D25" s="652">
        <v>456887.46</v>
      </c>
      <c r="E25" s="653">
        <v>0</v>
      </c>
      <c r="F25" s="654" t="s">
        <v>54</v>
      </c>
      <c r="G25" s="655"/>
      <c r="H25" s="656">
        <v>2939543.62</v>
      </c>
      <c r="I25" s="653">
        <v>2990403.18</v>
      </c>
      <c r="J25" s="657">
        <f t="shared" si="1"/>
        <v>1.7301855857474929E-2</v>
      </c>
      <c r="K25" s="658">
        <f t="shared" si="3"/>
        <v>3.6555974052232203E-2</v>
      </c>
    </row>
    <row r="26" spans="1:14" s="605" customFormat="1">
      <c r="A26" s="650"/>
      <c r="B26" s="651" t="s">
        <v>661</v>
      </c>
      <c r="C26" s="651" t="s">
        <v>29</v>
      </c>
      <c r="D26" s="652">
        <v>730924.90319800004</v>
      </c>
      <c r="E26" s="653">
        <v>460925.85734599998</v>
      </c>
      <c r="F26" s="654">
        <f t="shared" ref="F26:F44" si="4">(E26-D26)/D26</f>
        <v>-0.36939368828545727</v>
      </c>
      <c r="G26" s="655"/>
      <c r="H26" s="656">
        <v>4267374.5038480004</v>
      </c>
      <c r="I26" s="653">
        <v>2917525.3754960001</v>
      </c>
      <c r="J26" s="657">
        <f t="shared" si="1"/>
        <v>-0.31631841244184383</v>
      </c>
      <c r="K26" s="658">
        <f t="shared" si="3"/>
        <v>3.5665084439671035E-2</v>
      </c>
      <c r="M26" s="606"/>
    </row>
    <row r="27" spans="1:14" s="605" customFormat="1">
      <c r="A27" s="650"/>
      <c r="B27" s="651" t="s">
        <v>662</v>
      </c>
      <c r="C27" s="651" t="s">
        <v>685</v>
      </c>
      <c r="D27" s="652">
        <v>433063.2071</v>
      </c>
      <c r="E27" s="653">
        <v>515682.74800000002</v>
      </c>
      <c r="F27" s="654">
        <f t="shared" si="4"/>
        <v>0.19077940482004993</v>
      </c>
      <c r="G27" s="655"/>
      <c r="H27" s="656">
        <v>2415738.4733640002</v>
      </c>
      <c r="I27" s="653">
        <v>2677063.2204100001</v>
      </c>
      <c r="J27" s="657">
        <f t="shared" si="1"/>
        <v>0.10817592629639913</v>
      </c>
      <c r="K27" s="658">
        <f t="shared" si="3"/>
        <v>3.2725571680770199E-2</v>
      </c>
      <c r="M27" s="606"/>
      <c r="N27" s="606"/>
    </row>
    <row r="28" spans="1:14" s="605" customFormat="1">
      <c r="A28" s="650"/>
      <c r="B28" s="651" t="s">
        <v>687</v>
      </c>
      <c r="C28" s="651" t="s">
        <v>30</v>
      </c>
      <c r="D28" s="652">
        <v>554134.08768300002</v>
      </c>
      <c r="E28" s="653">
        <v>361579.20449199999</v>
      </c>
      <c r="F28" s="654">
        <f t="shared" si="4"/>
        <v>-0.34748788690500787</v>
      </c>
      <c r="G28" s="655"/>
      <c r="H28" s="656">
        <v>3515405.2429769998</v>
      </c>
      <c r="I28" s="653">
        <v>2668598.533142</v>
      </c>
      <c r="J28" s="657">
        <f t="shared" si="1"/>
        <v>-0.24088452150053877</v>
      </c>
      <c r="K28" s="658">
        <f t="shared" si="3"/>
        <v>3.2622095704621296E-2</v>
      </c>
    </row>
    <row r="29" spans="1:14" s="605" customFormat="1">
      <c r="A29" s="650"/>
      <c r="B29" s="651" t="s">
        <v>546</v>
      </c>
      <c r="C29" s="651" t="s">
        <v>664</v>
      </c>
      <c r="D29" s="652">
        <v>394280.34100000001</v>
      </c>
      <c r="E29" s="653">
        <v>410038.04939999996</v>
      </c>
      <c r="F29" s="654">
        <f t="shared" si="4"/>
        <v>3.9965747112915131E-2</v>
      </c>
      <c r="G29" s="655"/>
      <c r="H29" s="656">
        <v>2129381.3964160001</v>
      </c>
      <c r="I29" s="653">
        <v>2630030.1601</v>
      </c>
      <c r="J29" s="657">
        <f t="shared" si="1"/>
        <v>0.23511465091535541</v>
      </c>
      <c r="K29" s="658">
        <f t="shared" si="3"/>
        <v>3.2150619331940286E-2</v>
      </c>
    </row>
    <row r="30" spans="1:14" s="605" customFormat="1">
      <c r="A30" s="650"/>
      <c r="B30" s="651" t="s">
        <v>560</v>
      </c>
      <c r="C30" s="651" t="s">
        <v>125</v>
      </c>
      <c r="D30" s="652">
        <v>536140.38933000003</v>
      </c>
      <c r="E30" s="653">
        <v>283407.53183000005</v>
      </c>
      <c r="F30" s="654">
        <f t="shared" si="4"/>
        <v>-0.47139305773219831</v>
      </c>
      <c r="G30" s="655"/>
      <c r="H30" s="656">
        <v>3326568.1574599999</v>
      </c>
      <c r="I30" s="653">
        <v>2556325.09608</v>
      </c>
      <c r="J30" s="657">
        <f t="shared" si="1"/>
        <v>-0.23154284683832202</v>
      </c>
      <c r="K30" s="658">
        <f t="shared" si="3"/>
        <v>3.1249616943415125E-2</v>
      </c>
    </row>
    <row r="31" spans="1:14" s="605" customFormat="1">
      <c r="A31" s="650"/>
      <c r="B31" s="651" t="s">
        <v>554</v>
      </c>
      <c r="C31" s="651" t="s">
        <v>25</v>
      </c>
      <c r="D31" s="652">
        <v>427878.49739999999</v>
      </c>
      <c r="E31" s="653">
        <v>469904.897</v>
      </c>
      <c r="F31" s="654">
        <f t="shared" si="4"/>
        <v>9.822040568846778E-2</v>
      </c>
      <c r="G31" s="655"/>
      <c r="H31" s="656">
        <v>2688670.1675</v>
      </c>
      <c r="I31" s="653">
        <v>2443596.9297000002</v>
      </c>
      <c r="J31" s="657">
        <f t="shared" si="1"/>
        <v>-9.1150354090429639E-2</v>
      </c>
      <c r="K31" s="658">
        <f t="shared" si="3"/>
        <v>2.9871579375536739E-2</v>
      </c>
    </row>
    <row r="32" spans="1:14" s="605" customFormat="1">
      <c r="A32" s="650"/>
      <c r="B32" s="651" t="s">
        <v>561</v>
      </c>
      <c r="C32" s="651" t="s">
        <v>125</v>
      </c>
      <c r="D32" s="652">
        <v>158501.55679999999</v>
      </c>
      <c r="E32" s="653">
        <v>361046.64704999997</v>
      </c>
      <c r="F32" s="654">
        <f t="shared" si="4"/>
        <v>1.2778744533441706</v>
      </c>
      <c r="G32" s="655"/>
      <c r="H32" s="656">
        <v>405871.23680000001</v>
      </c>
      <c r="I32" s="653">
        <v>2336511.80431</v>
      </c>
      <c r="J32" s="657">
        <f t="shared" si="1"/>
        <v>4.7567809503617431</v>
      </c>
      <c r="K32" s="658">
        <f t="shared" si="3"/>
        <v>2.8562524766673973E-2</v>
      </c>
    </row>
    <row r="33" spans="1:13">
      <c r="A33" s="650"/>
      <c r="B33" s="651" t="s">
        <v>562</v>
      </c>
      <c r="C33" s="651" t="s">
        <v>563</v>
      </c>
      <c r="D33" s="652">
        <v>1043913.260814</v>
      </c>
      <c r="E33" s="653">
        <v>770718.67154999997</v>
      </c>
      <c r="F33" s="654">
        <f t="shared" si="4"/>
        <v>-0.26170238421051795</v>
      </c>
      <c r="G33" s="655"/>
      <c r="H33" s="656">
        <v>7562955.061981</v>
      </c>
      <c r="I33" s="653">
        <v>5523949.6798729999</v>
      </c>
      <c r="J33" s="657">
        <f t="shared" si="1"/>
        <v>-0.269604323362714</v>
      </c>
      <c r="K33" s="658">
        <f t="shared" si="3"/>
        <v>6.7527135643051905E-2</v>
      </c>
    </row>
    <row r="34" spans="1:13">
      <c r="A34" s="650"/>
      <c r="B34" s="651" t="s">
        <v>564</v>
      </c>
      <c r="C34" s="651" t="s">
        <v>565</v>
      </c>
      <c r="D34" s="652">
        <v>552296.02700653044</v>
      </c>
      <c r="E34" s="653">
        <v>588928.42962103232</v>
      </c>
      <c r="F34" s="654">
        <f t="shared" si="4"/>
        <v>6.632747806108831E-2</v>
      </c>
      <c r="G34" s="655"/>
      <c r="H34" s="656">
        <v>3868056.4432216315</v>
      </c>
      <c r="I34" s="653">
        <v>3988177.6349921818</v>
      </c>
      <c r="J34" s="657">
        <f t="shared" si="1"/>
        <v>3.1054663636320583E-2</v>
      </c>
      <c r="K34" s="658">
        <f t="shared" si="3"/>
        <v>4.8753197935158359E-2</v>
      </c>
    </row>
    <row r="35" spans="1:13">
      <c r="A35" s="650"/>
      <c r="B35" s="651" t="s">
        <v>26</v>
      </c>
      <c r="C35" s="651"/>
      <c r="D35" s="652">
        <v>4818965.5527017498</v>
      </c>
      <c r="E35" s="653">
        <v>5033819.30581332</v>
      </c>
      <c r="F35" s="654">
        <f t="shared" si="4"/>
        <v>4.458503609578876E-2</v>
      </c>
      <c r="G35" s="655"/>
      <c r="H35" s="656">
        <v>33994812.572120003</v>
      </c>
      <c r="I35" s="653">
        <v>31256272.417458098</v>
      </c>
      <c r="J35" s="657">
        <f t="shared" si="1"/>
        <v>-8.0557589451393255E-2</v>
      </c>
      <c r="K35" s="658">
        <f t="shared" si="3"/>
        <v>0.38209011116089681</v>
      </c>
    </row>
    <row r="36" spans="1:13">
      <c r="A36" s="817" t="s">
        <v>566</v>
      </c>
      <c r="B36" s="817"/>
      <c r="C36" s="642"/>
      <c r="D36" s="643">
        <f>SUM(D37:D50)</f>
        <v>114893.05487600001</v>
      </c>
      <c r="E36" s="644">
        <f>SUM(E37:E50)</f>
        <v>124415.65115599999</v>
      </c>
      <c r="F36" s="645">
        <f t="shared" si="4"/>
        <v>8.2882262032960854E-2</v>
      </c>
      <c r="G36" s="646"/>
      <c r="H36" s="647">
        <f>SUM(H37:H50)</f>
        <v>823003.79278199992</v>
      </c>
      <c r="I36" s="644">
        <f>SUM(I37:I50)</f>
        <v>867292.1688310001</v>
      </c>
      <c r="J36" s="648">
        <f t="shared" si="1"/>
        <v>5.3813088636313788E-2</v>
      </c>
      <c r="K36" s="649">
        <f t="shared" ref="K36:K50" si="5">I36/$I$36</f>
        <v>1</v>
      </c>
    </row>
    <row r="37" spans="1:13">
      <c r="A37" s="650"/>
      <c r="B37" s="651" t="s">
        <v>567</v>
      </c>
      <c r="C37" s="651" t="s">
        <v>486</v>
      </c>
      <c r="D37" s="652">
        <v>27871.947040999999</v>
      </c>
      <c r="E37" s="653">
        <v>43271.242335000003</v>
      </c>
      <c r="F37" s="654">
        <f t="shared" si="4"/>
        <v>0.55250159851937997</v>
      </c>
      <c r="G37" s="655"/>
      <c r="H37" s="656">
        <v>233682.220412</v>
      </c>
      <c r="I37" s="653">
        <v>291940.83685600001</v>
      </c>
      <c r="J37" s="657">
        <f t="shared" si="1"/>
        <v>0.24930701335037611</v>
      </c>
      <c r="K37" s="658">
        <f t="shared" si="5"/>
        <v>0.3366118677740389</v>
      </c>
    </row>
    <row r="38" spans="1:13">
      <c r="A38" s="650"/>
      <c r="B38" s="651" t="s">
        <v>553</v>
      </c>
      <c r="C38" s="651" t="s">
        <v>465</v>
      </c>
      <c r="D38" s="652">
        <v>12135.785313</v>
      </c>
      <c r="E38" s="653">
        <v>8232.3561040000004</v>
      </c>
      <c r="F38" s="654">
        <f t="shared" si="4"/>
        <v>-0.32164619827433821</v>
      </c>
      <c r="G38" s="655"/>
      <c r="H38" s="656">
        <v>92478.761249999996</v>
      </c>
      <c r="I38" s="653">
        <v>71694.354787999997</v>
      </c>
      <c r="J38" s="657">
        <f t="shared" si="1"/>
        <v>-0.22474789001350295</v>
      </c>
      <c r="K38" s="658">
        <f t="shared" si="5"/>
        <v>8.2664593737350245E-2</v>
      </c>
    </row>
    <row r="39" spans="1:13">
      <c r="A39" s="650"/>
      <c r="B39" s="651" t="s">
        <v>672</v>
      </c>
      <c r="C39" s="651" t="s">
        <v>666</v>
      </c>
      <c r="D39" s="652">
        <v>7736.0649320000002</v>
      </c>
      <c r="E39" s="653">
        <v>6248.6600019999996</v>
      </c>
      <c r="F39" s="654">
        <f t="shared" si="4"/>
        <v>-0.19226893040250925</v>
      </c>
      <c r="G39" s="655"/>
      <c r="H39" s="656">
        <v>50403.054448000003</v>
      </c>
      <c r="I39" s="653">
        <v>39287.437260999999</v>
      </c>
      <c r="J39" s="657">
        <f t="shared" si="1"/>
        <v>-0.22053459475293907</v>
      </c>
      <c r="K39" s="658">
        <f t="shared" si="5"/>
        <v>4.5298964608379302E-2</v>
      </c>
      <c r="M39" s="542"/>
    </row>
    <row r="40" spans="1:13">
      <c r="A40" s="650"/>
      <c r="B40" s="651" t="s">
        <v>568</v>
      </c>
      <c r="C40" s="651" t="s">
        <v>569</v>
      </c>
      <c r="D40" s="652">
        <v>3167.8156720000002</v>
      </c>
      <c r="E40" s="653">
        <v>4867.6752189999997</v>
      </c>
      <c r="F40" s="654">
        <f t="shared" si="4"/>
        <v>0.53660304860061303</v>
      </c>
      <c r="G40" s="655"/>
      <c r="H40" s="656">
        <v>25603.819769000002</v>
      </c>
      <c r="I40" s="653">
        <v>35462.438899000001</v>
      </c>
      <c r="J40" s="657">
        <f t="shared" si="1"/>
        <v>0.38504485732774879</v>
      </c>
      <c r="K40" s="658">
        <f t="shared" si="5"/>
        <v>4.0888688003258317E-2</v>
      </c>
    </row>
    <row r="41" spans="1:13">
      <c r="A41" s="650"/>
      <c r="B41" s="651" t="s">
        <v>578</v>
      </c>
      <c r="C41" s="651" t="s">
        <v>31</v>
      </c>
      <c r="D41" s="652">
        <v>5496.7936250000002</v>
      </c>
      <c r="E41" s="653">
        <v>5028.3051349999996</v>
      </c>
      <c r="F41" s="654">
        <f t="shared" si="4"/>
        <v>-8.5229412264863885E-2</v>
      </c>
      <c r="G41" s="655"/>
      <c r="H41" s="656">
        <v>31969.432993999999</v>
      </c>
      <c r="I41" s="653">
        <v>32776.036369000001</v>
      </c>
      <c r="J41" s="657">
        <f t="shared" si="1"/>
        <v>2.5230456078197731E-2</v>
      </c>
      <c r="K41" s="658">
        <f t="shared" si="5"/>
        <v>3.7791228316033272E-2</v>
      </c>
    </row>
    <row r="42" spans="1:13">
      <c r="A42" s="650"/>
      <c r="B42" s="651" t="s">
        <v>570</v>
      </c>
      <c r="C42" s="651" t="s">
        <v>23</v>
      </c>
      <c r="D42" s="652">
        <v>3783.5088000000001</v>
      </c>
      <c r="E42" s="653">
        <v>3447.6870330000002</v>
      </c>
      <c r="F42" s="654">
        <f t="shared" si="4"/>
        <v>-8.8759346086362989E-2</v>
      </c>
      <c r="G42" s="655"/>
      <c r="H42" s="656">
        <v>33951.323299999996</v>
      </c>
      <c r="I42" s="653">
        <v>30132.437505000002</v>
      </c>
      <c r="J42" s="657">
        <f t="shared" si="1"/>
        <v>-0.11248120614491616</v>
      </c>
      <c r="K42" s="658">
        <f t="shared" si="5"/>
        <v>3.4743121854328173E-2</v>
      </c>
    </row>
    <row r="43" spans="1:13">
      <c r="A43" s="650"/>
      <c r="B43" s="651" t="s">
        <v>671</v>
      </c>
      <c r="C43" s="651" t="s">
        <v>667</v>
      </c>
      <c r="D43" s="652">
        <v>3993.7148699999998</v>
      </c>
      <c r="E43" s="653">
        <v>4144.3110399999996</v>
      </c>
      <c r="F43" s="654">
        <f t="shared" si="4"/>
        <v>3.7708292880708282E-2</v>
      </c>
      <c r="G43" s="655"/>
      <c r="H43" s="656">
        <v>31092.62228</v>
      </c>
      <c r="I43" s="653">
        <v>28708.592769999999</v>
      </c>
      <c r="J43" s="657">
        <f t="shared" si="1"/>
        <v>-7.6675086730574729E-2</v>
      </c>
      <c r="K43" s="658">
        <f t="shared" si="5"/>
        <v>3.3101408961982839E-2</v>
      </c>
    </row>
    <row r="44" spans="1:13">
      <c r="A44" s="650"/>
      <c r="B44" s="651" t="s">
        <v>571</v>
      </c>
      <c r="C44" s="651" t="s">
        <v>33</v>
      </c>
      <c r="D44" s="652">
        <v>4048.9866050000001</v>
      </c>
      <c r="E44" s="653">
        <v>3477.9560540000002</v>
      </c>
      <c r="F44" s="654">
        <f t="shared" si="4"/>
        <v>-0.1410304865654155</v>
      </c>
      <c r="G44" s="655"/>
      <c r="H44" s="656">
        <v>27979.823605000001</v>
      </c>
      <c r="I44" s="653">
        <v>24399.826356000001</v>
      </c>
      <c r="J44" s="657">
        <f t="shared" si="1"/>
        <v>-0.12794924298094051</v>
      </c>
      <c r="K44" s="658">
        <f t="shared" si="5"/>
        <v>2.8133341027266365E-2</v>
      </c>
    </row>
    <row r="45" spans="1:13">
      <c r="A45" s="650"/>
      <c r="B45" s="651" t="s">
        <v>572</v>
      </c>
      <c r="C45" s="651" t="s">
        <v>31</v>
      </c>
      <c r="D45" s="652">
        <v>3400.8303550000001</v>
      </c>
      <c r="E45" s="653">
        <v>3717.6262900000002</v>
      </c>
      <c r="F45" s="654">
        <f>(E45-D45)/D45</f>
        <v>9.3152525098535846E-2</v>
      </c>
      <c r="G45" s="655"/>
      <c r="H45" s="656">
        <v>25368.107200999999</v>
      </c>
      <c r="I45" s="653">
        <v>24159.416820999999</v>
      </c>
      <c r="J45" s="657">
        <f t="shared" si="1"/>
        <v>-4.7646060875694896E-2</v>
      </c>
      <c r="K45" s="658">
        <f t="shared" si="5"/>
        <v>2.7856145471212811E-2</v>
      </c>
    </row>
    <row r="46" spans="1:13">
      <c r="A46" s="650"/>
      <c r="B46" s="651" t="s">
        <v>673</v>
      </c>
      <c r="C46" s="651" t="s">
        <v>32</v>
      </c>
      <c r="D46" s="652">
        <v>3625.3457229999999</v>
      </c>
      <c r="E46" s="653">
        <v>3403.3217279999999</v>
      </c>
      <c r="F46" s="654">
        <f>(E46-D46)/D46</f>
        <v>-6.1242157842059143E-2</v>
      </c>
      <c r="G46" s="655"/>
      <c r="H46" s="656">
        <v>21262.453562999999</v>
      </c>
      <c r="I46" s="653">
        <v>22385.532037000001</v>
      </c>
      <c r="J46" s="657">
        <f t="shared" si="1"/>
        <v>5.2819796674563199E-2</v>
      </c>
      <c r="K46" s="658">
        <f t="shared" si="5"/>
        <v>2.5810831506956716E-2</v>
      </c>
    </row>
    <row r="47" spans="1:13">
      <c r="A47" s="650"/>
      <c r="B47" s="651" t="s">
        <v>573</v>
      </c>
      <c r="C47" s="651" t="s">
        <v>668</v>
      </c>
      <c r="D47" s="677">
        <v>0</v>
      </c>
      <c r="E47" s="653">
        <v>2943.131594</v>
      </c>
      <c r="F47" s="654" t="s">
        <v>64</v>
      </c>
      <c r="G47" s="655"/>
      <c r="H47" s="678">
        <v>0</v>
      </c>
      <c r="I47" s="653">
        <v>20578.343765000001</v>
      </c>
      <c r="J47" s="657" t="s">
        <v>64</v>
      </c>
      <c r="K47" s="658">
        <f t="shared" si="5"/>
        <v>2.3727118155277477E-2</v>
      </c>
    </row>
    <row r="48" spans="1:13">
      <c r="A48" s="650"/>
      <c r="B48" s="651" t="s">
        <v>670</v>
      </c>
      <c r="C48" s="651" t="s">
        <v>31</v>
      </c>
      <c r="D48" s="652">
        <v>3360.767664</v>
      </c>
      <c r="E48" s="653">
        <v>2733.8753830000001</v>
      </c>
      <c r="F48" s="654">
        <f t="shared" ref="F48:F67" si="6">(E48-D48)/D48</f>
        <v>-0.1865324662919037</v>
      </c>
      <c r="G48" s="655"/>
      <c r="H48" s="656">
        <v>19579.943972000001</v>
      </c>
      <c r="I48" s="679">
        <v>20411.412488000002</v>
      </c>
      <c r="J48" s="680">
        <f t="shared" ref="J48:J70" si="7">(I48-H48)/H48</f>
        <v>4.2465316406881941E-2</v>
      </c>
      <c r="K48" s="658">
        <f t="shared" si="5"/>
        <v>2.3534644058313126E-2</v>
      </c>
    </row>
    <row r="49" spans="1:13">
      <c r="A49" s="650"/>
      <c r="B49" s="651" t="s">
        <v>574</v>
      </c>
      <c r="C49" s="651" t="s">
        <v>669</v>
      </c>
      <c r="D49" s="652">
        <v>2627.8809000000001</v>
      </c>
      <c r="E49" s="653">
        <v>2905.7791000000002</v>
      </c>
      <c r="F49" s="654">
        <f t="shared" si="6"/>
        <v>0.1057499219237828</v>
      </c>
      <c r="G49" s="655"/>
      <c r="H49" s="656">
        <v>16218.110755</v>
      </c>
      <c r="I49" s="679">
        <v>17934.462200000002</v>
      </c>
      <c r="J49" s="680">
        <f t="shared" si="7"/>
        <v>0.10582930841502951</v>
      </c>
      <c r="K49" s="658">
        <f t="shared" si="5"/>
        <v>2.0678685735365722E-2</v>
      </c>
    </row>
    <row r="50" spans="1:13">
      <c r="A50" s="650"/>
      <c r="B50" s="651" t="s">
        <v>26</v>
      </c>
      <c r="C50" s="651"/>
      <c r="D50" s="652">
        <v>33643.613376000001</v>
      </c>
      <c r="E50" s="679">
        <v>29993.724139000002</v>
      </c>
      <c r="F50" s="654">
        <f t="shared" si="6"/>
        <v>-0.1084868380874833</v>
      </c>
      <c r="G50" s="655"/>
      <c r="H50" s="656">
        <v>213414.119233</v>
      </c>
      <c r="I50" s="679">
        <v>207421.04071599999</v>
      </c>
      <c r="J50" s="680">
        <f t="shared" si="7"/>
        <v>-2.8081921376799483E-2</v>
      </c>
      <c r="K50" s="658">
        <f t="shared" si="5"/>
        <v>0.23915936079023664</v>
      </c>
    </row>
    <row r="51" spans="1:13">
      <c r="A51" s="817" t="s">
        <v>575</v>
      </c>
      <c r="B51" s="817"/>
      <c r="C51" s="642"/>
      <c r="D51" s="707">
        <f>SUM(D52:D64)</f>
        <v>25034.041402999996</v>
      </c>
      <c r="E51" s="644">
        <f>SUM(E52:E64)</f>
        <v>26166.665047999999</v>
      </c>
      <c r="F51" s="645">
        <f t="shared" si="6"/>
        <v>4.5243339929296175E-2</v>
      </c>
      <c r="G51" s="646"/>
      <c r="H51" s="708">
        <f>SUM(H52:H64)</f>
        <v>176430.34066300001</v>
      </c>
      <c r="I51" s="644">
        <f>SUM(I52:I64)</f>
        <v>162270.72658299998</v>
      </c>
      <c r="J51" s="709">
        <f t="shared" si="7"/>
        <v>-8.0256117098624999E-2</v>
      </c>
      <c r="K51" s="645">
        <f t="shared" ref="K51:K64" si="8">I51/$I$51</f>
        <v>1</v>
      </c>
    </row>
    <row r="52" spans="1:13">
      <c r="A52" s="650"/>
      <c r="B52" s="651" t="s">
        <v>570</v>
      </c>
      <c r="C52" s="651" t="s">
        <v>23</v>
      </c>
      <c r="D52" s="652">
        <v>1621.0509</v>
      </c>
      <c r="E52" s="653">
        <v>2605.7294830000001</v>
      </c>
      <c r="F52" s="654">
        <f t="shared" si="6"/>
        <v>0.60743224225716796</v>
      </c>
      <c r="G52" s="655"/>
      <c r="H52" s="656">
        <v>14240.706399999999</v>
      </c>
      <c r="I52" s="653">
        <v>12906.869634999999</v>
      </c>
      <c r="J52" s="657">
        <f t="shared" si="7"/>
        <v>-9.36636657996123E-2</v>
      </c>
      <c r="K52" s="658">
        <f t="shared" si="8"/>
        <v>7.9539112856552435E-2</v>
      </c>
    </row>
    <row r="53" spans="1:13">
      <c r="A53" s="650"/>
      <c r="B53" s="651" t="s">
        <v>671</v>
      </c>
      <c r="C53" s="651" t="s">
        <v>667</v>
      </c>
      <c r="D53" s="652">
        <v>1646.04845</v>
      </c>
      <c r="E53" s="653">
        <v>1906.64284</v>
      </c>
      <c r="F53" s="654">
        <f t="shared" si="6"/>
        <v>0.15831513950880363</v>
      </c>
      <c r="G53" s="655"/>
      <c r="H53" s="656">
        <v>13264.453009999999</v>
      </c>
      <c r="I53" s="653">
        <v>11446.020560000001</v>
      </c>
      <c r="J53" s="657">
        <f t="shared" si="7"/>
        <v>-0.13709064735870316</v>
      </c>
      <c r="K53" s="658">
        <f t="shared" si="8"/>
        <v>7.0536570588075026E-2</v>
      </c>
    </row>
    <row r="54" spans="1:13">
      <c r="A54" s="650"/>
      <c r="B54" s="651" t="s">
        <v>568</v>
      </c>
      <c r="C54" s="651" t="s">
        <v>681</v>
      </c>
      <c r="D54" s="652">
        <v>1131.4690800000001</v>
      </c>
      <c r="E54" s="653">
        <v>1606.832555</v>
      </c>
      <c r="F54" s="654">
        <f t="shared" si="6"/>
        <v>0.4201294435725984</v>
      </c>
      <c r="G54" s="655"/>
      <c r="H54" s="656">
        <v>8670.3948770000006</v>
      </c>
      <c r="I54" s="653">
        <v>10986.828772000001</v>
      </c>
      <c r="J54" s="657">
        <f t="shared" si="7"/>
        <v>0.26716590511290506</v>
      </c>
      <c r="K54" s="658">
        <f t="shared" si="8"/>
        <v>6.7706782383699621E-2</v>
      </c>
      <c r="M54" s="542"/>
    </row>
    <row r="55" spans="1:13">
      <c r="A55" s="650"/>
      <c r="B55" s="651" t="s">
        <v>576</v>
      </c>
      <c r="C55" s="651" t="s">
        <v>125</v>
      </c>
      <c r="D55" s="652">
        <v>1309.7518030000001</v>
      </c>
      <c r="E55" s="653">
        <v>1795.91128</v>
      </c>
      <c r="F55" s="654">
        <f t="shared" si="6"/>
        <v>0.37118443042906801</v>
      </c>
      <c r="G55" s="655"/>
      <c r="H55" s="656">
        <v>8853.3445019999999</v>
      </c>
      <c r="I55" s="653">
        <v>10602.722247</v>
      </c>
      <c r="J55" s="657">
        <f t="shared" si="7"/>
        <v>0.19759512855337433</v>
      </c>
      <c r="K55" s="658">
        <f t="shared" si="8"/>
        <v>6.5339710188435041E-2</v>
      </c>
    </row>
    <row r="56" spans="1:13">
      <c r="A56" s="650"/>
      <c r="B56" s="651" t="s">
        <v>672</v>
      </c>
      <c r="C56" s="651" t="s">
        <v>666</v>
      </c>
      <c r="D56" s="652">
        <v>1961.80286</v>
      </c>
      <c r="E56" s="653">
        <v>1533.660014</v>
      </c>
      <c r="F56" s="654">
        <f t="shared" si="6"/>
        <v>-0.21823948508261423</v>
      </c>
      <c r="G56" s="655"/>
      <c r="H56" s="656">
        <v>10954.891869999999</v>
      </c>
      <c r="I56" s="653">
        <v>9379.8409530000008</v>
      </c>
      <c r="J56" s="657">
        <f t="shared" si="7"/>
        <v>-0.14377603500708938</v>
      </c>
      <c r="K56" s="658">
        <f t="shared" si="8"/>
        <v>5.7803654118737793E-2</v>
      </c>
    </row>
    <row r="57" spans="1:13">
      <c r="A57" s="650"/>
      <c r="B57" s="651" t="s">
        <v>577</v>
      </c>
      <c r="C57" s="651" t="s">
        <v>677</v>
      </c>
      <c r="D57" s="652">
        <v>1271.7916290000001</v>
      </c>
      <c r="E57" s="653">
        <v>1274.1421600000001</v>
      </c>
      <c r="F57" s="654">
        <f t="shared" si="6"/>
        <v>1.8482044907374101E-3</v>
      </c>
      <c r="G57" s="655"/>
      <c r="H57" s="656">
        <v>8951.9045540000006</v>
      </c>
      <c r="I57" s="653">
        <v>9259.1154929999993</v>
      </c>
      <c r="J57" s="657">
        <f t="shared" si="7"/>
        <v>3.4317941746008329E-2</v>
      </c>
      <c r="K57" s="658">
        <f t="shared" si="8"/>
        <v>5.7059678525960424E-2</v>
      </c>
    </row>
    <row r="58" spans="1:13">
      <c r="A58" s="650"/>
      <c r="B58" s="651" t="s">
        <v>578</v>
      </c>
      <c r="C58" s="651" t="s">
        <v>297</v>
      </c>
      <c r="D58" s="652">
        <v>1080.8409340000001</v>
      </c>
      <c r="E58" s="653">
        <v>1163.688042</v>
      </c>
      <c r="F58" s="654">
        <f t="shared" si="6"/>
        <v>7.6650601761905454E-2</v>
      </c>
      <c r="G58" s="655"/>
      <c r="H58" s="656">
        <v>7787.8867909999999</v>
      </c>
      <c r="I58" s="653">
        <v>7771.3176359999998</v>
      </c>
      <c r="J58" s="657">
        <f t="shared" si="7"/>
        <v>-2.1275546813479787E-3</v>
      </c>
      <c r="K58" s="658">
        <f t="shared" si="8"/>
        <v>4.7891063284449163E-2</v>
      </c>
    </row>
    <row r="59" spans="1:13">
      <c r="A59" s="650"/>
      <c r="B59" s="651" t="s">
        <v>553</v>
      </c>
      <c r="C59" s="651" t="s">
        <v>465</v>
      </c>
      <c r="D59" s="652">
        <v>1148.5956900000001</v>
      </c>
      <c r="E59" s="653">
        <v>1018.037999</v>
      </c>
      <c r="F59" s="654">
        <f t="shared" si="6"/>
        <v>-0.11366723045948403</v>
      </c>
      <c r="G59" s="655"/>
      <c r="H59" s="656">
        <v>9204.2485489999999</v>
      </c>
      <c r="I59" s="653">
        <v>7593.0306389999996</v>
      </c>
      <c r="J59" s="657">
        <f t="shared" si="7"/>
        <v>-0.17505154292851555</v>
      </c>
      <c r="K59" s="658">
        <f t="shared" si="8"/>
        <v>4.6792362361896704E-2</v>
      </c>
    </row>
    <row r="60" spans="1:13">
      <c r="A60" s="650"/>
      <c r="B60" s="651" t="s">
        <v>673</v>
      </c>
      <c r="C60" s="651" t="s">
        <v>32</v>
      </c>
      <c r="D60" s="652">
        <v>1013.409252</v>
      </c>
      <c r="E60" s="653">
        <v>962.13599299999998</v>
      </c>
      <c r="F60" s="654">
        <f t="shared" si="6"/>
        <v>-5.0594820304640409E-2</v>
      </c>
      <c r="G60" s="655"/>
      <c r="H60" s="656">
        <v>9004.7115699999995</v>
      </c>
      <c r="I60" s="653">
        <v>7327.6472979999999</v>
      </c>
      <c r="J60" s="657">
        <f t="shared" si="7"/>
        <v>-0.18624297502068685</v>
      </c>
      <c r="K60" s="658">
        <f t="shared" si="8"/>
        <v>4.5156926651536103E-2</v>
      </c>
    </row>
    <row r="61" spans="1:13">
      <c r="A61" s="650"/>
      <c r="B61" s="651" t="s">
        <v>579</v>
      </c>
      <c r="C61" s="651" t="s">
        <v>676</v>
      </c>
      <c r="D61" s="652">
        <v>770.466679</v>
      </c>
      <c r="E61" s="653">
        <v>803.16646400000002</v>
      </c>
      <c r="F61" s="654">
        <f t="shared" si="6"/>
        <v>4.2441530427300957E-2</v>
      </c>
      <c r="G61" s="655"/>
      <c r="H61" s="656">
        <v>5263.3107019999998</v>
      </c>
      <c r="I61" s="653">
        <v>5888.2250599999998</v>
      </c>
      <c r="J61" s="657">
        <f t="shared" si="7"/>
        <v>0.11873028087863775</v>
      </c>
      <c r="K61" s="658">
        <f t="shared" si="8"/>
        <v>3.6286428143823136E-2</v>
      </c>
    </row>
    <row r="62" spans="1:13">
      <c r="A62" s="650"/>
      <c r="B62" s="651" t="s">
        <v>674</v>
      </c>
      <c r="C62" s="651" t="s">
        <v>678</v>
      </c>
      <c r="D62" s="652">
        <v>827.51892799999996</v>
      </c>
      <c r="E62" s="653">
        <v>946.82634199999995</v>
      </c>
      <c r="F62" s="654">
        <f t="shared" si="6"/>
        <v>0.14417484599216321</v>
      </c>
      <c r="G62" s="655"/>
      <c r="H62" s="656">
        <v>6531.5913399999999</v>
      </c>
      <c r="I62" s="653">
        <v>5358.6927839999998</v>
      </c>
      <c r="J62" s="657">
        <f t="shared" si="7"/>
        <v>-0.17957316907092355</v>
      </c>
      <c r="K62" s="658">
        <f t="shared" si="8"/>
        <v>3.3023163800644462E-2</v>
      </c>
    </row>
    <row r="63" spans="1:13">
      <c r="A63" s="650"/>
      <c r="B63" s="651" t="s">
        <v>675</v>
      </c>
      <c r="C63" s="651" t="s">
        <v>296</v>
      </c>
      <c r="D63" s="652">
        <v>726.59590000000003</v>
      </c>
      <c r="E63" s="653">
        <v>741.22260000000006</v>
      </c>
      <c r="F63" s="654">
        <f t="shared" si="6"/>
        <v>2.0130446648542921E-2</v>
      </c>
      <c r="G63" s="655"/>
      <c r="H63" s="656">
        <v>5026.1418000000003</v>
      </c>
      <c r="I63" s="653">
        <v>4686.8041000000003</v>
      </c>
      <c r="J63" s="657">
        <f t="shared" si="7"/>
        <v>-6.7514549629300161E-2</v>
      </c>
      <c r="K63" s="658">
        <f t="shared" si="8"/>
        <v>2.8882622261525052E-2</v>
      </c>
    </row>
    <row r="64" spans="1:13">
      <c r="A64" s="650"/>
      <c r="B64" s="651" t="s">
        <v>26</v>
      </c>
      <c r="C64" s="651"/>
      <c r="D64" s="652">
        <v>10524.699298</v>
      </c>
      <c r="E64" s="653">
        <v>9808.6692760000005</v>
      </c>
      <c r="F64" s="654">
        <f t="shared" si="6"/>
        <v>-6.8033299738650549E-2</v>
      </c>
      <c r="G64" s="655"/>
      <c r="H64" s="656">
        <v>68676.754698000004</v>
      </c>
      <c r="I64" s="653">
        <v>59063.611406000004</v>
      </c>
      <c r="J64" s="657">
        <f t="shared" si="7"/>
        <v>-0.13997666800466846</v>
      </c>
      <c r="K64" s="658">
        <f t="shared" si="8"/>
        <v>0.36398192483466518</v>
      </c>
    </row>
    <row r="65" spans="1:13">
      <c r="A65" s="817" t="s">
        <v>580</v>
      </c>
      <c r="B65" s="817"/>
      <c r="C65" s="642"/>
      <c r="D65" s="643">
        <f>SUM(D66:D79)</f>
        <v>373402.06729000004</v>
      </c>
      <c r="E65" s="644">
        <f>SUM(E66:E79)</f>
        <v>374070.03299400001</v>
      </c>
      <c r="F65" s="645">
        <f t="shared" si="6"/>
        <v>1.7888645042803209E-3</v>
      </c>
      <c r="G65" s="646"/>
      <c r="H65" s="647">
        <f>SUM(H66:H79)</f>
        <v>2557713.9921229999</v>
      </c>
      <c r="I65" s="644">
        <f>SUM(I66:I79)</f>
        <v>2441106.7563589998</v>
      </c>
      <c r="J65" s="648">
        <f t="shared" si="7"/>
        <v>-4.5590412424186516E-2</v>
      </c>
      <c r="K65" s="689">
        <f t="shared" ref="K65:K79" si="9">I65/$I$65</f>
        <v>1</v>
      </c>
    </row>
    <row r="66" spans="1:13">
      <c r="A66" s="650"/>
      <c r="B66" s="651" t="s">
        <v>567</v>
      </c>
      <c r="C66" s="651" t="s">
        <v>486</v>
      </c>
      <c r="D66" s="652">
        <v>60935.116670000003</v>
      </c>
      <c r="E66" s="653">
        <v>43724.391602999996</v>
      </c>
      <c r="F66" s="654">
        <f t="shared" si="6"/>
        <v>-0.28244345801791676</v>
      </c>
      <c r="G66" s="655"/>
      <c r="H66" s="656">
        <v>386656.641237</v>
      </c>
      <c r="I66" s="653">
        <v>317268.97832300002</v>
      </c>
      <c r="J66" s="657">
        <f t="shared" si="7"/>
        <v>-0.17945550525658507</v>
      </c>
      <c r="K66" s="658">
        <f t="shared" si="9"/>
        <v>0.1299693171945574</v>
      </c>
    </row>
    <row r="67" spans="1:13">
      <c r="A67" s="650"/>
      <c r="B67" s="651" t="s">
        <v>576</v>
      </c>
      <c r="C67" s="651" t="s">
        <v>125</v>
      </c>
      <c r="D67" s="652">
        <v>41416.699656999997</v>
      </c>
      <c r="E67" s="653">
        <v>43741.583523000001</v>
      </c>
      <c r="F67" s="654">
        <f t="shared" si="6"/>
        <v>5.6133972171948911E-2</v>
      </c>
      <c r="G67" s="655"/>
      <c r="H67" s="656">
        <v>345994.34038499999</v>
      </c>
      <c r="I67" s="653">
        <v>279346.45403800003</v>
      </c>
      <c r="J67" s="657">
        <f t="shared" si="7"/>
        <v>-0.19262709983301615</v>
      </c>
      <c r="K67" s="658">
        <f t="shared" si="9"/>
        <v>0.11443434553212883</v>
      </c>
    </row>
    <row r="68" spans="1:13">
      <c r="A68" s="650"/>
      <c r="B68" s="651" t="s">
        <v>660</v>
      </c>
      <c r="C68" s="651" t="s">
        <v>680</v>
      </c>
      <c r="D68" s="652">
        <v>15697.126136000001</v>
      </c>
      <c r="E68" s="653">
        <v>0</v>
      </c>
      <c r="F68" s="654" t="s">
        <v>54</v>
      </c>
      <c r="G68" s="655"/>
      <c r="H68" s="656">
        <v>97927.802456000005</v>
      </c>
      <c r="I68" s="653">
        <v>96721.010389000003</v>
      </c>
      <c r="J68" s="657">
        <f t="shared" si="7"/>
        <v>-1.2323283446927409E-2</v>
      </c>
      <c r="K68" s="658">
        <f t="shared" si="9"/>
        <v>3.9621786362700064E-2</v>
      </c>
    </row>
    <row r="69" spans="1:13">
      <c r="A69" s="650"/>
      <c r="B69" s="651" t="s">
        <v>544</v>
      </c>
      <c r="C69" s="651" t="s">
        <v>682</v>
      </c>
      <c r="D69" s="652">
        <v>14151.363536999999</v>
      </c>
      <c r="E69" s="653">
        <v>11738.0744</v>
      </c>
      <c r="F69" s="654">
        <f>(E69-D69)/D69</f>
        <v>-0.1705340358680095</v>
      </c>
      <c r="G69" s="655"/>
      <c r="H69" s="656">
        <v>88874.472211999993</v>
      </c>
      <c r="I69" s="653">
        <v>91544.602662000005</v>
      </c>
      <c r="J69" s="657">
        <f t="shared" si="7"/>
        <v>3.0043840301304039E-2</v>
      </c>
      <c r="K69" s="658">
        <f t="shared" si="9"/>
        <v>3.7501269628429583E-2</v>
      </c>
      <c r="M69" s="542"/>
    </row>
    <row r="70" spans="1:13">
      <c r="A70" s="650"/>
      <c r="B70" s="651" t="s">
        <v>679</v>
      </c>
      <c r="C70" s="651" t="s">
        <v>680</v>
      </c>
      <c r="D70" s="652">
        <v>21068.793100999999</v>
      </c>
      <c r="E70" s="653">
        <v>0</v>
      </c>
      <c r="F70" s="654" t="s">
        <v>54</v>
      </c>
      <c r="G70" s="655"/>
      <c r="H70" s="656">
        <v>96913.629021999994</v>
      </c>
      <c r="I70" s="653">
        <v>90568.329008000001</v>
      </c>
      <c r="J70" s="657">
        <f t="shared" si="7"/>
        <v>-6.5473763370883273E-2</v>
      </c>
      <c r="K70" s="658">
        <f t="shared" si="9"/>
        <v>3.7101338879208211E-2</v>
      </c>
    </row>
    <row r="71" spans="1:13">
      <c r="A71" s="650"/>
      <c r="B71" s="651" t="s">
        <v>561</v>
      </c>
      <c r="C71" s="651" t="s">
        <v>125</v>
      </c>
      <c r="D71" s="652">
        <v>4161.745379</v>
      </c>
      <c r="E71" s="653">
        <v>11575.999763</v>
      </c>
      <c r="F71" s="654">
        <f>(E71-D71)/D71</f>
        <v>1.781525227711438</v>
      </c>
      <c r="G71" s="655"/>
      <c r="H71" s="656">
        <v>10217.847825999999</v>
      </c>
      <c r="I71" s="653">
        <v>76749.31021299999</v>
      </c>
      <c r="J71" s="657">
        <f>(I71-H71)/H71</f>
        <v>6.5112990054232576</v>
      </c>
      <c r="K71" s="658">
        <f t="shared" si="9"/>
        <v>3.1440374335563431E-2</v>
      </c>
    </row>
    <row r="72" spans="1:13">
      <c r="A72" s="650"/>
      <c r="B72" s="651" t="s">
        <v>573</v>
      </c>
      <c r="C72" s="651" t="s">
        <v>668</v>
      </c>
      <c r="D72" s="652">
        <v>0</v>
      </c>
      <c r="E72" s="653">
        <v>15834.914955</v>
      </c>
      <c r="F72" s="710" t="s">
        <v>64</v>
      </c>
      <c r="G72" s="655"/>
      <c r="H72" s="656">
        <v>0</v>
      </c>
      <c r="I72" s="653">
        <v>66241.531512999994</v>
      </c>
      <c r="J72" s="711" t="s">
        <v>64</v>
      </c>
      <c r="K72" s="658">
        <f t="shared" si="9"/>
        <v>2.7135860134114606E-2</v>
      </c>
    </row>
    <row r="73" spans="1:13">
      <c r="A73" s="650"/>
      <c r="B73" s="651" t="s">
        <v>631</v>
      </c>
      <c r="C73" s="651" t="s">
        <v>460</v>
      </c>
      <c r="D73" s="652">
        <v>0</v>
      </c>
      <c r="E73" s="653">
        <v>8865.4889320000002</v>
      </c>
      <c r="F73" s="710" t="s">
        <v>64</v>
      </c>
      <c r="G73" s="655"/>
      <c r="H73" s="656">
        <v>0</v>
      </c>
      <c r="I73" s="653">
        <v>64504.401796999999</v>
      </c>
      <c r="J73" s="711" t="s">
        <v>64</v>
      </c>
      <c r="K73" s="658">
        <f t="shared" si="9"/>
        <v>2.6424244506705098E-2</v>
      </c>
    </row>
    <row r="74" spans="1:13">
      <c r="A74" s="650"/>
      <c r="B74" s="651" t="s">
        <v>553</v>
      </c>
      <c r="C74" s="651" t="s">
        <v>465</v>
      </c>
      <c r="D74" s="652">
        <v>10329.693153</v>
      </c>
      <c r="E74" s="653">
        <v>10214.065755</v>
      </c>
      <c r="F74" s="654">
        <f t="shared" ref="F74:F83" si="10">(E74-D74)/D74</f>
        <v>-1.1193691456983837E-2</v>
      </c>
      <c r="G74" s="655"/>
      <c r="H74" s="656">
        <v>71722.390031999996</v>
      </c>
      <c r="I74" s="653">
        <v>64029.355960000001</v>
      </c>
      <c r="J74" s="657">
        <f t="shared" ref="J74:J81" si="11">(I74-H74)/H74</f>
        <v>-0.10726126204895899</v>
      </c>
      <c r="K74" s="658">
        <f t="shared" si="9"/>
        <v>2.6229641859458096E-2</v>
      </c>
    </row>
    <row r="75" spans="1:13">
      <c r="A75" s="650"/>
      <c r="B75" s="651" t="s">
        <v>581</v>
      </c>
      <c r="C75" s="651" t="s">
        <v>680</v>
      </c>
      <c r="D75" s="652">
        <v>11937.740339</v>
      </c>
      <c r="E75" s="653">
        <v>9064.1083240000007</v>
      </c>
      <c r="F75" s="654">
        <f t="shared" si="10"/>
        <v>-0.24071825432590349</v>
      </c>
      <c r="G75" s="655"/>
      <c r="H75" s="656">
        <v>83298.030522999994</v>
      </c>
      <c r="I75" s="653">
        <v>63436.346865</v>
      </c>
      <c r="J75" s="657">
        <f t="shared" si="11"/>
        <v>-0.23844121563613496</v>
      </c>
      <c r="K75" s="658">
        <f t="shared" si="9"/>
        <v>2.5986715533743241E-2</v>
      </c>
    </row>
    <row r="76" spans="1:13">
      <c r="A76" s="650"/>
      <c r="B76" s="651" t="s">
        <v>670</v>
      </c>
      <c r="C76" s="651" t="s">
        <v>31</v>
      </c>
      <c r="D76" s="652">
        <v>9343.9233679999998</v>
      </c>
      <c r="E76" s="653">
        <v>7586.033547</v>
      </c>
      <c r="F76" s="654">
        <f t="shared" si="10"/>
        <v>-0.18813187477759286</v>
      </c>
      <c r="G76" s="655"/>
      <c r="H76" s="656">
        <v>54495.164783</v>
      </c>
      <c r="I76" s="653">
        <v>62930.782281</v>
      </c>
      <c r="J76" s="657">
        <f t="shared" si="11"/>
        <v>0.15479570585006336</v>
      </c>
      <c r="K76" s="658">
        <f t="shared" si="9"/>
        <v>2.577961087407073E-2</v>
      </c>
    </row>
    <row r="77" spans="1:13">
      <c r="A77" s="650"/>
      <c r="B77" s="651" t="s">
        <v>674</v>
      </c>
      <c r="C77" s="651" t="s">
        <v>688</v>
      </c>
      <c r="D77" s="652">
        <v>9869.0404729999991</v>
      </c>
      <c r="E77" s="653">
        <v>8998.6996020000006</v>
      </c>
      <c r="F77" s="654">
        <f t="shared" si="10"/>
        <v>-8.8189006153242738E-2</v>
      </c>
      <c r="G77" s="655"/>
      <c r="H77" s="656">
        <v>66713.467665999997</v>
      </c>
      <c r="I77" s="653">
        <v>60639.496059999998</v>
      </c>
      <c r="J77" s="657">
        <f t="shared" si="11"/>
        <v>-9.1045658672837232E-2</v>
      </c>
      <c r="K77" s="658">
        <f t="shared" si="9"/>
        <v>2.4840984894264121E-2</v>
      </c>
    </row>
    <row r="78" spans="1:13">
      <c r="A78" s="650"/>
      <c r="B78" s="651" t="s">
        <v>568</v>
      </c>
      <c r="C78" s="651" t="s">
        <v>681</v>
      </c>
      <c r="D78" s="652">
        <v>6189.2300379999997</v>
      </c>
      <c r="E78" s="653">
        <v>8130.5138829999996</v>
      </c>
      <c r="F78" s="654">
        <f t="shared" si="10"/>
        <v>0.31365514499882935</v>
      </c>
      <c r="G78" s="655"/>
      <c r="H78" s="656">
        <v>48015.137997999998</v>
      </c>
      <c r="I78" s="653">
        <v>56922.541666999998</v>
      </c>
      <c r="J78" s="657">
        <f t="shared" si="11"/>
        <v>0.18551240380421324</v>
      </c>
      <c r="K78" s="658">
        <f t="shared" si="9"/>
        <v>2.3318333587303678E-2</v>
      </c>
    </row>
    <row r="79" spans="1:13">
      <c r="A79" s="650"/>
      <c r="B79" s="651" t="s">
        <v>26</v>
      </c>
      <c r="C79" s="651"/>
      <c r="D79" s="652">
        <v>168301.595439</v>
      </c>
      <c r="E79" s="653">
        <v>194596.158707</v>
      </c>
      <c r="F79" s="654">
        <f t="shared" si="10"/>
        <v>0.15623478315468686</v>
      </c>
      <c r="G79" s="655"/>
      <c r="H79" s="656">
        <v>1206885.0679830001</v>
      </c>
      <c r="I79" s="653">
        <v>1050203.615583</v>
      </c>
      <c r="J79" s="657">
        <f t="shared" si="11"/>
        <v>-0.129823010124612</v>
      </c>
      <c r="K79" s="658">
        <f t="shared" si="9"/>
        <v>0.43021617667775303</v>
      </c>
    </row>
    <row r="80" spans="1:13">
      <c r="A80" s="817" t="s">
        <v>583</v>
      </c>
      <c r="B80" s="817"/>
      <c r="C80" s="642"/>
      <c r="D80" s="690">
        <f>SUM(D81:D82)</f>
        <v>748306.78185700008</v>
      </c>
      <c r="E80" s="693">
        <f>SUM(E81:E82)</f>
        <v>687599.8522640001</v>
      </c>
      <c r="F80" s="645">
        <f t="shared" si="10"/>
        <v>-8.1125724188078993E-2</v>
      </c>
      <c r="G80" s="646"/>
      <c r="H80" s="647">
        <f>SUM(H81:H82)</f>
        <v>5330855.8438570006</v>
      </c>
      <c r="I80" s="688">
        <f>SUM(I81:I82)</f>
        <v>5718066.2735049995</v>
      </c>
      <c r="J80" s="648">
        <f t="shared" si="11"/>
        <v>7.2635696966782529E-2</v>
      </c>
      <c r="K80" s="691">
        <v>1</v>
      </c>
    </row>
    <row r="81" spans="1:13">
      <c r="A81" s="650"/>
      <c r="B81" s="651" t="s">
        <v>584</v>
      </c>
      <c r="C81" s="651" t="s">
        <v>487</v>
      </c>
      <c r="D81" s="692">
        <v>723961.98990000004</v>
      </c>
      <c r="E81" s="653">
        <v>653620.98620000004</v>
      </c>
      <c r="F81" s="654">
        <f t="shared" si="10"/>
        <v>-9.7161183434113882E-2</v>
      </c>
      <c r="G81" s="655"/>
      <c r="H81" s="656">
        <v>5306511.0519000003</v>
      </c>
      <c r="I81" s="653">
        <v>5480920.0456999997</v>
      </c>
      <c r="J81" s="657">
        <f t="shared" si="11"/>
        <v>3.2866980223767196E-2</v>
      </c>
      <c r="K81" s="658">
        <f>I81/$I$80</f>
        <v>0.95852684868242422</v>
      </c>
    </row>
    <row r="82" spans="1:13">
      <c r="A82" s="650"/>
      <c r="B82" s="651" t="s">
        <v>585</v>
      </c>
      <c r="C82" s="651" t="s">
        <v>488</v>
      </c>
      <c r="D82" s="692">
        <v>24344.791957000001</v>
      </c>
      <c r="E82" s="653">
        <v>33978.866064000002</v>
      </c>
      <c r="F82" s="654">
        <f t="shared" si="10"/>
        <v>0.39573450140862093</v>
      </c>
      <c r="G82" s="655"/>
      <c r="H82" s="656">
        <v>24344.791957000001</v>
      </c>
      <c r="I82" s="653">
        <v>237146.227805</v>
      </c>
      <c r="J82" s="657" t="s">
        <v>64</v>
      </c>
      <c r="K82" s="658">
        <f>I82/$I$80</f>
        <v>4.1473151317575868E-2</v>
      </c>
    </row>
    <row r="83" spans="1:13">
      <c r="A83" s="817" t="s">
        <v>582</v>
      </c>
      <c r="B83" s="817"/>
      <c r="C83" s="642"/>
      <c r="D83" s="643">
        <v>1781.9712</v>
      </c>
      <c r="E83" s="688">
        <v>1623.1501000000001</v>
      </c>
      <c r="F83" s="645">
        <f t="shared" si="10"/>
        <v>-8.9126636839024054E-2</v>
      </c>
      <c r="G83" s="646"/>
      <c r="H83" s="647">
        <v>10592.942846</v>
      </c>
      <c r="I83" s="688">
        <v>10503.331107</v>
      </c>
      <c r="J83" s="648">
        <f t="shared" ref="J83:J92" si="12">(I83-H83)/H83</f>
        <v>-8.4595697628858848E-3</v>
      </c>
      <c r="K83" s="649">
        <v>1</v>
      </c>
    </row>
    <row r="84" spans="1:13">
      <c r="A84" s="650"/>
      <c r="B84" s="651" t="s">
        <v>683</v>
      </c>
      <c r="C84" s="651" t="s">
        <v>161</v>
      </c>
      <c r="D84" s="652">
        <v>1782</v>
      </c>
      <c r="E84" s="653">
        <v>1623</v>
      </c>
      <c r="F84" s="654">
        <v>-8.9126636839024179E-2</v>
      </c>
      <c r="G84" s="655"/>
      <c r="H84" s="656">
        <v>10593</v>
      </c>
      <c r="I84" s="653">
        <v>10503</v>
      </c>
      <c r="J84" s="657">
        <f t="shared" si="12"/>
        <v>-8.4961767204757861E-3</v>
      </c>
      <c r="K84" s="658">
        <v>1</v>
      </c>
      <c r="M84" s="542"/>
    </row>
    <row r="85" spans="1:13">
      <c r="A85" s="817" t="s">
        <v>586</v>
      </c>
      <c r="B85" s="817"/>
      <c r="C85" s="642"/>
      <c r="D85" s="690">
        <f>SUM(D86:D92)</f>
        <v>2970.2430239999994</v>
      </c>
      <c r="E85" s="693">
        <f>SUM(E86:E92)</f>
        <v>1957.407825</v>
      </c>
      <c r="F85" s="645">
        <f t="shared" ref="F85:F92" si="13">(E85-D85)/D85</f>
        <v>-0.34099405025654211</v>
      </c>
      <c r="G85" s="646"/>
      <c r="H85" s="687">
        <f>SUM(H86:H92)</f>
        <v>15704.198280000001</v>
      </c>
      <c r="I85" s="644">
        <f>SUM(I86:I92)</f>
        <v>15026.513346000002</v>
      </c>
      <c r="J85" s="648">
        <f t="shared" si="12"/>
        <v>-4.3153106062285333E-2</v>
      </c>
      <c r="K85" s="649">
        <f t="shared" ref="K85:K92" si="14">I85/$I$85</f>
        <v>1</v>
      </c>
    </row>
    <row r="86" spans="1:13">
      <c r="A86" s="650"/>
      <c r="B86" s="651" t="s">
        <v>541</v>
      </c>
      <c r="C86" s="651" t="s">
        <v>22</v>
      </c>
      <c r="D86" s="652">
        <v>1437.465645</v>
      </c>
      <c r="E86" s="653">
        <v>792.034447</v>
      </c>
      <c r="F86" s="654">
        <f t="shared" si="13"/>
        <v>-0.44900634686124968</v>
      </c>
      <c r="G86" s="655"/>
      <c r="H86" s="656">
        <v>7416.9608449999996</v>
      </c>
      <c r="I86" s="653">
        <v>6891.9840809999996</v>
      </c>
      <c r="J86" s="657">
        <f t="shared" si="12"/>
        <v>-7.0780576434336023E-2</v>
      </c>
      <c r="K86" s="658">
        <f t="shared" si="14"/>
        <v>0.45865490698376937</v>
      </c>
    </row>
    <row r="87" spans="1:13">
      <c r="A87" s="650"/>
      <c r="B87" s="651" t="s">
        <v>547</v>
      </c>
      <c r="C87" s="651" t="s">
        <v>684</v>
      </c>
      <c r="D87" s="652">
        <v>294.11727200000001</v>
      </c>
      <c r="E87" s="653">
        <v>302.91256499999997</v>
      </c>
      <c r="F87" s="654">
        <f t="shared" si="13"/>
        <v>2.990403433362444E-2</v>
      </c>
      <c r="G87" s="655"/>
      <c r="H87" s="656">
        <v>1825.1402350000001</v>
      </c>
      <c r="I87" s="653">
        <v>2343.616055</v>
      </c>
      <c r="J87" s="657">
        <f t="shared" si="12"/>
        <v>0.28407451112927762</v>
      </c>
      <c r="K87" s="658">
        <f t="shared" si="14"/>
        <v>0.15596539270527859</v>
      </c>
    </row>
    <row r="88" spans="1:13">
      <c r="A88" s="650"/>
      <c r="B88" s="651" t="s">
        <v>567</v>
      </c>
      <c r="C88" s="651" t="s">
        <v>486</v>
      </c>
      <c r="D88" s="652">
        <v>490.89920799999999</v>
      </c>
      <c r="E88" s="653">
        <v>169.341138</v>
      </c>
      <c r="F88" s="654">
        <f t="shared" si="13"/>
        <v>-0.65503888529394405</v>
      </c>
      <c r="G88" s="655"/>
      <c r="H88" s="656">
        <v>1550.900613</v>
      </c>
      <c r="I88" s="653">
        <v>2181.3502490000001</v>
      </c>
      <c r="J88" s="657">
        <f t="shared" si="12"/>
        <v>0.40650550442460881</v>
      </c>
      <c r="K88" s="658">
        <f t="shared" si="14"/>
        <v>0.14516675949851446</v>
      </c>
    </row>
    <row r="89" spans="1:13">
      <c r="A89" s="650"/>
      <c r="B89" s="651" t="s">
        <v>549</v>
      </c>
      <c r="C89" s="651" t="s">
        <v>684</v>
      </c>
      <c r="D89" s="652">
        <v>320.62451199999998</v>
      </c>
      <c r="E89" s="653">
        <v>298.46936399999998</v>
      </c>
      <c r="F89" s="654">
        <f t="shared" si="13"/>
        <v>-6.9099981975177235E-2</v>
      </c>
      <c r="G89" s="655"/>
      <c r="H89" s="656">
        <v>2185.2993470000001</v>
      </c>
      <c r="I89" s="653">
        <v>1616.8925509999999</v>
      </c>
      <c r="J89" s="657">
        <f t="shared" si="12"/>
        <v>-0.26010477547632754</v>
      </c>
      <c r="K89" s="658">
        <f t="shared" si="14"/>
        <v>0.10760264299305403</v>
      </c>
    </row>
    <row r="90" spans="1:13">
      <c r="A90" s="650"/>
      <c r="B90" s="651" t="s">
        <v>543</v>
      </c>
      <c r="C90" s="651" t="s">
        <v>160</v>
      </c>
      <c r="D90" s="652">
        <v>138.60977199999999</v>
      </c>
      <c r="E90" s="653">
        <v>200.27643599999999</v>
      </c>
      <c r="F90" s="654">
        <f t="shared" si="13"/>
        <v>0.44489405840736829</v>
      </c>
      <c r="G90" s="655"/>
      <c r="H90" s="656">
        <v>264.81378599999999</v>
      </c>
      <c r="I90" s="653">
        <v>1153.438735</v>
      </c>
      <c r="J90" s="657">
        <f t="shared" si="12"/>
        <v>3.3556596974146959</v>
      </c>
      <c r="K90" s="658">
        <f t="shared" si="14"/>
        <v>7.6760237617400501E-2</v>
      </c>
    </row>
    <row r="91" spans="1:13">
      <c r="A91" s="650"/>
      <c r="B91" s="651" t="s">
        <v>544</v>
      </c>
      <c r="C91" s="651" t="s">
        <v>682</v>
      </c>
      <c r="D91" s="652">
        <v>231.04834</v>
      </c>
      <c r="E91" s="653">
        <v>57.0608</v>
      </c>
      <c r="F91" s="654">
        <f t="shared" si="13"/>
        <v>-0.75303523063615174</v>
      </c>
      <c r="G91" s="655"/>
      <c r="H91" s="656">
        <v>1268.8575900000001</v>
      </c>
      <c r="I91" s="653">
        <v>491.15683000000001</v>
      </c>
      <c r="J91" s="657">
        <f t="shared" si="12"/>
        <v>-0.61291414113698928</v>
      </c>
      <c r="K91" s="658">
        <f t="shared" si="14"/>
        <v>3.2686014292912735E-2</v>
      </c>
    </row>
    <row r="92" spans="1:13">
      <c r="A92" s="650"/>
      <c r="B92" s="651" t="s">
        <v>26</v>
      </c>
      <c r="C92" s="651"/>
      <c r="D92" s="681">
        <v>57.478274999999897</v>
      </c>
      <c r="E92" s="682">
        <v>137.313075</v>
      </c>
      <c r="F92" s="683">
        <f t="shared" si="13"/>
        <v>1.3889560881915861</v>
      </c>
      <c r="G92" s="655"/>
      <c r="H92" s="684">
        <v>1192.225864</v>
      </c>
      <c r="I92" s="682">
        <v>348.07484500000101</v>
      </c>
      <c r="J92" s="685">
        <f t="shared" si="12"/>
        <v>-0.70804622218797875</v>
      </c>
      <c r="K92" s="686">
        <f t="shared" si="14"/>
        <v>2.3164045909070261E-2</v>
      </c>
    </row>
    <row r="93" spans="1:13">
      <c r="A93" s="650"/>
      <c r="B93" s="651"/>
      <c r="C93" s="651"/>
      <c r="D93" s="679"/>
      <c r="E93" s="679"/>
      <c r="F93" s="694"/>
      <c r="G93" s="655"/>
      <c r="H93" s="679"/>
      <c r="I93" s="679"/>
      <c r="J93" s="680"/>
      <c r="K93" s="680"/>
    </row>
    <row r="94" spans="1:13">
      <c r="A94" s="798" t="s">
        <v>648</v>
      </c>
      <c r="B94" s="799"/>
      <c r="C94" s="799"/>
      <c r="D94" s="799"/>
      <c r="E94" s="799"/>
      <c r="F94" s="799"/>
      <c r="G94" s="799"/>
      <c r="H94" s="799"/>
      <c r="I94" s="799"/>
      <c r="J94" s="799"/>
      <c r="K94" s="800"/>
    </row>
    <row r="95" spans="1:13" ht="19.5" customHeight="1">
      <c r="A95" s="801"/>
      <c r="B95" s="802"/>
      <c r="C95" s="802"/>
      <c r="D95" s="802"/>
      <c r="E95" s="802"/>
      <c r="F95" s="802"/>
      <c r="G95" s="802"/>
      <c r="H95" s="802"/>
      <c r="I95" s="802"/>
      <c r="J95" s="802"/>
      <c r="K95" s="803"/>
    </row>
    <row r="96" spans="1:13" ht="24.75" customHeight="1">
      <c r="A96" s="804"/>
      <c r="B96" s="805"/>
      <c r="C96" s="805"/>
      <c r="D96" s="805"/>
      <c r="E96" s="805"/>
      <c r="F96" s="805"/>
      <c r="G96" s="805"/>
      <c r="H96" s="805"/>
      <c r="I96" s="805"/>
      <c r="J96" s="805"/>
      <c r="K96" s="806"/>
    </row>
    <row r="97"/>
    <row r="98"/>
    <row r="99" hidden="1"/>
    <row r="100" hidden="1"/>
  </sheetData>
  <mergeCells count="12">
    <mergeCell ref="A94:K96"/>
    <mergeCell ref="D5:F5"/>
    <mergeCell ref="H5:K5"/>
    <mergeCell ref="A6:C6"/>
    <mergeCell ref="A7:B7"/>
    <mergeCell ref="A20:B20"/>
    <mergeCell ref="A36:B36"/>
    <mergeCell ref="A51:B51"/>
    <mergeCell ref="A65:B65"/>
    <mergeCell ref="A80:B80"/>
    <mergeCell ref="A85:B85"/>
    <mergeCell ref="A83:B83"/>
  </mergeCells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view="pageBreakPreview" topLeftCell="A67" zoomScale="85" zoomScaleNormal="100" zoomScaleSheetLayoutView="85" workbookViewId="0">
      <selection activeCell="J89" sqref="J89"/>
    </sheetView>
  </sheetViews>
  <sheetFormatPr baseColWidth="10" defaultColWidth="11.5703125" defaultRowHeight="12" customHeight="1"/>
  <cols>
    <col min="1" max="1" width="33.42578125" style="221" customWidth="1"/>
    <col min="2" max="3" width="12.28515625" style="219" customWidth="1"/>
    <col min="4" max="4" width="12.5703125" style="220" customWidth="1"/>
    <col min="5" max="5" width="12.28515625" style="219" customWidth="1"/>
    <col min="6" max="6" width="12.28515625" style="221" customWidth="1"/>
    <col min="7" max="7" width="12.5703125" style="220" customWidth="1"/>
    <col min="8" max="8" width="11" style="220" customWidth="1"/>
    <col min="9" max="9" width="8.28515625" style="221" bestFit="1" customWidth="1"/>
    <col min="10" max="10" width="21.140625" style="221" bestFit="1" customWidth="1"/>
    <col min="11" max="11" width="9.7109375" style="221" bestFit="1" customWidth="1"/>
    <col min="12" max="12" width="21.85546875" style="221" bestFit="1" customWidth="1"/>
    <col min="13" max="16384" width="11.5703125" style="221"/>
  </cols>
  <sheetData>
    <row r="1" spans="1:8" ht="12" customHeight="1">
      <c r="A1" s="218" t="s">
        <v>220</v>
      </c>
    </row>
    <row r="2" spans="1:8" ht="15.75">
      <c r="A2" s="222" t="s">
        <v>221</v>
      </c>
    </row>
    <row r="3" spans="1:8" ht="12" customHeight="1" thickBot="1">
      <c r="B3" s="223"/>
      <c r="C3" s="223"/>
      <c r="E3" s="223"/>
      <c r="F3" s="223"/>
    </row>
    <row r="4" spans="1:8" ht="12" customHeight="1" thickBot="1">
      <c r="A4" s="227"/>
      <c r="B4" s="790" t="s">
        <v>593</v>
      </c>
      <c r="C4" s="791"/>
      <c r="D4" s="792"/>
      <c r="E4" s="793" t="s">
        <v>601</v>
      </c>
      <c r="F4" s="794"/>
      <c r="G4" s="794"/>
      <c r="H4" s="795"/>
    </row>
    <row r="5" spans="1:8" ht="13.5" thickBot="1">
      <c r="A5" s="142" t="s">
        <v>214</v>
      </c>
      <c r="B5" s="440">
        <v>2017</v>
      </c>
      <c r="C5" s="441">
        <v>2018</v>
      </c>
      <c r="D5" s="442" t="s">
        <v>212</v>
      </c>
      <c r="E5" s="440">
        <v>2017</v>
      </c>
      <c r="F5" s="441">
        <v>2018</v>
      </c>
      <c r="G5" s="443" t="s">
        <v>212</v>
      </c>
      <c r="H5" s="444" t="s">
        <v>213</v>
      </c>
    </row>
    <row r="6" spans="1:8" s="450" customFormat="1" ht="12.75">
      <c r="A6" s="224" t="s">
        <v>453</v>
      </c>
      <c r="B6" s="445">
        <f>+SUM(B7:B22)</f>
        <v>206318.43721499998</v>
      </c>
      <c r="C6" s="446">
        <f>+SUM(C7:C22)</f>
        <v>195583.60189399996</v>
      </c>
      <c r="D6" s="447">
        <f t="shared" ref="D6:D69" si="0">+C6/B6-1</f>
        <v>-5.2030421836772089E-2</v>
      </c>
      <c r="E6" s="445">
        <f>+SUM(E7:E22)</f>
        <v>1381825.8771439998</v>
      </c>
      <c r="F6" s="446">
        <f>+SUM(F7:F22)</f>
        <v>1369277.9672749997</v>
      </c>
      <c r="G6" s="448">
        <f t="shared" ref="G6:G69" si="1">+F6/E6-1</f>
        <v>-9.0806736771600338E-3</v>
      </c>
      <c r="H6" s="449">
        <v>1</v>
      </c>
    </row>
    <row r="7" spans="1:8" ht="12.75">
      <c r="A7" s="457" t="s">
        <v>34</v>
      </c>
      <c r="B7" s="452">
        <v>43205.60226800001</v>
      </c>
      <c r="C7" s="453">
        <v>42200.173207</v>
      </c>
      <c r="D7" s="454">
        <f t="shared" si="0"/>
        <v>-2.3270803049184052E-2</v>
      </c>
      <c r="E7" s="452">
        <v>290333.79356000002</v>
      </c>
      <c r="F7" s="453">
        <v>281765.06415400002</v>
      </c>
      <c r="G7" s="455">
        <f t="shared" si="1"/>
        <v>-2.9513372525231674E-2</v>
      </c>
      <c r="H7" s="456">
        <f t="shared" ref="H7:H22" si="2">+F7/$F$6</f>
        <v>0.20577638060936648</v>
      </c>
    </row>
    <row r="8" spans="1:8" ht="12.75">
      <c r="A8" s="451" t="s">
        <v>481</v>
      </c>
      <c r="B8" s="452">
        <v>38037.00750900001</v>
      </c>
      <c r="C8" s="453">
        <v>33723.227823999987</v>
      </c>
      <c r="D8" s="454">
        <f t="shared" si="0"/>
        <v>-0.11341007002139514</v>
      </c>
      <c r="E8" s="452">
        <v>257476.92906699996</v>
      </c>
      <c r="F8" s="453">
        <v>259866.19675100001</v>
      </c>
      <c r="G8" s="455">
        <f t="shared" si="1"/>
        <v>9.2795408608370433E-3</v>
      </c>
      <c r="H8" s="456">
        <f t="shared" si="2"/>
        <v>0.189783377051016</v>
      </c>
    </row>
    <row r="9" spans="1:8" ht="12.75">
      <c r="A9" s="451" t="s">
        <v>482</v>
      </c>
      <c r="B9" s="452">
        <v>41061.229592999996</v>
      </c>
      <c r="C9" s="453">
        <v>26825.512514999999</v>
      </c>
      <c r="D9" s="454">
        <f t="shared" si="0"/>
        <v>-0.34669485592869009</v>
      </c>
      <c r="E9" s="452">
        <v>258700.85948899999</v>
      </c>
      <c r="F9" s="453">
        <v>213476.530635</v>
      </c>
      <c r="G9" s="455">
        <f t="shared" si="1"/>
        <v>-0.17481321454953624</v>
      </c>
      <c r="H9" s="456">
        <f t="shared" si="2"/>
        <v>0.15590445164310915</v>
      </c>
    </row>
    <row r="10" spans="1:8" ht="12.75">
      <c r="A10" s="457" t="s">
        <v>36</v>
      </c>
      <c r="B10" s="452">
        <v>25817.721877</v>
      </c>
      <c r="C10" s="453">
        <v>28614.657466000004</v>
      </c>
      <c r="D10" s="454">
        <f t="shared" si="0"/>
        <v>0.10833394217836401</v>
      </c>
      <c r="E10" s="452">
        <v>179312.82230600002</v>
      </c>
      <c r="F10" s="453">
        <v>189152.19952999998</v>
      </c>
      <c r="G10" s="455">
        <f t="shared" si="1"/>
        <v>5.4872691743197866E-2</v>
      </c>
      <c r="H10" s="456">
        <f t="shared" si="2"/>
        <v>0.13814010306938029</v>
      </c>
    </row>
    <row r="11" spans="1:8" ht="12.75">
      <c r="A11" s="457" t="s">
        <v>483</v>
      </c>
      <c r="B11" s="458">
        <v>16652.629411000002</v>
      </c>
      <c r="C11" s="459">
        <v>15765.291439000001</v>
      </c>
      <c r="D11" s="454">
        <f t="shared" si="0"/>
        <v>-5.3285156962291191E-2</v>
      </c>
      <c r="E11" s="458">
        <v>117673.87529800001</v>
      </c>
      <c r="F11" s="459">
        <v>126311.74534200001</v>
      </c>
      <c r="G11" s="455">
        <f t="shared" si="1"/>
        <v>7.3405163398632567E-2</v>
      </c>
      <c r="H11" s="456">
        <f t="shared" si="2"/>
        <v>9.2246971294932201E-2</v>
      </c>
    </row>
    <row r="12" spans="1:8" ht="12.75">
      <c r="A12" s="457" t="s">
        <v>37</v>
      </c>
      <c r="B12" s="458">
        <v>12114.458199000001</v>
      </c>
      <c r="C12" s="459">
        <v>15647.959812000001</v>
      </c>
      <c r="D12" s="454">
        <f t="shared" si="0"/>
        <v>0.29167640475177636</v>
      </c>
      <c r="E12" s="458">
        <v>81642.785068000012</v>
      </c>
      <c r="F12" s="459">
        <v>93153.872757999998</v>
      </c>
      <c r="G12" s="455">
        <f t="shared" si="1"/>
        <v>0.14099332452233759</v>
      </c>
      <c r="H12" s="456">
        <f t="shared" si="2"/>
        <v>6.8031382220649861E-2</v>
      </c>
    </row>
    <row r="13" spans="1:8" ht="12.75">
      <c r="A13" s="457" t="s">
        <v>35</v>
      </c>
      <c r="B13" s="458">
        <v>12610.334746999999</v>
      </c>
      <c r="C13" s="459">
        <v>14808.694538</v>
      </c>
      <c r="D13" s="454">
        <f t="shared" si="0"/>
        <v>0.17433001067025522</v>
      </c>
      <c r="E13" s="458">
        <v>89339.678366999986</v>
      </c>
      <c r="F13" s="459">
        <v>89306.472349000003</v>
      </c>
      <c r="G13" s="455">
        <f t="shared" si="1"/>
        <v>-3.7168275739218881E-4</v>
      </c>
      <c r="H13" s="456">
        <f t="shared" si="2"/>
        <v>6.5221579900777066E-2</v>
      </c>
    </row>
    <row r="14" spans="1:8" ht="12.75">
      <c r="A14" s="457" t="s">
        <v>39</v>
      </c>
      <c r="B14" s="458">
        <v>4973.2067189999998</v>
      </c>
      <c r="C14" s="459">
        <v>4660.0859159999991</v>
      </c>
      <c r="D14" s="454">
        <f t="shared" si="0"/>
        <v>-6.2961549899731906E-2</v>
      </c>
      <c r="E14" s="458">
        <v>26945.385541000003</v>
      </c>
      <c r="F14" s="459">
        <v>34758.928533999999</v>
      </c>
      <c r="G14" s="455">
        <f t="shared" si="1"/>
        <v>0.28997703451342116</v>
      </c>
      <c r="H14" s="456">
        <f t="shared" si="2"/>
        <v>2.5384859294255459E-2</v>
      </c>
    </row>
    <row r="15" spans="1:8" ht="12.75">
      <c r="A15" s="457" t="s">
        <v>38</v>
      </c>
      <c r="B15" s="458">
        <v>4835.8181850000001</v>
      </c>
      <c r="C15" s="459">
        <v>5665.2095750000008</v>
      </c>
      <c r="D15" s="454">
        <f t="shared" si="0"/>
        <v>0.17151004406506676</v>
      </c>
      <c r="E15" s="458">
        <v>32792.509017999997</v>
      </c>
      <c r="F15" s="459">
        <v>33281.950605999999</v>
      </c>
      <c r="G15" s="455">
        <f t="shared" si="1"/>
        <v>1.4925408352600922E-2</v>
      </c>
      <c r="H15" s="456">
        <f t="shared" si="2"/>
        <v>2.4306204730829353E-2</v>
      </c>
    </row>
    <row r="16" spans="1:8" ht="12.75">
      <c r="A16" s="457" t="s">
        <v>41</v>
      </c>
      <c r="B16" s="458">
        <v>2658.9407980000001</v>
      </c>
      <c r="C16" s="459">
        <v>2781.3102950000002</v>
      </c>
      <c r="D16" s="454">
        <f t="shared" si="0"/>
        <v>4.6021896046743116E-2</v>
      </c>
      <c r="E16" s="458">
        <v>17491.428475000001</v>
      </c>
      <c r="F16" s="459">
        <v>18989.936825000001</v>
      </c>
      <c r="G16" s="455">
        <f t="shared" si="1"/>
        <v>8.5671010354687382E-2</v>
      </c>
      <c r="H16" s="456">
        <f t="shared" si="2"/>
        <v>1.3868576928022786E-2</v>
      </c>
    </row>
    <row r="17" spans="1:13" ht="12.75">
      <c r="A17" s="457" t="s">
        <v>40</v>
      </c>
      <c r="B17" s="452">
        <v>2592.1638859999998</v>
      </c>
      <c r="C17" s="453">
        <v>3185.6651750000001</v>
      </c>
      <c r="D17" s="454">
        <f t="shared" si="0"/>
        <v>0.22895978614833634</v>
      </c>
      <c r="E17" s="452">
        <v>17519.060599</v>
      </c>
      <c r="F17" s="453">
        <v>18440.645303000001</v>
      </c>
      <c r="G17" s="455">
        <f t="shared" si="1"/>
        <v>5.26046872657433E-2</v>
      </c>
      <c r="H17" s="456">
        <f t="shared" si="2"/>
        <v>1.3467422790493542E-2</v>
      </c>
    </row>
    <row r="18" spans="1:13" ht="12.75">
      <c r="A18" s="457" t="s">
        <v>42</v>
      </c>
      <c r="B18" s="458">
        <v>1123.0379</v>
      </c>
      <c r="C18" s="459">
        <v>1131.8256240000001</v>
      </c>
      <c r="D18" s="454">
        <f t="shared" si="0"/>
        <v>7.8249576439048951E-3</v>
      </c>
      <c r="E18" s="458">
        <v>7664.2877630000003</v>
      </c>
      <c r="F18" s="459">
        <v>7348.2470430000003</v>
      </c>
      <c r="G18" s="455">
        <f t="shared" si="1"/>
        <v>-4.1235497644766639E-2</v>
      </c>
      <c r="H18" s="456">
        <f t="shared" si="2"/>
        <v>5.3665122923315179E-3</v>
      </c>
    </row>
    <row r="19" spans="1:13" ht="12.75">
      <c r="A19" s="457" t="s">
        <v>43</v>
      </c>
      <c r="B19" s="458">
        <v>293.14398499999999</v>
      </c>
      <c r="C19" s="459">
        <v>379.720505</v>
      </c>
      <c r="D19" s="454">
        <f t="shared" si="0"/>
        <v>0.29533786954557506</v>
      </c>
      <c r="E19" s="458">
        <v>2304.8952599999998</v>
      </c>
      <c r="F19" s="459">
        <v>1984.284762</v>
      </c>
      <c r="G19" s="455">
        <f t="shared" si="1"/>
        <v>-0.1390998122838778</v>
      </c>
      <c r="H19" s="456">
        <f t="shared" si="2"/>
        <v>1.4491467835043934E-3</v>
      </c>
    </row>
    <row r="20" spans="1:13" ht="15">
      <c r="A20" s="457" t="s">
        <v>484</v>
      </c>
      <c r="B20" s="458">
        <v>211.91386</v>
      </c>
      <c r="C20" s="459">
        <v>149.98895999999999</v>
      </c>
      <c r="D20" s="454">
        <f t="shared" si="0"/>
        <v>-0.29221731886720392</v>
      </c>
      <c r="E20" s="458">
        <v>1357.98875</v>
      </c>
      <c r="F20" s="459">
        <v>1169.13534</v>
      </c>
      <c r="G20" s="455">
        <f t="shared" si="1"/>
        <v>-0.13906846430060626</v>
      </c>
      <c r="H20" s="456">
        <f t="shared" si="2"/>
        <v>8.5383345671346514E-4</v>
      </c>
      <c r="I20" s="124"/>
      <c r="J20" s="124"/>
      <c r="K20" s="124"/>
      <c r="L20" s="124"/>
    </row>
    <row r="21" spans="1:13" ht="15">
      <c r="A21" s="457" t="s">
        <v>45</v>
      </c>
      <c r="B21" s="452">
        <v>42.773560000000003</v>
      </c>
      <c r="C21" s="453">
        <v>44.279043000000001</v>
      </c>
      <c r="D21" s="454">
        <f t="shared" si="0"/>
        <v>3.5196579382216431E-2</v>
      </c>
      <c r="E21" s="452">
        <v>379.961364</v>
      </c>
      <c r="F21" s="453">
        <v>272.75734299999999</v>
      </c>
      <c r="G21" s="455">
        <f t="shared" si="1"/>
        <v>-0.28214453141083051</v>
      </c>
      <c r="H21" s="456">
        <f t="shared" si="2"/>
        <v>1.9919793461864753E-4</v>
      </c>
      <c r="I21" s="124"/>
      <c r="J21" s="124"/>
      <c r="K21" s="124"/>
      <c r="L21" s="124"/>
    </row>
    <row r="22" spans="1:13" ht="15.75" thickBot="1">
      <c r="A22" s="457" t="s">
        <v>44</v>
      </c>
      <c r="B22" s="458">
        <v>88.454718</v>
      </c>
      <c r="C22" s="459">
        <v>0</v>
      </c>
      <c r="D22" s="454" t="s">
        <v>54</v>
      </c>
      <c r="E22" s="458">
        <v>889.61721899999998</v>
      </c>
      <c r="F22" s="459">
        <v>0</v>
      </c>
      <c r="G22" s="455" t="s">
        <v>54</v>
      </c>
      <c r="H22" s="456">
        <f t="shared" si="2"/>
        <v>0</v>
      </c>
      <c r="I22" s="124"/>
      <c r="J22" s="124"/>
      <c r="K22" s="124"/>
      <c r="L22" s="124"/>
    </row>
    <row r="23" spans="1:13" ht="15">
      <c r="A23" s="429" t="s">
        <v>454</v>
      </c>
      <c r="B23" s="460">
        <f>+SUM(B24:B40)</f>
        <v>12936640.564333282</v>
      </c>
      <c r="C23" s="461">
        <f>+SUM(C24:C40)</f>
        <v>12478751.08029235</v>
      </c>
      <c r="D23" s="447">
        <f t="shared" si="0"/>
        <v>-3.5394775155410008E-2</v>
      </c>
      <c r="E23" s="460">
        <f>+SUM(E24:E40)</f>
        <v>85869587.521763608</v>
      </c>
      <c r="F23" s="461">
        <f>+SUM(F24:F40)</f>
        <v>81803405.805224329</v>
      </c>
      <c r="G23" s="448">
        <f t="shared" si="1"/>
        <v>-4.7352989968755921E-2</v>
      </c>
      <c r="H23" s="449">
        <v>1</v>
      </c>
      <c r="I23" s="124"/>
      <c r="J23" s="124"/>
      <c r="K23" s="124"/>
      <c r="L23" s="124"/>
      <c r="M23" s="702"/>
    </row>
    <row r="24" spans="1:13" ht="15">
      <c r="A24" s="457" t="s">
        <v>44</v>
      </c>
      <c r="B24" s="458">
        <v>3796748.4025630001</v>
      </c>
      <c r="C24" s="459">
        <v>3108020.961956</v>
      </c>
      <c r="D24" s="454">
        <f t="shared" si="0"/>
        <v>-0.18139928369814384</v>
      </c>
      <c r="E24" s="458">
        <v>24477109.381507996</v>
      </c>
      <c r="F24" s="459">
        <v>20826373.46342</v>
      </c>
      <c r="G24" s="455">
        <f t="shared" si="1"/>
        <v>-0.14914898083701256</v>
      </c>
      <c r="H24" s="456">
        <f t="shared" ref="H24:H40" si="3">+F24/$F$23</f>
        <v>0.2545905425136949</v>
      </c>
      <c r="I24" s="124"/>
      <c r="J24" s="124"/>
      <c r="K24" s="124"/>
      <c r="L24" s="124"/>
    </row>
    <row r="25" spans="1:13" ht="15">
      <c r="A25" s="457" t="s">
        <v>40</v>
      </c>
      <c r="B25" s="458">
        <v>2711312.6403200007</v>
      </c>
      <c r="C25" s="459">
        <v>2886874.6143470006</v>
      </c>
      <c r="D25" s="454">
        <f t="shared" si="0"/>
        <v>6.4751652545048888E-2</v>
      </c>
      <c r="E25" s="458">
        <v>18205229.488139998</v>
      </c>
      <c r="F25" s="459">
        <v>16166468.408371001</v>
      </c>
      <c r="G25" s="455">
        <f t="shared" si="1"/>
        <v>-0.11198766162751039</v>
      </c>
      <c r="H25" s="456">
        <f t="shared" si="3"/>
        <v>0.19762585981888958</v>
      </c>
      <c r="I25" s="124"/>
      <c r="J25" s="124"/>
      <c r="K25" s="124"/>
      <c r="L25" s="124"/>
    </row>
    <row r="26" spans="1:13" ht="15">
      <c r="A26" s="457" t="s">
        <v>34</v>
      </c>
      <c r="B26" s="458">
        <v>1902563.987815324</v>
      </c>
      <c r="C26" s="459">
        <v>1964881.5058798967</v>
      </c>
      <c r="D26" s="454">
        <f t="shared" si="0"/>
        <v>3.2754492602443674E-2</v>
      </c>
      <c r="E26" s="458">
        <v>11834675.013618521</v>
      </c>
      <c r="F26" s="459">
        <v>13819164.988294268</v>
      </c>
      <c r="G26" s="455">
        <f t="shared" si="1"/>
        <v>0.16768436584799606</v>
      </c>
      <c r="H26" s="456">
        <f t="shared" si="3"/>
        <v>0.1689314137017473</v>
      </c>
      <c r="I26" s="124"/>
      <c r="J26" s="124"/>
      <c r="K26" s="124"/>
      <c r="L26" s="124"/>
    </row>
    <row r="27" spans="1:13" ht="15">
      <c r="A27" s="457" t="s">
        <v>45</v>
      </c>
      <c r="B27" s="458">
        <v>1015898.741647</v>
      </c>
      <c r="C27" s="459">
        <v>944550.65571399999</v>
      </c>
      <c r="D27" s="454">
        <f t="shared" si="0"/>
        <v>-7.0231493561384584E-2</v>
      </c>
      <c r="E27" s="458">
        <v>6458836.5463580005</v>
      </c>
      <c r="F27" s="459">
        <v>6932608.5133199999</v>
      </c>
      <c r="G27" s="455">
        <f t="shared" si="1"/>
        <v>7.3352524647670281E-2</v>
      </c>
      <c r="H27" s="456">
        <f t="shared" si="3"/>
        <v>8.4747186808171407E-2</v>
      </c>
      <c r="I27" s="124"/>
      <c r="J27" s="124"/>
      <c r="K27" s="124"/>
      <c r="L27" s="124"/>
    </row>
    <row r="28" spans="1:13" ht="15">
      <c r="A28" s="457" t="s">
        <v>43</v>
      </c>
      <c r="B28" s="458">
        <v>850281.54983153043</v>
      </c>
      <c r="C28" s="459">
        <v>906081.06359603233</v>
      </c>
      <c r="D28" s="454">
        <f t="shared" si="0"/>
        <v>6.5624749561551399E-2</v>
      </c>
      <c r="E28" s="458">
        <v>6175158.2123166313</v>
      </c>
      <c r="F28" s="459">
        <v>6535434.2542721815</v>
      </c>
      <c r="G28" s="455">
        <f t="shared" si="1"/>
        <v>5.8342803466470361E-2</v>
      </c>
      <c r="H28" s="456">
        <f t="shared" si="3"/>
        <v>7.989195791961512E-2</v>
      </c>
      <c r="I28" s="124"/>
      <c r="J28" s="124"/>
      <c r="K28" s="124"/>
      <c r="L28" s="124"/>
    </row>
    <row r="29" spans="1:13" ht="15">
      <c r="A29" s="457" t="s">
        <v>28</v>
      </c>
      <c r="B29" s="458">
        <v>1098981.465814</v>
      </c>
      <c r="C29" s="459">
        <v>840528.80154999997</v>
      </c>
      <c r="D29" s="454">
        <f t="shared" si="0"/>
        <v>-0.23517472523757965</v>
      </c>
      <c r="E29" s="458">
        <v>7905202.5944809997</v>
      </c>
      <c r="F29" s="459">
        <v>5920266.7210729998</v>
      </c>
      <c r="G29" s="455">
        <f t="shared" si="1"/>
        <v>-0.25109234705683303</v>
      </c>
      <c r="H29" s="456">
        <f t="shared" si="3"/>
        <v>7.2371885532116875E-2</v>
      </c>
      <c r="I29" s="124"/>
      <c r="J29" s="124"/>
      <c r="K29" s="124"/>
      <c r="L29" s="124"/>
    </row>
    <row r="30" spans="1:13" ht="15">
      <c r="A30" s="457" t="s">
        <v>36</v>
      </c>
      <c r="B30" s="458">
        <v>453432.64861999999</v>
      </c>
      <c r="C30" s="459">
        <v>667839.10214999993</v>
      </c>
      <c r="D30" s="454">
        <f t="shared" si="0"/>
        <v>0.47285182084381328</v>
      </c>
      <c r="E30" s="458">
        <v>2440551.1480159997</v>
      </c>
      <c r="F30" s="459">
        <v>3852544.8923149998</v>
      </c>
      <c r="G30" s="455">
        <f t="shared" si="1"/>
        <v>0.57855527651893457</v>
      </c>
      <c r="H30" s="456">
        <f t="shared" si="3"/>
        <v>4.7095164979903063E-2</v>
      </c>
      <c r="I30" s="124"/>
      <c r="J30" s="124"/>
      <c r="K30" s="124"/>
      <c r="L30" s="124"/>
    </row>
    <row r="31" spans="1:13" ht="12.75">
      <c r="A31" s="457" t="s">
        <v>37</v>
      </c>
      <c r="B31" s="458">
        <v>228168.78750000001</v>
      </c>
      <c r="C31" s="459">
        <v>216889.18079999997</v>
      </c>
      <c r="D31" s="454">
        <f t="shared" si="0"/>
        <v>-4.9435362406876182E-2</v>
      </c>
      <c r="E31" s="458">
        <v>1881695.8630259999</v>
      </c>
      <c r="F31" s="459">
        <v>1808214.9235999999</v>
      </c>
      <c r="G31" s="455">
        <f t="shared" si="1"/>
        <v>-3.9050380494451198E-2</v>
      </c>
      <c r="H31" s="456">
        <f t="shared" si="3"/>
        <v>2.210439658105921E-2</v>
      </c>
    </row>
    <row r="32" spans="1:13" ht="12.75">
      <c r="A32" s="457" t="s">
        <v>481</v>
      </c>
      <c r="B32" s="458">
        <v>273121.30618000001</v>
      </c>
      <c r="C32" s="459">
        <v>279472.41078999999</v>
      </c>
      <c r="D32" s="454">
        <f t="shared" si="0"/>
        <v>2.3253786747103211E-2</v>
      </c>
      <c r="E32" s="458">
        <v>2403091.6830909997</v>
      </c>
      <c r="F32" s="459">
        <v>1762853.3881000001</v>
      </c>
      <c r="G32" s="455">
        <f t="shared" si="1"/>
        <v>-0.26642275011641958</v>
      </c>
      <c r="H32" s="456">
        <f t="shared" si="3"/>
        <v>2.1549877670098382E-2</v>
      </c>
    </row>
    <row r="33" spans="1:8" ht="12.75">
      <c r="A33" s="457" t="s">
        <v>482</v>
      </c>
      <c r="B33" s="458">
        <v>232088.73337100001</v>
      </c>
      <c r="C33" s="459">
        <v>249190.29075700001</v>
      </c>
      <c r="D33" s="454">
        <f t="shared" si="0"/>
        <v>7.3685426852076796E-2</v>
      </c>
      <c r="E33" s="458">
        <v>1634174.3579559999</v>
      </c>
      <c r="F33" s="459">
        <v>1340187.8228190001</v>
      </c>
      <c r="G33" s="455">
        <f t="shared" si="1"/>
        <v>-0.17989912380262385</v>
      </c>
      <c r="H33" s="456">
        <f t="shared" si="3"/>
        <v>1.6383032095387523E-2</v>
      </c>
    </row>
    <row r="34" spans="1:8" ht="12.75">
      <c r="A34" s="457" t="s">
        <v>38</v>
      </c>
      <c r="B34" s="458">
        <v>134743.65837799999</v>
      </c>
      <c r="C34" s="459">
        <v>136780.30169200001</v>
      </c>
      <c r="D34" s="454">
        <f t="shared" si="0"/>
        <v>1.5114947438094273E-2</v>
      </c>
      <c r="E34" s="458">
        <v>1068474.2331320001</v>
      </c>
      <c r="F34" s="459">
        <v>1110668.3475520001</v>
      </c>
      <c r="G34" s="455">
        <f t="shared" si="1"/>
        <v>3.9490062662828285E-2</v>
      </c>
      <c r="H34" s="456">
        <f t="shared" si="3"/>
        <v>1.3577287358872628E-2</v>
      </c>
    </row>
    <row r="35" spans="1:8" ht="12.75">
      <c r="A35" s="457" t="s">
        <v>483</v>
      </c>
      <c r="B35" s="458">
        <v>67486.303910999995</v>
      </c>
      <c r="C35" s="459">
        <v>74008.260767999993</v>
      </c>
      <c r="D35" s="454">
        <f t="shared" si="0"/>
        <v>9.6641192049887081E-2</v>
      </c>
      <c r="E35" s="458">
        <v>469596.62810500001</v>
      </c>
      <c r="F35" s="459">
        <v>409209.25122899999</v>
      </c>
      <c r="G35" s="455">
        <f t="shared" si="1"/>
        <v>-0.12859414497860844</v>
      </c>
      <c r="H35" s="456">
        <f t="shared" si="3"/>
        <v>5.0023498068446689E-3</v>
      </c>
    </row>
    <row r="36" spans="1:8" ht="12.75">
      <c r="A36" s="457" t="s">
        <v>162</v>
      </c>
      <c r="B36" s="458">
        <v>23250.011593424835</v>
      </c>
      <c r="C36" s="459">
        <v>61245.381362417793</v>
      </c>
      <c r="D36" s="454">
        <f t="shared" si="0"/>
        <v>1.6342086375448583</v>
      </c>
      <c r="E36" s="458">
        <v>88657.436419446749</v>
      </c>
      <c r="F36" s="459">
        <v>376128.24936487892</v>
      </c>
      <c r="G36" s="455">
        <f t="shared" si="1"/>
        <v>3.2424895705914674</v>
      </c>
      <c r="H36" s="456">
        <f t="shared" si="3"/>
        <v>4.5979534184731668E-3</v>
      </c>
    </row>
    <row r="37" spans="1:8" ht="12.75">
      <c r="A37" s="457" t="s">
        <v>41</v>
      </c>
      <c r="B37" s="458">
        <v>35490.271602000001</v>
      </c>
      <c r="C37" s="459">
        <v>53524.8413</v>
      </c>
      <c r="D37" s="454">
        <f t="shared" si="0"/>
        <v>0.50815530239514106</v>
      </c>
      <c r="E37" s="458">
        <v>269517.769715</v>
      </c>
      <c r="F37" s="459">
        <v>349500.28077399998</v>
      </c>
      <c r="G37" s="455">
        <f t="shared" si="1"/>
        <v>0.296761549873231</v>
      </c>
      <c r="H37" s="456">
        <f t="shared" si="3"/>
        <v>4.2724416830048333E-3</v>
      </c>
    </row>
    <row r="38" spans="1:8" ht="12.75">
      <c r="A38" s="457" t="s">
        <v>35</v>
      </c>
      <c r="B38" s="458">
        <v>51727.125855999999</v>
      </c>
      <c r="C38" s="459">
        <v>29659.971493999998</v>
      </c>
      <c r="D38" s="454">
        <f t="shared" si="0"/>
        <v>-0.42660700738392876</v>
      </c>
      <c r="E38" s="458">
        <v>368226.54843799997</v>
      </c>
      <c r="F38" s="459">
        <v>259092.665045</v>
      </c>
      <c r="G38" s="455">
        <f t="shared" si="1"/>
        <v>-0.29637700990311766</v>
      </c>
      <c r="H38" s="456">
        <f t="shared" si="3"/>
        <v>3.1672601219306837E-3</v>
      </c>
    </row>
    <row r="39" spans="1:8" ht="12.75">
      <c r="A39" s="457" t="s">
        <v>42</v>
      </c>
      <c r="B39" s="458">
        <v>49496.986051</v>
      </c>
      <c r="C39" s="459">
        <v>36215.353636</v>
      </c>
      <c r="D39" s="454">
        <f t="shared" si="0"/>
        <v>-0.26833214453330678</v>
      </c>
      <c r="E39" s="458">
        <v>95517.421594999993</v>
      </c>
      <c r="F39" s="459">
        <v>203051.299248</v>
      </c>
      <c r="G39" s="455">
        <f t="shared" si="1"/>
        <v>1.1258038152343617</v>
      </c>
      <c r="H39" s="456">
        <f t="shared" si="3"/>
        <v>2.4821863741403324E-3</v>
      </c>
    </row>
    <row r="40" spans="1:8" ht="13.5" thickBot="1">
      <c r="A40" s="457" t="s">
        <v>39</v>
      </c>
      <c r="B40" s="458">
        <v>11847.94328</v>
      </c>
      <c r="C40" s="459">
        <v>22988.3825</v>
      </c>
      <c r="D40" s="454">
        <f t="shared" si="0"/>
        <v>0.9402846516665635</v>
      </c>
      <c r="E40" s="458">
        <v>93873.195847999988</v>
      </c>
      <c r="F40" s="459">
        <v>131638.336427</v>
      </c>
      <c r="G40" s="455">
        <f t="shared" si="1"/>
        <v>0.40229950879854504</v>
      </c>
      <c r="H40" s="456">
        <f t="shared" si="3"/>
        <v>1.6092036160503355E-3</v>
      </c>
    </row>
    <row r="41" spans="1:8" ht="12.75">
      <c r="A41" s="429" t="s">
        <v>446</v>
      </c>
      <c r="B41" s="460">
        <f>+SUM(B42:B53)</f>
        <v>114893.05487799998</v>
      </c>
      <c r="C41" s="461">
        <f>+SUM(C42:C53)</f>
        <v>124415.65115800001</v>
      </c>
      <c r="D41" s="447">
        <f t="shared" si="0"/>
        <v>8.2882262031518383E-2</v>
      </c>
      <c r="E41" s="460">
        <f>+SUM(E42:E53)</f>
        <v>823003.79278400005</v>
      </c>
      <c r="F41" s="461">
        <f>+SUM(F42:F53)</f>
        <v>867292.16882999986</v>
      </c>
      <c r="G41" s="448">
        <f t="shared" si="1"/>
        <v>5.381308863253742E-2</v>
      </c>
      <c r="H41" s="449">
        <v>1</v>
      </c>
    </row>
    <row r="42" spans="1:8" ht="12.75">
      <c r="A42" s="457" t="s">
        <v>481</v>
      </c>
      <c r="B42" s="458">
        <v>33310.465111000005</v>
      </c>
      <c r="C42" s="459">
        <v>48493.919007000004</v>
      </c>
      <c r="D42" s="454">
        <f t="shared" si="0"/>
        <v>0.4558163281540617</v>
      </c>
      <c r="E42" s="458">
        <v>263526.35875199997</v>
      </c>
      <c r="F42" s="459">
        <v>326103.99012099986</v>
      </c>
      <c r="G42" s="455">
        <f t="shared" si="1"/>
        <v>0.2374625129165564</v>
      </c>
      <c r="H42" s="456">
        <f t="shared" ref="H42:H53" si="4">+F42/$F$41</f>
        <v>0.37600246127083425</v>
      </c>
    </row>
    <row r="43" spans="1:8" ht="12.75">
      <c r="A43" s="457" t="s">
        <v>483</v>
      </c>
      <c r="B43" s="458">
        <v>26175.475730999999</v>
      </c>
      <c r="C43" s="459">
        <v>22681.742977999998</v>
      </c>
      <c r="D43" s="454">
        <f t="shared" si="0"/>
        <v>-0.13347351501475568</v>
      </c>
      <c r="E43" s="458">
        <v>166631.88023499999</v>
      </c>
      <c r="F43" s="459">
        <v>163406.41292</v>
      </c>
      <c r="G43" s="455">
        <f t="shared" si="1"/>
        <v>-1.9356844023191266E-2</v>
      </c>
      <c r="H43" s="456">
        <f t="shared" si="4"/>
        <v>0.18840987938405993</v>
      </c>
    </row>
    <row r="44" spans="1:8" ht="12.75">
      <c r="A44" s="457" t="s">
        <v>38</v>
      </c>
      <c r="B44" s="458">
        <v>19285.284116999999</v>
      </c>
      <c r="C44" s="459">
        <v>19090.493417999998</v>
      </c>
      <c r="D44" s="454">
        <f t="shared" si="0"/>
        <v>-1.0100483758405887E-2</v>
      </c>
      <c r="E44" s="458">
        <v>141225.592343</v>
      </c>
      <c r="F44" s="459">
        <v>135221.92636700001</v>
      </c>
      <c r="G44" s="455">
        <f t="shared" si="1"/>
        <v>-4.2511175746522301E-2</v>
      </c>
      <c r="H44" s="456">
        <f t="shared" si="4"/>
        <v>0.15591277222002128</v>
      </c>
    </row>
    <row r="45" spans="1:8" ht="12.75">
      <c r="A45" s="457" t="s">
        <v>41</v>
      </c>
      <c r="B45" s="458">
        <v>12981.966139</v>
      </c>
      <c r="C45" s="459">
        <v>13803.899140999998</v>
      </c>
      <c r="D45" s="454">
        <f t="shared" si="0"/>
        <v>6.3313445220810838E-2</v>
      </c>
      <c r="E45" s="458">
        <v>78027.153697999995</v>
      </c>
      <c r="F45" s="459">
        <v>87082.891632000013</v>
      </c>
      <c r="G45" s="455">
        <f t="shared" si="1"/>
        <v>0.11605880138919056</v>
      </c>
      <c r="H45" s="456">
        <f t="shared" si="4"/>
        <v>0.10040779193184361</v>
      </c>
    </row>
    <row r="46" spans="1:8" ht="12.75">
      <c r="A46" s="457" t="s">
        <v>39</v>
      </c>
      <c r="B46" s="458">
        <v>12135.865721</v>
      </c>
      <c r="C46" s="459">
        <v>8232.3561040000004</v>
      </c>
      <c r="D46" s="454">
        <f t="shared" si="0"/>
        <v>-0.32165069280927649</v>
      </c>
      <c r="E46" s="458">
        <v>92479.980360999994</v>
      </c>
      <c r="F46" s="459">
        <v>71694.561193999994</v>
      </c>
      <c r="G46" s="455">
        <f t="shared" si="1"/>
        <v>-0.224755877822023</v>
      </c>
      <c r="H46" s="456">
        <f t="shared" si="4"/>
        <v>8.2664831726450227E-2</v>
      </c>
    </row>
    <row r="47" spans="1:8" ht="12.75">
      <c r="A47" s="457" t="s">
        <v>484</v>
      </c>
      <c r="B47" s="458">
        <v>3993.7148699999998</v>
      </c>
      <c r="C47" s="459">
        <v>4146.2747199999994</v>
      </c>
      <c r="D47" s="454">
        <f t="shared" si="0"/>
        <v>3.8199985468666986E-2</v>
      </c>
      <c r="E47" s="458">
        <v>31092.62228</v>
      </c>
      <c r="F47" s="459">
        <v>28718.725149999998</v>
      </c>
      <c r="G47" s="455">
        <f t="shared" si="1"/>
        <v>-7.6349209424094955E-2</v>
      </c>
      <c r="H47" s="456">
        <f t="shared" si="4"/>
        <v>3.3113091737865363E-2</v>
      </c>
    </row>
    <row r="48" spans="1:8" ht="12.75">
      <c r="A48" s="457" t="s">
        <v>45</v>
      </c>
      <c r="B48" s="458">
        <v>4048.9866050000001</v>
      </c>
      <c r="C48" s="459">
        <v>3763.0752540000003</v>
      </c>
      <c r="D48" s="454">
        <f t="shared" si="0"/>
        <v>-7.0613064179302132E-2</v>
      </c>
      <c r="E48" s="458">
        <v>27979.823605000001</v>
      </c>
      <c r="F48" s="459">
        <v>26054.909816000003</v>
      </c>
      <c r="G48" s="455">
        <f t="shared" si="1"/>
        <v>-6.8796494794771124E-2</v>
      </c>
      <c r="H48" s="456">
        <f t="shared" si="4"/>
        <v>3.0041675403513407E-2</v>
      </c>
    </row>
    <row r="49" spans="1:8" ht="12.75">
      <c r="A49" s="457" t="s">
        <v>34</v>
      </c>
      <c r="B49" s="458">
        <v>2050.670212</v>
      </c>
      <c r="C49" s="459">
        <v>3322.6299249999997</v>
      </c>
      <c r="D49" s="454">
        <f t="shared" si="0"/>
        <v>0.62026536766215035</v>
      </c>
      <c r="E49" s="458">
        <v>14813.311874000001</v>
      </c>
      <c r="F49" s="459">
        <v>22037.835848000002</v>
      </c>
      <c r="G49" s="455">
        <f t="shared" si="1"/>
        <v>0.48770484517242418</v>
      </c>
      <c r="H49" s="456">
        <f t="shared" si="4"/>
        <v>2.540993293843484E-2</v>
      </c>
    </row>
    <row r="50" spans="1:8" ht="12.75">
      <c r="A50" s="457" t="s">
        <v>42</v>
      </c>
      <c r="B50" s="458">
        <v>774.02641500000004</v>
      </c>
      <c r="C50" s="459">
        <v>881.26061100000004</v>
      </c>
      <c r="D50" s="454">
        <f t="shared" si="0"/>
        <v>0.13854074476256728</v>
      </c>
      <c r="E50" s="458">
        <v>5769.5301570000001</v>
      </c>
      <c r="F50" s="459">
        <v>6850.3054439999996</v>
      </c>
      <c r="G50" s="455">
        <f t="shared" si="1"/>
        <v>0.18732466207646503</v>
      </c>
      <c r="H50" s="456">
        <f t="shared" si="4"/>
        <v>7.8984979804916765E-3</v>
      </c>
    </row>
    <row r="51" spans="1:8" ht="12.75">
      <c r="A51" s="457" t="s">
        <v>43</v>
      </c>
      <c r="B51" s="458">
        <v>0</v>
      </c>
      <c r="C51" s="459">
        <v>0</v>
      </c>
      <c r="D51" s="454" t="s">
        <v>54</v>
      </c>
      <c r="E51" s="458">
        <v>226.88978900000001</v>
      </c>
      <c r="F51" s="459">
        <v>120.610338</v>
      </c>
      <c r="G51" s="455">
        <f t="shared" si="1"/>
        <v>-0.46841883660088379</v>
      </c>
      <c r="H51" s="456">
        <f t="shared" si="4"/>
        <v>1.3906540648545986E-4</v>
      </c>
    </row>
    <row r="52" spans="1:8" ht="12.75">
      <c r="A52" s="457" t="s">
        <v>36</v>
      </c>
      <c r="B52" s="458">
        <v>0</v>
      </c>
      <c r="C52" s="459">
        <v>0</v>
      </c>
      <c r="D52" s="454" t="s">
        <v>54</v>
      </c>
      <c r="E52" s="458">
        <v>11.606559000000001</v>
      </c>
      <c r="F52" s="459">
        <v>0</v>
      </c>
      <c r="G52" s="455" t="s">
        <v>54</v>
      </c>
      <c r="H52" s="456">
        <f t="shared" si="4"/>
        <v>0</v>
      </c>
    </row>
    <row r="53" spans="1:8" ht="13.5" thickBot="1">
      <c r="A53" s="457" t="s">
        <v>44</v>
      </c>
      <c r="B53" s="458">
        <v>136.59995699999999</v>
      </c>
      <c r="C53" s="459">
        <v>0</v>
      </c>
      <c r="D53" s="454" t="s">
        <v>54</v>
      </c>
      <c r="E53" s="458">
        <v>1219.0431309999999</v>
      </c>
      <c r="F53" s="459">
        <v>0</v>
      </c>
      <c r="G53" s="455" t="s">
        <v>54</v>
      </c>
      <c r="H53" s="456">
        <f t="shared" si="4"/>
        <v>0</v>
      </c>
    </row>
    <row r="54" spans="1:8" ht="12.75">
      <c r="A54" s="429" t="s">
        <v>455</v>
      </c>
      <c r="B54" s="460">
        <f>+SUM(B55:B66)</f>
        <v>25034.041401999995</v>
      </c>
      <c r="C54" s="461">
        <f>+SUM(C55:C66)</f>
        <v>26166.665046000002</v>
      </c>
      <c r="D54" s="447">
        <f t="shared" si="0"/>
        <v>4.524333989115803E-2</v>
      </c>
      <c r="E54" s="460">
        <f>+SUM(E55:E66)</f>
        <v>176430.34065900001</v>
      </c>
      <c r="F54" s="461">
        <f>+SUM(F55:F66)</f>
        <v>162270.726582</v>
      </c>
      <c r="G54" s="448">
        <f t="shared" si="1"/>
        <v>-8.0256117083440492E-2</v>
      </c>
      <c r="H54" s="449">
        <v>1</v>
      </c>
    </row>
    <row r="55" spans="1:8" ht="12.75">
      <c r="A55" s="457" t="s">
        <v>38</v>
      </c>
      <c r="B55" s="458">
        <v>7346.3202660000006</v>
      </c>
      <c r="C55" s="459">
        <v>8612.4680120000012</v>
      </c>
      <c r="D55" s="454">
        <f t="shared" si="0"/>
        <v>0.17235128610713368</v>
      </c>
      <c r="E55" s="458">
        <v>53131.682768999992</v>
      </c>
      <c r="F55" s="459">
        <v>52274.081628999993</v>
      </c>
      <c r="G55" s="455">
        <f t="shared" si="1"/>
        <v>-1.6141049846446265E-2</v>
      </c>
      <c r="H55" s="456">
        <f t="shared" ref="H55:H66" si="5">+F55/$F$54</f>
        <v>0.32214116945230054</v>
      </c>
    </row>
    <row r="56" spans="1:8" ht="12.75">
      <c r="A56" s="457" t="s">
        <v>41</v>
      </c>
      <c r="B56" s="458">
        <v>4469.750583</v>
      </c>
      <c r="C56" s="459">
        <v>4847.0937080000003</v>
      </c>
      <c r="D56" s="454">
        <f t="shared" si="0"/>
        <v>8.4421517038370419E-2</v>
      </c>
      <c r="E56" s="458">
        <v>31785.061412000003</v>
      </c>
      <c r="F56" s="459">
        <v>29281.698654999997</v>
      </c>
      <c r="G56" s="455">
        <f t="shared" si="1"/>
        <v>-7.8759097695337399E-2</v>
      </c>
      <c r="H56" s="456">
        <f t="shared" si="5"/>
        <v>0.18044966748949093</v>
      </c>
    </row>
    <row r="57" spans="1:8" ht="12.75">
      <c r="A57" s="457" t="s">
        <v>483</v>
      </c>
      <c r="B57" s="458">
        <v>3579.1550470000002</v>
      </c>
      <c r="C57" s="459">
        <v>4048.3496850000001</v>
      </c>
      <c r="D57" s="454">
        <f t="shared" si="0"/>
        <v>0.13109089487287573</v>
      </c>
      <c r="E57" s="458">
        <v>24578.325024999998</v>
      </c>
      <c r="F57" s="459">
        <v>24622.526747000004</v>
      </c>
      <c r="G57" s="455">
        <f t="shared" si="1"/>
        <v>1.7984025337383081E-3</v>
      </c>
      <c r="H57" s="456">
        <f t="shared" si="5"/>
        <v>0.15173732974294377</v>
      </c>
    </row>
    <row r="58" spans="1:8" ht="12.75">
      <c r="A58" s="457" t="s">
        <v>481</v>
      </c>
      <c r="B58" s="458">
        <v>3930.2957099999999</v>
      </c>
      <c r="C58" s="459">
        <v>2452.5879169999998</v>
      </c>
      <c r="D58" s="454">
        <f t="shared" si="0"/>
        <v>-0.37597878175940103</v>
      </c>
      <c r="E58" s="458">
        <v>23749.995403000001</v>
      </c>
      <c r="F58" s="459">
        <v>15017.663200999998</v>
      </c>
      <c r="G58" s="455">
        <f t="shared" si="1"/>
        <v>-0.36767721651419649</v>
      </c>
      <c r="H58" s="456">
        <f t="shared" si="5"/>
        <v>9.2546964676411589E-2</v>
      </c>
    </row>
    <row r="59" spans="1:8" ht="12.75">
      <c r="A59" s="457" t="s">
        <v>34</v>
      </c>
      <c r="B59" s="458">
        <v>1369.6782950000002</v>
      </c>
      <c r="C59" s="459">
        <v>2023.2578739999999</v>
      </c>
      <c r="D59" s="454">
        <f t="shared" si="0"/>
        <v>0.47717743749454655</v>
      </c>
      <c r="E59" s="458">
        <v>9775.9897419999998</v>
      </c>
      <c r="F59" s="459">
        <v>13370.646895999998</v>
      </c>
      <c r="G59" s="455">
        <f t="shared" si="1"/>
        <v>0.36770263153576033</v>
      </c>
      <c r="H59" s="456">
        <f t="shared" si="5"/>
        <v>8.2397159226642341E-2</v>
      </c>
    </row>
    <row r="60" spans="1:8" ht="12.75">
      <c r="A60" s="457" t="s">
        <v>484</v>
      </c>
      <c r="B60" s="458">
        <v>1646.04845</v>
      </c>
      <c r="C60" s="459">
        <v>1906.64284</v>
      </c>
      <c r="D60" s="454">
        <f t="shared" si="0"/>
        <v>0.1583151395088036</v>
      </c>
      <c r="E60" s="458">
        <v>13264.453009999999</v>
      </c>
      <c r="F60" s="459">
        <v>11456.603840000002</v>
      </c>
      <c r="G60" s="455">
        <f t="shared" si="1"/>
        <v>-0.1362927795542771</v>
      </c>
      <c r="H60" s="456">
        <f t="shared" si="5"/>
        <v>7.0601790485054952E-2</v>
      </c>
    </row>
    <row r="61" spans="1:8" ht="12.75">
      <c r="A61" s="457" t="s">
        <v>39</v>
      </c>
      <c r="B61" s="458">
        <v>1148.6150990000001</v>
      </c>
      <c r="C61" s="459">
        <v>1018.037999</v>
      </c>
      <c r="D61" s="454">
        <f t="shared" si="0"/>
        <v>-0.11368220748071511</v>
      </c>
      <c r="E61" s="458">
        <v>9204.7934970000006</v>
      </c>
      <c r="F61" s="459">
        <v>7593.1200819999995</v>
      </c>
      <c r="G61" s="455">
        <f t="shared" si="1"/>
        <v>-0.17509066504591042</v>
      </c>
      <c r="H61" s="456">
        <f t="shared" si="5"/>
        <v>4.6792913558336605E-2</v>
      </c>
    </row>
    <row r="62" spans="1:8" ht="12.75">
      <c r="A62" s="457" t="s">
        <v>42</v>
      </c>
      <c r="B62" s="458">
        <v>951.76872600000002</v>
      </c>
      <c r="C62" s="459">
        <v>885.65991700000006</v>
      </c>
      <c r="D62" s="454">
        <f t="shared" si="0"/>
        <v>-6.9458900249680933E-2</v>
      </c>
      <c r="E62" s="458">
        <v>6494.7139090000001</v>
      </c>
      <c r="F62" s="459">
        <v>6472.4133080000001</v>
      </c>
      <c r="G62" s="455">
        <f t="shared" si="1"/>
        <v>-3.433654093538574E-3</v>
      </c>
      <c r="H62" s="456">
        <f t="shared" si="5"/>
        <v>3.988651215368353E-2</v>
      </c>
    </row>
    <row r="63" spans="1:8" ht="12.75">
      <c r="A63" s="457" t="s">
        <v>45</v>
      </c>
      <c r="B63" s="458">
        <v>273.17809399999999</v>
      </c>
      <c r="C63" s="459">
        <v>372.567094</v>
      </c>
      <c r="D63" s="454">
        <f t="shared" si="0"/>
        <v>0.36382492660630406</v>
      </c>
      <c r="E63" s="458">
        <v>2877.452972</v>
      </c>
      <c r="F63" s="459">
        <v>2002.186598</v>
      </c>
      <c r="G63" s="455">
        <f t="shared" si="1"/>
        <v>-0.30418094840022292</v>
      </c>
      <c r="H63" s="456">
        <f t="shared" si="5"/>
        <v>1.2338556929972445E-2</v>
      </c>
    </row>
    <row r="64" spans="1:8" ht="12.75">
      <c r="A64" s="457" t="s">
        <v>43</v>
      </c>
      <c r="B64" s="458">
        <v>266.66001899999998</v>
      </c>
      <c r="C64" s="459">
        <v>0</v>
      </c>
      <c r="D64" s="454" t="s">
        <v>54</v>
      </c>
      <c r="E64" s="458">
        <v>1085.505568</v>
      </c>
      <c r="F64" s="459">
        <v>179.78562600000001</v>
      </c>
      <c r="G64" s="455">
        <f t="shared" si="1"/>
        <v>-0.83437613652111642</v>
      </c>
      <c r="H64" s="456">
        <f t="shared" si="5"/>
        <v>1.1079362851632345E-3</v>
      </c>
    </row>
    <row r="65" spans="1:8" ht="12.75">
      <c r="A65" s="457" t="s">
        <v>36</v>
      </c>
      <c r="B65" s="458">
        <v>0</v>
      </c>
      <c r="C65" s="459">
        <v>0</v>
      </c>
      <c r="D65" s="454" t="s">
        <v>54</v>
      </c>
      <c r="E65" s="458">
        <v>12.127495</v>
      </c>
      <c r="F65" s="459">
        <v>0</v>
      </c>
      <c r="G65" s="455" t="s">
        <v>54</v>
      </c>
      <c r="H65" s="456">
        <f t="shared" si="5"/>
        <v>0</v>
      </c>
    </row>
    <row r="66" spans="1:8" ht="13.5" thickBot="1">
      <c r="A66" s="457" t="s">
        <v>44</v>
      </c>
      <c r="B66" s="458">
        <v>52.571112999999997</v>
      </c>
      <c r="C66" s="459">
        <v>0</v>
      </c>
      <c r="D66" s="454" t="s">
        <v>54</v>
      </c>
      <c r="E66" s="458">
        <v>470.23985699999997</v>
      </c>
      <c r="F66" s="459">
        <v>0</v>
      </c>
      <c r="G66" s="455" t="s">
        <v>54</v>
      </c>
      <c r="H66" s="456">
        <f t="shared" si="5"/>
        <v>0</v>
      </c>
    </row>
    <row r="67" spans="1:8" ht="12.75">
      <c r="A67" s="429" t="s">
        <v>456</v>
      </c>
      <c r="B67" s="460">
        <f>+SUM(B68:B83)</f>
        <v>373402.06728999992</v>
      </c>
      <c r="C67" s="461">
        <f>+SUM(C68:C83)</f>
        <v>374070.03299399989</v>
      </c>
      <c r="D67" s="447">
        <f t="shared" si="0"/>
        <v>1.7888645042802853E-3</v>
      </c>
      <c r="E67" s="460">
        <f>+SUM(E68:E83)</f>
        <v>2557713.9921229999</v>
      </c>
      <c r="F67" s="461">
        <f>+SUM(F68:F83)</f>
        <v>2441106.7563589998</v>
      </c>
      <c r="G67" s="448">
        <f t="shared" si="1"/>
        <v>-4.5590412424186488E-2</v>
      </c>
      <c r="H67" s="449">
        <v>1</v>
      </c>
    </row>
    <row r="68" spans="1:8" ht="12.75">
      <c r="A68" s="457" t="s">
        <v>483</v>
      </c>
      <c r="B68" s="458">
        <v>61617.020462</v>
      </c>
      <c r="C68" s="459">
        <v>63251.591452000001</v>
      </c>
      <c r="D68" s="454">
        <f t="shared" si="0"/>
        <v>2.6527913517143453E-2</v>
      </c>
      <c r="E68" s="458">
        <v>450568.72732000006</v>
      </c>
      <c r="F68" s="459">
        <v>414761.02439000004</v>
      </c>
      <c r="G68" s="455">
        <f t="shared" si="1"/>
        <v>-7.9472233110774448E-2</v>
      </c>
      <c r="H68" s="456">
        <f t="shared" ref="H68:H83" si="6">+F68/$F$67</f>
        <v>0.16990695851771404</v>
      </c>
    </row>
    <row r="69" spans="1:8" ht="12.75">
      <c r="A69" s="457" t="s">
        <v>41</v>
      </c>
      <c r="B69" s="458">
        <v>62601.121347</v>
      </c>
      <c r="C69" s="459">
        <v>65427.239948000002</v>
      </c>
      <c r="D69" s="454">
        <f t="shared" si="0"/>
        <v>4.5144855877816248E-2</v>
      </c>
      <c r="E69" s="458">
        <v>494173.27513499995</v>
      </c>
      <c r="F69" s="459">
        <v>406336.41070599994</v>
      </c>
      <c r="G69" s="455">
        <f t="shared" si="1"/>
        <v>-0.177745072120714</v>
      </c>
      <c r="H69" s="456">
        <f t="shared" si="6"/>
        <v>0.16645581339181806</v>
      </c>
    </row>
    <row r="70" spans="1:8" ht="12.75">
      <c r="A70" s="457" t="s">
        <v>481</v>
      </c>
      <c r="B70" s="458">
        <v>75155.14143600002</v>
      </c>
      <c r="C70" s="459">
        <v>56208.923703</v>
      </c>
      <c r="D70" s="454">
        <f t="shared" ref="D70:D95" si="7">+C70/B70-1</f>
        <v>-0.25209476518827501</v>
      </c>
      <c r="E70" s="458">
        <v>476309.75931899989</v>
      </c>
      <c r="F70" s="459">
        <v>396730.87731599994</v>
      </c>
      <c r="G70" s="455">
        <f t="shared" ref="G70:G95" si="8">+F70/E70-1</f>
        <v>-0.16707380112634518</v>
      </c>
      <c r="H70" s="456">
        <f t="shared" si="6"/>
        <v>0.16252090420975221</v>
      </c>
    </row>
    <row r="71" spans="1:8" ht="12.75">
      <c r="A71" s="457" t="s">
        <v>38</v>
      </c>
      <c r="B71" s="458">
        <v>52554.106604000001</v>
      </c>
      <c r="C71" s="459">
        <v>57610.465031000007</v>
      </c>
      <c r="D71" s="454">
        <f t="shared" si="7"/>
        <v>9.6212432362329459E-2</v>
      </c>
      <c r="E71" s="458">
        <v>364403.16964599991</v>
      </c>
      <c r="F71" s="459">
        <v>365602.50324200001</v>
      </c>
      <c r="G71" s="455">
        <f t="shared" si="8"/>
        <v>3.2912271239715629E-3</v>
      </c>
      <c r="H71" s="456">
        <f t="shared" si="6"/>
        <v>0.14976915789922665</v>
      </c>
    </row>
    <row r="72" spans="1:8" ht="12.75">
      <c r="A72" s="457" t="s">
        <v>45</v>
      </c>
      <c r="B72" s="458">
        <v>42432.146995000003</v>
      </c>
      <c r="C72" s="459">
        <v>42145.203601999994</v>
      </c>
      <c r="D72" s="454">
        <f t="shared" si="7"/>
        <v>-6.7624057070178045E-3</v>
      </c>
      <c r="E72" s="458">
        <v>240624.009808</v>
      </c>
      <c r="F72" s="459">
        <v>275749.72710600001</v>
      </c>
      <c r="G72" s="455">
        <f t="shared" si="8"/>
        <v>0.14597760766279189</v>
      </c>
      <c r="H72" s="456">
        <f t="shared" si="6"/>
        <v>0.11296094543496772</v>
      </c>
    </row>
    <row r="73" spans="1:8" ht="12.75">
      <c r="A73" s="457" t="s">
        <v>34</v>
      </c>
      <c r="B73" s="458">
        <v>21966.307635000001</v>
      </c>
      <c r="C73" s="459">
        <v>26305.65730000001</v>
      </c>
      <c r="D73" s="454">
        <f t="shared" si="7"/>
        <v>0.19754570213183698</v>
      </c>
      <c r="E73" s="458">
        <v>132469.87803800002</v>
      </c>
      <c r="F73" s="459">
        <v>181600.05448500003</v>
      </c>
      <c r="G73" s="455">
        <f t="shared" si="8"/>
        <v>0.37087809828666574</v>
      </c>
      <c r="H73" s="456">
        <f t="shared" si="6"/>
        <v>7.439250823911657E-2</v>
      </c>
    </row>
    <row r="74" spans="1:8" ht="12.75">
      <c r="A74" s="457" t="s">
        <v>42</v>
      </c>
      <c r="B74" s="458">
        <v>10610.471308</v>
      </c>
      <c r="C74" s="459">
        <v>12985.157097000001</v>
      </c>
      <c r="D74" s="454">
        <f t="shared" si="7"/>
        <v>0.22380587252609163</v>
      </c>
      <c r="E74" s="458">
        <v>75940.738030999986</v>
      </c>
      <c r="F74" s="459">
        <v>77685.660741</v>
      </c>
      <c r="G74" s="455">
        <f t="shared" si="8"/>
        <v>2.2977426283211866E-2</v>
      </c>
      <c r="H74" s="456">
        <f t="shared" si="6"/>
        <v>3.1823950566123957E-2</v>
      </c>
    </row>
    <row r="75" spans="1:8" ht="12.75">
      <c r="A75" s="457" t="s">
        <v>36</v>
      </c>
      <c r="B75" s="458">
        <v>9358.1477809999997</v>
      </c>
      <c r="C75" s="459">
        <v>11114.274246000001</v>
      </c>
      <c r="D75" s="454">
        <f t="shared" si="7"/>
        <v>0.18765748373470803</v>
      </c>
      <c r="E75" s="458">
        <v>63516.722035999999</v>
      </c>
      <c r="F75" s="459">
        <v>71606.154639999993</v>
      </c>
      <c r="G75" s="455">
        <f t="shared" si="8"/>
        <v>0.12735910079577262</v>
      </c>
      <c r="H75" s="456">
        <f t="shared" si="6"/>
        <v>2.9333479354587178E-2</v>
      </c>
    </row>
    <row r="76" spans="1:8" ht="12.75">
      <c r="A76" s="457" t="s">
        <v>39</v>
      </c>
      <c r="B76" s="458">
        <v>10355.511550000001</v>
      </c>
      <c r="C76" s="459">
        <v>10243.016518</v>
      </c>
      <c r="D76" s="454">
        <f t="shared" si="7"/>
        <v>-1.0863300326288683E-2</v>
      </c>
      <c r="E76" s="458">
        <v>71951.178902999993</v>
      </c>
      <c r="F76" s="459">
        <v>64190.218779000003</v>
      </c>
      <c r="G76" s="455">
        <f t="shared" si="8"/>
        <v>-0.10786425243237252</v>
      </c>
      <c r="H76" s="456">
        <f t="shared" si="6"/>
        <v>2.6295539353937174E-2</v>
      </c>
    </row>
    <row r="77" spans="1:8" ht="12.75">
      <c r="A77" s="457" t="s">
        <v>35</v>
      </c>
      <c r="B77" s="458">
        <v>7646.0929109999997</v>
      </c>
      <c r="C77" s="459">
        <v>7537.8022629999996</v>
      </c>
      <c r="D77" s="454">
        <f t="shared" si="7"/>
        <v>-1.4162873674240628E-2</v>
      </c>
      <c r="E77" s="458">
        <v>52228.622239999997</v>
      </c>
      <c r="F77" s="459">
        <v>51948.209520000004</v>
      </c>
      <c r="G77" s="455">
        <f t="shared" si="8"/>
        <v>-5.36894729314219E-3</v>
      </c>
      <c r="H77" s="456">
        <f t="shared" si="6"/>
        <v>2.1280597165476967E-2</v>
      </c>
    </row>
    <row r="78" spans="1:8" ht="12.75">
      <c r="A78" s="457" t="s">
        <v>484</v>
      </c>
      <c r="B78" s="458">
        <v>6540.3357919999999</v>
      </c>
      <c r="C78" s="459">
        <v>6456.2634760000001</v>
      </c>
      <c r="D78" s="454">
        <f t="shared" si="7"/>
        <v>-1.2854434187130725E-2</v>
      </c>
      <c r="E78" s="458">
        <v>46154.920496999999</v>
      </c>
      <c r="F78" s="459">
        <v>43381.567314</v>
      </c>
      <c r="G78" s="455">
        <f t="shared" si="8"/>
        <v>-6.0087920272341555E-2</v>
      </c>
      <c r="H78" s="456">
        <f t="shared" si="6"/>
        <v>1.7771270019630438E-2</v>
      </c>
    </row>
    <row r="79" spans="1:8" ht="12.75">
      <c r="A79" s="457" t="s">
        <v>37</v>
      </c>
      <c r="B79" s="458">
        <v>4577.4561880000001</v>
      </c>
      <c r="C79" s="459">
        <v>6834.7648750000008</v>
      </c>
      <c r="D79" s="454">
        <f t="shared" si="7"/>
        <v>0.49313605511236425</v>
      </c>
      <c r="E79" s="458">
        <v>32254.772778999999</v>
      </c>
      <c r="F79" s="459">
        <v>38058.529951000004</v>
      </c>
      <c r="G79" s="455">
        <f t="shared" si="8"/>
        <v>0.17993483357534723</v>
      </c>
      <c r="H79" s="456">
        <f t="shared" si="6"/>
        <v>1.559068641789583E-2</v>
      </c>
    </row>
    <row r="80" spans="1:8" ht="12.75">
      <c r="A80" s="457" t="s">
        <v>44</v>
      </c>
      <c r="B80" s="458">
        <v>4300.523827</v>
      </c>
      <c r="C80" s="459">
        <v>3760.019264</v>
      </c>
      <c r="D80" s="454">
        <f t="shared" si="7"/>
        <v>-0.12568342479735783</v>
      </c>
      <c r="E80" s="458">
        <v>32330.683049000003</v>
      </c>
      <c r="F80" s="459">
        <v>27414.188286000001</v>
      </c>
      <c r="G80" s="455">
        <f t="shared" si="8"/>
        <v>-0.15206900378654609</v>
      </c>
      <c r="H80" s="456">
        <f t="shared" si="6"/>
        <v>1.123022916330348E-2</v>
      </c>
    </row>
    <row r="81" spans="1:8" ht="12.75">
      <c r="A81" s="457" t="s">
        <v>40</v>
      </c>
      <c r="B81" s="458">
        <v>3553.6404929999999</v>
      </c>
      <c r="C81" s="459">
        <v>4090.6051230000003</v>
      </c>
      <c r="D81" s="454">
        <f t="shared" si="7"/>
        <v>0.1511026878092252</v>
      </c>
      <c r="E81" s="458">
        <v>23399.244681999997</v>
      </c>
      <c r="F81" s="459">
        <v>24851.876407999996</v>
      </c>
      <c r="G81" s="455">
        <f t="shared" si="8"/>
        <v>6.2080282750214044E-2</v>
      </c>
      <c r="H81" s="456">
        <f t="shared" si="6"/>
        <v>1.0180577454575351E-2</v>
      </c>
    </row>
    <row r="82" spans="1:8" ht="12.75">
      <c r="A82" s="457" t="s">
        <v>43</v>
      </c>
      <c r="B82" s="458">
        <v>19.027643000000001</v>
      </c>
      <c r="C82" s="459">
        <v>12.610557</v>
      </c>
      <c r="D82" s="454">
        <f t="shared" si="7"/>
        <v>-0.33725070414659353</v>
      </c>
      <c r="E82" s="458">
        <v>659.02747399999998</v>
      </c>
      <c r="F82" s="459">
        <v>664.69671300000005</v>
      </c>
      <c r="G82" s="455">
        <f t="shared" si="8"/>
        <v>8.6024319526321058E-3</v>
      </c>
      <c r="H82" s="456">
        <f t="shared" si="6"/>
        <v>2.7229317655546518E-4</v>
      </c>
    </row>
    <row r="83" spans="1:8" ht="13.5" thickBot="1">
      <c r="A83" s="457" t="s">
        <v>482</v>
      </c>
      <c r="B83" s="458">
        <v>115.01531799999999</v>
      </c>
      <c r="C83" s="459">
        <v>86.438539000000006</v>
      </c>
      <c r="D83" s="454">
        <f t="shared" si="7"/>
        <v>-0.24846063547813679</v>
      </c>
      <c r="E83" s="458">
        <v>729.26316599999996</v>
      </c>
      <c r="F83" s="459">
        <v>525.05676200000005</v>
      </c>
      <c r="G83" s="455">
        <f t="shared" si="8"/>
        <v>-0.28001743886239272</v>
      </c>
      <c r="H83" s="456">
        <f t="shared" si="6"/>
        <v>2.1508963531899827E-4</v>
      </c>
    </row>
    <row r="84" spans="1:8" ht="12.75">
      <c r="A84" s="429" t="s">
        <v>457</v>
      </c>
      <c r="B84" s="460">
        <f>+B85</f>
        <v>748306.78185700008</v>
      </c>
      <c r="C84" s="461">
        <f>+C85</f>
        <v>687599.8522640001</v>
      </c>
      <c r="D84" s="447">
        <f t="shared" si="7"/>
        <v>-8.1125724188078951E-2</v>
      </c>
      <c r="E84" s="460">
        <f>+E85</f>
        <v>5330855.8438570006</v>
      </c>
      <c r="F84" s="461">
        <f>+F85</f>
        <v>5718066.2735049995</v>
      </c>
      <c r="G84" s="448">
        <f t="shared" si="8"/>
        <v>7.2635696966782515E-2</v>
      </c>
      <c r="H84" s="449">
        <v>1</v>
      </c>
    </row>
    <row r="85" spans="1:8" ht="13.5" thickBot="1">
      <c r="A85" s="457" t="s">
        <v>39</v>
      </c>
      <c r="B85" s="458">
        <v>748306.78185700008</v>
      </c>
      <c r="C85" s="459">
        <v>687599.8522640001</v>
      </c>
      <c r="D85" s="454">
        <f t="shared" si="7"/>
        <v>-8.1125724188078951E-2</v>
      </c>
      <c r="E85" s="458">
        <v>5330855.8438570006</v>
      </c>
      <c r="F85" s="459">
        <v>5718066.2735049995</v>
      </c>
      <c r="G85" s="455">
        <f t="shared" si="8"/>
        <v>7.2635696966782515E-2</v>
      </c>
      <c r="H85" s="456">
        <v>1</v>
      </c>
    </row>
    <row r="86" spans="1:8" ht="12.75">
      <c r="A86" s="429" t="s">
        <v>458</v>
      </c>
      <c r="B86" s="460">
        <f>+B87</f>
        <v>1781.9712</v>
      </c>
      <c r="C86" s="461">
        <f>+C87</f>
        <v>1623.1500999999998</v>
      </c>
      <c r="D86" s="447">
        <f t="shared" si="7"/>
        <v>-8.912663683902422E-2</v>
      </c>
      <c r="E86" s="460">
        <f>+E87</f>
        <v>10592.942846</v>
      </c>
      <c r="F86" s="461">
        <f>+F87</f>
        <v>10503.331107</v>
      </c>
      <c r="G86" s="448">
        <f t="shared" si="8"/>
        <v>-8.4595697628858657E-3</v>
      </c>
      <c r="H86" s="449">
        <v>1</v>
      </c>
    </row>
    <row r="87" spans="1:8" ht="13.5" thickBot="1">
      <c r="A87" s="457" t="s">
        <v>43</v>
      </c>
      <c r="B87" s="458">
        <v>1781.9712</v>
      </c>
      <c r="C87" s="459">
        <v>1623.1500999999998</v>
      </c>
      <c r="D87" s="454">
        <f t="shared" si="7"/>
        <v>-8.912663683902422E-2</v>
      </c>
      <c r="E87" s="458">
        <v>10592.942846</v>
      </c>
      <c r="F87" s="459">
        <v>10503.331107</v>
      </c>
      <c r="G87" s="455">
        <f t="shared" si="8"/>
        <v>-8.4595697628858657E-3</v>
      </c>
      <c r="H87" s="456">
        <v>1</v>
      </c>
    </row>
    <row r="88" spans="1:8" ht="12.75">
      <c r="A88" s="429" t="s">
        <v>459</v>
      </c>
      <c r="B88" s="460">
        <f>+SUM(B89:B95)</f>
        <v>2970.2430239999994</v>
      </c>
      <c r="C88" s="461">
        <f>+SUM(C89:C95)</f>
        <v>1957.407825</v>
      </c>
      <c r="D88" s="447">
        <f t="shared" si="7"/>
        <v>-0.34099405025654206</v>
      </c>
      <c r="E88" s="460">
        <f>+SUM(E89:E95)</f>
        <v>15704.198280000001</v>
      </c>
      <c r="F88" s="461">
        <f>+SUM(F89:F95)</f>
        <v>15026.513346000002</v>
      </c>
      <c r="G88" s="448">
        <f t="shared" si="8"/>
        <v>-4.3153106062285285E-2</v>
      </c>
      <c r="H88" s="449">
        <v>1</v>
      </c>
    </row>
    <row r="89" spans="1:8" ht="12.75">
      <c r="A89" s="457" t="s">
        <v>34</v>
      </c>
      <c r="B89" s="458">
        <v>1437.465645</v>
      </c>
      <c r="C89" s="459">
        <v>792.034447</v>
      </c>
      <c r="D89" s="454">
        <f t="shared" si="7"/>
        <v>-0.44900634686124963</v>
      </c>
      <c r="E89" s="458">
        <v>7416.9608449999996</v>
      </c>
      <c r="F89" s="459">
        <v>6891.9840809999996</v>
      </c>
      <c r="G89" s="455">
        <f t="shared" si="8"/>
        <v>-7.0780576434335996E-2</v>
      </c>
      <c r="H89" s="456">
        <f t="shared" ref="H89:H95" si="9">+F89/$F$88</f>
        <v>0.45865490698376937</v>
      </c>
    </row>
    <row r="90" spans="1:8" ht="12.75">
      <c r="A90" s="457" t="s">
        <v>481</v>
      </c>
      <c r="B90" s="458">
        <v>490.89920799999999</v>
      </c>
      <c r="C90" s="459">
        <v>169.341138</v>
      </c>
      <c r="D90" s="454">
        <f t="shared" si="7"/>
        <v>-0.65503888529394405</v>
      </c>
      <c r="E90" s="458">
        <v>1550.900613</v>
      </c>
      <c r="F90" s="459">
        <v>2187.1199580000002</v>
      </c>
      <c r="G90" s="455">
        <f t="shared" si="8"/>
        <v>0.41022573572224141</v>
      </c>
      <c r="H90" s="456">
        <f t="shared" si="9"/>
        <v>0.14555072807905919</v>
      </c>
    </row>
    <row r="91" spans="1:8" ht="12.75">
      <c r="A91" s="457" t="s">
        <v>37</v>
      </c>
      <c r="B91" s="458">
        <v>294.11727200000001</v>
      </c>
      <c r="C91" s="473">
        <v>302.91256499999997</v>
      </c>
      <c r="D91" s="454">
        <f t="shared" si="7"/>
        <v>2.9904034333624541E-2</v>
      </c>
      <c r="E91" s="458">
        <v>2696.8546369999999</v>
      </c>
      <c r="F91" s="459">
        <v>2343.616055</v>
      </c>
      <c r="G91" s="455">
        <f t="shared" si="8"/>
        <v>-0.1309816914688976</v>
      </c>
      <c r="H91" s="456">
        <f t="shared" si="9"/>
        <v>0.15596539270527859</v>
      </c>
    </row>
    <row r="92" spans="1:8" ht="12.75">
      <c r="A92" s="457" t="s">
        <v>35</v>
      </c>
      <c r="B92" s="458">
        <v>320.62451199999998</v>
      </c>
      <c r="C92" s="459">
        <v>298.46936399999998</v>
      </c>
      <c r="D92" s="454">
        <f t="shared" si="7"/>
        <v>-6.9099981975177194E-2</v>
      </c>
      <c r="E92" s="458">
        <v>2185.2993470000001</v>
      </c>
      <c r="F92" s="459">
        <v>1616.8925509999999</v>
      </c>
      <c r="G92" s="455">
        <f t="shared" si="8"/>
        <v>-0.26010477547632749</v>
      </c>
      <c r="H92" s="456">
        <f t="shared" si="9"/>
        <v>0.10760264299305403</v>
      </c>
    </row>
    <row r="93" spans="1:8" ht="12.75">
      <c r="A93" s="457" t="s">
        <v>482</v>
      </c>
      <c r="B93" s="458">
        <v>138.60977199999999</v>
      </c>
      <c r="C93" s="459">
        <v>200.27643599999999</v>
      </c>
      <c r="D93" s="454">
        <f t="shared" si="7"/>
        <v>0.44489405840736818</v>
      </c>
      <c r="E93" s="458">
        <v>264.81378599999999</v>
      </c>
      <c r="F93" s="459">
        <v>1153.438735</v>
      </c>
      <c r="G93" s="455">
        <f t="shared" si="8"/>
        <v>3.3556596974146959</v>
      </c>
      <c r="H93" s="456">
        <f t="shared" si="9"/>
        <v>7.6760237617400501E-2</v>
      </c>
    </row>
    <row r="94" spans="1:8" ht="12.75">
      <c r="A94" s="457" t="s">
        <v>483</v>
      </c>
      <c r="B94" s="458">
        <v>231.04834</v>
      </c>
      <c r="C94" s="459">
        <v>57.0608</v>
      </c>
      <c r="D94" s="454">
        <f t="shared" si="7"/>
        <v>-0.75303523063615174</v>
      </c>
      <c r="E94" s="458">
        <v>1268.8575900000001</v>
      </c>
      <c r="F94" s="459">
        <v>491.15683000000001</v>
      </c>
      <c r="G94" s="455">
        <f t="shared" si="8"/>
        <v>-0.61291414113698917</v>
      </c>
      <c r="H94" s="456">
        <f t="shared" si="9"/>
        <v>3.2686014292912735E-2</v>
      </c>
    </row>
    <row r="95" spans="1:8" ht="13.5" thickBot="1">
      <c r="A95" s="462" t="s">
        <v>36</v>
      </c>
      <c r="B95" s="463">
        <v>57.478274999999996</v>
      </c>
      <c r="C95" s="464">
        <v>137.313075</v>
      </c>
      <c r="D95" s="465">
        <f t="shared" si="7"/>
        <v>1.3889560881915819</v>
      </c>
      <c r="E95" s="463">
        <v>320.51146199999999</v>
      </c>
      <c r="F95" s="464">
        <v>342.305136</v>
      </c>
      <c r="G95" s="455">
        <f t="shared" si="8"/>
        <v>6.799655108746161E-2</v>
      </c>
      <c r="H95" s="456">
        <f t="shared" si="9"/>
        <v>2.2780077328525467E-2</v>
      </c>
    </row>
    <row r="96" spans="1:8" ht="12.75">
      <c r="A96" s="729"/>
      <c r="B96" s="459"/>
      <c r="C96" s="459"/>
      <c r="D96" s="455"/>
      <c r="E96" s="459"/>
      <c r="F96" s="459"/>
      <c r="G96" s="455"/>
      <c r="H96" s="455"/>
    </row>
    <row r="97" spans="1:8" ht="38.25" customHeight="1">
      <c r="A97" s="789" t="s">
        <v>647</v>
      </c>
      <c r="B97" s="789"/>
      <c r="C97" s="789"/>
      <c r="D97" s="789"/>
      <c r="E97" s="789"/>
      <c r="F97" s="789"/>
      <c r="G97" s="789"/>
      <c r="H97" s="789"/>
    </row>
  </sheetData>
  <mergeCells count="3">
    <mergeCell ref="B4:D4"/>
    <mergeCell ref="E4:H4"/>
    <mergeCell ref="A97:H97"/>
  </mergeCells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view="pageBreakPreview" topLeftCell="A37" zoomScale="110" zoomScaleNormal="100" zoomScaleSheetLayoutView="110" workbookViewId="0">
      <selection activeCell="J54" sqref="J54"/>
    </sheetView>
  </sheetViews>
  <sheetFormatPr baseColWidth="10" defaultColWidth="11.5703125" defaultRowHeight="12.75"/>
  <cols>
    <col min="1" max="1" width="25.7109375" style="221" customWidth="1"/>
    <col min="2" max="4" width="12.7109375" style="469" customWidth="1"/>
    <col min="5" max="5" width="3.140625" style="469" customWidth="1"/>
    <col min="6" max="6" width="12.7109375" style="228" customWidth="1"/>
    <col min="7" max="7" width="16" style="228" customWidth="1"/>
    <col min="8" max="9" width="12.7109375" style="219" customWidth="1"/>
    <col min="10" max="10" width="11.5703125" style="221"/>
    <col min="11" max="11" width="21.5703125" style="221" customWidth="1"/>
    <col min="12" max="16384" width="11.5703125" style="221"/>
  </cols>
  <sheetData>
    <row r="1" spans="1:15">
      <c r="A1" s="218" t="s">
        <v>222</v>
      </c>
      <c r="B1" s="466"/>
      <c r="C1" s="466"/>
      <c r="D1" s="466"/>
      <c r="E1" s="466"/>
    </row>
    <row r="2" spans="1:15" ht="15.75">
      <c r="A2" s="222" t="s">
        <v>485</v>
      </c>
      <c r="B2" s="466"/>
      <c r="C2" s="466"/>
      <c r="D2" s="466"/>
      <c r="E2" s="712"/>
    </row>
    <row r="3" spans="1:15" s="468" customFormat="1">
      <c r="A3" s="229"/>
      <c r="B3" s="467"/>
      <c r="C3" s="467"/>
      <c r="D3" s="467"/>
      <c r="E3" s="713"/>
      <c r="F3" s="230"/>
      <c r="G3" s="230"/>
      <c r="H3" s="231"/>
      <c r="I3" s="231"/>
    </row>
    <row r="4" spans="1:15">
      <c r="E4" s="714"/>
    </row>
    <row r="5" spans="1:15">
      <c r="A5" s="715"/>
      <c r="B5" s="818" t="s">
        <v>628</v>
      </c>
      <c r="C5" s="819"/>
      <c r="D5" s="820"/>
      <c r="E5" s="716"/>
      <c r="F5" s="818" t="s">
        <v>629</v>
      </c>
      <c r="G5" s="819"/>
      <c r="H5" s="819"/>
      <c r="I5" s="820"/>
      <c r="J5" s="717"/>
    </row>
    <row r="6" spans="1:15">
      <c r="A6" s="718" t="s">
        <v>215</v>
      </c>
      <c r="B6" s="719">
        <v>2017</v>
      </c>
      <c r="C6" s="720">
        <v>2018</v>
      </c>
      <c r="D6" s="721" t="s">
        <v>632</v>
      </c>
      <c r="E6" s="722"/>
      <c r="F6" s="719">
        <v>2017</v>
      </c>
      <c r="G6" s="720">
        <v>2018</v>
      </c>
      <c r="H6" s="722" t="s">
        <v>632</v>
      </c>
      <c r="I6" s="721" t="s">
        <v>508</v>
      </c>
      <c r="J6" s="717"/>
    </row>
    <row r="7" spans="1:15" ht="15">
      <c r="A7" s="723" t="s">
        <v>216</v>
      </c>
      <c r="B7" s="724">
        <f>SUM(B8:B41)</f>
        <v>3544488.8280000007</v>
      </c>
      <c r="C7" s="725">
        <f>SUM(C8:C41)</f>
        <v>5331941.8380000014</v>
      </c>
      <c r="D7" s="726">
        <f>C7/B7-1</f>
        <v>0.50429077272859724</v>
      </c>
      <c r="E7" s="727"/>
      <c r="F7" s="724">
        <f>SUM(F8:F41)</f>
        <v>20708064.4366</v>
      </c>
      <c r="G7" s="725">
        <f>SUM(G8:G41)</f>
        <v>37965688.485499993</v>
      </c>
      <c r="H7" s="727">
        <f>G7/F7-1</f>
        <v>0.83337697261548005</v>
      </c>
      <c r="I7" s="726">
        <f t="shared" ref="I7:I40" si="0">G7/$G$7</f>
        <v>1</v>
      </c>
      <c r="J7" s="728"/>
      <c r="K7" s="728"/>
      <c r="L7" s="728"/>
      <c r="M7" s="728"/>
      <c r="N7" s="728"/>
      <c r="O7" s="728"/>
    </row>
    <row r="8" spans="1:15" ht="15">
      <c r="A8" s="729" t="s">
        <v>174</v>
      </c>
      <c r="B8" s="730">
        <v>1217623.067</v>
      </c>
      <c r="C8" s="473">
        <v>2754906.0350000001</v>
      </c>
      <c r="D8" s="731">
        <f t="shared" ref="D8:D19" si="1">C8/B8-1</f>
        <v>1.2625277967077149</v>
      </c>
      <c r="E8" s="455"/>
      <c r="F8" s="730">
        <v>6785952.5070000011</v>
      </c>
      <c r="G8" s="473">
        <v>20165052.693</v>
      </c>
      <c r="H8" s="455">
        <f t="shared" ref="H8:H20" si="2">G8/F8-1</f>
        <v>1.9715876543784949</v>
      </c>
      <c r="I8" s="731">
        <f t="shared" si="0"/>
        <v>0.53113886504920138</v>
      </c>
      <c r="J8" s="728"/>
      <c r="K8" s="728"/>
      <c r="L8" s="728"/>
      <c r="M8" s="728"/>
      <c r="N8" s="728"/>
      <c r="O8" s="728"/>
    </row>
    <row r="9" spans="1:15" ht="15">
      <c r="A9" s="729" t="s">
        <v>175</v>
      </c>
      <c r="B9" s="730">
        <v>837076</v>
      </c>
      <c r="C9" s="473">
        <v>909168</v>
      </c>
      <c r="D9" s="731">
        <f t="shared" si="1"/>
        <v>8.612360168013411E-2</v>
      </c>
      <c r="E9" s="455"/>
      <c r="F9" s="730">
        <v>4325410</v>
      </c>
      <c r="G9" s="473">
        <v>6077067</v>
      </c>
      <c r="H9" s="455">
        <f t="shared" si="2"/>
        <v>0.4049690087182487</v>
      </c>
      <c r="I9" s="731">
        <f t="shared" si="0"/>
        <v>0.16006734613336401</v>
      </c>
      <c r="J9" s="728"/>
      <c r="K9" s="728"/>
      <c r="L9" s="728"/>
      <c r="M9" s="728"/>
      <c r="N9" s="728"/>
      <c r="O9" s="728"/>
    </row>
    <row r="10" spans="1:15" ht="15">
      <c r="A10" s="729" t="s">
        <v>535</v>
      </c>
      <c r="B10" s="730">
        <v>566721.24</v>
      </c>
      <c r="C10" s="472">
        <v>694411.95</v>
      </c>
      <c r="D10" s="731">
        <f t="shared" si="1"/>
        <v>0.22531484791358802</v>
      </c>
      <c r="E10" s="455"/>
      <c r="F10" s="730">
        <v>3511868.0870000003</v>
      </c>
      <c r="G10" s="472">
        <v>4824962.0810000002</v>
      </c>
      <c r="H10" s="455">
        <f t="shared" si="2"/>
        <v>0.37390185549984745</v>
      </c>
      <c r="I10" s="731">
        <f t="shared" si="0"/>
        <v>0.12708743798608496</v>
      </c>
      <c r="J10" s="728"/>
      <c r="K10" s="728"/>
      <c r="L10" s="728"/>
      <c r="M10" s="728"/>
      <c r="N10" s="728"/>
      <c r="O10" s="728"/>
    </row>
    <row r="11" spans="1:15" ht="15">
      <c r="A11" s="729" t="s">
        <v>176</v>
      </c>
      <c r="B11" s="730">
        <v>186424.58499999999</v>
      </c>
      <c r="C11" s="473">
        <v>203950.845</v>
      </c>
      <c r="D11" s="731">
        <f t="shared" si="1"/>
        <v>9.4012600323074347E-2</v>
      </c>
      <c r="E11" s="455"/>
      <c r="F11" s="730">
        <v>1043077.0649999999</v>
      </c>
      <c r="G11" s="473">
        <v>1169895.855</v>
      </c>
      <c r="H11" s="455">
        <f t="shared" si="2"/>
        <v>0.12158141929810329</v>
      </c>
      <c r="I11" s="731">
        <f t="shared" si="0"/>
        <v>3.0814556555370021E-2</v>
      </c>
      <c r="J11" s="728"/>
      <c r="K11" s="728"/>
      <c r="L11" s="728"/>
      <c r="M11" s="728"/>
      <c r="N11" s="728"/>
      <c r="O11" s="728"/>
    </row>
    <row r="12" spans="1:15" ht="15">
      <c r="A12" s="729" t="s">
        <v>178</v>
      </c>
      <c r="B12" s="730">
        <v>131818</v>
      </c>
      <c r="C12" s="473">
        <v>119159.49699999999</v>
      </c>
      <c r="D12" s="731">
        <f t="shared" si="1"/>
        <v>-9.6030155214007262E-2</v>
      </c>
      <c r="E12" s="455"/>
      <c r="F12" s="730">
        <v>862480</v>
      </c>
      <c r="G12" s="473">
        <v>890895.09699999995</v>
      </c>
      <c r="H12" s="455">
        <f t="shared" si="2"/>
        <v>3.2945803960671594E-2</v>
      </c>
      <c r="I12" s="731">
        <f t="shared" si="0"/>
        <v>2.3465795894634024E-2</v>
      </c>
      <c r="J12" s="728"/>
      <c r="K12" s="728"/>
      <c r="L12" s="728"/>
      <c r="M12" s="728"/>
      <c r="N12" s="728"/>
      <c r="O12" s="728"/>
    </row>
    <row r="13" spans="1:15" ht="15">
      <c r="A13" s="729" t="s">
        <v>177</v>
      </c>
      <c r="B13" s="730">
        <v>118448.39000000001</v>
      </c>
      <c r="C13" s="473">
        <v>131263.22</v>
      </c>
      <c r="D13" s="731">
        <f t="shared" si="1"/>
        <v>0.10818914465616625</v>
      </c>
      <c r="E13" s="455"/>
      <c r="F13" s="730">
        <v>983514.19559999998</v>
      </c>
      <c r="G13" s="473">
        <v>798102.39300000004</v>
      </c>
      <c r="H13" s="455">
        <f t="shared" si="2"/>
        <v>-0.18851970152488562</v>
      </c>
      <c r="I13" s="731">
        <f t="shared" si="0"/>
        <v>2.1021675750851048E-2</v>
      </c>
      <c r="J13" s="728"/>
      <c r="K13" s="728"/>
      <c r="L13" s="728"/>
      <c r="M13" s="728"/>
      <c r="N13" s="728"/>
      <c r="O13" s="728"/>
    </row>
    <row r="14" spans="1:15" ht="15">
      <c r="A14" s="729" t="s">
        <v>633</v>
      </c>
      <c r="B14" s="730">
        <v>111835.15999999999</v>
      </c>
      <c r="C14" s="472">
        <v>100203.01000000001</v>
      </c>
      <c r="D14" s="731">
        <f t="shared" si="1"/>
        <v>-0.10401156487816521</v>
      </c>
      <c r="E14" s="455"/>
      <c r="F14" s="730">
        <v>739860.37</v>
      </c>
      <c r="G14" s="472">
        <v>709016.91999999993</v>
      </c>
      <c r="H14" s="455">
        <f t="shared" si="2"/>
        <v>-4.1688203951240288E-2</v>
      </c>
      <c r="I14" s="731">
        <f t="shared" si="0"/>
        <v>1.8675202486339488E-2</v>
      </c>
      <c r="J14" s="728"/>
      <c r="K14" s="728"/>
      <c r="L14" s="728"/>
      <c r="M14" s="728"/>
      <c r="N14" s="728"/>
      <c r="O14" s="728"/>
    </row>
    <row r="15" spans="1:15" ht="15">
      <c r="A15" s="729" t="s">
        <v>181</v>
      </c>
      <c r="B15" s="730">
        <v>61098</v>
      </c>
      <c r="C15" s="473">
        <v>1860</v>
      </c>
      <c r="D15" s="731">
        <f t="shared" si="1"/>
        <v>-0.96955710497888636</v>
      </c>
      <c r="E15" s="455"/>
      <c r="F15" s="730">
        <v>342897</v>
      </c>
      <c r="G15" s="473">
        <v>680081</v>
      </c>
      <c r="H15" s="455">
        <f t="shared" si="2"/>
        <v>0.98333902017223829</v>
      </c>
      <c r="I15" s="731">
        <f t="shared" si="0"/>
        <v>1.7913042726980685E-2</v>
      </c>
      <c r="J15" s="728"/>
      <c r="K15" s="728"/>
      <c r="L15" s="728"/>
      <c r="M15" s="728"/>
      <c r="N15" s="728"/>
      <c r="O15" s="728"/>
    </row>
    <row r="16" spans="1:15" ht="15">
      <c r="A16" s="729" t="s">
        <v>180</v>
      </c>
      <c r="B16" s="730">
        <v>79280.08</v>
      </c>
      <c r="C16" s="473">
        <v>102405.82</v>
      </c>
      <c r="D16" s="731">
        <f t="shared" si="1"/>
        <v>0.29169672886303855</v>
      </c>
      <c r="E16" s="455"/>
      <c r="F16" s="730">
        <v>551926.38</v>
      </c>
      <c r="G16" s="473">
        <v>637038.63</v>
      </c>
      <c r="H16" s="455">
        <f t="shared" si="2"/>
        <v>0.15420942553968886</v>
      </c>
      <c r="I16" s="731">
        <f t="shared" si="0"/>
        <v>1.6779325106755283E-2</v>
      </c>
      <c r="J16" s="728"/>
      <c r="K16" s="728"/>
      <c r="L16" s="728"/>
      <c r="M16" s="728"/>
      <c r="N16" s="728"/>
      <c r="O16" s="728"/>
    </row>
    <row r="17" spans="1:15" ht="15">
      <c r="A17" s="729" t="s">
        <v>179</v>
      </c>
      <c r="B17" s="730">
        <v>111829.235</v>
      </c>
      <c r="C17" s="473">
        <v>69429.58</v>
      </c>
      <c r="D17" s="731">
        <f t="shared" si="1"/>
        <v>-0.3791464280337784</v>
      </c>
      <c r="E17" s="455"/>
      <c r="F17" s="730">
        <v>766900.15500000003</v>
      </c>
      <c r="G17" s="473">
        <v>632802.30449999985</v>
      </c>
      <c r="H17" s="455">
        <f t="shared" si="2"/>
        <v>-0.17485698708719155</v>
      </c>
      <c r="I17" s="731">
        <f t="shared" si="0"/>
        <v>1.6667742104602746E-2</v>
      </c>
      <c r="J17" s="728"/>
      <c r="K17" s="728"/>
      <c r="L17" s="728"/>
      <c r="M17" s="728"/>
      <c r="N17" s="728"/>
      <c r="O17" s="728"/>
    </row>
    <row r="18" spans="1:15" ht="15">
      <c r="A18" s="729" t="s">
        <v>182</v>
      </c>
      <c r="B18" s="730">
        <v>58702.09</v>
      </c>
      <c r="C18" s="473">
        <v>67047.3</v>
      </c>
      <c r="D18" s="731">
        <f>C18/B18-1</f>
        <v>0.14216205930657666</v>
      </c>
      <c r="E18" s="455"/>
      <c r="F18" s="730">
        <v>214130.3</v>
      </c>
      <c r="G18" s="473">
        <v>474523.81999999995</v>
      </c>
      <c r="H18" s="455">
        <f t="shared" si="2"/>
        <v>1.2160517217787485</v>
      </c>
      <c r="I18" s="731">
        <f t="shared" si="0"/>
        <v>1.2498754505169371E-2</v>
      </c>
      <c r="J18" s="728"/>
      <c r="K18" s="728"/>
      <c r="L18" s="728"/>
      <c r="M18" s="728"/>
      <c r="N18" s="728"/>
      <c r="O18" s="728"/>
    </row>
    <row r="19" spans="1:15" ht="15">
      <c r="A19" s="729" t="s">
        <v>634</v>
      </c>
      <c r="B19" s="730">
        <v>31020.475000000002</v>
      </c>
      <c r="C19" s="473">
        <v>34046.831000000006</v>
      </c>
      <c r="D19" s="731">
        <f t="shared" si="1"/>
        <v>9.7559950323133471E-2</v>
      </c>
      <c r="E19" s="455"/>
      <c r="F19" s="730">
        <v>229021.91499999998</v>
      </c>
      <c r="G19" s="473">
        <v>266985.34100000001</v>
      </c>
      <c r="H19" s="455">
        <f t="shared" si="2"/>
        <v>0.16576328950877928</v>
      </c>
      <c r="I19" s="731">
        <f t="shared" si="0"/>
        <v>7.0322797149317629E-3</v>
      </c>
      <c r="J19" s="728"/>
      <c r="K19" s="728"/>
      <c r="L19" s="728"/>
      <c r="M19" s="728"/>
      <c r="N19" s="728"/>
      <c r="O19" s="728"/>
    </row>
    <row r="20" spans="1:15" ht="15">
      <c r="A20" s="729" t="s">
        <v>183</v>
      </c>
      <c r="B20" s="730">
        <v>5073.3760000000002</v>
      </c>
      <c r="C20" s="473">
        <v>54808.754999999997</v>
      </c>
      <c r="D20" s="731" t="s">
        <v>64</v>
      </c>
      <c r="E20" s="455"/>
      <c r="F20" s="730">
        <v>134327.69400000002</v>
      </c>
      <c r="G20" s="473">
        <v>208678.60499999998</v>
      </c>
      <c r="H20" s="455">
        <f t="shared" si="2"/>
        <v>0.55350396322592976</v>
      </c>
      <c r="I20" s="731">
        <f t="shared" si="0"/>
        <v>5.4965052215423232E-3</v>
      </c>
      <c r="J20" s="728"/>
      <c r="K20" s="728"/>
      <c r="L20" s="728"/>
      <c r="M20" s="728"/>
      <c r="N20" s="728"/>
      <c r="O20" s="728"/>
    </row>
    <row r="21" spans="1:15" ht="15">
      <c r="A21" s="729" t="s">
        <v>463</v>
      </c>
      <c r="B21" s="730" t="s">
        <v>54</v>
      </c>
      <c r="C21" s="472">
        <v>0</v>
      </c>
      <c r="D21" s="731" t="s">
        <v>54</v>
      </c>
      <c r="E21" s="455"/>
      <c r="F21" s="730" t="s">
        <v>54</v>
      </c>
      <c r="G21" s="472">
        <v>132913.20000000001</v>
      </c>
      <c r="H21" s="455" t="s">
        <v>64</v>
      </c>
      <c r="I21" s="731">
        <f t="shared" si="0"/>
        <v>3.5008768522863149E-3</v>
      </c>
      <c r="J21" s="728"/>
      <c r="K21" s="728"/>
      <c r="L21" s="728"/>
      <c r="M21" s="728"/>
      <c r="N21" s="728"/>
      <c r="O21" s="728"/>
    </row>
    <row r="22" spans="1:15" ht="15">
      <c r="A22" s="729" t="s">
        <v>190</v>
      </c>
      <c r="B22" s="730">
        <v>2120.34</v>
      </c>
      <c r="C22" s="472">
        <v>58652.544999999998</v>
      </c>
      <c r="D22" s="731" t="s">
        <v>64</v>
      </c>
      <c r="E22" s="455"/>
      <c r="F22" s="730">
        <v>6707.0750000000007</v>
      </c>
      <c r="G22" s="472">
        <v>86678.044999999998</v>
      </c>
      <c r="H22" s="455" t="s">
        <v>64</v>
      </c>
      <c r="I22" s="731">
        <f t="shared" si="0"/>
        <v>2.283062640444527E-3</v>
      </c>
      <c r="J22" s="728"/>
      <c r="K22" s="728"/>
      <c r="L22" s="728"/>
      <c r="M22" s="728"/>
      <c r="N22" s="728"/>
      <c r="O22" s="728"/>
    </row>
    <row r="23" spans="1:15" ht="15">
      <c r="A23" s="729" t="s">
        <v>184</v>
      </c>
      <c r="B23" s="730">
        <v>7360.19</v>
      </c>
      <c r="C23" s="473">
        <v>12241.720000000001</v>
      </c>
      <c r="D23" s="731">
        <f>C23/B23-1</f>
        <v>0.6632342371596387</v>
      </c>
      <c r="E23" s="455"/>
      <c r="F23" s="730">
        <v>71563.42</v>
      </c>
      <c r="G23" s="473">
        <v>76671.69</v>
      </c>
      <c r="H23" s="455">
        <f t="shared" ref="H23:H31" si="3">G23/F23-1</f>
        <v>7.1381021197701289E-2</v>
      </c>
      <c r="I23" s="731">
        <f t="shared" si="0"/>
        <v>2.0194995286147059E-3</v>
      </c>
      <c r="J23" s="728"/>
      <c r="K23" s="728"/>
      <c r="L23" s="728"/>
      <c r="M23" s="728"/>
      <c r="N23" s="728"/>
      <c r="O23" s="728"/>
    </row>
    <row r="24" spans="1:15" ht="15">
      <c r="A24" s="729" t="s">
        <v>185</v>
      </c>
      <c r="B24" s="730">
        <v>5556.93</v>
      </c>
      <c r="C24" s="473">
        <v>6440.65</v>
      </c>
      <c r="D24" s="731">
        <f>C24/B24-1</f>
        <v>0.15903025591468656</v>
      </c>
      <c r="E24" s="455"/>
      <c r="F24" s="730">
        <v>40110.582999999999</v>
      </c>
      <c r="G24" s="473">
        <v>40307.25</v>
      </c>
      <c r="H24" s="455">
        <f t="shared" si="3"/>
        <v>4.9031199571445416E-3</v>
      </c>
      <c r="I24" s="731">
        <f t="shared" si="0"/>
        <v>1.0616757290044748E-3</v>
      </c>
      <c r="J24" s="728"/>
      <c r="K24" s="728"/>
      <c r="L24" s="728"/>
      <c r="M24" s="728"/>
      <c r="N24" s="728"/>
      <c r="O24" s="728"/>
    </row>
    <row r="25" spans="1:15" ht="15">
      <c r="A25" s="732" t="s">
        <v>187</v>
      </c>
      <c r="B25" s="730">
        <v>1586.62</v>
      </c>
      <c r="C25" s="473">
        <v>2793.34</v>
      </c>
      <c r="D25" s="731">
        <f>C25/B25-1</f>
        <v>0.76056018454324303</v>
      </c>
      <c r="E25" s="455"/>
      <c r="F25" s="730">
        <v>12718.596999999998</v>
      </c>
      <c r="G25" s="473">
        <v>16228.79</v>
      </c>
      <c r="H25" s="455">
        <f t="shared" si="3"/>
        <v>0.27598901042308399</v>
      </c>
      <c r="I25" s="731">
        <f t="shared" si="0"/>
        <v>4.2745938892160915E-4</v>
      </c>
      <c r="J25" s="728"/>
      <c r="K25" s="728"/>
      <c r="L25" s="728"/>
      <c r="M25" s="728"/>
      <c r="N25" s="728"/>
      <c r="O25" s="728"/>
    </row>
    <row r="26" spans="1:15" ht="15">
      <c r="A26" s="729" t="s">
        <v>186</v>
      </c>
      <c r="B26" s="730">
        <v>5006</v>
      </c>
      <c r="C26" s="473">
        <v>22</v>
      </c>
      <c r="D26" s="731" t="s">
        <v>54</v>
      </c>
      <c r="E26" s="455"/>
      <c r="F26" s="730">
        <v>42264</v>
      </c>
      <c r="G26" s="473">
        <v>14174</v>
      </c>
      <c r="H26" s="455">
        <f t="shared" si="3"/>
        <v>-0.6646318379708499</v>
      </c>
      <c r="I26" s="731">
        <f t="shared" si="0"/>
        <v>3.7333709898118643E-4</v>
      </c>
      <c r="J26" s="728"/>
      <c r="K26" s="728"/>
      <c r="L26" s="728"/>
      <c r="M26" s="728"/>
      <c r="N26" s="728"/>
      <c r="O26" s="728"/>
    </row>
    <row r="27" spans="1:15" ht="15">
      <c r="A27" s="729" t="s">
        <v>191</v>
      </c>
      <c r="B27" s="730">
        <v>1741.6799999999998</v>
      </c>
      <c r="C27" s="472">
        <v>2135.7749999999996</v>
      </c>
      <c r="D27" s="731">
        <f>C27/B27-1</f>
        <v>0.22627290891552976</v>
      </c>
      <c r="E27" s="455"/>
      <c r="F27" s="730">
        <v>7875.6130000000003</v>
      </c>
      <c r="G27" s="472">
        <v>12659.3</v>
      </c>
      <c r="H27" s="455">
        <f t="shared" si="3"/>
        <v>0.6074050362809853</v>
      </c>
      <c r="I27" s="731">
        <f t="shared" si="0"/>
        <v>3.3344054869003336E-4</v>
      </c>
      <c r="J27" s="728"/>
      <c r="K27" s="728"/>
      <c r="L27" s="728"/>
      <c r="M27" s="728"/>
      <c r="N27" s="728"/>
      <c r="O27" s="728"/>
    </row>
    <row r="28" spans="1:15" ht="15">
      <c r="A28" s="729" t="s">
        <v>189</v>
      </c>
      <c r="B28" s="730">
        <v>984.35</v>
      </c>
      <c r="C28" s="473">
        <v>1562.0350000000001</v>
      </c>
      <c r="D28" s="731">
        <f>C28/B28-1</f>
        <v>0.5868695077970234</v>
      </c>
      <c r="E28" s="455"/>
      <c r="F28" s="730">
        <v>8387.9</v>
      </c>
      <c r="G28" s="473">
        <v>10589.805</v>
      </c>
      <c r="H28" s="455">
        <f t="shared" si="3"/>
        <v>0.26250968657232443</v>
      </c>
      <c r="I28" s="731">
        <f t="shared" si="0"/>
        <v>2.7893093533769314E-4</v>
      </c>
      <c r="J28" s="728"/>
      <c r="K28" s="728"/>
      <c r="L28" s="728"/>
      <c r="M28" s="728"/>
      <c r="N28" s="728"/>
      <c r="O28" s="728"/>
    </row>
    <row r="29" spans="1:15" ht="15">
      <c r="A29" s="729" t="s">
        <v>536</v>
      </c>
      <c r="B29" s="730">
        <v>1913.4949999999999</v>
      </c>
      <c r="C29" s="473">
        <v>823.44</v>
      </c>
      <c r="D29" s="731">
        <f>C29/B29-1</f>
        <v>-0.56966702290834303</v>
      </c>
      <c r="E29" s="455"/>
      <c r="F29" s="730">
        <v>10271</v>
      </c>
      <c r="G29" s="473">
        <v>10333.895</v>
      </c>
      <c r="H29" s="455">
        <f>G29/F29-1</f>
        <v>6.1235517476390111E-3</v>
      </c>
      <c r="I29" s="731">
        <f t="shared" si="0"/>
        <v>2.7219037536871648E-4</v>
      </c>
      <c r="J29" s="728"/>
      <c r="K29" s="728"/>
      <c r="L29" s="728"/>
      <c r="M29" s="728"/>
      <c r="N29" s="728"/>
      <c r="O29" s="728"/>
    </row>
    <row r="30" spans="1:15" ht="15">
      <c r="A30" s="729" t="s">
        <v>188</v>
      </c>
      <c r="B30" s="730">
        <v>530</v>
      </c>
      <c r="C30" s="473">
        <v>1656</v>
      </c>
      <c r="D30" s="731">
        <f>C30/B30-1</f>
        <v>2.1245283018867926</v>
      </c>
      <c r="E30" s="455"/>
      <c r="F30" s="730">
        <v>11418.2</v>
      </c>
      <c r="G30" s="473">
        <v>10253</v>
      </c>
      <c r="H30" s="455">
        <f t="shared" si="3"/>
        <v>-0.10204760820444558</v>
      </c>
      <c r="I30" s="731">
        <f t="shared" si="0"/>
        <v>2.7005963566065363E-4</v>
      </c>
      <c r="J30" s="728"/>
      <c r="K30" s="728"/>
      <c r="L30" s="728"/>
      <c r="M30" s="728"/>
      <c r="N30" s="728"/>
      <c r="O30" s="728"/>
    </row>
    <row r="31" spans="1:15" ht="15">
      <c r="A31" s="729" t="s">
        <v>192</v>
      </c>
      <c r="B31" s="730">
        <v>534.15</v>
      </c>
      <c r="C31" s="473">
        <v>1824.4250000000002</v>
      </c>
      <c r="D31" s="731">
        <f>C31/B31-1</f>
        <v>2.4155667883553313</v>
      </c>
      <c r="E31" s="455"/>
      <c r="F31" s="730">
        <v>3539.5750000000003</v>
      </c>
      <c r="G31" s="473">
        <v>8968.4360000000015</v>
      </c>
      <c r="H31" s="455">
        <f t="shared" si="3"/>
        <v>1.5337606916084559</v>
      </c>
      <c r="I31" s="731">
        <f t="shared" si="0"/>
        <v>2.3622476919983322E-4</v>
      </c>
      <c r="J31" s="728"/>
      <c r="K31" s="728"/>
      <c r="L31" s="728"/>
      <c r="M31" s="728"/>
      <c r="N31" s="728"/>
      <c r="O31" s="728"/>
    </row>
    <row r="32" spans="1:15" ht="15">
      <c r="A32" s="729" t="s">
        <v>464</v>
      </c>
      <c r="B32" s="730" t="s">
        <v>54</v>
      </c>
      <c r="C32" s="473">
        <v>836.58</v>
      </c>
      <c r="D32" s="731" t="s">
        <v>64</v>
      </c>
      <c r="E32" s="455"/>
      <c r="F32" s="730" t="s">
        <v>54</v>
      </c>
      <c r="G32" s="473">
        <v>3585.79</v>
      </c>
      <c r="H32" s="733" t="s">
        <v>64</v>
      </c>
      <c r="I32" s="731">
        <f t="shared" si="0"/>
        <v>9.4448175261446904E-5</v>
      </c>
      <c r="J32" s="728"/>
      <c r="K32" s="728"/>
      <c r="L32" s="728"/>
      <c r="M32" s="728"/>
      <c r="N32" s="728"/>
      <c r="O32" s="728"/>
    </row>
    <row r="33" spans="1:15" ht="15">
      <c r="A33" s="729" t="s">
        <v>440</v>
      </c>
      <c r="B33" s="730" t="s">
        <v>54</v>
      </c>
      <c r="C33" s="734">
        <v>0</v>
      </c>
      <c r="D33" s="731" t="s">
        <v>54</v>
      </c>
      <c r="E33" s="455"/>
      <c r="F33" s="730" t="s">
        <v>54</v>
      </c>
      <c r="G33" s="472">
        <v>3428</v>
      </c>
      <c r="H33" s="733" t="s">
        <v>64</v>
      </c>
      <c r="I33" s="731">
        <f t="shared" si="0"/>
        <v>9.0292054134860096E-5</v>
      </c>
      <c r="J33" s="728"/>
      <c r="K33" s="728"/>
      <c r="L33" s="728"/>
      <c r="M33" s="728"/>
      <c r="N33" s="728"/>
      <c r="O33" s="728"/>
    </row>
    <row r="34" spans="1:15" ht="15">
      <c r="A34" s="729" t="s">
        <v>194</v>
      </c>
      <c r="B34" s="730" t="s">
        <v>54</v>
      </c>
      <c r="C34" s="472">
        <v>2.5</v>
      </c>
      <c r="D34" s="731" t="s">
        <v>64</v>
      </c>
      <c r="E34" s="455"/>
      <c r="F34" s="730">
        <v>671.755</v>
      </c>
      <c r="G34" s="472">
        <v>2030.4</v>
      </c>
      <c r="H34" s="455">
        <f t="shared" ref="H34:H40" si="4">G34/F34-1</f>
        <v>2.0225305356863741</v>
      </c>
      <c r="I34" s="731">
        <f t="shared" si="0"/>
        <v>5.3479867769959142E-5</v>
      </c>
      <c r="J34" s="728"/>
      <c r="K34" s="728"/>
      <c r="L34" s="728"/>
      <c r="M34" s="728"/>
      <c r="N34" s="728"/>
      <c r="O34" s="728"/>
    </row>
    <row r="35" spans="1:15" ht="15">
      <c r="A35" s="729" t="s">
        <v>193</v>
      </c>
      <c r="B35" s="730">
        <v>66</v>
      </c>
      <c r="C35" s="473">
        <v>220</v>
      </c>
      <c r="D35" s="731">
        <f>C35/B35-1</f>
        <v>2.3333333333333335</v>
      </c>
      <c r="E35" s="455"/>
      <c r="F35" s="730">
        <v>588.22</v>
      </c>
      <c r="G35" s="473">
        <v>1088</v>
      </c>
      <c r="H35" s="455">
        <f t="shared" si="4"/>
        <v>0.84964809085036208</v>
      </c>
      <c r="I35" s="731">
        <f t="shared" si="0"/>
        <v>2.8657454754588034E-5</v>
      </c>
      <c r="J35" s="728"/>
      <c r="K35" s="728"/>
      <c r="L35" s="728"/>
      <c r="M35" s="728"/>
      <c r="N35" s="728"/>
      <c r="O35" s="728"/>
    </row>
    <row r="36" spans="1:15" ht="15">
      <c r="A36" s="729" t="s">
        <v>198</v>
      </c>
      <c r="B36" s="730">
        <v>12</v>
      </c>
      <c r="C36" s="473">
        <v>16</v>
      </c>
      <c r="D36" s="731">
        <f>C36/B36-1</f>
        <v>0.33333333333333326</v>
      </c>
      <c r="E36" s="455"/>
      <c r="F36" s="730">
        <v>96</v>
      </c>
      <c r="G36" s="473">
        <v>248</v>
      </c>
      <c r="H36" s="455">
        <f t="shared" si="4"/>
        <v>1.5833333333333335</v>
      </c>
      <c r="I36" s="731">
        <f t="shared" si="0"/>
        <v>6.5322139514134489E-6</v>
      </c>
      <c r="J36" s="728"/>
      <c r="K36" s="728"/>
      <c r="L36" s="728"/>
      <c r="M36" s="728"/>
      <c r="N36" s="728"/>
      <c r="O36" s="728"/>
    </row>
    <row r="37" spans="1:15" ht="15">
      <c r="A37" s="729" t="s">
        <v>195</v>
      </c>
      <c r="B37" s="730">
        <v>67.09</v>
      </c>
      <c r="C37" s="473">
        <v>0</v>
      </c>
      <c r="D37" s="731" t="s">
        <v>54</v>
      </c>
      <c r="E37" s="455"/>
      <c r="F37" s="730">
        <v>191.6</v>
      </c>
      <c r="G37" s="473">
        <v>152.52500000000001</v>
      </c>
      <c r="H37" s="455">
        <f t="shared" si="4"/>
        <v>-0.20394050104384132</v>
      </c>
      <c r="I37" s="731">
        <f t="shared" si="0"/>
        <v>4.0174432779811954E-6</v>
      </c>
      <c r="J37" s="728"/>
      <c r="K37" s="728"/>
      <c r="L37" s="728"/>
      <c r="M37" s="728"/>
      <c r="N37" s="728"/>
      <c r="O37" s="728"/>
    </row>
    <row r="38" spans="1:15" ht="15">
      <c r="A38" s="732" t="s">
        <v>635</v>
      </c>
      <c r="B38" s="730">
        <v>50</v>
      </c>
      <c r="C38" s="473">
        <v>50</v>
      </c>
      <c r="D38" s="731" t="s">
        <v>54</v>
      </c>
      <c r="E38" s="455"/>
      <c r="F38" s="730">
        <v>117</v>
      </c>
      <c r="G38" s="473">
        <v>115</v>
      </c>
      <c r="H38" s="455">
        <f t="shared" si="4"/>
        <v>-1.7094017094017144E-2</v>
      </c>
      <c r="I38" s="731">
        <f t="shared" si="0"/>
        <v>3.0290508242441397E-6</v>
      </c>
      <c r="J38" s="728"/>
      <c r="K38" s="728"/>
      <c r="L38" s="728"/>
      <c r="M38" s="728"/>
      <c r="N38" s="728"/>
      <c r="O38" s="728"/>
    </row>
    <row r="39" spans="1:15" ht="15">
      <c r="A39" s="729" t="s">
        <v>196</v>
      </c>
      <c r="B39" s="730">
        <v>6.2850000000000001</v>
      </c>
      <c r="C39" s="473">
        <v>2.4849999999999999</v>
      </c>
      <c r="D39" s="731" t="s">
        <v>54</v>
      </c>
      <c r="E39" s="455"/>
      <c r="F39" s="730">
        <v>101.22999999999999</v>
      </c>
      <c r="G39" s="473">
        <v>109.62</v>
      </c>
      <c r="H39" s="455">
        <f t="shared" si="4"/>
        <v>8.2880569001284377E-2</v>
      </c>
      <c r="I39" s="731">
        <f t="shared" si="0"/>
        <v>2.8873439248142836E-6</v>
      </c>
      <c r="J39" s="728"/>
      <c r="K39" s="728"/>
      <c r="L39" s="728"/>
      <c r="M39" s="728"/>
      <c r="N39" s="728"/>
      <c r="O39" s="728"/>
    </row>
    <row r="40" spans="1:15" ht="15">
      <c r="A40" s="729" t="s">
        <v>197</v>
      </c>
      <c r="B40" s="730">
        <v>4</v>
      </c>
      <c r="C40" s="473">
        <v>1.5</v>
      </c>
      <c r="D40" s="731" t="s">
        <v>54</v>
      </c>
      <c r="E40" s="455"/>
      <c r="F40" s="730">
        <v>57</v>
      </c>
      <c r="G40" s="473">
        <v>52</v>
      </c>
      <c r="H40" s="455">
        <f t="shared" si="4"/>
        <v>-8.7719298245614086E-2</v>
      </c>
      <c r="I40" s="731">
        <f t="shared" si="0"/>
        <v>1.3696577640060458E-6</v>
      </c>
      <c r="J40" s="728"/>
      <c r="K40" s="728"/>
      <c r="L40" s="728"/>
      <c r="M40" s="728"/>
      <c r="N40" s="728"/>
      <c r="O40" s="728"/>
    </row>
    <row r="41" spans="1:15" ht="15">
      <c r="A41" s="729" t="s">
        <v>474</v>
      </c>
      <c r="B41" s="730">
        <v>0</v>
      </c>
      <c r="C41" s="472"/>
      <c r="D41" s="731" t="s">
        <v>54</v>
      </c>
      <c r="E41" s="455"/>
      <c r="F41" s="730">
        <v>20</v>
      </c>
      <c r="G41" s="472" t="s">
        <v>54</v>
      </c>
      <c r="H41" s="455" t="s">
        <v>54</v>
      </c>
      <c r="I41" s="731">
        <v>0</v>
      </c>
      <c r="J41" s="728"/>
      <c r="K41" s="728"/>
      <c r="L41" s="728"/>
      <c r="M41" s="728"/>
      <c r="N41" s="728"/>
      <c r="O41" s="728"/>
    </row>
    <row r="42" spans="1:15" ht="15">
      <c r="A42" s="723" t="s">
        <v>636</v>
      </c>
      <c r="B42" s="735">
        <f>SUM(B43:B45)</f>
        <v>25418.270000000004</v>
      </c>
      <c r="C42" s="736">
        <f>SUM(C43:C45)</f>
        <v>16568.93</v>
      </c>
      <c r="D42" s="726">
        <f>C42/B42-1</f>
        <v>-0.3481487921876667</v>
      </c>
      <c r="E42" s="737"/>
      <c r="F42" s="735">
        <f>SUM(F43:F45)</f>
        <v>183129.14500000002</v>
      </c>
      <c r="G42" s="736">
        <f>SUM(G43:G45)</f>
        <v>134089.1</v>
      </c>
      <c r="H42" s="737">
        <f>G42/F42-1</f>
        <v>-0.26778940621384983</v>
      </c>
      <c r="I42" s="726">
        <f>G42/$G$42</f>
        <v>1</v>
      </c>
      <c r="J42" s="728"/>
      <c r="K42" s="728"/>
      <c r="L42" s="728"/>
      <c r="M42" s="728"/>
      <c r="N42" s="728"/>
      <c r="O42" s="728"/>
    </row>
    <row r="43" spans="1:15" ht="15">
      <c r="A43" s="732" t="s">
        <v>531</v>
      </c>
      <c r="B43" s="738">
        <v>15250.240000000002</v>
      </c>
      <c r="C43" s="453">
        <v>7791.33</v>
      </c>
      <c r="D43" s="731">
        <f>C43/B43-1</f>
        <v>-0.48910115512936192</v>
      </c>
      <c r="E43" s="739"/>
      <c r="F43" s="738">
        <v>117267.37000000001</v>
      </c>
      <c r="G43" s="453">
        <v>70373.95</v>
      </c>
      <c r="H43" s="739">
        <f>G43/F43-1</f>
        <v>-0.39988463969133115</v>
      </c>
      <c r="I43" s="731">
        <f>G43/$G$42</f>
        <v>0.5248297587201346</v>
      </c>
      <c r="J43" s="728"/>
      <c r="K43" s="728"/>
      <c r="L43" s="728"/>
      <c r="M43" s="728"/>
      <c r="N43" s="728"/>
      <c r="O43" s="728"/>
    </row>
    <row r="44" spans="1:15" ht="15">
      <c r="A44" s="732" t="s">
        <v>532</v>
      </c>
      <c r="B44" s="738">
        <v>10156.130000000001</v>
      </c>
      <c r="C44" s="453">
        <v>8776.6</v>
      </c>
      <c r="D44" s="731">
        <f>C44/B44-1</f>
        <v>-0.13583225106413566</v>
      </c>
      <c r="E44" s="739"/>
      <c r="F44" s="738">
        <v>65717.36</v>
      </c>
      <c r="G44" s="453">
        <v>63637.090000000004</v>
      </c>
      <c r="H44" s="739">
        <f>G44/F44-1</f>
        <v>-3.1654801714493641E-2</v>
      </c>
      <c r="I44" s="731">
        <f>G44/$G$42</f>
        <v>0.47458809105288946</v>
      </c>
      <c r="J44" s="728"/>
      <c r="K44" s="728"/>
      <c r="L44" s="728"/>
      <c r="M44" s="728"/>
      <c r="N44" s="728"/>
      <c r="O44" s="728"/>
    </row>
    <row r="45" spans="1:15" ht="15">
      <c r="A45" s="729" t="s">
        <v>533</v>
      </c>
      <c r="B45" s="740">
        <v>11.9</v>
      </c>
      <c r="C45" s="741">
        <v>1</v>
      </c>
      <c r="D45" s="742" t="s">
        <v>54</v>
      </c>
      <c r="E45" s="739"/>
      <c r="F45" s="740">
        <v>144.41499999999999</v>
      </c>
      <c r="G45" s="741">
        <v>78.06</v>
      </c>
      <c r="H45" s="743">
        <f>G45/F45-1</f>
        <v>-0.45947443132638577</v>
      </c>
      <c r="I45" s="742">
        <f>G45/$G$42</f>
        <v>5.821502269759436E-4</v>
      </c>
      <c r="J45" s="728"/>
      <c r="K45" s="728"/>
      <c r="L45" s="728"/>
      <c r="M45" s="728"/>
      <c r="N45" s="728"/>
      <c r="O45" s="728"/>
    </row>
    <row r="47" spans="1:15" ht="30.75" customHeight="1">
      <c r="A47" s="789" t="s">
        <v>649</v>
      </c>
      <c r="B47" s="789"/>
      <c r="C47" s="789"/>
      <c r="D47" s="789"/>
      <c r="E47" s="789"/>
      <c r="F47" s="789"/>
      <c r="G47" s="789"/>
      <c r="H47" s="789"/>
      <c r="I47" s="789"/>
    </row>
  </sheetData>
  <mergeCells count="3">
    <mergeCell ref="B5:D5"/>
    <mergeCell ref="F5:I5"/>
    <mergeCell ref="A47:I47"/>
  </mergeCells>
  <conditionalFormatting sqref="I7:I41">
    <cfRule type="cellIs" dxfId="1" priority="2" operator="greaterThan">
      <formula>1</formula>
    </cfRule>
  </conditionalFormatting>
  <conditionalFormatting sqref="I42:I45">
    <cfRule type="cellIs" dxfId="0" priority="1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view="pageBreakPreview" topLeftCell="A34" zoomScale="85" zoomScaleNormal="100" zoomScaleSheetLayoutView="85" workbookViewId="0">
      <selection activeCell="M104" sqref="M104"/>
    </sheetView>
  </sheetViews>
  <sheetFormatPr baseColWidth="10" defaultRowHeight="15"/>
  <cols>
    <col min="1" max="1" width="2" style="124" customWidth="1"/>
    <col min="2" max="2" width="36.28515625" style="124" customWidth="1"/>
    <col min="3" max="5" width="9.7109375" style="124" customWidth="1"/>
    <col min="6" max="6" width="1.140625" style="124" customWidth="1"/>
    <col min="7" max="7" width="11.140625" style="124" customWidth="1"/>
    <col min="8" max="8" width="10.7109375" style="124" customWidth="1"/>
    <col min="9" max="9" width="8.7109375" style="124" customWidth="1"/>
    <col min="10" max="10" width="12.140625" style="124" customWidth="1"/>
    <col min="11" max="16384" width="11.42578125" style="124"/>
  </cols>
  <sheetData>
    <row r="1" spans="1:16">
      <c r="A1" s="218" t="s">
        <v>534</v>
      </c>
    </row>
    <row r="2" spans="1:16" ht="15.75">
      <c r="A2" s="222" t="s">
        <v>485</v>
      </c>
    </row>
    <row r="4" spans="1:16">
      <c r="A4" s="590"/>
      <c r="C4" s="822" t="s">
        <v>628</v>
      </c>
      <c r="D4" s="823"/>
      <c r="E4" s="824"/>
      <c r="F4" s="744"/>
      <c r="G4" s="822" t="s">
        <v>629</v>
      </c>
      <c r="H4" s="823"/>
      <c r="I4" s="823"/>
      <c r="J4" s="824"/>
    </row>
    <row r="5" spans="1:16">
      <c r="A5" s="825" t="s">
        <v>506</v>
      </c>
      <c r="B5" s="825"/>
      <c r="C5" s="591">
        <v>2017</v>
      </c>
      <c r="D5" s="592">
        <v>2018</v>
      </c>
      <c r="E5" s="593" t="s">
        <v>507</v>
      </c>
      <c r="F5" s="592"/>
      <c r="G5" s="591">
        <v>2017</v>
      </c>
      <c r="H5" s="592">
        <v>2018</v>
      </c>
      <c r="I5" s="592" t="s">
        <v>507</v>
      </c>
      <c r="J5" s="593" t="s">
        <v>508</v>
      </c>
    </row>
    <row r="6" spans="1:16">
      <c r="A6" s="821" t="s">
        <v>509</v>
      </c>
      <c r="B6" s="821"/>
      <c r="C6" s="594">
        <f>SUM(C7:C11)</f>
        <v>1217623.0669999998</v>
      </c>
      <c r="D6" s="595">
        <f>SUM(D7:D11)</f>
        <v>2754906.0350000001</v>
      </c>
      <c r="E6" s="596">
        <f>(D6-C6)/C6</f>
        <v>1.2625277967077151</v>
      </c>
      <c r="F6" s="597"/>
      <c r="G6" s="594">
        <f>SUM(G7:G11)</f>
        <v>6785952.5070000011</v>
      </c>
      <c r="H6" s="595">
        <f>SUM(H7:H11)</f>
        <v>20165052.692999996</v>
      </c>
      <c r="I6" s="597">
        <f>(H6-G6)/G6</f>
        <v>1.9715876543784943</v>
      </c>
      <c r="J6" s="596">
        <f t="shared" ref="J6:J11" si="0">H6/$H$6</f>
        <v>1</v>
      </c>
      <c r="K6" s="745"/>
      <c r="L6" s="745"/>
      <c r="M6" s="745"/>
      <c r="N6" s="745"/>
      <c r="O6" s="745"/>
      <c r="P6" s="745"/>
    </row>
    <row r="7" spans="1:16" s="605" customFormat="1">
      <c r="A7" s="598"/>
      <c r="B7" s="599" t="s">
        <v>483</v>
      </c>
      <c r="C7" s="600">
        <v>441960.065</v>
      </c>
      <c r="D7" s="601">
        <v>1674531.7</v>
      </c>
      <c r="E7" s="602">
        <f t="shared" ref="E7:E16" si="1">(D7-C7)/C7</f>
        <v>2.7888755853993277</v>
      </c>
      <c r="F7" s="603"/>
      <c r="G7" s="600">
        <v>2407468.1749999998</v>
      </c>
      <c r="H7" s="601">
        <v>14273813.296</v>
      </c>
      <c r="I7" s="604">
        <f t="shared" ref="I7:I16" si="2">(H7-G7)/G7</f>
        <v>4.9289727873557458</v>
      </c>
      <c r="J7" s="602">
        <f t="shared" si="0"/>
        <v>0.70784904524226444</v>
      </c>
      <c r="K7" s="745"/>
      <c r="L7" s="745"/>
    </row>
    <row r="8" spans="1:16" s="605" customFormat="1">
      <c r="A8" s="598"/>
      <c r="B8" s="599" t="s">
        <v>41</v>
      </c>
      <c r="C8" s="600">
        <v>250960</v>
      </c>
      <c r="D8" s="601">
        <v>472958</v>
      </c>
      <c r="E8" s="602">
        <f t="shared" si="1"/>
        <v>0.88459515460631177</v>
      </c>
      <c r="F8" s="603"/>
      <c r="G8" s="600">
        <v>1967596.52</v>
      </c>
      <c r="H8" s="601">
        <v>2512442</v>
      </c>
      <c r="I8" s="604">
        <f t="shared" si="2"/>
        <v>0.27690915005277605</v>
      </c>
      <c r="J8" s="602">
        <f t="shared" si="0"/>
        <v>0.12459387229234256</v>
      </c>
      <c r="K8" s="745"/>
      <c r="L8" s="745"/>
    </row>
    <row r="9" spans="1:16" s="605" customFormat="1">
      <c r="A9" s="598"/>
      <c r="B9" s="599" t="s">
        <v>40</v>
      </c>
      <c r="C9" s="600">
        <v>213368.342</v>
      </c>
      <c r="D9" s="601">
        <v>211289.27</v>
      </c>
      <c r="E9" s="602">
        <f t="shared" si="1"/>
        <v>-9.7440509707856036E-3</v>
      </c>
      <c r="F9" s="603"/>
      <c r="G9" s="600">
        <v>1220875.477</v>
      </c>
      <c r="H9" s="601">
        <v>1478799.8220000002</v>
      </c>
      <c r="I9" s="604">
        <f t="shared" si="2"/>
        <v>0.2112617952109134</v>
      </c>
      <c r="J9" s="602">
        <f t="shared" si="0"/>
        <v>7.333478590479181E-2</v>
      </c>
      <c r="K9" s="745"/>
      <c r="L9" s="745"/>
    </row>
    <row r="10" spans="1:16" s="605" customFormat="1">
      <c r="A10" s="598"/>
      <c r="B10" s="599" t="s">
        <v>34</v>
      </c>
      <c r="C10" s="600">
        <v>270789</v>
      </c>
      <c r="D10" s="601">
        <v>223332</v>
      </c>
      <c r="E10" s="602">
        <f t="shared" si="1"/>
        <v>-0.17525453397294571</v>
      </c>
      <c r="F10" s="603"/>
      <c r="G10" s="600">
        <v>928966</v>
      </c>
      <c r="H10" s="601">
        <v>1448671</v>
      </c>
      <c r="I10" s="604">
        <f t="shared" si="2"/>
        <v>0.55944458677712638</v>
      </c>
      <c r="J10" s="602">
        <f t="shared" si="0"/>
        <v>7.1840675154936987E-2</v>
      </c>
      <c r="K10" s="745"/>
      <c r="L10" s="745"/>
    </row>
    <row r="11" spans="1:16" s="605" customFormat="1">
      <c r="A11" s="598"/>
      <c r="B11" s="599" t="s">
        <v>26</v>
      </c>
      <c r="C11" s="600">
        <v>40545.659999999902</v>
      </c>
      <c r="D11" s="601">
        <v>172795.065</v>
      </c>
      <c r="E11" s="602">
        <f t="shared" si="1"/>
        <v>3.2617400974605029</v>
      </c>
      <c r="F11" s="603"/>
      <c r="G11" s="600">
        <v>261046.33500000101</v>
      </c>
      <c r="H11" s="601">
        <v>451326.574999996</v>
      </c>
      <c r="I11" s="604">
        <f t="shared" si="2"/>
        <v>0.72891366201327534</v>
      </c>
      <c r="J11" s="602">
        <f t="shared" si="0"/>
        <v>2.2381621405664239E-2</v>
      </c>
      <c r="K11" s="745"/>
      <c r="L11" s="745"/>
    </row>
    <row r="12" spans="1:16">
      <c r="A12" s="821" t="s">
        <v>510</v>
      </c>
      <c r="B12" s="821"/>
      <c r="C12" s="594">
        <v>837076</v>
      </c>
      <c r="D12" s="595">
        <v>909168</v>
      </c>
      <c r="E12" s="596">
        <f>(D12-C12)/C12</f>
        <v>8.6123601680134179E-2</v>
      </c>
      <c r="F12" s="597"/>
      <c r="G12" s="594">
        <v>4325410</v>
      </c>
      <c r="H12" s="595">
        <v>6077067</v>
      </c>
      <c r="I12" s="597">
        <f t="shared" si="2"/>
        <v>0.4049690087182487</v>
      </c>
      <c r="J12" s="596">
        <f>H12/$H$13</f>
        <v>1</v>
      </c>
      <c r="K12" s="745"/>
      <c r="L12" s="745"/>
    </row>
    <row r="13" spans="1:16" s="605" customFormat="1">
      <c r="A13" s="598"/>
      <c r="B13" s="599" t="s">
        <v>162</v>
      </c>
      <c r="C13" s="600">
        <v>837076</v>
      </c>
      <c r="D13" s="601">
        <v>909168</v>
      </c>
      <c r="E13" s="602">
        <f t="shared" si="1"/>
        <v>8.6123601680134179E-2</v>
      </c>
      <c r="F13" s="604"/>
      <c r="G13" s="600">
        <v>4325410</v>
      </c>
      <c r="H13" s="601">
        <v>6077067</v>
      </c>
      <c r="I13" s="604">
        <f t="shared" si="2"/>
        <v>0.4049690087182487</v>
      </c>
      <c r="J13" s="602">
        <f>H13/$H$13</f>
        <v>1</v>
      </c>
      <c r="K13" s="745"/>
      <c r="L13" s="745"/>
    </row>
    <row r="14" spans="1:16">
      <c r="A14" s="821" t="s">
        <v>511</v>
      </c>
      <c r="B14" s="821"/>
      <c r="C14" s="594">
        <f>SUM(C15:C19)</f>
        <v>566721.24</v>
      </c>
      <c r="D14" s="595">
        <f>SUM(D15:D19)</f>
        <v>694411.95</v>
      </c>
      <c r="E14" s="596">
        <f>(D14-C14)/C14</f>
        <v>0.22531484791358794</v>
      </c>
      <c r="F14" s="597"/>
      <c r="G14" s="594">
        <f>SUM(G15:G19)</f>
        <v>3511868.0869999998</v>
      </c>
      <c r="H14" s="595">
        <f>SUM(H15:H19)</f>
        <v>4824962.0810000002</v>
      </c>
      <c r="I14" s="597">
        <f t="shared" si="2"/>
        <v>0.37390185549984767</v>
      </c>
      <c r="J14" s="596">
        <f t="shared" ref="J14:J19" si="3">H14/$H$14</f>
        <v>1</v>
      </c>
      <c r="K14" s="745"/>
      <c r="L14" s="745"/>
    </row>
    <row r="15" spans="1:16" s="605" customFormat="1">
      <c r="A15" s="598"/>
      <c r="B15" s="599" t="s">
        <v>41</v>
      </c>
      <c r="C15" s="600">
        <v>396663.64</v>
      </c>
      <c r="D15" s="601">
        <v>384505.03</v>
      </c>
      <c r="E15" s="602">
        <f t="shared" si="1"/>
        <v>-3.0652191867144629E-2</v>
      </c>
      <c r="F15" s="604"/>
      <c r="G15" s="600">
        <v>2720289.84</v>
      </c>
      <c r="H15" s="601">
        <v>2879714.88</v>
      </c>
      <c r="I15" s="604">
        <f t="shared" si="2"/>
        <v>5.8605902082845718E-2</v>
      </c>
      <c r="J15" s="602">
        <f t="shared" si="3"/>
        <v>0.59683678993870204</v>
      </c>
      <c r="K15" s="745"/>
      <c r="L15" s="745"/>
    </row>
    <row r="16" spans="1:16" s="605" customFormat="1">
      <c r="A16" s="598"/>
      <c r="B16" s="599" t="s">
        <v>34</v>
      </c>
      <c r="C16" s="600">
        <v>100304</v>
      </c>
      <c r="D16" s="601">
        <v>131005.5</v>
      </c>
      <c r="E16" s="602">
        <f t="shared" si="1"/>
        <v>0.30608450311054397</v>
      </c>
      <c r="F16" s="604"/>
      <c r="G16" s="600">
        <v>465596.23700000008</v>
      </c>
      <c r="H16" s="601">
        <v>934971.98100000003</v>
      </c>
      <c r="I16" s="604">
        <f t="shared" si="2"/>
        <v>1.0081175634587438</v>
      </c>
      <c r="J16" s="602">
        <f t="shared" si="3"/>
        <v>0.19377809924803013</v>
      </c>
      <c r="K16" s="745"/>
      <c r="L16" s="745"/>
    </row>
    <row r="17" spans="1:12" s="605" customFormat="1">
      <c r="A17" s="598"/>
      <c r="B17" s="599" t="s">
        <v>39</v>
      </c>
      <c r="C17" s="600">
        <v>4648.6000000000004</v>
      </c>
      <c r="D17" s="601">
        <v>71718.739999999991</v>
      </c>
      <c r="E17" s="602" t="s">
        <v>64</v>
      </c>
      <c r="F17" s="604"/>
      <c r="G17" s="600">
        <v>25211.11</v>
      </c>
      <c r="H17" s="601">
        <v>599030.74</v>
      </c>
      <c r="I17" s="604" t="s">
        <v>64</v>
      </c>
      <c r="J17" s="602">
        <f t="shared" si="3"/>
        <v>0.1241524244011981</v>
      </c>
      <c r="K17" s="745"/>
      <c r="L17" s="745"/>
    </row>
    <row r="18" spans="1:12" s="605" customFormat="1">
      <c r="A18" s="598"/>
      <c r="B18" s="599" t="s">
        <v>35</v>
      </c>
      <c r="C18" s="600">
        <v>42320</v>
      </c>
      <c r="D18" s="601">
        <v>72308</v>
      </c>
      <c r="E18" s="602">
        <f t="shared" ref="E18:E27" si="4">(D18-C18)/C18</f>
        <v>0.70860113421550097</v>
      </c>
      <c r="F18" s="604"/>
      <c r="G18" s="600">
        <v>156284</v>
      </c>
      <c r="H18" s="601">
        <v>294059</v>
      </c>
      <c r="I18" s="604">
        <f t="shared" ref="I18:I27" si="5">(H18-G18)/G18</f>
        <v>0.88156817076604133</v>
      </c>
      <c r="J18" s="602">
        <f t="shared" si="3"/>
        <v>6.0945349427296354E-2</v>
      </c>
      <c r="K18" s="745"/>
      <c r="L18" s="745"/>
    </row>
    <row r="19" spans="1:12" s="605" customFormat="1">
      <c r="A19" s="598"/>
      <c r="B19" s="599" t="s">
        <v>26</v>
      </c>
      <c r="C19" s="600">
        <v>22785</v>
      </c>
      <c r="D19" s="601">
        <v>34874.679999999898</v>
      </c>
      <c r="E19" s="602">
        <f t="shared" si="4"/>
        <v>0.5305982005705463</v>
      </c>
      <c r="F19" s="604"/>
      <c r="G19" s="600">
        <v>144486.9</v>
      </c>
      <c r="H19" s="601">
        <v>117185.48</v>
      </c>
      <c r="I19" s="604">
        <f t="shared" si="5"/>
        <v>-0.18895429274211017</v>
      </c>
      <c r="J19" s="602">
        <f t="shared" si="3"/>
        <v>2.4287336984773287E-2</v>
      </c>
      <c r="K19" s="745"/>
      <c r="L19" s="745"/>
    </row>
    <row r="20" spans="1:12" s="605" customFormat="1">
      <c r="A20" s="821" t="s">
        <v>512</v>
      </c>
      <c r="B20" s="821"/>
      <c r="C20" s="594">
        <f>SUM(C21:C23)</f>
        <v>186424.58499999999</v>
      </c>
      <c r="D20" s="595">
        <f>SUM(D21:D23)</f>
        <v>203950.845</v>
      </c>
      <c r="E20" s="596">
        <f t="shared" si="4"/>
        <v>9.4012600323074402E-2</v>
      </c>
      <c r="F20" s="597"/>
      <c r="G20" s="594">
        <f>SUM(G21:G23)</f>
        <v>1043077.0649999999</v>
      </c>
      <c r="H20" s="595">
        <f>SUM(H21:H23)</f>
        <v>1169895.855</v>
      </c>
      <c r="I20" s="597">
        <f>(H20-G20)/G20</f>
        <v>0.12158141929810339</v>
      </c>
      <c r="J20" s="596">
        <f>H20/$H$20</f>
        <v>1</v>
      </c>
      <c r="K20" s="745"/>
      <c r="L20" s="745"/>
    </row>
    <row r="21" spans="1:12" s="605" customFormat="1">
      <c r="A21" s="598"/>
      <c r="B21" s="599" t="s">
        <v>43</v>
      </c>
      <c r="C21" s="600">
        <v>180312</v>
      </c>
      <c r="D21" s="601">
        <v>202731</v>
      </c>
      <c r="E21" s="602">
        <f t="shared" si="4"/>
        <v>0.12433448688939172</v>
      </c>
      <c r="F21" s="604"/>
      <c r="G21" s="600">
        <v>1026343</v>
      </c>
      <c r="H21" s="601">
        <v>1156325.29</v>
      </c>
      <c r="I21" s="604">
        <f t="shared" si="5"/>
        <v>0.1266460530251583</v>
      </c>
      <c r="J21" s="602">
        <f>H21/$H$20</f>
        <v>0.98840019396427392</v>
      </c>
      <c r="K21" s="745"/>
      <c r="L21" s="745"/>
    </row>
    <row r="22" spans="1:12" s="605" customFormat="1">
      <c r="A22" s="598"/>
      <c r="B22" s="599" t="s">
        <v>481</v>
      </c>
      <c r="C22" s="600">
        <v>1580</v>
      </c>
      <c r="D22" s="601">
        <v>810</v>
      </c>
      <c r="E22" s="602">
        <f t="shared" si="4"/>
        <v>-0.48734177215189872</v>
      </c>
      <c r="F22" s="604"/>
      <c r="G22" s="600">
        <v>9775</v>
      </c>
      <c r="H22" s="601">
        <v>9120</v>
      </c>
      <c r="I22" s="604">
        <f t="shared" si="5"/>
        <v>-6.7007672634271098E-2</v>
      </c>
      <c r="J22" s="602">
        <f>H22/$H$20</f>
        <v>7.7955657001622597E-3</v>
      </c>
      <c r="K22" s="745"/>
      <c r="L22" s="745"/>
    </row>
    <row r="23" spans="1:12">
      <c r="A23" s="598"/>
      <c r="B23" s="599" t="s">
        <v>483</v>
      </c>
      <c r="C23" s="600">
        <v>4532.585</v>
      </c>
      <c r="D23" s="601">
        <v>409.84500000000003</v>
      </c>
      <c r="E23" s="602">
        <f t="shared" si="4"/>
        <v>-0.90957808844180521</v>
      </c>
      <c r="F23" s="604"/>
      <c r="G23" s="600">
        <v>6959.0649999999996</v>
      </c>
      <c r="H23" s="601">
        <v>4450.5649999999996</v>
      </c>
      <c r="I23" s="604">
        <f t="shared" si="5"/>
        <v>-0.36046509121555842</v>
      </c>
      <c r="J23" s="602">
        <f>H23/$H$20</f>
        <v>3.8042403355638861E-3</v>
      </c>
      <c r="K23" s="745"/>
      <c r="L23" s="745"/>
    </row>
    <row r="24" spans="1:12" s="605" customFormat="1">
      <c r="A24" s="821" t="s">
        <v>513</v>
      </c>
      <c r="B24" s="821"/>
      <c r="C24" s="594">
        <f>SUM(C25:C28)</f>
        <v>131818</v>
      </c>
      <c r="D24" s="595">
        <f>SUM(D25:D28)</f>
        <v>119159.49699999999</v>
      </c>
      <c r="E24" s="596">
        <f>(D24-C24)/C24</f>
        <v>-9.6030155214007276E-2</v>
      </c>
      <c r="F24" s="597"/>
      <c r="G24" s="594">
        <f>SUM(G25:G28)</f>
        <v>862480</v>
      </c>
      <c r="H24" s="595">
        <f>SUM(H25:H28)</f>
        <v>890895.09699999995</v>
      </c>
      <c r="I24" s="597">
        <f>(H24-G24)/G24</f>
        <v>3.2945803960671496E-2</v>
      </c>
      <c r="J24" s="596">
        <f>H24/$H$24</f>
        <v>1</v>
      </c>
      <c r="K24" s="745"/>
      <c r="L24" s="745"/>
    </row>
    <row r="25" spans="1:12" s="605" customFormat="1">
      <c r="A25" s="598"/>
      <c r="B25" s="599" t="s">
        <v>39</v>
      </c>
      <c r="C25" s="600">
        <v>75352</v>
      </c>
      <c r="D25" s="601">
        <v>71577.496999999988</v>
      </c>
      <c r="E25" s="602">
        <f t="shared" si="4"/>
        <v>-5.0091610043529189E-2</v>
      </c>
      <c r="F25" s="604"/>
      <c r="G25" s="600">
        <v>489907</v>
      </c>
      <c r="H25" s="601">
        <v>522084.09699999995</v>
      </c>
      <c r="I25" s="604">
        <f t="shared" si="5"/>
        <v>6.5680010695907495E-2</v>
      </c>
      <c r="J25" s="602">
        <f>H25/$H$24</f>
        <v>0.58602196684892072</v>
      </c>
      <c r="K25" s="745"/>
      <c r="L25" s="745"/>
    </row>
    <row r="26" spans="1:12" s="605" customFormat="1">
      <c r="A26" s="598"/>
      <c r="B26" s="599" t="s">
        <v>41</v>
      </c>
      <c r="C26" s="600">
        <v>47806</v>
      </c>
      <c r="D26" s="601">
        <v>42522</v>
      </c>
      <c r="E26" s="602">
        <f t="shared" si="4"/>
        <v>-0.11053005898841149</v>
      </c>
      <c r="F26" s="604"/>
      <c r="G26" s="600">
        <v>320243</v>
      </c>
      <c r="H26" s="601">
        <v>327391</v>
      </c>
      <c r="I26" s="604">
        <f t="shared" si="5"/>
        <v>2.2320550332091568E-2</v>
      </c>
      <c r="J26" s="602">
        <f>H26/$H$24</f>
        <v>0.36748546613676114</v>
      </c>
      <c r="K26" s="745"/>
      <c r="L26" s="745"/>
    </row>
    <row r="27" spans="1:12" s="605" customFormat="1">
      <c r="A27" s="598"/>
      <c r="B27" s="599" t="s">
        <v>44</v>
      </c>
      <c r="C27" s="600">
        <v>7800</v>
      </c>
      <c r="D27" s="601">
        <v>4200</v>
      </c>
      <c r="E27" s="602">
        <f t="shared" si="4"/>
        <v>-0.46153846153846156</v>
      </c>
      <c r="F27" s="604"/>
      <c r="G27" s="600">
        <v>46310</v>
      </c>
      <c r="H27" s="601">
        <v>35400</v>
      </c>
      <c r="I27" s="604">
        <f t="shared" si="5"/>
        <v>-0.23558626646512631</v>
      </c>
      <c r="J27" s="602">
        <f>H27/$H$24</f>
        <v>3.9735318018031478E-2</v>
      </c>
      <c r="K27" s="745"/>
      <c r="L27" s="745"/>
    </row>
    <row r="28" spans="1:12">
      <c r="A28" s="598"/>
      <c r="B28" s="599" t="s">
        <v>489</v>
      </c>
      <c r="C28" s="600">
        <v>860</v>
      </c>
      <c r="D28" s="601">
        <v>860</v>
      </c>
      <c r="E28" s="602" t="s">
        <v>54</v>
      </c>
      <c r="F28" s="604"/>
      <c r="G28" s="600">
        <v>6020</v>
      </c>
      <c r="H28" s="601">
        <v>6020</v>
      </c>
      <c r="I28" s="604" t="s">
        <v>54</v>
      </c>
      <c r="J28" s="602">
        <f>H28/$H$24</f>
        <v>6.7572489962867089E-3</v>
      </c>
      <c r="K28" s="745"/>
      <c r="L28" s="745"/>
    </row>
    <row r="29" spans="1:12" s="605" customFormat="1">
      <c r="A29" s="821" t="s">
        <v>515</v>
      </c>
      <c r="B29" s="821"/>
      <c r="C29" s="594">
        <f>SUM(C30:C36)</f>
        <v>118448.39000000001</v>
      </c>
      <c r="D29" s="595">
        <f>SUM(D30:D36)</f>
        <v>131263.22</v>
      </c>
      <c r="E29" s="596">
        <f>(D29-C29)/C29</f>
        <v>0.10818914465616616</v>
      </c>
      <c r="F29" s="597"/>
      <c r="G29" s="594">
        <f>SUM(G30:G36)</f>
        <v>983514.19559999998</v>
      </c>
      <c r="H29" s="595">
        <f>SUM(H30:H36)</f>
        <v>798102.39300000004</v>
      </c>
      <c r="I29" s="597">
        <f t="shared" ref="I29:I32" si="6">(H29-G29)/G29</f>
        <v>-0.18851970152488559</v>
      </c>
      <c r="J29" s="596">
        <f t="shared" ref="J29:J36" si="7">H29/$H$29</f>
        <v>1</v>
      </c>
      <c r="K29" s="745"/>
      <c r="L29" s="745"/>
    </row>
    <row r="30" spans="1:12">
      <c r="A30" s="598"/>
      <c r="B30" s="599" t="s">
        <v>41</v>
      </c>
      <c r="C30" s="600">
        <v>79138.040000000008</v>
      </c>
      <c r="D30" s="601">
        <v>77819.209999999992</v>
      </c>
      <c r="E30" s="602">
        <f t="shared" ref="E30:E32" si="8">(D30-C30)/C30</f>
        <v>-1.6664931302317016E-2</v>
      </c>
      <c r="F30" s="604"/>
      <c r="G30" s="600">
        <v>714737.17559999996</v>
      </c>
      <c r="H30" s="601">
        <v>505709.23</v>
      </c>
      <c r="I30" s="604">
        <f t="shared" si="6"/>
        <v>-0.29245427932935969</v>
      </c>
      <c r="J30" s="602">
        <f t="shared" si="7"/>
        <v>0.6336395360237943</v>
      </c>
      <c r="K30" s="745"/>
      <c r="L30" s="745"/>
    </row>
    <row r="31" spans="1:12" s="605" customFormat="1">
      <c r="A31" s="598"/>
      <c r="B31" s="599" t="s">
        <v>44</v>
      </c>
      <c r="C31" s="600">
        <v>13521.6</v>
      </c>
      <c r="D31" s="601">
        <v>14761.61</v>
      </c>
      <c r="E31" s="602">
        <f t="shared" si="8"/>
        <v>9.1705863211454283E-2</v>
      </c>
      <c r="F31" s="604"/>
      <c r="G31" s="600">
        <v>110568.09</v>
      </c>
      <c r="H31" s="601">
        <v>112092.68000000001</v>
      </c>
      <c r="I31" s="604">
        <f t="shared" si="6"/>
        <v>1.3788697986914769E-2</v>
      </c>
      <c r="J31" s="602">
        <f t="shared" si="7"/>
        <v>0.14044899624802903</v>
      </c>
      <c r="K31" s="745"/>
      <c r="L31" s="745"/>
    </row>
    <row r="32" spans="1:12" s="605" customFormat="1">
      <c r="A32" s="598"/>
      <c r="B32" s="599" t="s">
        <v>39</v>
      </c>
      <c r="C32" s="600">
        <v>6939.75</v>
      </c>
      <c r="D32" s="601">
        <v>8240</v>
      </c>
      <c r="E32" s="602">
        <f t="shared" si="8"/>
        <v>0.18736265715623762</v>
      </c>
      <c r="F32" s="604"/>
      <c r="G32" s="600">
        <v>57668.94</v>
      </c>
      <c r="H32" s="601">
        <v>49509.49</v>
      </c>
      <c r="I32" s="604">
        <f t="shared" si="6"/>
        <v>-0.14148777487500211</v>
      </c>
      <c r="J32" s="602">
        <f t="shared" si="7"/>
        <v>6.2034007709083509E-2</v>
      </c>
      <c r="K32" s="745"/>
      <c r="L32" s="745"/>
    </row>
    <row r="33" spans="1:12" s="605" customFormat="1">
      <c r="A33" s="598"/>
      <c r="B33" s="599" t="s">
        <v>35</v>
      </c>
      <c r="C33" s="600">
        <v>7</v>
      </c>
      <c r="D33" s="601">
        <v>5250</v>
      </c>
      <c r="E33" s="602" t="s">
        <v>64</v>
      </c>
      <c r="F33" s="604"/>
      <c r="G33" s="600">
        <v>349</v>
      </c>
      <c r="H33" s="601">
        <v>38664.998</v>
      </c>
      <c r="I33" s="604" t="s">
        <v>64</v>
      </c>
      <c r="J33" s="602">
        <f t="shared" si="7"/>
        <v>4.8446162220691397E-2</v>
      </c>
      <c r="K33" s="745"/>
      <c r="L33" s="745"/>
    </row>
    <row r="34" spans="1:12" s="605" customFormat="1">
      <c r="A34" s="598"/>
      <c r="B34" s="599" t="s">
        <v>34</v>
      </c>
      <c r="C34" s="600">
        <v>5961</v>
      </c>
      <c r="D34" s="601">
        <v>9644</v>
      </c>
      <c r="E34" s="602">
        <f t="shared" ref="E34:E41" si="9">(D34-C34)/C34</f>
        <v>0.61784935413521225</v>
      </c>
      <c r="F34" s="604"/>
      <c r="G34" s="600">
        <v>11760.2</v>
      </c>
      <c r="H34" s="601">
        <v>29507.125</v>
      </c>
      <c r="I34" s="604">
        <f t="shared" ref="I34:I41" si="10">(H34-G34)/G34</f>
        <v>1.5090665975068449</v>
      </c>
      <c r="J34" s="602">
        <f t="shared" si="7"/>
        <v>3.697160321633066E-2</v>
      </c>
      <c r="K34" s="745"/>
      <c r="L34" s="745"/>
    </row>
    <row r="35" spans="1:12" s="605" customFormat="1">
      <c r="A35" s="598"/>
      <c r="B35" s="599" t="s">
        <v>489</v>
      </c>
      <c r="C35" s="600">
        <v>1455</v>
      </c>
      <c r="D35" s="601">
        <v>1509</v>
      </c>
      <c r="E35" s="602">
        <f t="shared" si="9"/>
        <v>3.711340206185567E-2</v>
      </c>
      <c r="F35" s="604"/>
      <c r="G35" s="600">
        <v>14233.79</v>
      </c>
      <c r="H35" s="601">
        <v>25861.67</v>
      </c>
      <c r="I35" s="604">
        <f t="shared" si="10"/>
        <v>0.81692086225804905</v>
      </c>
      <c r="J35" s="602">
        <f t="shared" si="7"/>
        <v>3.2403949952822655E-2</v>
      </c>
      <c r="K35" s="745"/>
      <c r="L35" s="745"/>
    </row>
    <row r="36" spans="1:12" s="605" customFormat="1">
      <c r="A36" s="598"/>
      <c r="B36" s="599" t="s">
        <v>26</v>
      </c>
      <c r="C36" s="600">
        <v>11426</v>
      </c>
      <c r="D36" s="601">
        <v>14039.4</v>
      </c>
      <c r="E36" s="602">
        <f t="shared" si="9"/>
        <v>0.22872396289165059</v>
      </c>
      <c r="F36" s="604"/>
      <c r="G36" s="600">
        <v>74197</v>
      </c>
      <c r="H36" s="601">
        <v>36757.199999999903</v>
      </c>
      <c r="I36" s="604">
        <f t="shared" si="10"/>
        <v>-0.5045999164386713</v>
      </c>
      <c r="J36" s="602">
        <f t="shared" si="7"/>
        <v>4.6055744629248219E-2</v>
      </c>
      <c r="K36" s="745"/>
      <c r="L36" s="745"/>
    </row>
    <row r="37" spans="1:12">
      <c r="A37" s="821" t="s">
        <v>516</v>
      </c>
      <c r="B37" s="821"/>
      <c r="C37" s="594">
        <f>SUM(C38:C44)</f>
        <v>111835.16</v>
      </c>
      <c r="D37" s="595">
        <f>SUM(D38:D44)</f>
        <v>100203.01000000001</v>
      </c>
      <c r="E37" s="596">
        <f t="shared" si="9"/>
        <v>-0.10401156487816528</v>
      </c>
      <c r="F37" s="597"/>
      <c r="G37" s="594">
        <f>SUM(G38:G44)</f>
        <v>739860.37</v>
      </c>
      <c r="H37" s="595">
        <f>SUM(H38:H44)</f>
        <v>709016.91999999993</v>
      </c>
      <c r="I37" s="597">
        <f t="shared" si="10"/>
        <v>-4.1688203951240246E-2</v>
      </c>
      <c r="J37" s="596">
        <f t="shared" ref="J37:J44" si="11">H37/$H$37</f>
        <v>1</v>
      </c>
      <c r="K37" s="745"/>
      <c r="L37" s="745"/>
    </row>
    <row r="38" spans="1:12" s="605" customFormat="1">
      <c r="A38" s="598"/>
      <c r="B38" s="599" t="s">
        <v>41</v>
      </c>
      <c r="C38" s="600">
        <v>68572.66</v>
      </c>
      <c r="D38" s="601">
        <v>54770.41</v>
      </c>
      <c r="E38" s="602">
        <f t="shared" si="9"/>
        <v>-0.20127919786107173</v>
      </c>
      <c r="F38" s="604"/>
      <c r="G38" s="600">
        <v>554030.11</v>
      </c>
      <c r="H38" s="601">
        <v>413349.46</v>
      </c>
      <c r="I38" s="604">
        <f t="shared" si="10"/>
        <v>-0.25392239060797611</v>
      </c>
      <c r="J38" s="602">
        <f>H38/$H$37</f>
        <v>0.58298955686417198</v>
      </c>
      <c r="K38" s="745"/>
      <c r="L38" s="745"/>
    </row>
    <row r="39" spans="1:12" s="605" customFormat="1">
      <c r="A39" s="598"/>
      <c r="B39" s="599" t="s">
        <v>39</v>
      </c>
      <c r="C39" s="600">
        <v>21670.5</v>
      </c>
      <c r="D39" s="601">
        <v>18250</v>
      </c>
      <c r="E39" s="602">
        <f t="shared" si="9"/>
        <v>-0.15784130499988464</v>
      </c>
      <c r="F39" s="604"/>
      <c r="G39" s="600">
        <v>55557.760000000002</v>
      </c>
      <c r="H39" s="601">
        <v>129492</v>
      </c>
      <c r="I39" s="604">
        <f t="shared" si="10"/>
        <v>1.3307635153037125</v>
      </c>
      <c r="J39" s="602">
        <f>H39/$H$37</f>
        <v>0.18263597997068959</v>
      </c>
      <c r="K39" s="745"/>
      <c r="L39" s="745"/>
    </row>
    <row r="40" spans="1:12" s="605" customFormat="1">
      <c r="A40" s="598"/>
      <c r="B40" s="599" t="s">
        <v>288</v>
      </c>
      <c r="C40" s="600">
        <v>3071</v>
      </c>
      <c r="D40" s="601">
        <v>8800</v>
      </c>
      <c r="E40" s="602">
        <f t="shared" si="9"/>
        <v>1.8655161185281668</v>
      </c>
      <c r="F40" s="604"/>
      <c r="G40" s="600">
        <v>43751</v>
      </c>
      <c r="H40" s="601">
        <v>43522</v>
      </c>
      <c r="I40" s="604">
        <f t="shared" si="10"/>
        <v>-5.2341660762039721E-3</v>
      </c>
      <c r="J40" s="602">
        <f t="shared" si="11"/>
        <v>6.1383584470734498E-2</v>
      </c>
      <c r="K40" s="745"/>
      <c r="L40" s="745"/>
    </row>
    <row r="41" spans="1:12" s="605" customFormat="1">
      <c r="A41" s="598"/>
      <c r="B41" s="599" t="s">
        <v>287</v>
      </c>
      <c r="C41" s="600">
        <v>13006</v>
      </c>
      <c r="D41" s="601">
        <v>6766.85</v>
      </c>
      <c r="E41" s="602">
        <f t="shared" si="9"/>
        <v>-0.47971320928802086</v>
      </c>
      <c r="F41" s="604"/>
      <c r="G41" s="600">
        <v>35806</v>
      </c>
      <c r="H41" s="601">
        <v>38994.660000000003</v>
      </c>
      <c r="I41" s="604">
        <f t="shared" si="10"/>
        <v>8.9053789867620053E-2</v>
      </c>
      <c r="J41" s="602">
        <f t="shared" si="11"/>
        <v>5.4998207941215294E-2</v>
      </c>
      <c r="K41" s="745"/>
      <c r="L41" s="745"/>
    </row>
    <row r="42" spans="1:12" s="605" customFormat="1">
      <c r="A42" s="598"/>
      <c r="B42" s="599" t="s">
        <v>36</v>
      </c>
      <c r="C42" s="600">
        <v>390</v>
      </c>
      <c r="D42" s="601">
        <v>3304</v>
      </c>
      <c r="E42" s="602" t="s">
        <v>64</v>
      </c>
      <c r="F42" s="604"/>
      <c r="G42" s="600">
        <v>2787</v>
      </c>
      <c r="H42" s="601">
        <v>22389</v>
      </c>
      <c r="I42" s="604" t="s">
        <v>64</v>
      </c>
      <c r="J42" s="602">
        <f t="shared" si="11"/>
        <v>3.1577525681615613E-2</v>
      </c>
      <c r="K42" s="745"/>
      <c r="L42" s="745"/>
    </row>
    <row r="43" spans="1:12" s="605" customFormat="1">
      <c r="A43" s="598"/>
      <c r="B43" s="599" t="s">
        <v>289</v>
      </c>
      <c r="C43" s="600" t="s">
        <v>54</v>
      </c>
      <c r="D43" s="601">
        <v>3263</v>
      </c>
      <c r="E43" s="602" t="s">
        <v>64</v>
      </c>
      <c r="F43" s="604"/>
      <c r="G43" s="600">
        <v>14115</v>
      </c>
      <c r="H43" s="601">
        <v>19257</v>
      </c>
      <c r="I43" s="604">
        <f t="shared" ref="I43:I71" si="12">(H43-G43)/G43</f>
        <v>0.36429330499468648</v>
      </c>
      <c r="J43" s="602">
        <f t="shared" si="11"/>
        <v>2.7160141678988427E-2</v>
      </c>
      <c r="K43" s="745"/>
      <c r="L43" s="745"/>
    </row>
    <row r="44" spans="1:12" s="605" customFormat="1">
      <c r="A44" s="598"/>
      <c r="B44" s="599" t="s">
        <v>26</v>
      </c>
      <c r="C44" s="600">
        <v>5125</v>
      </c>
      <c r="D44" s="601">
        <v>5048.75</v>
      </c>
      <c r="E44" s="602">
        <f t="shared" ref="E44:E57" si="13">(D44-C44)/C44</f>
        <v>-1.4878048780487804E-2</v>
      </c>
      <c r="F44" s="604"/>
      <c r="G44" s="600">
        <v>33813.5</v>
      </c>
      <c r="H44" s="601">
        <v>42012.799999999901</v>
      </c>
      <c r="I44" s="604">
        <f t="shared" si="12"/>
        <v>0.24248598932378787</v>
      </c>
      <c r="J44" s="602">
        <f t="shared" si="11"/>
        <v>5.9255003392584632E-2</v>
      </c>
      <c r="K44" s="745"/>
      <c r="L44" s="745"/>
    </row>
    <row r="45" spans="1:12" s="605" customFormat="1">
      <c r="A45" s="821" t="s">
        <v>514</v>
      </c>
      <c r="B45" s="821"/>
      <c r="C45" s="594">
        <f>SUM(C46:C47)</f>
        <v>61098</v>
      </c>
      <c r="D45" s="595">
        <v>1860</v>
      </c>
      <c r="E45" s="596">
        <f>(D45-C45)/C45</f>
        <v>-0.96955710497888636</v>
      </c>
      <c r="F45" s="597"/>
      <c r="G45" s="594">
        <f>SUM(G46:G47)</f>
        <v>342897</v>
      </c>
      <c r="H45" s="595">
        <f>SUM(H46:H47)</f>
        <v>680081</v>
      </c>
      <c r="I45" s="597">
        <f>(H45-G45)/G45</f>
        <v>0.98333902017223829</v>
      </c>
      <c r="J45" s="596">
        <f>H45/$H$45</f>
        <v>1</v>
      </c>
      <c r="K45" s="745"/>
      <c r="L45" s="745"/>
    </row>
    <row r="46" spans="1:12" s="605" customFormat="1">
      <c r="A46" s="598"/>
      <c r="B46" s="599" t="s">
        <v>162</v>
      </c>
      <c r="C46" s="600">
        <v>59765</v>
      </c>
      <c r="D46" s="601">
        <v>0</v>
      </c>
      <c r="E46" s="602" t="s">
        <v>54</v>
      </c>
      <c r="F46" s="604"/>
      <c r="G46" s="600">
        <v>333647</v>
      </c>
      <c r="H46" s="601">
        <v>670894</v>
      </c>
      <c r="I46" s="604">
        <f>(H46-G46)/G46</f>
        <v>1.0107898467542042</v>
      </c>
      <c r="J46" s="602">
        <f>H46/$H$45</f>
        <v>0.98649131500512444</v>
      </c>
      <c r="K46" s="745"/>
      <c r="L46" s="745"/>
    </row>
    <row r="47" spans="1:12" s="605" customFormat="1" ht="14.25" customHeight="1">
      <c r="A47" s="598"/>
      <c r="B47" s="599" t="s">
        <v>34</v>
      </c>
      <c r="C47" s="600">
        <v>1333</v>
      </c>
      <c r="D47" s="601">
        <v>1860</v>
      </c>
      <c r="E47" s="602">
        <f>(D47-C47)/C47</f>
        <v>0.39534883720930231</v>
      </c>
      <c r="F47" s="604"/>
      <c r="G47" s="600">
        <v>9250</v>
      </c>
      <c r="H47" s="601">
        <v>9187</v>
      </c>
      <c r="I47" s="604">
        <f>(H47-G47)/G47</f>
        <v>-6.8108108108108105E-3</v>
      </c>
      <c r="J47" s="602">
        <f>H47/$H$45</f>
        <v>1.3508684994875611E-2</v>
      </c>
      <c r="K47" s="745"/>
      <c r="L47" s="745"/>
    </row>
    <row r="48" spans="1:12" s="605" customFormat="1">
      <c r="A48" s="821" t="s">
        <v>518</v>
      </c>
      <c r="B48" s="821"/>
      <c r="C48" s="594">
        <f>SUM(C49:C51)</f>
        <v>79280.08</v>
      </c>
      <c r="D48" s="595">
        <f>SUM(D49:D51)</f>
        <v>102405.81999999999</v>
      </c>
      <c r="E48" s="596">
        <f>(D48-C48)/C48</f>
        <v>0.29169672886303838</v>
      </c>
      <c r="F48" s="597"/>
      <c r="G48" s="594">
        <f>SUM(G49:G51)</f>
        <v>551926.38</v>
      </c>
      <c r="H48" s="595">
        <f>SUM(H49:H51)</f>
        <v>637038.63</v>
      </c>
      <c r="I48" s="597">
        <f>(H48-G48)/G48</f>
        <v>0.15420942553968883</v>
      </c>
      <c r="J48" s="596">
        <f>H48/$H$48</f>
        <v>1</v>
      </c>
      <c r="K48" s="745"/>
      <c r="L48" s="745"/>
    </row>
    <row r="49" spans="1:12" s="605" customFormat="1">
      <c r="A49" s="598"/>
      <c r="B49" s="599" t="s">
        <v>34</v>
      </c>
      <c r="C49" s="600">
        <v>73300</v>
      </c>
      <c r="D49" s="601">
        <v>91500</v>
      </c>
      <c r="E49" s="602">
        <f>(D49-C49)/C49</f>
        <v>0.24829467939972716</v>
      </c>
      <c r="F49" s="604"/>
      <c r="G49" s="600">
        <v>512942</v>
      </c>
      <c r="H49" s="601">
        <v>574000</v>
      </c>
      <c r="I49" s="604">
        <f>(H49-G49)/G49</f>
        <v>0.11903490063204027</v>
      </c>
      <c r="J49" s="602">
        <f>H49/$H$48</f>
        <v>0.90104425849339775</v>
      </c>
      <c r="K49" s="745"/>
      <c r="L49" s="745"/>
    </row>
    <row r="50" spans="1:12" s="605" customFormat="1">
      <c r="A50" s="598"/>
      <c r="B50" s="599" t="s">
        <v>45</v>
      </c>
      <c r="C50" s="600">
        <v>350</v>
      </c>
      <c r="D50" s="601">
        <v>5500.67</v>
      </c>
      <c r="E50" s="602" t="s">
        <v>64</v>
      </c>
      <c r="F50" s="604"/>
      <c r="G50" s="600">
        <v>800</v>
      </c>
      <c r="H50" s="601">
        <v>44305.09</v>
      </c>
      <c r="I50" s="604" t="s">
        <v>64</v>
      </c>
      <c r="J50" s="602">
        <f>H50/$H$48</f>
        <v>6.9548513878977786E-2</v>
      </c>
      <c r="K50" s="745"/>
      <c r="L50" s="745"/>
    </row>
    <row r="51" spans="1:12" s="605" customFormat="1">
      <c r="A51" s="598"/>
      <c r="B51" s="599" t="s">
        <v>26</v>
      </c>
      <c r="C51" s="600">
        <v>5630.08</v>
      </c>
      <c r="D51" s="601">
        <v>5405.15</v>
      </c>
      <c r="E51" s="602">
        <f>(D51-C51)/C51</f>
        <v>-3.9951474934636862E-2</v>
      </c>
      <c r="F51" s="604"/>
      <c r="G51" s="600">
        <v>38184.379999999997</v>
      </c>
      <c r="H51" s="601">
        <v>18733.54</v>
      </c>
      <c r="I51" s="604">
        <f>(H51-G51)/G51</f>
        <v>-0.50939258408804855</v>
      </c>
      <c r="J51" s="602">
        <f>H51/$H$48</f>
        <v>2.9407227627624405E-2</v>
      </c>
      <c r="K51" s="745"/>
      <c r="L51" s="745"/>
    </row>
    <row r="52" spans="1:12" s="605" customFormat="1">
      <c r="A52" s="821" t="s">
        <v>517</v>
      </c>
      <c r="B52" s="821"/>
      <c r="C52" s="594">
        <f>SUM(C53:C59)</f>
        <v>111829.23500000002</v>
      </c>
      <c r="D52" s="595">
        <f>SUM(D53:D59)</f>
        <v>69429.58</v>
      </c>
      <c r="E52" s="596">
        <f t="shared" si="13"/>
        <v>-0.37914642803377852</v>
      </c>
      <c r="F52" s="597"/>
      <c r="G52" s="594">
        <f>SUM(G53:G59)</f>
        <v>766900.15500000003</v>
      </c>
      <c r="H52" s="595">
        <f>SUM(H53:H59)</f>
        <v>632802</v>
      </c>
      <c r="I52" s="597">
        <f t="shared" si="12"/>
        <v>-0.17485738414018187</v>
      </c>
      <c r="J52" s="596">
        <f>H52/$H$52</f>
        <v>1</v>
      </c>
      <c r="K52" s="745"/>
      <c r="L52" s="745"/>
    </row>
    <row r="53" spans="1:12">
      <c r="A53" s="598"/>
      <c r="B53" s="599" t="s">
        <v>41</v>
      </c>
      <c r="C53" s="600">
        <v>71404.740000000005</v>
      </c>
      <c r="D53" s="601">
        <v>42906</v>
      </c>
      <c r="E53" s="602">
        <f t="shared" si="13"/>
        <v>-0.39911552090239394</v>
      </c>
      <c r="F53" s="604"/>
      <c r="G53" s="600">
        <v>532243.48</v>
      </c>
      <c r="H53" s="601">
        <v>367955.13</v>
      </c>
      <c r="I53" s="604">
        <f t="shared" si="12"/>
        <v>-0.30867141857707675</v>
      </c>
      <c r="J53" s="602">
        <f>H53/$H$52</f>
        <v>0.58146960660680591</v>
      </c>
      <c r="K53" s="745"/>
      <c r="L53" s="745"/>
    </row>
    <row r="54" spans="1:12" s="605" customFormat="1">
      <c r="A54" s="598"/>
      <c r="B54" s="599" t="s">
        <v>483</v>
      </c>
      <c r="C54" s="746">
        <v>10087.775</v>
      </c>
      <c r="D54" s="601">
        <v>11928.07</v>
      </c>
      <c r="E54" s="602">
        <f t="shared" si="13"/>
        <v>0.1824282361571308</v>
      </c>
      <c r="F54" s="604"/>
      <c r="G54" s="600">
        <v>53503.175000000003</v>
      </c>
      <c r="H54" s="601">
        <v>89934.054499999998</v>
      </c>
      <c r="I54" s="604">
        <f t="shared" si="12"/>
        <v>0.68091060951055693</v>
      </c>
      <c r="J54" s="602">
        <f>H54/$H$52</f>
        <v>0.14212037019478446</v>
      </c>
      <c r="K54" s="745"/>
      <c r="L54" s="745"/>
    </row>
    <row r="55" spans="1:12" s="605" customFormat="1">
      <c r="A55" s="598"/>
      <c r="B55" s="599" t="s">
        <v>37</v>
      </c>
      <c r="C55" s="600">
        <v>7551.85</v>
      </c>
      <c r="D55" s="601">
        <v>6960</v>
      </c>
      <c r="E55" s="602">
        <f t="shared" si="13"/>
        <v>-7.8371524858147384E-2</v>
      </c>
      <c r="F55" s="604"/>
      <c r="G55" s="600">
        <v>54654.840000000004</v>
      </c>
      <c r="H55" s="601">
        <v>58763.57</v>
      </c>
      <c r="I55" s="604">
        <f t="shared" si="12"/>
        <v>7.5175958798891288E-2</v>
      </c>
      <c r="J55" s="602">
        <f>H55/$H$52</f>
        <v>9.2862490952936305E-2</v>
      </c>
      <c r="K55" s="745"/>
      <c r="L55" s="745"/>
    </row>
    <row r="56" spans="1:12" s="605" customFormat="1">
      <c r="A56" s="598"/>
      <c r="B56" s="599" t="s">
        <v>44</v>
      </c>
      <c r="C56" s="600">
        <v>6308.53</v>
      </c>
      <c r="D56" s="601">
        <v>1387.06</v>
      </c>
      <c r="E56" s="602">
        <f t="shared" si="13"/>
        <v>-0.78012944378484361</v>
      </c>
      <c r="F56" s="604"/>
      <c r="G56" s="600">
        <v>28434.33</v>
      </c>
      <c r="H56" s="601">
        <v>50185.31</v>
      </c>
      <c r="I56" s="604">
        <f t="shared" si="12"/>
        <v>0.76495489782948978</v>
      </c>
      <c r="J56" s="602">
        <f t="shared" ref="J56" si="14">H56/$H$52</f>
        <v>7.9306497134964807E-2</v>
      </c>
      <c r="K56" s="745"/>
      <c r="L56" s="745"/>
    </row>
    <row r="57" spans="1:12">
      <c r="A57" s="598"/>
      <c r="B57" s="599" t="s">
        <v>489</v>
      </c>
      <c r="C57" s="600">
        <v>8700.75</v>
      </c>
      <c r="D57" s="601">
        <v>5154</v>
      </c>
      <c r="E57" s="602">
        <f t="shared" si="13"/>
        <v>-0.40763727264890959</v>
      </c>
      <c r="F57" s="604"/>
      <c r="G57" s="600">
        <v>42976.65</v>
      </c>
      <c r="H57" s="601">
        <v>40534.68</v>
      </c>
      <c r="I57" s="604">
        <f t="shared" si="12"/>
        <v>-5.6820855045705075E-2</v>
      </c>
      <c r="J57" s="602">
        <f>H57/$H$52</f>
        <v>6.4055865815847615E-2</v>
      </c>
      <c r="K57" s="745"/>
      <c r="L57" s="745"/>
    </row>
    <row r="58" spans="1:12" s="605" customFormat="1">
      <c r="A58" s="598"/>
      <c r="B58" s="599" t="s">
        <v>287</v>
      </c>
      <c r="C58" s="600">
        <v>7172</v>
      </c>
      <c r="D58" s="601">
        <v>0</v>
      </c>
      <c r="E58" s="602" t="s">
        <v>54</v>
      </c>
      <c r="F58" s="604"/>
      <c r="G58" s="600">
        <v>51534</v>
      </c>
      <c r="H58" s="601">
        <v>12860.099999999999</v>
      </c>
      <c r="I58" s="604">
        <f t="shared" si="12"/>
        <v>-0.75045406915822566</v>
      </c>
      <c r="J58" s="602">
        <f>H58/$H$52</f>
        <v>2.0322470535807408E-2</v>
      </c>
      <c r="K58" s="745"/>
      <c r="L58" s="745"/>
    </row>
    <row r="59" spans="1:12" s="605" customFormat="1">
      <c r="A59" s="598"/>
      <c r="B59" s="599" t="s">
        <v>26</v>
      </c>
      <c r="C59" s="600">
        <v>603.59000000001095</v>
      </c>
      <c r="D59" s="601">
        <v>1094.45</v>
      </c>
      <c r="E59" s="602">
        <f t="shared" ref="E59:E65" si="15">(D59-C59)/C59</f>
        <v>0.81323414900840008</v>
      </c>
      <c r="F59" s="601"/>
      <c r="G59" s="600">
        <v>3553.6800000000499</v>
      </c>
      <c r="H59" s="601">
        <v>12569.155500000001</v>
      </c>
      <c r="I59" s="604">
        <f t="shared" si="12"/>
        <v>2.5369407206050698</v>
      </c>
      <c r="J59" s="602">
        <f>H59/$H$52</f>
        <v>1.9862698758853482E-2</v>
      </c>
      <c r="K59" s="745"/>
      <c r="L59" s="745"/>
    </row>
    <row r="60" spans="1:12" s="605" customFormat="1">
      <c r="A60" s="821" t="s">
        <v>519</v>
      </c>
      <c r="B60" s="821"/>
      <c r="C60" s="594">
        <v>58702.09</v>
      </c>
      <c r="D60" s="595">
        <v>67047.3</v>
      </c>
      <c r="E60" s="596">
        <f t="shared" si="15"/>
        <v>0.14216205930657677</v>
      </c>
      <c r="F60" s="597"/>
      <c r="G60" s="594">
        <v>214130.3</v>
      </c>
      <c r="H60" s="595">
        <v>474523.81999999995</v>
      </c>
      <c r="I60" s="597">
        <f t="shared" si="12"/>
        <v>1.2160517217787485</v>
      </c>
      <c r="J60" s="596">
        <f>H60/$H$60</f>
        <v>1</v>
      </c>
      <c r="K60" s="745"/>
      <c r="L60" s="745"/>
    </row>
    <row r="61" spans="1:12" s="605" customFormat="1">
      <c r="A61" s="598"/>
      <c r="B61" s="599" t="s">
        <v>162</v>
      </c>
      <c r="C61" s="600">
        <v>58702.09</v>
      </c>
      <c r="D61" s="601">
        <v>67047.3</v>
      </c>
      <c r="E61" s="602">
        <f t="shared" si="15"/>
        <v>0.14216205930657677</v>
      </c>
      <c r="F61" s="604"/>
      <c r="G61" s="600">
        <v>214130.3</v>
      </c>
      <c r="H61" s="601">
        <v>474523.81999999995</v>
      </c>
      <c r="I61" s="604">
        <f t="shared" si="12"/>
        <v>1.2160517217787485</v>
      </c>
      <c r="J61" s="602">
        <f>H61/$H$60</f>
        <v>1</v>
      </c>
      <c r="K61" s="745"/>
      <c r="L61" s="745"/>
    </row>
    <row r="62" spans="1:12" s="605" customFormat="1">
      <c r="A62" s="821" t="s">
        <v>520</v>
      </c>
      <c r="B62" s="821"/>
      <c r="C62" s="594">
        <f>SUM(C63:C65)</f>
        <v>31020.474999999999</v>
      </c>
      <c r="D62" s="595">
        <f>SUM(D63:D65)</f>
        <v>34046.830999999998</v>
      </c>
      <c r="E62" s="596">
        <f t="shared" si="15"/>
        <v>9.7559950323133346E-2</v>
      </c>
      <c r="F62" s="597"/>
      <c r="G62" s="594">
        <f>SUM(G63:G65)</f>
        <v>229021.91500000001</v>
      </c>
      <c r="H62" s="595">
        <f>SUM(H63:H65)</f>
        <v>266985.34100000001</v>
      </c>
      <c r="I62" s="597">
        <f>(H62-G62)/G62</f>
        <v>0.16576328950877914</v>
      </c>
      <c r="J62" s="596">
        <f>H62/$H$62</f>
        <v>1</v>
      </c>
      <c r="K62" s="745"/>
      <c r="L62" s="745"/>
    </row>
    <row r="63" spans="1:12">
      <c r="A63" s="598"/>
      <c r="B63" s="599" t="s">
        <v>483</v>
      </c>
      <c r="C63" s="600">
        <v>18962.325000000001</v>
      </c>
      <c r="D63" s="601">
        <v>24656.540999999997</v>
      </c>
      <c r="E63" s="602">
        <f t="shared" si="15"/>
        <v>0.30029102443924977</v>
      </c>
      <c r="F63" s="604"/>
      <c r="G63" s="600">
        <v>143752.815</v>
      </c>
      <c r="H63" s="601">
        <v>189006.321</v>
      </c>
      <c r="I63" s="604">
        <f>(H63-G63)/G63</f>
        <v>0.31480083363932732</v>
      </c>
      <c r="J63" s="602">
        <f>H63/$H$62</f>
        <v>0.70792770978388653</v>
      </c>
      <c r="K63" s="745"/>
      <c r="L63" s="745"/>
    </row>
    <row r="64" spans="1:12" s="605" customFormat="1">
      <c r="A64" s="598"/>
      <c r="B64" s="599" t="s">
        <v>34</v>
      </c>
      <c r="C64" s="600">
        <v>9012.15</v>
      </c>
      <c r="D64" s="601">
        <v>5860.29</v>
      </c>
      <c r="E64" s="602">
        <f t="shared" si="15"/>
        <v>-0.34973452505783859</v>
      </c>
      <c r="F64" s="604"/>
      <c r="G64" s="600">
        <v>64659.4</v>
      </c>
      <c r="H64" s="601">
        <v>56575.020000000004</v>
      </c>
      <c r="I64" s="604">
        <f>(H64-G64)/G64</f>
        <v>-0.12503023535634411</v>
      </c>
      <c r="J64" s="602">
        <f>H64/$H$62</f>
        <v>0.21190309470960805</v>
      </c>
      <c r="K64" s="745"/>
      <c r="L64" s="745"/>
    </row>
    <row r="65" spans="1:12" s="605" customFormat="1">
      <c r="A65" s="598"/>
      <c r="B65" s="599" t="s">
        <v>37</v>
      </c>
      <c r="C65" s="600">
        <v>3046</v>
      </c>
      <c r="D65" s="601">
        <v>3530</v>
      </c>
      <c r="E65" s="602">
        <f t="shared" si="15"/>
        <v>0.15889691398555483</v>
      </c>
      <c r="F65" s="604"/>
      <c r="G65" s="600">
        <v>20609.7</v>
      </c>
      <c r="H65" s="601">
        <v>21404</v>
      </c>
      <c r="I65" s="604">
        <f>(H65-G65)/G65</f>
        <v>3.854010490206064E-2</v>
      </c>
      <c r="J65" s="602">
        <f>H65/$H$62</f>
        <v>8.016919550650535E-2</v>
      </c>
      <c r="K65" s="745"/>
      <c r="L65" s="745"/>
    </row>
    <row r="66" spans="1:12" s="605" customFormat="1">
      <c r="A66" s="821" t="s">
        <v>521</v>
      </c>
      <c r="B66" s="821"/>
      <c r="C66" s="594">
        <f>SUM(C67:C71)</f>
        <v>5073.3760000000002</v>
      </c>
      <c r="D66" s="595">
        <f>SUM(D67:D71)</f>
        <v>54808.755000000005</v>
      </c>
      <c r="E66" s="596" t="s">
        <v>64</v>
      </c>
      <c r="F66" s="597"/>
      <c r="G66" s="594">
        <f>SUM(G67:G71)</f>
        <v>134327.69400000002</v>
      </c>
      <c r="H66" s="595">
        <f>SUM(H67:H71)</f>
        <v>208678.60500000001</v>
      </c>
      <c r="I66" s="597">
        <f t="shared" si="12"/>
        <v>0.55350396322592998</v>
      </c>
      <c r="J66" s="596">
        <f>H66/$H$66</f>
        <v>1</v>
      </c>
      <c r="K66" s="745"/>
      <c r="L66" s="745"/>
    </row>
    <row r="67" spans="1:12" s="605" customFormat="1">
      <c r="A67" s="598"/>
      <c r="B67" s="599" t="s">
        <v>162</v>
      </c>
      <c r="C67" s="600" t="s">
        <v>54</v>
      </c>
      <c r="D67" s="601">
        <v>21340</v>
      </c>
      <c r="E67" s="602" t="s">
        <v>64</v>
      </c>
      <c r="F67" s="604"/>
      <c r="G67" s="600">
        <v>13513.104000000001</v>
      </c>
      <c r="H67" s="601">
        <v>102636</v>
      </c>
      <c r="I67" s="604">
        <f t="shared" si="12"/>
        <v>6.5952941677944601</v>
      </c>
      <c r="J67" s="602">
        <f t="shared" ref="J67:J71" si="16">H67/$H$66</f>
        <v>0.49183767545312079</v>
      </c>
      <c r="K67" s="745"/>
      <c r="L67" s="745"/>
    </row>
    <row r="68" spans="1:12" s="605" customFormat="1">
      <c r="A68" s="598"/>
      <c r="B68" s="599" t="s">
        <v>34</v>
      </c>
      <c r="C68" s="600" t="s">
        <v>54</v>
      </c>
      <c r="D68" s="601">
        <v>22177</v>
      </c>
      <c r="E68" s="602" t="s">
        <v>64</v>
      </c>
      <c r="F68" s="604"/>
      <c r="G68" s="600">
        <v>84248.5</v>
      </c>
      <c r="H68" s="601">
        <v>56380</v>
      </c>
      <c r="I68" s="604">
        <f t="shared" si="12"/>
        <v>-0.33078927221256166</v>
      </c>
      <c r="J68" s="602">
        <f t="shared" si="16"/>
        <v>0.27017623584363137</v>
      </c>
      <c r="K68" s="745"/>
      <c r="L68" s="745"/>
    </row>
    <row r="69" spans="1:12" s="605" customFormat="1">
      <c r="A69" s="598"/>
      <c r="B69" s="599" t="s">
        <v>483</v>
      </c>
      <c r="C69" s="600">
        <v>2591.7750000000001</v>
      </c>
      <c r="D69" s="601">
        <v>9050.755000000001</v>
      </c>
      <c r="E69" s="602">
        <f t="shared" ref="E69:E71" si="17">(D69-C69)/C69</f>
        <v>2.4921067608106418</v>
      </c>
      <c r="F69" s="604"/>
      <c r="G69" s="600">
        <v>13739.710000000001</v>
      </c>
      <c r="H69" s="601">
        <v>30592.705000000002</v>
      </c>
      <c r="I69" s="604">
        <f t="shared" si="12"/>
        <v>1.2265902992130111</v>
      </c>
      <c r="J69" s="602">
        <f t="shared" si="16"/>
        <v>0.1466020198860348</v>
      </c>
      <c r="K69" s="745"/>
      <c r="L69" s="745"/>
    </row>
    <row r="70" spans="1:12" s="605" customFormat="1">
      <c r="A70" s="598"/>
      <c r="B70" s="599" t="s">
        <v>489</v>
      </c>
      <c r="C70" s="600">
        <v>1750</v>
      </c>
      <c r="D70" s="601">
        <v>1220</v>
      </c>
      <c r="E70" s="602">
        <f t="shared" si="17"/>
        <v>-0.30285714285714288</v>
      </c>
      <c r="F70" s="604"/>
      <c r="G70" s="600">
        <v>13494.7</v>
      </c>
      <c r="H70" s="601">
        <v>11495.4</v>
      </c>
      <c r="I70" s="604">
        <f t="shared" si="12"/>
        <v>-0.14815446064010324</v>
      </c>
      <c r="J70" s="602">
        <f t="shared" si="16"/>
        <v>5.5086624716510824E-2</v>
      </c>
      <c r="K70" s="745"/>
      <c r="L70" s="745"/>
    </row>
    <row r="71" spans="1:12" s="605" customFormat="1">
      <c r="A71" s="598"/>
      <c r="B71" s="599" t="s">
        <v>26</v>
      </c>
      <c r="C71" s="600">
        <v>731.60100000000102</v>
      </c>
      <c r="D71" s="601">
        <v>1021</v>
      </c>
      <c r="E71" s="602">
        <f t="shared" si="17"/>
        <v>0.39556944290671908</v>
      </c>
      <c r="F71" s="604"/>
      <c r="G71" s="600">
        <v>9331.6800000000094</v>
      </c>
      <c r="H71" s="601">
        <v>7574.5</v>
      </c>
      <c r="I71" s="604">
        <f t="shared" si="12"/>
        <v>-0.18830264218233025</v>
      </c>
      <c r="J71" s="602">
        <f t="shared" si="16"/>
        <v>3.6297444100702125E-2</v>
      </c>
      <c r="K71" s="745"/>
      <c r="L71" s="745"/>
    </row>
    <row r="72" spans="1:12" s="605" customFormat="1">
      <c r="A72" s="821" t="s">
        <v>522</v>
      </c>
      <c r="B72" s="821"/>
      <c r="C72" s="607" t="s">
        <v>54</v>
      </c>
      <c r="D72" s="595" t="s">
        <v>54</v>
      </c>
      <c r="E72" s="596" t="s">
        <v>54</v>
      </c>
      <c r="F72" s="597"/>
      <c r="G72" s="594" t="s">
        <v>54</v>
      </c>
      <c r="H72" s="595">
        <v>132913.20000000001</v>
      </c>
      <c r="I72" s="597" t="s">
        <v>64</v>
      </c>
      <c r="J72" s="596">
        <v>1</v>
      </c>
      <c r="K72" s="745"/>
      <c r="L72" s="745"/>
    </row>
    <row r="73" spans="1:12" s="605" customFormat="1">
      <c r="A73" s="598"/>
      <c r="B73" s="599" t="s">
        <v>34</v>
      </c>
      <c r="C73" s="608" t="s">
        <v>54</v>
      </c>
      <c r="D73" s="601" t="s">
        <v>54</v>
      </c>
      <c r="E73" s="602" t="s">
        <v>54</v>
      </c>
      <c r="F73" s="604"/>
      <c r="G73" s="600" t="s">
        <v>54</v>
      </c>
      <c r="H73" s="601">
        <v>132913.20000000001</v>
      </c>
      <c r="I73" s="604" t="s">
        <v>64</v>
      </c>
      <c r="J73" s="602">
        <v>1</v>
      </c>
      <c r="K73" s="745"/>
      <c r="L73" s="745"/>
    </row>
    <row r="74" spans="1:12">
      <c r="A74" s="821" t="s">
        <v>525</v>
      </c>
      <c r="B74" s="821"/>
      <c r="C74" s="594">
        <v>2120</v>
      </c>
      <c r="D74" s="595">
        <f>SUM(D75:D77)</f>
        <v>58652.544999999998</v>
      </c>
      <c r="E74" s="596" t="s">
        <v>64</v>
      </c>
      <c r="F74" s="597"/>
      <c r="G74" s="594">
        <f>SUM(G75:G77)</f>
        <v>6707.0750000000007</v>
      </c>
      <c r="H74" s="595">
        <f>SUM(H75:H77)</f>
        <v>86678.044999999998</v>
      </c>
      <c r="I74" s="597" t="s">
        <v>64</v>
      </c>
      <c r="J74" s="596">
        <f>H74/$H$74</f>
        <v>1</v>
      </c>
      <c r="K74" s="745"/>
      <c r="L74" s="745"/>
    </row>
    <row r="75" spans="1:12" s="605" customFormat="1">
      <c r="A75" s="598"/>
      <c r="B75" s="599" t="s">
        <v>162</v>
      </c>
      <c r="C75" s="608" t="s">
        <v>54</v>
      </c>
      <c r="D75" s="601">
        <v>55274</v>
      </c>
      <c r="E75" s="602" t="s">
        <v>64</v>
      </c>
      <c r="F75" s="604"/>
      <c r="G75" s="600" t="s">
        <v>54</v>
      </c>
      <c r="H75" s="601">
        <v>80131</v>
      </c>
      <c r="I75" s="604" t="s">
        <v>64</v>
      </c>
      <c r="J75" s="602">
        <f>H75/$H$74</f>
        <v>0.92446708967651503</v>
      </c>
      <c r="K75" s="745"/>
      <c r="L75" s="745"/>
    </row>
    <row r="76" spans="1:12" s="605" customFormat="1">
      <c r="A76" s="598"/>
      <c r="B76" s="599" t="s">
        <v>34</v>
      </c>
      <c r="C76" s="600" t="s">
        <v>54</v>
      </c>
      <c r="D76" s="601">
        <v>2838</v>
      </c>
      <c r="E76" s="602" t="s">
        <v>64</v>
      </c>
      <c r="F76" s="604"/>
      <c r="G76" s="600">
        <v>4469.2800000000007</v>
      </c>
      <c r="H76" s="601">
        <v>4419</v>
      </c>
      <c r="I76" s="604">
        <f>(H76-G76)/G76</f>
        <v>-1.1250134249812195E-2</v>
      </c>
      <c r="J76" s="602">
        <f>H76/$H$74</f>
        <v>5.0981768220545357E-2</v>
      </c>
      <c r="K76" s="745"/>
      <c r="L76" s="745"/>
    </row>
    <row r="77" spans="1:12">
      <c r="A77" s="598"/>
      <c r="B77" s="599" t="s">
        <v>39</v>
      </c>
      <c r="C77" s="600" t="s">
        <v>54</v>
      </c>
      <c r="D77" s="601">
        <v>540.54499999999996</v>
      </c>
      <c r="E77" s="602" t="s">
        <v>64</v>
      </c>
      <c r="F77" s="604"/>
      <c r="G77" s="600">
        <v>2237.7950000000001</v>
      </c>
      <c r="H77" s="601">
        <v>2128.0450000000001</v>
      </c>
      <c r="I77" s="604">
        <f>(H77-G77)/G77</f>
        <v>-4.9043813217922103E-2</v>
      </c>
      <c r="J77" s="602">
        <f>H77/$H$74</f>
        <v>2.4551142102939679E-2</v>
      </c>
      <c r="K77" s="745"/>
      <c r="L77" s="745"/>
    </row>
    <row r="78" spans="1:12" s="605" customFormat="1">
      <c r="A78" s="821" t="s">
        <v>523</v>
      </c>
      <c r="B78" s="821"/>
      <c r="C78" s="594">
        <v>7360.19</v>
      </c>
      <c r="D78" s="595">
        <f>SUM(D79:D80)</f>
        <v>12241.720000000001</v>
      </c>
      <c r="E78" s="596">
        <f>(D78-C78)/C78</f>
        <v>0.66323423715963881</v>
      </c>
      <c r="F78" s="597"/>
      <c r="G78" s="747">
        <f>SUM(G79:G81)</f>
        <v>71563.090000000011</v>
      </c>
      <c r="H78" s="595">
        <f>SUM(H79:H80)</f>
        <v>76671.689999999988</v>
      </c>
      <c r="I78" s="748">
        <f>(H78-G78)/G78</f>
        <v>7.1385961673817833E-2</v>
      </c>
      <c r="J78" s="596">
        <f>H78/$H$78</f>
        <v>1</v>
      </c>
      <c r="K78" s="745"/>
      <c r="L78" s="745"/>
    </row>
    <row r="79" spans="1:12" s="605" customFormat="1">
      <c r="A79" s="598"/>
      <c r="B79" s="599" t="s">
        <v>483</v>
      </c>
      <c r="C79" s="600">
        <v>7360.19</v>
      </c>
      <c r="D79" s="601">
        <v>11544.220000000001</v>
      </c>
      <c r="E79" s="602">
        <f>(D79-C79)/C79</f>
        <v>0.56846766184025166</v>
      </c>
      <c r="F79" s="604"/>
      <c r="G79" s="600">
        <v>70965.090000000011</v>
      </c>
      <c r="H79" s="601">
        <v>73119.889999999985</v>
      </c>
      <c r="I79" s="604">
        <f>(H79-G79)/G79</f>
        <v>3.0364225564992218E-2</v>
      </c>
      <c r="J79" s="602">
        <f>H79/$H$78</f>
        <v>0.95367520919390192</v>
      </c>
      <c r="K79" s="745"/>
      <c r="L79" s="745"/>
    </row>
    <row r="80" spans="1:12" s="605" customFormat="1">
      <c r="A80" s="598"/>
      <c r="B80" s="599" t="s">
        <v>34</v>
      </c>
      <c r="C80" s="600" t="s">
        <v>54</v>
      </c>
      <c r="D80" s="601">
        <v>697.5</v>
      </c>
      <c r="E80" s="602" t="s">
        <v>64</v>
      </c>
      <c r="F80" s="604"/>
      <c r="G80" s="600" t="s">
        <v>54</v>
      </c>
      <c r="H80" s="601">
        <v>3551.8</v>
      </c>
      <c r="I80" s="604" t="s">
        <v>64</v>
      </c>
      <c r="J80" s="602">
        <f>H80/$H$78</f>
        <v>4.6324790806098061E-2</v>
      </c>
      <c r="K80" s="745"/>
      <c r="L80" s="745"/>
    </row>
    <row r="81" spans="1:12" s="605" customFormat="1">
      <c r="A81" s="598"/>
      <c r="B81" s="599" t="s">
        <v>481</v>
      </c>
      <c r="C81" s="600" t="s">
        <v>54</v>
      </c>
      <c r="D81" s="601" t="s">
        <v>54</v>
      </c>
      <c r="E81" s="602" t="s">
        <v>54</v>
      </c>
      <c r="F81" s="604"/>
      <c r="G81" s="600">
        <v>598</v>
      </c>
      <c r="H81" s="601" t="s">
        <v>54</v>
      </c>
      <c r="I81" s="604" t="s">
        <v>54</v>
      </c>
      <c r="J81" s="602" t="s">
        <v>54</v>
      </c>
      <c r="K81" s="745"/>
      <c r="L81" s="745"/>
    </row>
    <row r="82" spans="1:12" s="605" customFormat="1">
      <c r="A82" s="821" t="s">
        <v>524</v>
      </c>
      <c r="B82" s="821"/>
      <c r="C82" s="594">
        <f>SUM(C83:C85)</f>
        <v>5557</v>
      </c>
      <c r="D82" s="595">
        <f>SUM(D83:D85)</f>
        <v>6440.65</v>
      </c>
      <c r="E82" s="596">
        <f>(D82-C82)/C82</f>
        <v>0.15901565592945827</v>
      </c>
      <c r="F82" s="597"/>
      <c r="G82" s="594">
        <f>SUM(G83:G85)</f>
        <v>40111</v>
      </c>
      <c r="H82" s="595">
        <f>SUM(H83:H85)</f>
        <v>40307.25</v>
      </c>
      <c r="I82" s="597">
        <f>(H82-G82)/G82</f>
        <v>4.8926728328887335E-3</v>
      </c>
      <c r="J82" s="596">
        <f>H82/$H$82</f>
        <v>1</v>
      </c>
      <c r="K82" s="745"/>
      <c r="L82" s="745"/>
    </row>
    <row r="83" spans="1:12">
      <c r="A83" s="598"/>
      <c r="B83" s="599" t="s">
        <v>37</v>
      </c>
      <c r="C83" s="600">
        <v>5359</v>
      </c>
      <c r="D83" s="601">
        <v>5491.65</v>
      </c>
      <c r="E83" s="602">
        <f>(D83-C83)/C83</f>
        <v>2.4752752379175152E-2</v>
      </c>
      <c r="F83" s="604"/>
      <c r="G83" s="600">
        <v>38412</v>
      </c>
      <c r="H83" s="601">
        <v>34754.25</v>
      </c>
      <c r="I83" s="604">
        <f>(H83-G83)/G83</f>
        <v>-9.5224148703530145E-2</v>
      </c>
      <c r="J83" s="602">
        <f t="shared" ref="J83:J84" si="18">H83/$H$82</f>
        <v>0.86223322107065103</v>
      </c>
      <c r="K83" s="745"/>
      <c r="L83" s="745"/>
    </row>
    <row r="84" spans="1:12" s="605" customFormat="1">
      <c r="A84" s="598"/>
      <c r="B84" s="599" t="s">
        <v>45</v>
      </c>
      <c r="C84" s="608" t="s">
        <v>54</v>
      </c>
      <c r="D84" s="601">
        <v>792</v>
      </c>
      <c r="E84" s="602" t="s">
        <v>64</v>
      </c>
      <c r="F84" s="604"/>
      <c r="G84" s="600" t="s">
        <v>54</v>
      </c>
      <c r="H84" s="601">
        <v>4781</v>
      </c>
      <c r="I84" s="604" t="s">
        <v>64</v>
      </c>
      <c r="J84" s="602">
        <f t="shared" si="18"/>
        <v>0.11861389700364078</v>
      </c>
      <c r="K84" s="745"/>
      <c r="L84" s="745"/>
    </row>
    <row r="85" spans="1:12" s="605" customFormat="1">
      <c r="A85" s="598"/>
      <c r="B85" s="599" t="s">
        <v>26</v>
      </c>
      <c r="C85" s="749">
        <v>198</v>
      </c>
      <c r="D85" s="601">
        <v>157</v>
      </c>
      <c r="E85" s="602">
        <f>(D85-C85)/C85</f>
        <v>-0.20707070707070707</v>
      </c>
      <c r="F85" s="604"/>
      <c r="G85" s="600">
        <v>1699</v>
      </c>
      <c r="H85" s="601">
        <v>772</v>
      </c>
      <c r="I85" s="604">
        <f t="shared" ref="I85:I90" si="19">(H85-G85)/G85</f>
        <v>-0.54561506768687462</v>
      </c>
      <c r="J85" s="602">
        <f>H85/$H$82</f>
        <v>1.9152881925708153E-2</v>
      </c>
      <c r="K85" s="745"/>
      <c r="L85" s="745"/>
    </row>
    <row r="86" spans="1:12">
      <c r="A86" s="821" t="s">
        <v>527</v>
      </c>
      <c r="B86" s="821"/>
      <c r="C86" s="747">
        <v>1586.62</v>
      </c>
      <c r="D86" s="595">
        <v>2793.34</v>
      </c>
      <c r="E86" s="750">
        <f>(D86-C86)/C86</f>
        <v>0.76056018454324303</v>
      </c>
      <c r="F86" s="597"/>
      <c r="G86" s="594">
        <v>12718.596999999998</v>
      </c>
      <c r="H86" s="595">
        <v>16228.79</v>
      </c>
      <c r="I86" s="597">
        <f t="shared" si="19"/>
        <v>0.27598901042308388</v>
      </c>
      <c r="J86" s="596">
        <v>1</v>
      </c>
      <c r="K86" s="745"/>
      <c r="L86" s="745"/>
    </row>
    <row r="87" spans="1:12" s="605" customFormat="1">
      <c r="A87" s="598"/>
      <c r="B87" s="599" t="s">
        <v>483</v>
      </c>
      <c r="C87" s="600">
        <v>1586.62</v>
      </c>
      <c r="D87" s="601">
        <v>2793.34</v>
      </c>
      <c r="E87" s="602">
        <f t="shared" ref="E87" si="20">(D87-C87)/C87</f>
        <v>0.76056018454324303</v>
      </c>
      <c r="F87" s="604"/>
      <c r="G87" s="600">
        <v>12718.596999999998</v>
      </c>
      <c r="H87" s="601">
        <v>16228.79</v>
      </c>
      <c r="I87" s="604">
        <f t="shared" si="19"/>
        <v>0.27598901042308388</v>
      </c>
      <c r="J87" s="602">
        <v>1</v>
      </c>
      <c r="K87" s="745"/>
      <c r="L87" s="745"/>
    </row>
    <row r="88" spans="1:12">
      <c r="A88" s="821" t="s">
        <v>526</v>
      </c>
      <c r="B88" s="821"/>
      <c r="C88" s="594">
        <f>SUM(C89:C91)</f>
        <v>5006</v>
      </c>
      <c r="D88" s="595">
        <v>22</v>
      </c>
      <c r="E88" s="596" t="s">
        <v>54</v>
      </c>
      <c r="F88" s="597"/>
      <c r="G88" s="747">
        <f>SUM(G89:G92)</f>
        <v>42264</v>
      </c>
      <c r="H88" s="751">
        <f>SUM(H89:H91)</f>
        <v>14174</v>
      </c>
      <c r="I88" s="748">
        <f t="shared" si="19"/>
        <v>-0.6646318379708499</v>
      </c>
      <c r="J88" s="596">
        <f>H88/$H$88</f>
        <v>1</v>
      </c>
      <c r="K88" s="745"/>
      <c r="L88" s="745"/>
    </row>
    <row r="89" spans="1:12">
      <c r="A89" s="598"/>
      <c r="B89" s="599" t="s">
        <v>34</v>
      </c>
      <c r="C89" s="600">
        <v>4006</v>
      </c>
      <c r="D89" s="601">
        <v>22</v>
      </c>
      <c r="E89" s="602" t="s">
        <v>54</v>
      </c>
      <c r="F89" s="604"/>
      <c r="G89" s="600">
        <v>21292</v>
      </c>
      <c r="H89" s="601">
        <v>12093</v>
      </c>
      <c r="I89" s="604">
        <f t="shared" si="19"/>
        <v>-0.43204020289310541</v>
      </c>
      <c r="J89" s="602">
        <f>H89/$H$88</f>
        <v>0.85318188231974035</v>
      </c>
      <c r="K89" s="745"/>
      <c r="L89" s="745"/>
    </row>
    <row r="90" spans="1:12" s="605" customFormat="1">
      <c r="A90" s="598"/>
      <c r="B90" s="599" t="s">
        <v>481</v>
      </c>
      <c r="C90" s="600">
        <v>1000</v>
      </c>
      <c r="D90" s="752">
        <v>0</v>
      </c>
      <c r="E90" s="602" t="s">
        <v>54</v>
      </c>
      <c r="F90" s="604"/>
      <c r="G90" s="600">
        <v>5190</v>
      </c>
      <c r="H90" s="601">
        <v>2080</v>
      </c>
      <c r="I90" s="604">
        <f t="shared" si="19"/>
        <v>-0.59922928709055878</v>
      </c>
      <c r="J90" s="602">
        <f>H90/$H$88</f>
        <v>0.14674756596585298</v>
      </c>
      <c r="K90" s="745"/>
      <c r="L90" s="745"/>
    </row>
    <row r="91" spans="1:12" s="605" customFormat="1">
      <c r="A91" s="598"/>
      <c r="B91" s="599" t="s">
        <v>43</v>
      </c>
      <c r="C91" s="600" t="s">
        <v>54</v>
      </c>
      <c r="D91" s="752">
        <v>0</v>
      </c>
      <c r="E91" s="602" t="s">
        <v>54</v>
      </c>
      <c r="F91" s="604"/>
      <c r="G91" s="600" t="s">
        <v>54</v>
      </c>
      <c r="H91" s="601">
        <v>1</v>
      </c>
      <c r="I91" s="604" t="s">
        <v>64</v>
      </c>
      <c r="J91" s="602" t="s">
        <v>54</v>
      </c>
      <c r="K91" s="745"/>
      <c r="L91" s="745"/>
    </row>
    <row r="92" spans="1:12" s="605" customFormat="1">
      <c r="A92" s="598"/>
      <c r="B92" s="599" t="s">
        <v>40</v>
      </c>
      <c r="C92" s="600" t="s">
        <v>54</v>
      </c>
      <c r="D92" s="601">
        <v>0</v>
      </c>
      <c r="E92" s="602" t="s">
        <v>54</v>
      </c>
      <c r="F92" s="604"/>
      <c r="G92" s="600">
        <v>15782</v>
      </c>
      <c r="H92" s="601">
        <v>0</v>
      </c>
      <c r="I92" s="604" t="s">
        <v>54</v>
      </c>
      <c r="J92" s="602" t="s">
        <v>54</v>
      </c>
      <c r="K92" s="745"/>
      <c r="L92" s="745"/>
    </row>
    <row r="93" spans="1:12">
      <c r="A93" s="821" t="s">
        <v>528</v>
      </c>
      <c r="B93" s="821"/>
      <c r="C93" s="594">
        <f>SUM(C94:C95)</f>
        <v>1741.58</v>
      </c>
      <c r="D93" s="595">
        <f>SUM(D94:D95)</f>
        <v>2135.7750000000001</v>
      </c>
      <c r="E93" s="596">
        <f t="shared" ref="E93:E102" si="21">(D93-C93)/C93</f>
        <v>0.22634332043316999</v>
      </c>
      <c r="F93" s="597"/>
      <c r="G93" s="747">
        <f>SUM(G94:G96)</f>
        <v>7875.6130000000003</v>
      </c>
      <c r="H93" s="595">
        <f>SUM(H94:H95)</f>
        <v>12659.3</v>
      </c>
      <c r="I93" s="597">
        <f>(H93-G93)/G93</f>
        <v>0.60740503628098519</v>
      </c>
      <c r="J93" s="596">
        <f>H93/$H$93</f>
        <v>1</v>
      </c>
      <c r="K93" s="745"/>
      <c r="L93" s="745"/>
    </row>
    <row r="94" spans="1:12" s="605" customFormat="1">
      <c r="A94" s="598"/>
      <c r="B94" s="599" t="s">
        <v>42</v>
      </c>
      <c r="C94" s="600">
        <v>1359.58</v>
      </c>
      <c r="D94" s="601">
        <v>1801.34</v>
      </c>
      <c r="E94" s="602">
        <f t="shared" si="21"/>
        <v>0.32492387354918434</v>
      </c>
      <c r="F94" s="604"/>
      <c r="G94" s="600">
        <v>5204.1000000000004</v>
      </c>
      <c r="H94" s="601">
        <v>10354.969999999999</v>
      </c>
      <c r="I94" s="604">
        <f t="shared" ref="I94:I102" si="22">(H94-G94)/G94</f>
        <v>0.98977152629657361</v>
      </c>
      <c r="J94" s="602">
        <f>H94/$H$93</f>
        <v>0.81797334765745344</v>
      </c>
      <c r="K94" s="745"/>
      <c r="L94" s="745"/>
    </row>
    <row r="95" spans="1:12" s="605" customFormat="1">
      <c r="A95" s="598"/>
      <c r="B95" s="599" t="s">
        <v>34</v>
      </c>
      <c r="C95" s="600">
        <v>382</v>
      </c>
      <c r="D95" s="601">
        <v>334.435</v>
      </c>
      <c r="E95" s="602">
        <f t="shared" si="21"/>
        <v>-0.12451570680628271</v>
      </c>
      <c r="F95" s="604"/>
      <c r="G95" s="600">
        <v>2584.2129999999997</v>
      </c>
      <c r="H95" s="601">
        <v>2304.33</v>
      </c>
      <c r="I95" s="604">
        <f t="shared" si="22"/>
        <v>-0.10830492687715751</v>
      </c>
      <c r="J95" s="602">
        <f>H95/$H$93</f>
        <v>0.18202665234254659</v>
      </c>
      <c r="K95" s="745"/>
      <c r="L95" s="745"/>
    </row>
    <row r="96" spans="1:12" s="605" customFormat="1">
      <c r="A96" s="598"/>
      <c r="B96" s="599" t="s">
        <v>40</v>
      </c>
      <c r="C96" s="600" t="s">
        <v>54</v>
      </c>
      <c r="D96" s="601" t="s">
        <v>54</v>
      </c>
      <c r="E96" s="602" t="s">
        <v>54</v>
      </c>
      <c r="F96" s="604"/>
      <c r="G96" s="600">
        <v>87.300000000000011</v>
      </c>
      <c r="H96" s="601">
        <f ca="1">-H96</f>
        <v>0</v>
      </c>
      <c r="I96" s="604" t="s">
        <v>54</v>
      </c>
      <c r="J96" s="602" t="s">
        <v>54</v>
      </c>
      <c r="K96" s="745"/>
      <c r="L96" s="745"/>
    </row>
    <row r="97" spans="1:13">
      <c r="A97" s="821" t="s">
        <v>530</v>
      </c>
      <c r="B97" s="821"/>
      <c r="C97" s="594">
        <v>984.35</v>
      </c>
      <c r="D97" s="595">
        <v>1562.0350000000001</v>
      </c>
      <c r="E97" s="596">
        <f>(D97-C97)/C97</f>
        <v>0.58686950779702352</v>
      </c>
      <c r="F97" s="597"/>
      <c r="G97" s="594">
        <v>8387.9</v>
      </c>
      <c r="H97" s="595">
        <v>10589.805</v>
      </c>
      <c r="I97" s="597">
        <f>(H97-G97)/G97</f>
        <v>0.26250968657232449</v>
      </c>
      <c r="J97" s="596">
        <f>H97/$H$97</f>
        <v>1</v>
      </c>
      <c r="K97" s="745"/>
      <c r="L97" s="745"/>
    </row>
    <row r="98" spans="1:13" s="605" customFormat="1">
      <c r="A98" s="598"/>
      <c r="B98" s="599" t="s">
        <v>483</v>
      </c>
      <c r="C98" s="600">
        <v>984.35</v>
      </c>
      <c r="D98" s="601">
        <v>1562.0350000000001</v>
      </c>
      <c r="E98" s="602">
        <f>(D98-C98)/C98</f>
        <v>0.58686950779702352</v>
      </c>
      <c r="F98" s="604"/>
      <c r="G98" s="600">
        <v>8387.9</v>
      </c>
      <c r="H98" s="601">
        <v>10589.805</v>
      </c>
      <c r="I98" s="604">
        <f>(H98-G98)/G98</f>
        <v>0.26250968657232449</v>
      </c>
      <c r="J98" s="602">
        <v>1</v>
      </c>
      <c r="K98" s="745"/>
      <c r="L98" s="745"/>
    </row>
    <row r="99" spans="1:13">
      <c r="A99" s="821" t="s">
        <v>529</v>
      </c>
      <c r="B99" s="821"/>
      <c r="C99" s="594">
        <f>SUM(C100:C102)</f>
        <v>1913.4949999999999</v>
      </c>
      <c r="D99" s="595">
        <f>SUM(D100:D102)</f>
        <v>823.44</v>
      </c>
      <c r="E99" s="596">
        <f t="shared" si="21"/>
        <v>-0.56966702290834303</v>
      </c>
      <c r="F99" s="597"/>
      <c r="G99" s="747">
        <f>SUM(G100:G102)</f>
        <v>10270.745000000001</v>
      </c>
      <c r="H99" s="595">
        <f>SUM(H100:H102)</f>
        <v>10333.895</v>
      </c>
      <c r="I99" s="597">
        <f>(H99-G99)/G99</f>
        <v>6.1485315816914576E-3</v>
      </c>
      <c r="J99" s="596">
        <f>H99/$H$99</f>
        <v>1</v>
      </c>
      <c r="K99" s="745"/>
      <c r="L99" s="745"/>
    </row>
    <row r="100" spans="1:13">
      <c r="A100" s="598"/>
      <c r="B100" s="599" t="s">
        <v>38</v>
      </c>
      <c r="C100" s="600">
        <v>1224.57</v>
      </c>
      <c r="D100" s="601">
        <v>291.27499999999998</v>
      </c>
      <c r="E100" s="602">
        <f t="shared" si="21"/>
        <v>-0.76214099643140043</v>
      </c>
      <c r="F100" s="604"/>
      <c r="G100" s="600">
        <v>6165.1399999999994</v>
      </c>
      <c r="H100" s="601">
        <v>5518.1550000000007</v>
      </c>
      <c r="I100" s="604">
        <f t="shared" si="22"/>
        <v>-0.10494246683773585</v>
      </c>
      <c r="J100" s="602">
        <f>H100/$H$99</f>
        <v>0.53398597527844061</v>
      </c>
      <c r="K100" s="745"/>
      <c r="L100" s="745"/>
    </row>
    <row r="101" spans="1:13">
      <c r="A101" s="598"/>
      <c r="B101" s="599" t="s">
        <v>481</v>
      </c>
      <c r="C101" s="600">
        <v>463.27499999999998</v>
      </c>
      <c r="D101" s="601">
        <v>431.59</v>
      </c>
      <c r="E101" s="602">
        <f t="shared" si="21"/>
        <v>-6.8393502779126883E-2</v>
      </c>
      <c r="F101" s="604"/>
      <c r="G101" s="600">
        <v>3783.915</v>
      </c>
      <c r="H101" s="601">
        <v>4715.165</v>
      </c>
      <c r="I101" s="604">
        <f t="shared" si="22"/>
        <v>0.24610753677077843</v>
      </c>
      <c r="J101" s="602">
        <f>H101/$H$99</f>
        <v>0.45628148921582806</v>
      </c>
      <c r="K101" s="745"/>
      <c r="L101" s="745"/>
    </row>
    <row r="102" spans="1:13">
      <c r="A102" s="598"/>
      <c r="B102" s="599" t="s">
        <v>42</v>
      </c>
      <c r="C102" s="609">
        <v>225.65</v>
      </c>
      <c r="D102" s="610">
        <v>100.575</v>
      </c>
      <c r="E102" s="611">
        <f t="shared" si="21"/>
        <v>-0.55428761356082423</v>
      </c>
      <c r="F102" s="604"/>
      <c r="G102" s="609">
        <v>321.69</v>
      </c>
      <c r="H102" s="610">
        <v>100.575</v>
      </c>
      <c r="I102" s="612">
        <f t="shared" si="22"/>
        <v>-0.68735428518138586</v>
      </c>
      <c r="J102" s="611">
        <f>H102/$H$99</f>
        <v>9.7325355057313826E-3</v>
      </c>
      <c r="K102" s="745"/>
      <c r="L102" s="745"/>
    </row>
    <row r="104" spans="1:13" ht="35.25" customHeight="1">
      <c r="A104" s="789" t="s">
        <v>649</v>
      </c>
      <c r="B104" s="789"/>
      <c r="C104" s="789"/>
      <c r="D104" s="789"/>
      <c r="E104" s="789"/>
      <c r="F104" s="789"/>
      <c r="G104" s="789"/>
      <c r="H104" s="789"/>
      <c r="I104" s="789"/>
      <c r="J104" s="273"/>
      <c r="K104" s="581"/>
      <c r="L104" s="581"/>
      <c r="M104" s="582"/>
    </row>
    <row r="105" spans="1:13">
      <c r="A105" s="581"/>
      <c r="B105" s="581"/>
      <c r="C105" s="581"/>
      <c r="D105" s="581"/>
      <c r="E105" s="581"/>
      <c r="F105" s="581"/>
      <c r="G105" s="581"/>
      <c r="H105" s="581"/>
      <c r="I105" s="581"/>
      <c r="J105" s="581"/>
      <c r="K105" s="581"/>
      <c r="L105" s="581"/>
      <c r="M105" s="582"/>
    </row>
    <row r="106" spans="1:13">
      <c r="A106" s="582"/>
      <c r="B106" s="582"/>
      <c r="C106" s="582"/>
      <c r="D106" s="582"/>
      <c r="E106" s="582"/>
      <c r="F106" s="582"/>
      <c r="G106" s="582"/>
      <c r="H106" s="582"/>
      <c r="I106" s="582"/>
      <c r="J106" s="582"/>
      <c r="K106" s="582"/>
      <c r="L106" s="582"/>
      <c r="M106" s="582"/>
    </row>
    <row r="107" spans="1:13">
      <c r="A107" s="582"/>
      <c r="B107" s="582"/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</row>
  </sheetData>
  <mergeCells count="26">
    <mergeCell ref="A104:I104"/>
    <mergeCell ref="A99:B99"/>
    <mergeCell ref="C4:E4"/>
    <mergeCell ref="G4:J4"/>
    <mergeCell ref="A5:B5"/>
    <mergeCell ref="A6:B6"/>
    <mergeCell ref="A12:B12"/>
    <mergeCell ref="A72:B72"/>
    <mergeCell ref="A14:B14"/>
    <mergeCell ref="A20:B20"/>
    <mergeCell ref="A24:B24"/>
    <mergeCell ref="A29:B29"/>
    <mergeCell ref="A48:B48"/>
    <mergeCell ref="A60:B60"/>
    <mergeCell ref="A62:B62"/>
    <mergeCell ref="A66:B66"/>
    <mergeCell ref="A37:B37"/>
    <mergeCell ref="A45:B45"/>
    <mergeCell ref="A52:B52"/>
    <mergeCell ref="A97:B97"/>
    <mergeCell ref="A74:B74"/>
    <mergeCell ref="A78:B78"/>
    <mergeCell ref="A82:B82"/>
    <mergeCell ref="A86:B86"/>
    <mergeCell ref="A88:B88"/>
    <mergeCell ref="A93:B93"/>
  </mergeCells>
  <pageMargins left="0.7" right="0.7" top="0.75" bottom="0.75" header="0.3" footer="0.3"/>
  <pageSetup paperSize="9" scale="78" orientation="portrait" r:id="rId1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00" zoomScaleSheetLayoutView="100" workbookViewId="0">
      <selection activeCell="H12" sqref="H12"/>
    </sheetView>
  </sheetViews>
  <sheetFormatPr baseColWidth="10" defaultRowHeight="15"/>
  <cols>
    <col min="1" max="1" width="5.42578125" style="124" customWidth="1"/>
    <col min="2" max="2" width="16.140625" style="124" customWidth="1"/>
    <col min="3" max="16384" width="11.42578125" style="124"/>
  </cols>
  <sheetData>
    <row r="1" spans="1:10">
      <c r="A1" s="218" t="s">
        <v>537</v>
      </c>
    </row>
    <row r="2" spans="1:10" ht="15.75" customHeight="1">
      <c r="A2" s="222" t="s">
        <v>538</v>
      </c>
      <c r="B2" s="623"/>
      <c r="C2" s="623"/>
      <c r="D2" s="623"/>
      <c r="E2" s="623"/>
      <c r="F2" s="623"/>
      <c r="G2" s="623"/>
      <c r="H2" s="623"/>
    </row>
    <row r="3" spans="1:10" ht="15" customHeight="1">
      <c r="A3" s="622"/>
      <c r="B3" s="623"/>
      <c r="C3" s="623"/>
      <c r="D3" s="623"/>
      <c r="E3" s="623"/>
      <c r="F3" s="623"/>
      <c r="G3" s="623"/>
      <c r="H3" s="623"/>
    </row>
    <row r="5" spans="1:10">
      <c r="B5" s="199"/>
      <c r="C5" s="828" t="s">
        <v>628</v>
      </c>
      <c r="D5" s="829"/>
      <c r="E5" s="830"/>
      <c r="F5" s="828" t="s">
        <v>629</v>
      </c>
      <c r="G5" s="829"/>
      <c r="H5" s="829"/>
      <c r="I5" s="830"/>
    </row>
    <row r="6" spans="1:10" ht="24.75" customHeight="1">
      <c r="A6" s="831" t="s">
        <v>214</v>
      </c>
      <c r="B6" s="832"/>
      <c r="C6" s="613">
        <v>2017</v>
      </c>
      <c r="D6" s="383">
        <v>2018</v>
      </c>
      <c r="E6" s="614" t="s">
        <v>507</v>
      </c>
      <c r="F6" s="613">
        <v>2017</v>
      </c>
      <c r="G6" s="383">
        <v>2018</v>
      </c>
      <c r="H6" s="383" t="s">
        <v>507</v>
      </c>
      <c r="I6" s="614" t="s">
        <v>508</v>
      </c>
    </row>
    <row r="7" spans="1:10" ht="24.75" customHeight="1">
      <c r="A7" s="833" t="s">
        <v>531</v>
      </c>
      <c r="B7" s="834"/>
      <c r="C7" s="753">
        <v>15250.24</v>
      </c>
      <c r="D7" s="754">
        <v>7791.33</v>
      </c>
      <c r="E7" s="597">
        <f>(D7-C7)/C7</f>
        <v>-0.48910115512936192</v>
      </c>
      <c r="F7" s="753">
        <v>117267.37</v>
      </c>
      <c r="G7" s="754">
        <v>70373.950000000012</v>
      </c>
      <c r="H7" s="597">
        <f>(G7-F7)/F7</f>
        <v>-0.39988463969133087</v>
      </c>
      <c r="I7" s="596">
        <f>G7/$G$7</f>
        <v>1</v>
      </c>
      <c r="J7" s="755"/>
    </row>
    <row r="8" spans="1:10" ht="18.75" customHeight="1">
      <c r="A8" s="199"/>
      <c r="B8" s="871" t="s">
        <v>481</v>
      </c>
      <c r="C8" s="756">
        <v>5496.25</v>
      </c>
      <c r="D8" s="757">
        <v>3663.71</v>
      </c>
      <c r="E8" s="602">
        <f>(D8-C8)/C8</f>
        <v>-0.33341642028655899</v>
      </c>
      <c r="F8" s="756">
        <v>46914.770000000004</v>
      </c>
      <c r="G8" s="757">
        <v>41914.44</v>
      </c>
      <c r="H8" s="604">
        <f>(G8-F8)/F8</f>
        <v>-0.10658327857090638</v>
      </c>
      <c r="I8" s="602">
        <f>G8/$G$7</f>
        <v>0.59559595560573186</v>
      </c>
      <c r="J8" s="755"/>
    </row>
    <row r="9" spans="1:10" ht="18.75" customHeight="1">
      <c r="A9" s="199"/>
      <c r="B9" s="615" t="s">
        <v>40</v>
      </c>
      <c r="C9" s="756">
        <v>6230.7</v>
      </c>
      <c r="D9" s="757">
        <v>10</v>
      </c>
      <c r="E9" s="602">
        <f>(D9-C9)/C9</f>
        <v>-0.99839504389554945</v>
      </c>
      <c r="F9" s="756">
        <v>36429.57</v>
      </c>
      <c r="G9" s="757">
        <v>5869</v>
      </c>
      <c r="H9" s="604">
        <f>(G9-F9)/F9</f>
        <v>-0.83889461226141293</v>
      </c>
      <c r="I9" s="602">
        <f>G9/$G$7</f>
        <v>8.3397336656532692E-2</v>
      </c>
      <c r="J9" s="755"/>
    </row>
    <row r="10" spans="1:10" ht="18.75" customHeight="1">
      <c r="A10" s="199"/>
      <c r="B10" s="615" t="s">
        <v>44</v>
      </c>
      <c r="C10" s="756">
        <v>2036.71</v>
      </c>
      <c r="D10" s="757">
        <v>2095</v>
      </c>
      <c r="E10" s="602">
        <f>(D10-C10)/C10</f>
        <v>2.8619685669535655E-2</v>
      </c>
      <c r="F10" s="756">
        <v>21731.53</v>
      </c>
      <c r="G10" s="757">
        <v>6315.5</v>
      </c>
      <c r="H10" s="604">
        <f>(G10-F10)/F10</f>
        <v>-0.70938539532191247</v>
      </c>
      <c r="I10" s="602">
        <f>G10/$G$7</f>
        <v>8.974201391281858E-2</v>
      </c>
      <c r="J10" s="755"/>
    </row>
    <row r="11" spans="1:10" ht="18.75" customHeight="1">
      <c r="A11" s="199"/>
      <c r="B11" s="615" t="s">
        <v>41</v>
      </c>
      <c r="C11" s="756">
        <v>1486.58</v>
      </c>
      <c r="D11" s="757">
        <v>2022.62</v>
      </c>
      <c r="E11" s="602">
        <f>(D11-C11)/C11</f>
        <v>0.36058604313255926</v>
      </c>
      <c r="F11" s="756">
        <v>12191.5</v>
      </c>
      <c r="G11" s="757">
        <v>16275.010000000002</v>
      </c>
      <c r="H11" s="604">
        <f>(G11-F11)/F11</f>
        <v>0.33494729934790651</v>
      </c>
      <c r="I11" s="602">
        <f>G11/$G$7</f>
        <v>0.23126469382491674</v>
      </c>
      <c r="J11" s="755"/>
    </row>
    <row r="12" spans="1:10" ht="24.75" customHeight="1">
      <c r="A12" s="835" t="s">
        <v>532</v>
      </c>
      <c r="B12" s="836"/>
      <c r="C12" s="758">
        <v>10156.130000000001</v>
      </c>
      <c r="D12" s="759">
        <v>8776.6</v>
      </c>
      <c r="E12" s="750">
        <f t="shared" ref="E12:E16" si="0">(D12-C12)/C12</f>
        <v>-0.13583225106413571</v>
      </c>
      <c r="F12" s="758">
        <v>65717.36</v>
      </c>
      <c r="G12" s="759">
        <v>63637.090000000004</v>
      </c>
      <c r="H12" s="748">
        <f t="shared" ref="H12:H13" si="1">(G12-F12)/F12</f>
        <v>-3.1654801714493655E-2</v>
      </c>
      <c r="I12" s="750">
        <f>G12/$G$12</f>
        <v>1</v>
      </c>
      <c r="J12" s="755"/>
    </row>
    <row r="13" spans="1:10" ht="17.25" customHeight="1">
      <c r="A13" s="760"/>
      <c r="B13" s="761" t="s">
        <v>41</v>
      </c>
      <c r="C13" s="762">
        <v>9156</v>
      </c>
      <c r="D13" s="763">
        <v>8776.6</v>
      </c>
      <c r="E13" s="764">
        <f t="shared" si="0"/>
        <v>-4.1437308868501492E-2</v>
      </c>
      <c r="F13" s="762">
        <v>60527</v>
      </c>
      <c r="G13" s="763">
        <v>63637.090000000004</v>
      </c>
      <c r="H13" s="765">
        <f t="shared" si="1"/>
        <v>5.1383514795050204E-2</v>
      </c>
      <c r="I13" s="764">
        <f>G13/$G$12</f>
        <v>1</v>
      </c>
      <c r="J13" s="755"/>
    </row>
    <row r="14" spans="1:10" ht="17.25" customHeight="1">
      <c r="A14" s="760"/>
      <c r="B14" s="619" t="s">
        <v>481</v>
      </c>
      <c r="C14" s="762">
        <v>1000</v>
      </c>
      <c r="D14" s="763" t="s">
        <v>54</v>
      </c>
      <c r="E14" s="764" t="s">
        <v>54</v>
      </c>
      <c r="F14" s="762">
        <v>5190</v>
      </c>
      <c r="G14" s="763" t="s">
        <v>54</v>
      </c>
      <c r="H14" s="765" t="s">
        <v>54</v>
      </c>
      <c r="I14" s="764" t="s">
        <v>54</v>
      </c>
      <c r="J14" s="755"/>
    </row>
    <row r="15" spans="1:10" ht="24.75" customHeight="1">
      <c r="A15" s="826" t="s">
        <v>533</v>
      </c>
      <c r="B15" s="827"/>
      <c r="C15" s="766">
        <v>12</v>
      </c>
      <c r="D15" s="767">
        <v>1</v>
      </c>
      <c r="E15" s="616">
        <f t="shared" si="0"/>
        <v>-0.91666666666666663</v>
      </c>
      <c r="F15" s="766">
        <v>144</v>
      </c>
      <c r="G15" s="767">
        <v>78</v>
      </c>
      <c r="H15" s="617">
        <f>(G15-F15)/F15</f>
        <v>-0.45833333333333331</v>
      </c>
      <c r="I15" s="616">
        <v>1</v>
      </c>
      <c r="J15" s="755"/>
    </row>
    <row r="16" spans="1:10" ht="21" customHeight="1">
      <c r="A16" s="618"/>
      <c r="B16" s="619" t="s">
        <v>481</v>
      </c>
      <c r="C16" s="768">
        <v>12</v>
      </c>
      <c r="D16" s="769">
        <v>1</v>
      </c>
      <c r="E16" s="620">
        <f t="shared" si="0"/>
        <v>-0.91666666666666663</v>
      </c>
      <c r="F16" s="768">
        <v>144</v>
      </c>
      <c r="G16" s="769">
        <v>78</v>
      </c>
      <c r="H16" s="621">
        <f>(G16-F16)/F16</f>
        <v>-0.45833333333333331</v>
      </c>
      <c r="I16" s="620">
        <v>1</v>
      </c>
      <c r="J16" s="755"/>
    </row>
    <row r="18" spans="1:9" ht="32.25" customHeight="1">
      <c r="A18" s="789" t="s">
        <v>650</v>
      </c>
      <c r="B18" s="789"/>
      <c r="C18" s="789"/>
      <c r="D18" s="789"/>
      <c r="E18" s="789"/>
      <c r="F18" s="789"/>
      <c r="G18" s="789"/>
      <c r="H18" s="789"/>
      <c r="I18" s="789"/>
    </row>
  </sheetData>
  <mergeCells count="7">
    <mergeCell ref="A18:I18"/>
    <mergeCell ref="A15:B15"/>
    <mergeCell ref="C5:E5"/>
    <mergeCell ref="F5:I5"/>
    <mergeCell ref="A6:B6"/>
    <mergeCell ref="A7:B7"/>
    <mergeCell ref="A12:B12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17</vt:i4>
      </vt:variant>
    </vt:vector>
  </HeadingPairs>
  <TitlesOfParts>
    <vt:vector size="41" baseType="lpstr">
      <vt:lpstr>1. PRODUCCIÓN METÁLICA</vt:lpstr>
      <vt:lpstr>2. PRODUCCIÓN EMPRESAS </vt:lpstr>
      <vt:lpstr>08.5 RECAUDACION TRIB</vt:lpstr>
      <vt:lpstr>SALDO IED por SECTOR</vt:lpstr>
      <vt:lpstr>2.1PRODUCCION METÁLICA UNIDADES</vt:lpstr>
      <vt:lpstr>3. PRODUCCIÓN REGIONES</vt:lpstr>
      <vt:lpstr>4. NO METÁLICA</vt:lpstr>
      <vt:lpstr>4.1 NO METÁLICA REGIONES</vt:lpstr>
      <vt:lpstr>4.2 PRODUCCIÓN CARBONÍFERA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13.2 PETITORIOS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 CATASTRO ACTIVIDAD'!Área_de_impresión</vt:lpstr>
      <vt:lpstr>'13.1 ACTIVIDAD MINERA'!Área_de_impresión</vt:lpstr>
      <vt:lpstr>'13.2 PETITORIOS'!Área_de_impresión</vt:lpstr>
      <vt:lpstr>'14. RECAUDACIÓN'!Área_de_impresión</vt:lpstr>
      <vt:lpstr>'2. PRODUCCIÓN EMPRESAS '!Área_de_impresión</vt:lpstr>
      <vt:lpstr>'3. PRODUCCIÓN REGIONES'!Área_de_impresión</vt:lpstr>
      <vt:lpstr>'4. NO METÁLICA'!Área_de_impresión</vt:lpstr>
      <vt:lpstr>'5. MACROECONÓMICAS'!Área_de_impresión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TEMP_DGM152</cp:lastModifiedBy>
  <cp:lastPrinted>2018-07-23T15:22:38Z</cp:lastPrinted>
  <dcterms:created xsi:type="dcterms:W3CDTF">2014-07-07T20:10:18Z</dcterms:created>
  <dcterms:modified xsi:type="dcterms:W3CDTF">2018-08-27T16:41:41Z</dcterms:modified>
</cp:coreProperties>
</file>