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3250" windowHeight="9735" tabRatio="823"/>
  </bookViews>
  <sheets>
    <sheet name="1. PRODUCCIÓN METÁLICA" sheetId="35" r:id="rId1"/>
    <sheet name="2. PRODUCCIÓN EMPRESAS" sheetId="25" r:id="rId2"/>
    <sheet name="08.5 RECAUDACION TRIB" sheetId="33" state="hidden" r:id="rId3"/>
    <sheet name="SALDO IED por SECTOR" sheetId="32" state="hidden" r:id="rId4"/>
    <sheet name="3. PRODUCCIÓN REGIONES" sheetId="10" r:id="rId5"/>
    <sheet name="4. NO METÁLICA" sheetId="34" r:id="rId6"/>
    <sheet name="5. MACROECONÓMICAS" sheetId="36" r:id="rId7"/>
    <sheet name="03.1 EXPORTACIONES MINERAS" sheetId="3" state="hidden" r:id="rId8"/>
    <sheet name="6. EXPORTACIONES" sheetId="37" r:id="rId9"/>
    <sheet name="6.1 EXPORTACIONES PART" sheetId="38" r:id="rId10"/>
    <sheet name="6.2 EXPORT PRODUCTOS" sheetId="39" r:id="rId11"/>
    <sheet name="7. INVERSIONES" sheetId="40" r:id="rId12"/>
    <sheet name="8. INVERSIONES TIPO" sheetId="41" r:id="rId13"/>
    <sheet name="9. INVERSIONES RUBRO" sheetId="42" r:id="rId14"/>
    <sheet name="10. EMPLEO" sheetId="43" r:id="rId15"/>
    <sheet name="11. TRANSFERENCIAS" sheetId="44" r:id="rId16"/>
    <sheet name="12. TRANSFERENCIAS 2" sheetId="45" r:id="rId17"/>
    <sheet name="13. CATASTRO ACTIVIDAD" sheetId="46" r:id="rId18"/>
    <sheet name="13.1 ACTIVIDAD MINERA" sheetId="50" r:id="rId19"/>
    <sheet name="14. RECAUDACIÓN" sheetId="48" r:id="rId20"/>
  </sheets>
  <definedNames>
    <definedName name="_xlnm.Print_Area" localSheetId="0">'1. PRODUCCIÓN METÁLICA'!$A$1:$I$37</definedName>
    <definedName name="_xlnm.Print_Area" localSheetId="14">'10. EMPLEO'!$A$1:$N$55</definedName>
    <definedName name="_xlnm.Print_Area" localSheetId="15">'11. TRANSFERENCIAS'!$A$1:$L$58</definedName>
    <definedName name="_xlnm.Print_Area" localSheetId="16">'12. TRANSFERENCIAS 2'!$A$1:$L$88</definedName>
    <definedName name="_xlnm.Print_Area" localSheetId="17">'13. CATASTRO ACTIVIDAD'!$A$1:$N$44</definedName>
    <definedName name="_xlnm.Print_Area" localSheetId="18">'13.1 ACTIVIDAD MINERA'!$A$1:$E$33</definedName>
    <definedName name="_xlnm.Print_Area" localSheetId="19">'14. RECAUDACIÓN'!$A$1:$F$18</definedName>
    <definedName name="_xlnm.Print_Area" localSheetId="1">'2. PRODUCCIÓN EMPRESAS'!$A$1:$H$78</definedName>
    <definedName name="_xlnm.Print_Area" localSheetId="4">'3. PRODUCCIÓN REGIONES'!$A$1:$H$93</definedName>
    <definedName name="_xlnm.Print_Area" localSheetId="5">'4. NO METÁLICA'!$A$1:$H$45</definedName>
    <definedName name="_xlnm.Print_Area" localSheetId="6">'5. MACROECONÓMICAS'!$A$1:$I$57</definedName>
    <definedName name="_xlnm.Print_Area" localSheetId="9">'6.1 EXPORTACIONES PART'!$A$1:$AB$25</definedName>
    <definedName name="_xlnm.Print_Area" localSheetId="10">'6.2 EXPORT PRODUCTOS'!$A$1:$C$42</definedName>
    <definedName name="_xlnm.Print_Area" localSheetId="11">'7. INVERSIONES'!$A$1:$H$36</definedName>
    <definedName name="_xlnm.Print_Area" localSheetId="12">'8. INVERSIONES TIPO'!$A$1:$H$88</definedName>
    <definedName name="_xlnm.Print_Area" localSheetId="13">'9. INVERSIONES RUBRO'!$A$1:$H$81</definedName>
  </definedNames>
  <calcPr calcId="145621"/>
</workbook>
</file>

<file path=xl/calcChain.xml><?xml version="1.0" encoding="utf-8"?>
<calcChain xmlns="http://schemas.openxmlformats.org/spreadsheetml/2006/main">
  <c r="F16" i="35" l="1"/>
  <c r="N55" i="43" l="1"/>
  <c r="B16" i="48"/>
  <c r="K31" i="44"/>
  <c r="E30" i="43"/>
  <c r="D30" i="43"/>
  <c r="C30" i="43"/>
  <c r="B30" i="43"/>
  <c r="I30" i="43"/>
  <c r="H30" i="43"/>
  <c r="E19" i="43"/>
  <c r="B18" i="43"/>
  <c r="G55" i="42"/>
  <c r="D55" i="42"/>
  <c r="G43" i="42"/>
  <c r="D43" i="42"/>
  <c r="G31" i="42"/>
  <c r="D31" i="42"/>
  <c r="G19" i="42"/>
  <c r="D19" i="42"/>
  <c r="G7" i="42"/>
  <c r="D7" i="42"/>
  <c r="H18" i="40"/>
  <c r="H17" i="40"/>
  <c r="H16" i="40"/>
  <c r="H15" i="40"/>
  <c r="D7" i="41"/>
  <c r="B15" i="40"/>
  <c r="AA21" i="38" l="1"/>
  <c r="Z21" i="38"/>
  <c r="Y21" i="38"/>
  <c r="AB23" i="38"/>
  <c r="AA23" i="38"/>
  <c r="B60" i="37"/>
  <c r="B54" i="37"/>
  <c r="B21" i="37"/>
  <c r="B15" i="37"/>
  <c r="B34" i="35"/>
  <c r="B29" i="35"/>
  <c r="B24" i="35"/>
  <c r="B16" i="35"/>
  <c r="I28" i="43" l="1"/>
  <c r="I29" i="43"/>
  <c r="D29" i="43"/>
  <c r="C29" i="43"/>
  <c r="B29" i="43"/>
  <c r="E28" i="43"/>
  <c r="I26" i="43"/>
  <c r="I23" i="43"/>
  <c r="I22" i="43"/>
  <c r="E21" i="43"/>
  <c r="E20" i="43"/>
  <c r="I20" i="43"/>
  <c r="E18" i="43"/>
  <c r="D18" i="43"/>
  <c r="C18" i="43"/>
  <c r="I17" i="43"/>
  <c r="I14" i="43"/>
  <c r="I13" i="43"/>
  <c r="I9" i="43"/>
  <c r="I6" i="43"/>
  <c r="H66" i="42"/>
  <c r="G66" i="42"/>
  <c r="D66" i="42"/>
  <c r="H65" i="42"/>
  <c r="G65" i="42"/>
  <c r="D65" i="42"/>
  <c r="G64" i="42"/>
  <c r="D64" i="42"/>
  <c r="G63" i="42"/>
  <c r="D63" i="42"/>
  <c r="H62" i="42"/>
  <c r="G62" i="42"/>
  <c r="D62" i="42"/>
  <c r="H61" i="42"/>
  <c r="G61" i="42"/>
  <c r="D61" i="42"/>
  <c r="G60" i="42"/>
  <c r="D60" i="42"/>
  <c r="H59" i="42"/>
  <c r="G58" i="42"/>
  <c r="D58" i="42"/>
  <c r="G57" i="42"/>
  <c r="D57" i="42"/>
  <c r="H56" i="42"/>
  <c r="G56" i="42"/>
  <c r="D56" i="42"/>
  <c r="H55" i="42"/>
  <c r="F55" i="42"/>
  <c r="H63" i="42" s="1"/>
  <c r="E55" i="42"/>
  <c r="C55" i="42"/>
  <c r="B55" i="42"/>
  <c r="G54" i="42"/>
  <c r="D54" i="42"/>
  <c r="G53" i="42"/>
  <c r="D53" i="42"/>
  <c r="H52" i="42"/>
  <c r="G52" i="42"/>
  <c r="D52" i="42"/>
  <c r="H51" i="42"/>
  <c r="H50" i="42"/>
  <c r="G50" i="42"/>
  <c r="D50" i="42"/>
  <c r="H49" i="42"/>
  <c r="G49" i="42"/>
  <c r="D49" i="42"/>
  <c r="G48" i="42"/>
  <c r="D48" i="42"/>
  <c r="G47" i="42"/>
  <c r="D47" i="42"/>
  <c r="H46" i="42"/>
  <c r="G46" i="42"/>
  <c r="D46" i="42"/>
  <c r="H45" i="42"/>
  <c r="G45" i="42"/>
  <c r="D45" i="42"/>
  <c r="D44" i="42"/>
  <c r="H43" i="42"/>
  <c r="F43" i="42"/>
  <c r="H53" i="42" s="1"/>
  <c r="E43" i="42"/>
  <c r="C43" i="42"/>
  <c r="B43" i="42"/>
  <c r="G42" i="42"/>
  <c r="D42" i="42"/>
  <c r="G41" i="42"/>
  <c r="D41" i="42"/>
  <c r="G40" i="42"/>
  <c r="D40" i="42"/>
  <c r="H39" i="42"/>
  <c r="G38" i="42"/>
  <c r="D38" i="42"/>
  <c r="H37" i="42"/>
  <c r="G37" i="42"/>
  <c r="D37" i="42"/>
  <c r="G36" i="42"/>
  <c r="D36" i="42"/>
  <c r="G35" i="42"/>
  <c r="D35" i="42"/>
  <c r="G34" i="42"/>
  <c r="D34" i="42"/>
  <c r="H33" i="42"/>
  <c r="D33" i="42"/>
  <c r="G32" i="42"/>
  <c r="D32" i="42"/>
  <c r="F31" i="42"/>
  <c r="H40" i="42" s="1"/>
  <c r="E31" i="42"/>
  <c r="C31" i="42"/>
  <c r="B31" i="42"/>
  <c r="H30" i="42"/>
  <c r="G30" i="42"/>
  <c r="D30" i="42"/>
  <c r="G29" i="42"/>
  <c r="D29" i="42"/>
  <c r="D28" i="42"/>
  <c r="G27" i="42"/>
  <c r="D27" i="42"/>
  <c r="G26" i="42"/>
  <c r="D26" i="42"/>
  <c r="G25" i="42"/>
  <c r="D25" i="42"/>
  <c r="G23" i="42"/>
  <c r="D23" i="42"/>
  <c r="G22" i="42"/>
  <c r="D22" i="42"/>
  <c r="G21" i="42"/>
  <c r="D21" i="42"/>
  <c r="G20" i="42"/>
  <c r="D20" i="42"/>
  <c r="F19" i="42"/>
  <c r="H24" i="42" s="1"/>
  <c r="E19" i="42"/>
  <c r="C19" i="42"/>
  <c r="B19" i="42"/>
  <c r="H18" i="42"/>
  <c r="G18" i="42"/>
  <c r="D18" i="42"/>
  <c r="H17" i="42"/>
  <c r="H16" i="42"/>
  <c r="G16" i="42"/>
  <c r="H15" i="42"/>
  <c r="G15" i="42"/>
  <c r="D15" i="42"/>
  <c r="H14" i="42"/>
  <c r="H13" i="42"/>
  <c r="G13" i="42"/>
  <c r="D13" i="42"/>
  <c r="H11" i="42"/>
  <c r="H10" i="42"/>
  <c r="H9" i="42"/>
  <c r="G9" i="42"/>
  <c r="H8" i="42"/>
  <c r="H7" i="42"/>
  <c r="F7" i="42"/>
  <c r="H12" i="42" s="1"/>
  <c r="E7" i="42"/>
  <c r="C7" i="42"/>
  <c r="B7" i="42"/>
  <c r="F88" i="41"/>
  <c r="H84" i="41" s="1"/>
  <c r="E88" i="41"/>
  <c r="C88" i="41"/>
  <c r="B88" i="41"/>
  <c r="G87" i="41"/>
  <c r="D87" i="41"/>
  <c r="G86" i="41"/>
  <c r="D86" i="41"/>
  <c r="G85" i="41"/>
  <c r="D85" i="41"/>
  <c r="G84" i="41"/>
  <c r="D84" i="41"/>
  <c r="G83" i="41"/>
  <c r="D83" i="41"/>
  <c r="G82" i="41"/>
  <c r="D82" i="41"/>
  <c r="G81" i="41"/>
  <c r="D81" i="41"/>
  <c r="G80" i="41"/>
  <c r="D80" i="41"/>
  <c r="G79" i="41"/>
  <c r="D79" i="41"/>
  <c r="H78" i="41"/>
  <c r="G78" i="41"/>
  <c r="G77" i="41"/>
  <c r="D77" i="41"/>
  <c r="G75" i="41"/>
  <c r="D75" i="41"/>
  <c r="G74" i="41"/>
  <c r="D74" i="41"/>
  <c r="H73" i="41"/>
  <c r="G73" i="41"/>
  <c r="D73" i="41"/>
  <c r="G72" i="41"/>
  <c r="D72" i="41"/>
  <c r="G70" i="41"/>
  <c r="D70" i="41"/>
  <c r="G69" i="41"/>
  <c r="D69" i="41"/>
  <c r="G68" i="41"/>
  <c r="D68" i="41"/>
  <c r="G67" i="41"/>
  <c r="D67" i="41"/>
  <c r="G66" i="41"/>
  <c r="D66" i="41"/>
  <c r="G65" i="41"/>
  <c r="D65" i="41"/>
  <c r="G64" i="41"/>
  <c r="D64" i="41"/>
  <c r="H63" i="41"/>
  <c r="G63" i="41"/>
  <c r="D63" i="41"/>
  <c r="G62" i="41"/>
  <c r="D62" i="41"/>
  <c r="G61" i="41"/>
  <c r="D61" i="41"/>
  <c r="G60" i="41"/>
  <c r="D60" i="41"/>
  <c r="G59" i="41"/>
  <c r="D59" i="41"/>
  <c r="G58" i="41"/>
  <c r="D58" i="41"/>
  <c r="G57" i="41"/>
  <c r="D57" i="41"/>
  <c r="G56" i="41"/>
  <c r="D56" i="41"/>
  <c r="G55" i="41"/>
  <c r="D55" i="41"/>
  <c r="D54" i="41"/>
  <c r="G53" i="41"/>
  <c r="D53" i="41"/>
  <c r="H52" i="41"/>
  <c r="G52" i="41"/>
  <c r="D52" i="41"/>
  <c r="G51" i="41"/>
  <c r="D51" i="41"/>
  <c r="G50" i="41"/>
  <c r="D50" i="41"/>
  <c r="G49" i="41"/>
  <c r="D49" i="41"/>
  <c r="G48" i="41"/>
  <c r="D48" i="41"/>
  <c r="G47" i="41"/>
  <c r="D47" i="41"/>
  <c r="G46" i="41"/>
  <c r="D46" i="41"/>
  <c r="G44" i="41"/>
  <c r="D44" i="41"/>
  <c r="G43" i="41"/>
  <c r="D43" i="41"/>
  <c r="H42" i="41"/>
  <c r="G42" i="41"/>
  <c r="D42" i="41"/>
  <c r="G41" i="41"/>
  <c r="D41" i="41"/>
  <c r="G40" i="41"/>
  <c r="D40" i="41"/>
  <c r="G39" i="41"/>
  <c r="D39" i="41"/>
  <c r="G37" i="41"/>
  <c r="D37" i="41"/>
  <c r="H31" i="41"/>
  <c r="F31" i="41"/>
  <c r="H22" i="41" s="1"/>
  <c r="E31" i="41"/>
  <c r="C31" i="41"/>
  <c r="B31" i="41"/>
  <c r="H30" i="41"/>
  <c r="G30" i="41"/>
  <c r="D30" i="41"/>
  <c r="H29" i="41"/>
  <c r="G29" i="41"/>
  <c r="H28" i="41"/>
  <c r="G28" i="41"/>
  <c r="H27" i="41"/>
  <c r="G27" i="41"/>
  <c r="D27" i="41"/>
  <c r="G26" i="41"/>
  <c r="D26" i="41"/>
  <c r="H25" i="41"/>
  <c r="G25" i="41"/>
  <c r="D25" i="41"/>
  <c r="H24" i="41"/>
  <c r="G24" i="41"/>
  <c r="D24" i="41"/>
  <c r="H23" i="41"/>
  <c r="G23" i="41"/>
  <c r="D23" i="41"/>
  <c r="G22" i="41"/>
  <c r="D22" i="41"/>
  <c r="H21" i="41"/>
  <c r="G21" i="41"/>
  <c r="D21" i="41"/>
  <c r="H20" i="41"/>
  <c r="G20" i="41"/>
  <c r="D20" i="41"/>
  <c r="H19" i="41"/>
  <c r="G19" i="41"/>
  <c r="D19" i="41"/>
  <c r="G18" i="41"/>
  <c r="D18" i="41"/>
  <c r="H17" i="41"/>
  <c r="G17" i="41"/>
  <c r="D17" i="41"/>
  <c r="H16" i="41"/>
  <c r="G16" i="41"/>
  <c r="D16" i="41"/>
  <c r="H15" i="41"/>
  <c r="G15" i="41"/>
  <c r="D15" i="41"/>
  <c r="G14" i="41"/>
  <c r="D14" i="41"/>
  <c r="H13" i="41"/>
  <c r="G13" i="41"/>
  <c r="D13" i="41"/>
  <c r="H12" i="41"/>
  <c r="G12" i="41"/>
  <c r="D12" i="41"/>
  <c r="H11" i="41"/>
  <c r="G11" i="41"/>
  <c r="D11" i="41"/>
  <c r="G10" i="41"/>
  <c r="D10" i="41"/>
  <c r="H9" i="41"/>
  <c r="G9" i="41"/>
  <c r="H8" i="41"/>
  <c r="G8" i="41"/>
  <c r="H7" i="41"/>
  <c r="G7" i="41"/>
  <c r="G22" i="40"/>
  <c r="G23" i="40" s="1"/>
  <c r="B22" i="40"/>
  <c r="B23" i="40" s="1"/>
  <c r="H21" i="40"/>
  <c r="I15" i="40"/>
  <c r="G15" i="40"/>
  <c r="F15" i="40"/>
  <c r="F22" i="40" s="1"/>
  <c r="F23" i="40" s="1"/>
  <c r="E15" i="40"/>
  <c r="E22" i="40" s="1"/>
  <c r="E23" i="40" s="1"/>
  <c r="D15" i="40"/>
  <c r="D22" i="40" s="1"/>
  <c r="D23" i="40" s="1"/>
  <c r="C15" i="40"/>
  <c r="C22" i="40" s="1"/>
  <c r="I14" i="40"/>
  <c r="I13" i="40"/>
  <c r="I12" i="40"/>
  <c r="I11" i="40"/>
  <c r="I10" i="40"/>
  <c r="I9" i="40"/>
  <c r="I8" i="40"/>
  <c r="I7" i="40"/>
  <c r="I6" i="40"/>
  <c r="I5" i="40"/>
  <c r="H67" i="41" l="1"/>
  <c r="H55" i="41"/>
  <c r="H86" i="41"/>
  <c r="D88" i="41"/>
  <c r="H38" i="41"/>
  <c r="H48" i="41"/>
  <c r="H59" i="41"/>
  <c r="D31" i="41"/>
  <c r="H82" i="41"/>
  <c r="I7" i="43"/>
  <c r="I15" i="43"/>
  <c r="I19" i="43"/>
  <c r="I24" i="43"/>
  <c r="I8" i="43"/>
  <c r="I16" i="43"/>
  <c r="I25" i="43"/>
  <c r="E29" i="43"/>
  <c r="I10" i="43"/>
  <c r="I18" i="43"/>
  <c r="I27" i="43"/>
  <c r="I11" i="43"/>
  <c r="I21" i="43"/>
  <c r="I12" i="43"/>
  <c r="H19" i="42"/>
  <c r="H25" i="42"/>
  <c r="H28" i="42"/>
  <c r="H32" i="42"/>
  <c r="H35" i="42"/>
  <c r="H41" i="42"/>
  <c r="H48" i="42"/>
  <c r="H54" i="42"/>
  <c r="H58" i="42"/>
  <c r="H64" i="42"/>
  <c r="H21" i="42"/>
  <c r="H27" i="42"/>
  <c r="H22" i="42"/>
  <c r="H38" i="42"/>
  <c r="H26" i="42"/>
  <c r="H36" i="42"/>
  <c r="H23" i="42"/>
  <c r="H44" i="42"/>
  <c r="H60" i="42"/>
  <c r="H20" i="42"/>
  <c r="H29" i="42"/>
  <c r="H42" i="42"/>
  <c r="H31" i="42"/>
  <c r="H34" i="42"/>
  <c r="H47" i="42"/>
  <c r="H57" i="42"/>
  <c r="H41" i="41"/>
  <c r="H47" i="41"/>
  <c r="H66" i="41"/>
  <c r="H72" i="41"/>
  <c r="H81" i="41"/>
  <c r="G88" i="41"/>
  <c r="H44" i="41"/>
  <c r="H50" i="41"/>
  <c r="H61" i="41"/>
  <c r="H69" i="41"/>
  <c r="H75" i="41"/>
  <c r="H88" i="41"/>
  <c r="H10" i="41"/>
  <c r="H18" i="41"/>
  <c r="H26" i="41"/>
  <c r="G31" i="41"/>
  <c r="H39" i="41"/>
  <c r="H45" i="41"/>
  <c r="H53" i="41"/>
  <c r="H56" i="41"/>
  <c r="H64" i="41"/>
  <c r="H76" i="41"/>
  <c r="H79" i="41"/>
  <c r="H87" i="41"/>
  <c r="H51" i="41"/>
  <c r="H54" i="41"/>
  <c r="H62" i="41"/>
  <c r="H70" i="41"/>
  <c r="H85" i="41"/>
  <c r="H40" i="41"/>
  <c r="H46" i="41"/>
  <c r="H57" i="41"/>
  <c r="H65" i="41"/>
  <c r="H71" i="41"/>
  <c r="H77" i="41"/>
  <c r="H80" i="41"/>
  <c r="H14" i="41"/>
  <c r="H37" i="41"/>
  <c r="H43" i="41"/>
  <c r="H49" i="41"/>
  <c r="H60" i="41"/>
  <c r="H68" i="41"/>
  <c r="H74" i="41"/>
  <c r="H83" i="41"/>
  <c r="H58" i="41"/>
  <c r="C23" i="40"/>
  <c r="H22" i="40"/>
  <c r="H23" i="40" s="1"/>
  <c r="AA13" i="38" l="1"/>
  <c r="AA18" i="38"/>
  <c r="C15" i="37"/>
  <c r="C34" i="35"/>
  <c r="D34" i="35"/>
  <c r="E34" i="35"/>
  <c r="F34" i="35"/>
  <c r="G34" i="35"/>
  <c r="H34" i="35"/>
  <c r="I34" i="35"/>
  <c r="B13" i="48" l="1"/>
  <c r="E31" i="50"/>
  <c r="D31" i="50"/>
  <c r="C31" i="50"/>
  <c r="Z23" i="38"/>
  <c r="Y23" i="38"/>
  <c r="G40" i="34"/>
  <c r="D40" i="34"/>
  <c r="D7" i="34"/>
  <c r="G7" i="34"/>
  <c r="D15" i="37"/>
  <c r="E15" i="37"/>
  <c r="F15" i="37"/>
  <c r="G15" i="37"/>
  <c r="H15" i="37"/>
  <c r="I15" i="37"/>
  <c r="J15" i="37"/>
  <c r="K15" i="37"/>
  <c r="G37" i="34" l="1"/>
  <c r="G36" i="34"/>
  <c r="G35" i="34"/>
  <c r="G33" i="34"/>
  <c r="G32" i="34"/>
  <c r="G31" i="34"/>
  <c r="G30" i="34"/>
  <c r="G29" i="34"/>
  <c r="G27" i="34"/>
  <c r="G26" i="34"/>
  <c r="G25" i="34"/>
  <c r="G24" i="34"/>
  <c r="G23" i="34"/>
  <c r="G22" i="34"/>
  <c r="G21" i="34"/>
  <c r="G20" i="34"/>
  <c r="G19" i="34"/>
  <c r="G18" i="34"/>
  <c r="G17" i="34"/>
  <c r="G16" i="34"/>
  <c r="G15" i="34"/>
  <c r="G14" i="34"/>
  <c r="G13" i="34"/>
  <c r="G12" i="34"/>
  <c r="G11" i="34"/>
  <c r="G10" i="34"/>
  <c r="G9" i="34"/>
  <c r="D36" i="34"/>
  <c r="D35" i="34"/>
  <c r="D33" i="34"/>
  <c r="D32" i="34"/>
  <c r="D31" i="34"/>
  <c r="D30" i="34"/>
  <c r="D29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H43" i="34"/>
  <c r="D41" i="34"/>
  <c r="D42" i="34"/>
  <c r="B40" i="34"/>
  <c r="C40" i="34"/>
  <c r="C27" i="39" l="1"/>
  <c r="B27" i="39"/>
  <c r="B37" i="39"/>
  <c r="C37" i="39"/>
  <c r="B39" i="39"/>
  <c r="B28" i="39"/>
  <c r="B16" i="39"/>
  <c r="B15" i="39"/>
  <c r="B14" i="39"/>
  <c r="B13" i="39"/>
  <c r="B12" i="39"/>
  <c r="B11" i="39"/>
  <c r="B10" i="39"/>
  <c r="B9" i="39"/>
  <c r="B8" i="39"/>
  <c r="B6" i="39"/>
  <c r="AA7" i="38"/>
  <c r="AA6" i="38"/>
  <c r="M21" i="38"/>
  <c r="M23" i="38"/>
  <c r="I54" i="37"/>
  <c r="H54" i="37"/>
  <c r="G54" i="37"/>
  <c r="F54" i="37"/>
  <c r="E54" i="37"/>
  <c r="D54" i="37"/>
  <c r="C54" i="37"/>
  <c r="I18" i="36"/>
  <c r="F15" i="48" l="1"/>
  <c r="F14" i="48"/>
  <c r="F13" i="48"/>
  <c r="F16" i="48" s="1"/>
  <c r="E13" i="48"/>
  <c r="K57" i="45"/>
  <c r="K31" i="45"/>
  <c r="K5" i="45"/>
  <c r="F40" i="34" l="1"/>
  <c r="H42" i="34" s="1"/>
  <c r="I24" i="35"/>
  <c r="H41" i="34" l="1"/>
  <c r="D13" i="48" l="1"/>
  <c r="C13" i="48"/>
  <c r="D21" i="38" l="1"/>
  <c r="L23" i="38"/>
  <c r="L21" i="38"/>
  <c r="N69" i="3"/>
  <c r="N68" i="3"/>
  <c r="N67" i="3"/>
  <c r="N66" i="3"/>
  <c r="N65" i="3"/>
  <c r="N64" i="3"/>
  <c r="N63" i="3"/>
  <c r="N62" i="3"/>
  <c r="N58" i="3"/>
  <c r="N57" i="3"/>
  <c r="N56" i="3"/>
  <c r="N55" i="3"/>
  <c r="N54" i="3"/>
  <c r="N53" i="3"/>
  <c r="N52" i="3"/>
  <c r="N51" i="3"/>
  <c r="N50" i="3"/>
  <c r="N42" i="3"/>
  <c r="I17" i="36"/>
  <c r="N59" i="3" l="1"/>
  <c r="G42" i="34"/>
  <c r="G41" i="34"/>
  <c r="E40" i="34"/>
  <c r="G8" i="34"/>
  <c r="D8" i="34"/>
  <c r="F7" i="34"/>
  <c r="E7" i="34"/>
  <c r="C7" i="34"/>
  <c r="B7" i="34"/>
  <c r="H29" i="34" l="1"/>
  <c r="H38" i="34"/>
  <c r="H10" i="34"/>
  <c r="H22" i="34"/>
  <c r="H14" i="34"/>
  <c r="H8" i="34"/>
  <c r="H16" i="34"/>
  <c r="H24" i="34"/>
  <c r="H32" i="34"/>
  <c r="H40" i="34"/>
  <c r="H11" i="34"/>
  <c r="H19" i="34"/>
  <c r="H27" i="34"/>
  <c r="H35" i="34"/>
  <c r="H39" i="34"/>
  <c r="H30" i="34"/>
  <c r="H17" i="34"/>
  <c r="H12" i="34"/>
  <c r="H20" i="34"/>
  <c r="H28" i="34"/>
  <c r="H36" i="34"/>
  <c r="H9" i="34"/>
  <c r="H25" i="34"/>
  <c r="H33" i="34"/>
  <c r="H7" i="34"/>
  <c r="H15" i="34"/>
  <c r="H23" i="34"/>
  <c r="H31" i="34"/>
  <c r="H18" i="34"/>
  <c r="H26" i="34"/>
  <c r="H34" i="34"/>
  <c r="H37" i="34"/>
  <c r="H13" i="34"/>
  <c r="H21" i="34"/>
  <c r="I33" i="35" l="1"/>
  <c r="H33" i="35"/>
  <c r="G33" i="35"/>
  <c r="G16" i="35" s="1"/>
  <c r="F33" i="35"/>
  <c r="E33" i="35"/>
  <c r="D33" i="35"/>
  <c r="C33" i="35"/>
  <c r="B33" i="35"/>
  <c r="A33" i="35"/>
  <c r="I29" i="35"/>
  <c r="H29" i="35"/>
  <c r="G29" i="35"/>
  <c r="F29" i="35"/>
  <c r="E29" i="35"/>
  <c r="D29" i="35"/>
  <c r="C29" i="35"/>
  <c r="I16" i="35" l="1"/>
  <c r="H16" i="35"/>
  <c r="E16" i="35"/>
  <c r="D16" i="35"/>
  <c r="C16" i="35"/>
  <c r="E30" i="50" l="1"/>
  <c r="E29" i="50"/>
  <c r="E28" i="50"/>
  <c r="E27" i="50"/>
  <c r="E26" i="50"/>
  <c r="E25" i="50"/>
  <c r="E24" i="50"/>
  <c r="E23" i="50"/>
  <c r="E22" i="50"/>
  <c r="E21" i="50"/>
  <c r="E20" i="50"/>
  <c r="E19" i="50"/>
  <c r="C13" i="50"/>
  <c r="D13" i="50" s="1"/>
  <c r="A13" i="50"/>
  <c r="D10" i="50"/>
  <c r="D9" i="50"/>
  <c r="D8" i="50"/>
  <c r="D7" i="50"/>
  <c r="D6" i="50"/>
  <c r="D5" i="50"/>
  <c r="L57" i="45" l="1"/>
  <c r="L31" i="45"/>
  <c r="J31" i="45"/>
  <c r="G31" i="45"/>
  <c r="J5" i="45"/>
  <c r="F5" i="45"/>
  <c r="C5" i="45"/>
  <c r="N21" i="38" l="1"/>
  <c r="O21" i="38"/>
  <c r="P21" i="38"/>
  <c r="Q21" i="38"/>
  <c r="R21" i="38"/>
  <c r="S21" i="38"/>
  <c r="T21" i="38"/>
  <c r="U21" i="38"/>
  <c r="V21" i="38"/>
  <c r="W21" i="38"/>
  <c r="X21" i="38"/>
  <c r="I21" i="38"/>
  <c r="C21" i="38"/>
  <c r="B21" i="38"/>
  <c r="H24" i="35"/>
  <c r="G24" i="35"/>
  <c r="F24" i="35"/>
  <c r="E24" i="35"/>
  <c r="D24" i="35"/>
  <c r="C24" i="35"/>
  <c r="K6" i="44" l="1"/>
  <c r="L6" i="44"/>
  <c r="K7" i="44"/>
  <c r="L7" i="44"/>
  <c r="K8" i="44"/>
  <c r="L8" i="44"/>
  <c r="K9" i="44"/>
  <c r="L9" i="44"/>
  <c r="K10" i="44"/>
  <c r="L10" i="44"/>
  <c r="K11" i="44"/>
  <c r="L11" i="44"/>
  <c r="L31" i="44" s="1"/>
  <c r="K12" i="44"/>
  <c r="L12" i="44"/>
  <c r="K13" i="44"/>
  <c r="L13" i="44"/>
  <c r="K14" i="44"/>
  <c r="L14" i="44"/>
  <c r="K15" i="44"/>
  <c r="L15" i="44"/>
  <c r="K16" i="44"/>
  <c r="L16" i="44"/>
  <c r="K17" i="44"/>
  <c r="L17" i="44"/>
  <c r="K18" i="44"/>
  <c r="L18" i="44"/>
  <c r="K19" i="44"/>
  <c r="L19" i="44"/>
  <c r="K20" i="44"/>
  <c r="L20" i="44"/>
  <c r="K21" i="44"/>
  <c r="L21" i="44"/>
  <c r="K22" i="44"/>
  <c r="L22" i="44"/>
  <c r="K23" i="44"/>
  <c r="L23" i="44"/>
  <c r="K24" i="44"/>
  <c r="L24" i="44"/>
  <c r="K25" i="44"/>
  <c r="L25" i="44"/>
  <c r="K26" i="44"/>
  <c r="L26" i="44"/>
  <c r="K27" i="44"/>
  <c r="L27" i="44"/>
  <c r="K28" i="44"/>
  <c r="L28" i="44"/>
  <c r="K29" i="44"/>
  <c r="L29" i="44"/>
  <c r="K5" i="44"/>
  <c r="L5" i="44"/>
  <c r="J6" i="44"/>
  <c r="J7" i="44"/>
  <c r="J8" i="44"/>
  <c r="J9" i="44"/>
  <c r="J10" i="44"/>
  <c r="J11" i="44"/>
  <c r="J12" i="44"/>
  <c r="J13" i="44"/>
  <c r="J14" i="44"/>
  <c r="J15" i="44"/>
  <c r="J16" i="44"/>
  <c r="J17" i="44"/>
  <c r="J18" i="44"/>
  <c r="J19" i="44"/>
  <c r="J20" i="44"/>
  <c r="J21" i="44"/>
  <c r="J22" i="44"/>
  <c r="J23" i="44"/>
  <c r="J24" i="44"/>
  <c r="J25" i="44"/>
  <c r="J26" i="44"/>
  <c r="J27" i="44"/>
  <c r="J28" i="44"/>
  <c r="J29" i="44"/>
  <c r="J5" i="44"/>
  <c r="J31" i="44" l="1"/>
  <c r="X23" i="38"/>
  <c r="W23" i="38"/>
  <c r="V23" i="38"/>
  <c r="U23" i="38"/>
  <c r="T23" i="38"/>
  <c r="S23" i="38"/>
  <c r="R23" i="38"/>
  <c r="Q23" i="38"/>
  <c r="P23" i="38"/>
  <c r="O23" i="38"/>
  <c r="N23" i="38"/>
  <c r="K23" i="38"/>
  <c r="J23" i="38"/>
  <c r="I23" i="38"/>
  <c r="H23" i="38"/>
  <c r="G23" i="38"/>
  <c r="F23" i="38"/>
  <c r="E23" i="38"/>
  <c r="D23" i="38"/>
  <c r="C23" i="38"/>
  <c r="B23" i="38"/>
  <c r="K21" i="38"/>
  <c r="J21" i="38"/>
  <c r="H21" i="38"/>
  <c r="G21" i="38"/>
  <c r="F21" i="38"/>
  <c r="E21" i="38"/>
  <c r="AA17" i="38"/>
  <c r="AA16" i="38"/>
  <c r="AA15" i="38"/>
  <c r="AA14" i="38"/>
  <c r="AA12" i="38"/>
  <c r="AA11" i="38"/>
  <c r="AA10" i="38"/>
  <c r="AA9" i="38"/>
  <c r="AA8" i="38"/>
  <c r="B19" i="39" l="1"/>
  <c r="AB15" i="38" l="1"/>
  <c r="AB11" i="38"/>
  <c r="AB7" i="38"/>
  <c r="AB18" i="38"/>
  <c r="AB14" i="38"/>
  <c r="AB10" i="38"/>
  <c r="AB6" i="38"/>
  <c r="AB16" i="38"/>
  <c r="AB13" i="38"/>
  <c r="AB8" i="38"/>
  <c r="AB12" i="38"/>
  <c r="AB17" i="38"/>
  <c r="AB9" i="38"/>
  <c r="B31" i="45"/>
  <c r="C31" i="45"/>
  <c r="L5" i="45"/>
  <c r="C16" i="48" l="1"/>
  <c r="D16" i="48"/>
  <c r="E16" i="48"/>
  <c r="J57" i="45" l="1"/>
  <c r="I57" i="45"/>
  <c r="H57" i="45"/>
  <c r="G57" i="45"/>
  <c r="F57" i="45"/>
  <c r="E57" i="45"/>
  <c r="D57" i="45"/>
  <c r="C57" i="45"/>
  <c r="B57" i="45"/>
  <c r="I31" i="45"/>
  <c r="H31" i="45"/>
  <c r="F31" i="45"/>
  <c r="E31" i="45"/>
  <c r="D31" i="45"/>
  <c r="I5" i="45"/>
  <c r="H5" i="45"/>
  <c r="G5" i="45"/>
  <c r="E5" i="45"/>
  <c r="D5" i="45"/>
  <c r="B5" i="45"/>
  <c r="I29" i="44"/>
  <c r="H29" i="44"/>
  <c r="G29" i="44"/>
  <c r="F29" i="44"/>
  <c r="E29" i="44"/>
  <c r="D29" i="44"/>
  <c r="C29" i="44"/>
  <c r="B29" i="44"/>
  <c r="I28" i="44"/>
  <c r="H28" i="44"/>
  <c r="G28" i="44"/>
  <c r="F28" i="44"/>
  <c r="E28" i="44"/>
  <c r="D28" i="44"/>
  <c r="C28" i="44"/>
  <c r="B28" i="44"/>
  <c r="I27" i="44"/>
  <c r="H27" i="44"/>
  <c r="G27" i="44"/>
  <c r="F27" i="44"/>
  <c r="E27" i="44"/>
  <c r="D27" i="44"/>
  <c r="C27" i="44"/>
  <c r="B27" i="44"/>
  <c r="I26" i="44"/>
  <c r="H26" i="44"/>
  <c r="G26" i="44"/>
  <c r="F26" i="44"/>
  <c r="E26" i="44"/>
  <c r="D26" i="44"/>
  <c r="C26" i="44"/>
  <c r="B26" i="44"/>
  <c r="I25" i="44"/>
  <c r="H25" i="44"/>
  <c r="G25" i="44"/>
  <c r="F25" i="44"/>
  <c r="E25" i="44"/>
  <c r="D25" i="44"/>
  <c r="C25" i="44"/>
  <c r="B25" i="44"/>
  <c r="I24" i="44"/>
  <c r="H24" i="44"/>
  <c r="G24" i="44"/>
  <c r="F24" i="44"/>
  <c r="E24" i="44"/>
  <c r="D24" i="44"/>
  <c r="C24" i="44"/>
  <c r="B24" i="44"/>
  <c r="I23" i="44"/>
  <c r="H23" i="44"/>
  <c r="G23" i="44"/>
  <c r="F23" i="44"/>
  <c r="E23" i="44"/>
  <c r="D23" i="44"/>
  <c r="C23" i="44"/>
  <c r="B23" i="44"/>
  <c r="I22" i="44"/>
  <c r="H22" i="44"/>
  <c r="G22" i="44"/>
  <c r="F22" i="44"/>
  <c r="E22" i="44"/>
  <c r="D22" i="44"/>
  <c r="C22" i="44"/>
  <c r="B22" i="44"/>
  <c r="I21" i="44"/>
  <c r="H21" i="44"/>
  <c r="G21" i="44"/>
  <c r="F21" i="44"/>
  <c r="E21" i="44"/>
  <c r="D21" i="44"/>
  <c r="C21" i="44"/>
  <c r="B21" i="44"/>
  <c r="I20" i="44"/>
  <c r="H20" i="44"/>
  <c r="G20" i="44"/>
  <c r="F20" i="44"/>
  <c r="E20" i="44"/>
  <c r="D20" i="44"/>
  <c r="C20" i="44"/>
  <c r="B20" i="44"/>
  <c r="I19" i="44"/>
  <c r="H19" i="44"/>
  <c r="G19" i="44"/>
  <c r="F19" i="44"/>
  <c r="E19" i="44"/>
  <c r="D19" i="44"/>
  <c r="C19" i="44"/>
  <c r="B19" i="44"/>
  <c r="I18" i="44"/>
  <c r="H18" i="44"/>
  <c r="G18" i="44"/>
  <c r="F18" i="44"/>
  <c r="E18" i="44"/>
  <c r="D18" i="44"/>
  <c r="C18" i="44"/>
  <c r="B18" i="44"/>
  <c r="I17" i="44"/>
  <c r="H17" i="44"/>
  <c r="G17" i="44"/>
  <c r="F17" i="44"/>
  <c r="E17" i="44"/>
  <c r="D17" i="44"/>
  <c r="C17" i="44"/>
  <c r="B17" i="44"/>
  <c r="I16" i="44"/>
  <c r="H16" i="44"/>
  <c r="G16" i="44"/>
  <c r="F16" i="44"/>
  <c r="E16" i="44"/>
  <c r="D16" i="44"/>
  <c r="C16" i="44"/>
  <c r="B16" i="44"/>
  <c r="I15" i="44"/>
  <c r="H15" i="44"/>
  <c r="G15" i="44"/>
  <c r="F15" i="44"/>
  <c r="E15" i="44"/>
  <c r="D15" i="44"/>
  <c r="C15" i="44"/>
  <c r="B15" i="44"/>
  <c r="I14" i="44"/>
  <c r="H14" i="44"/>
  <c r="G14" i="44"/>
  <c r="F14" i="44"/>
  <c r="E14" i="44"/>
  <c r="D14" i="44"/>
  <c r="C14" i="44"/>
  <c r="B14" i="44"/>
  <c r="I13" i="44"/>
  <c r="H13" i="44"/>
  <c r="G13" i="44"/>
  <c r="F13" i="44"/>
  <c r="E13" i="44"/>
  <c r="D13" i="44"/>
  <c r="C13" i="44"/>
  <c r="B13" i="44"/>
  <c r="I12" i="44"/>
  <c r="H12" i="44"/>
  <c r="G12" i="44"/>
  <c r="F12" i="44"/>
  <c r="E12" i="44"/>
  <c r="D12" i="44"/>
  <c r="C12" i="44"/>
  <c r="B12" i="44"/>
  <c r="I11" i="44"/>
  <c r="H11" i="44"/>
  <c r="G11" i="44"/>
  <c r="F11" i="44"/>
  <c r="E11" i="44"/>
  <c r="D11" i="44"/>
  <c r="C11" i="44"/>
  <c r="B11" i="44"/>
  <c r="I10" i="44"/>
  <c r="H10" i="44"/>
  <c r="G10" i="44"/>
  <c r="F10" i="44"/>
  <c r="E10" i="44"/>
  <c r="D10" i="44"/>
  <c r="C10" i="44"/>
  <c r="B10" i="44"/>
  <c r="I9" i="44"/>
  <c r="H9" i="44"/>
  <c r="G9" i="44"/>
  <c r="F9" i="44"/>
  <c r="E9" i="44"/>
  <c r="D9" i="44"/>
  <c r="C9" i="44"/>
  <c r="B9" i="44"/>
  <c r="I8" i="44"/>
  <c r="H8" i="44"/>
  <c r="G8" i="44"/>
  <c r="F8" i="44"/>
  <c r="E8" i="44"/>
  <c r="D8" i="44"/>
  <c r="C8" i="44"/>
  <c r="B8" i="44"/>
  <c r="I7" i="44"/>
  <c r="H7" i="44"/>
  <c r="G7" i="44"/>
  <c r="F7" i="44"/>
  <c r="E7" i="44"/>
  <c r="D7" i="44"/>
  <c r="C7" i="44"/>
  <c r="B7" i="44"/>
  <c r="I6" i="44"/>
  <c r="H6" i="44"/>
  <c r="G6" i="44"/>
  <c r="F6" i="44"/>
  <c r="E6" i="44"/>
  <c r="D6" i="44"/>
  <c r="C6" i="44"/>
  <c r="B6" i="44"/>
  <c r="I5" i="44"/>
  <c r="I31" i="44" s="1"/>
  <c r="H5" i="44"/>
  <c r="H31" i="44" s="1"/>
  <c r="G5" i="44"/>
  <c r="F5" i="44"/>
  <c r="F31" i="44" s="1"/>
  <c r="E5" i="44"/>
  <c r="E31" i="44" s="1"/>
  <c r="D5" i="44"/>
  <c r="C5" i="44"/>
  <c r="B5" i="44"/>
  <c r="B31" i="44" s="1"/>
  <c r="AB69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I60" i="37" s="1"/>
  <c r="M69" i="3"/>
  <c r="L69" i="3"/>
  <c r="K69" i="3"/>
  <c r="J69" i="3"/>
  <c r="I69" i="3"/>
  <c r="H69" i="3"/>
  <c r="G69" i="3"/>
  <c r="F69" i="3"/>
  <c r="E69" i="3"/>
  <c r="D69" i="3"/>
  <c r="C69" i="3"/>
  <c r="B69" i="3"/>
  <c r="AB68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H60" i="37" s="1"/>
  <c r="M68" i="3"/>
  <c r="L68" i="3"/>
  <c r="K68" i="3"/>
  <c r="J68" i="3"/>
  <c r="I68" i="3"/>
  <c r="H68" i="3"/>
  <c r="G68" i="3"/>
  <c r="F68" i="3"/>
  <c r="E68" i="3"/>
  <c r="D68" i="3"/>
  <c r="C68" i="3"/>
  <c r="B68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M67" i="3"/>
  <c r="L67" i="3"/>
  <c r="K67" i="3"/>
  <c r="J67" i="3"/>
  <c r="I67" i="3"/>
  <c r="H67" i="3"/>
  <c r="G67" i="3"/>
  <c r="F67" i="3"/>
  <c r="E67" i="3"/>
  <c r="D67" i="3"/>
  <c r="C67" i="3"/>
  <c r="B67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F60" i="37" s="1"/>
  <c r="M66" i="3"/>
  <c r="L66" i="3"/>
  <c r="K66" i="3"/>
  <c r="J66" i="3"/>
  <c r="I66" i="3"/>
  <c r="H66" i="3"/>
  <c r="G66" i="3"/>
  <c r="F66" i="3"/>
  <c r="E66" i="3"/>
  <c r="D66" i="3"/>
  <c r="C66" i="3"/>
  <c r="B66" i="3"/>
  <c r="AB65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E60" i="37" s="1"/>
  <c r="M65" i="3"/>
  <c r="L65" i="3"/>
  <c r="K65" i="3"/>
  <c r="J65" i="3"/>
  <c r="I65" i="3"/>
  <c r="H65" i="3"/>
  <c r="G65" i="3"/>
  <c r="F65" i="3"/>
  <c r="E65" i="3"/>
  <c r="D65" i="3"/>
  <c r="C65" i="3"/>
  <c r="B65" i="3"/>
  <c r="AB64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D60" i="37" s="1"/>
  <c r="M64" i="3"/>
  <c r="L64" i="3"/>
  <c r="K64" i="3"/>
  <c r="J64" i="3"/>
  <c r="I64" i="3"/>
  <c r="H64" i="3"/>
  <c r="G64" i="3"/>
  <c r="F64" i="3"/>
  <c r="E64" i="3"/>
  <c r="D64" i="3"/>
  <c r="C64" i="3"/>
  <c r="B64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C60" i="37" s="1"/>
  <c r="M63" i="3"/>
  <c r="L63" i="3"/>
  <c r="K63" i="3"/>
  <c r="J63" i="3"/>
  <c r="I63" i="3"/>
  <c r="H63" i="3"/>
  <c r="G63" i="3"/>
  <c r="F63" i="3"/>
  <c r="E63" i="3"/>
  <c r="D63" i="3"/>
  <c r="C63" i="3"/>
  <c r="B63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M62" i="3"/>
  <c r="L62" i="3"/>
  <c r="K62" i="3"/>
  <c r="J62" i="3"/>
  <c r="I62" i="3"/>
  <c r="H62" i="3"/>
  <c r="G62" i="3"/>
  <c r="F62" i="3"/>
  <c r="E62" i="3"/>
  <c r="D62" i="3"/>
  <c r="C62" i="3"/>
  <c r="B62" i="3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M58" i="3"/>
  <c r="L58" i="3"/>
  <c r="K58" i="3"/>
  <c r="J58" i="3"/>
  <c r="I58" i="3"/>
  <c r="H58" i="3"/>
  <c r="G58" i="3"/>
  <c r="F58" i="3"/>
  <c r="E58" i="3"/>
  <c r="D58" i="3"/>
  <c r="C58" i="3"/>
  <c r="B58" i="3"/>
  <c r="A58" i="3"/>
  <c r="AB57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M57" i="3"/>
  <c r="L57" i="3"/>
  <c r="K57" i="3"/>
  <c r="J57" i="3"/>
  <c r="I57" i="3"/>
  <c r="H57" i="3"/>
  <c r="G57" i="3"/>
  <c r="F57" i="3"/>
  <c r="E57" i="3"/>
  <c r="D57" i="3"/>
  <c r="C57" i="3"/>
  <c r="B57" i="3"/>
  <c r="A57" i="3"/>
  <c r="AB56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M56" i="3"/>
  <c r="L56" i="3"/>
  <c r="K56" i="3"/>
  <c r="J56" i="3"/>
  <c r="I56" i="3"/>
  <c r="H56" i="3"/>
  <c r="G56" i="3"/>
  <c r="F56" i="3"/>
  <c r="E56" i="3"/>
  <c r="D56" i="3"/>
  <c r="C56" i="3"/>
  <c r="B56" i="3"/>
  <c r="A56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M55" i="3"/>
  <c r="L55" i="3"/>
  <c r="K55" i="3"/>
  <c r="J55" i="3"/>
  <c r="I55" i="3"/>
  <c r="H55" i="3"/>
  <c r="G55" i="3"/>
  <c r="F55" i="3"/>
  <c r="E55" i="3"/>
  <c r="D55" i="3"/>
  <c r="C55" i="3"/>
  <c r="B55" i="3"/>
  <c r="A55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M54" i="3"/>
  <c r="L54" i="3"/>
  <c r="K54" i="3"/>
  <c r="J54" i="3"/>
  <c r="I54" i="3"/>
  <c r="H54" i="3"/>
  <c r="G54" i="3"/>
  <c r="F54" i="3"/>
  <c r="E54" i="3"/>
  <c r="D54" i="3"/>
  <c r="C54" i="3"/>
  <c r="B54" i="3"/>
  <c r="A54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M53" i="3"/>
  <c r="L53" i="3"/>
  <c r="K53" i="3"/>
  <c r="J53" i="3"/>
  <c r="I53" i="3"/>
  <c r="H53" i="3"/>
  <c r="G53" i="3"/>
  <c r="F53" i="3"/>
  <c r="E53" i="3"/>
  <c r="D53" i="3"/>
  <c r="C53" i="3"/>
  <c r="B53" i="3"/>
  <c r="A53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M52" i="3"/>
  <c r="L52" i="3"/>
  <c r="K52" i="3"/>
  <c r="J52" i="3"/>
  <c r="I52" i="3"/>
  <c r="H52" i="3"/>
  <c r="G52" i="3"/>
  <c r="F52" i="3"/>
  <c r="E52" i="3"/>
  <c r="D52" i="3"/>
  <c r="C52" i="3"/>
  <c r="B52" i="3"/>
  <c r="A52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M51" i="3"/>
  <c r="L51" i="3"/>
  <c r="K51" i="3"/>
  <c r="J51" i="3"/>
  <c r="I51" i="3"/>
  <c r="H51" i="3"/>
  <c r="G51" i="3"/>
  <c r="F51" i="3"/>
  <c r="E51" i="3"/>
  <c r="D51" i="3"/>
  <c r="C51" i="3"/>
  <c r="B51" i="3"/>
  <c r="A51" i="3"/>
  <c r="AB50" i="3"/>
  <c r="AA50" i="3"/>
  <c r="Z50" i="3"/>
  <c r="Z59" i="3" s="1"/>
  <c r="Y50" i="3"/>
  <c r="Y59" i="3" s="1"/>
  <c r="X50" i="3"/>
  <c r="X59" i="3" s="1"/>
  <c r="W50" i="3"/>
  <c r="V50" i="3"/>
  <c r="U50" i="3"/>
  <c r="T50" i="3"/>
  <c r="T59" i="3" s="1"/>
  <c r="S50" i="3"/>
  <c r="R50" i="3"/>
  <c r="Q50" i="3"/>
  <c r="Q59" i="3" s="1"/>
  <c r="P50" i="3"/>
  <c r="O50" i="3"/>
  <c r="M50" i="3"/>
  <c r="M59" i="3" s="1"/>
  <c r="L50" i="3"/>
  <c r="L59" i="3" s="1"/>
  <c r="K50" i="3"/>
  <c r="K59" i="3" s="1"/>
  <c r="J50" i="3"/>
  <c r="J59" i="3" s="1"/>
  <c r="I50" i="3"/>
  <c r="I59" i="3" s="1"/>
  <c r="H50" i="3"/>
  <c r="H59" i="3" s="1"/>
  <c r="G50" i="3"/>
  <c r="G59" i="3" s="1"/>
  <c r="F50" i="3"/>
  <c r="F59" i="3" s="1"/>
  <c r="E50" i="3"/>
  <c r="E59" i="3" s="1"/>
  <c r="D50" i="3"/>
  <c r="D59" i="3" s="1"/>
  <c r="C50" i="3"/>
  <c r="B50" i="3"/>
  <c r="A50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M42" i="3"/>
  <c r="L42" i="3"/>
  <c r="K42" i="3"/>
  <c r="J42" i="3"/>
  <c r="I42" i="3"/>
  <c r="H42" i="3"/>
  <c r="G42" i="3"/>
  <c r="F42" i="3"/>
  <c r="E42" i="3"/>
  <c r="D42" i="3"/>
  <c r="AC40" i="3"/>
  <c r="AC38" i="3"/>
  <c r="AC37" i="3"/>
  <c r="AC36" i="3"/>
  <c r="AC34" i="3"/>
  <c r="AC33" i="3"/>
  <c r="AC32" i="3"/>
  <c r="AC30" i="3"/>
  <c r="AC29" i="3"/>
  <c r="AC28" i="3"/>
  <c r="AC26" i="3"/>
  <c r="AC25" i="3"/>
  <c r="AC24" i="3"/>
  <c r="AC22" i="3"/>
  <c r="AC21" i="3"/>
  <c r="AC20" i="3"/>
  <c r="AC18" i="3"/>
  <c r="AC17" i="3"/>
  <c r="AC16" i="3"/>
  <c r="AC14" i="3"/>
  <c r="AC13" i="3"/>
  <c r="AC12" i="3"/>
  <c r="AC10" i="3"/>
  <c r="AC9" i="3"/>
  <c r="AC8" i="3"/>
  <c r="L32" i="32"/>
  <c r="K32" i="32"/>
  <c r="J32" i="32"/>
  <c r="I32" i="32"/>
  <c r="H32" i="32"/>
  <c r="G32" i="32"/>
  <c r="F32" i="32"/>
  <c r="E32" i="32"/>
  <c r="D32" i="32"/>
  <c r="C32" i="32"/>
  <c r="B32" i="32"/>
  <c r="G89" i="33"/>
  <c r="F89" i="33"/>
  <c r="E89" i="33"/>
  <c r="D89" i="33"/>
  <c r="H84" i="33"/>
  <c r="H83" i="33"/>
  <c r="H82" i="33"/>
  <c r="H81" i="33"/>
  <c r="H80" i="33"/>
  <c r="H79" i="33"/>
  <c r="H78" i="33"/>
  <c r="H77" i="33"/>
  <c r="H89" i="33" s="1"/>
  <c r="G76" i="33"/>
  <c r="F76" i="33"/>
  <c r="E76" i="33"/>
  <c r="D76" i="33"/>
  <c r="H75" i="33"/>
  <c r="H74" i="33"/>
  <c r="H73" i="33"/>
  <c r="H72" i="33"/>
  <c r="H71" i="33"/>
  <c r="H70" i="33"/>
  <c r="H69" i="33"/>
  <c r="H68" i="33"/>
  <c r="H67" i="33"/>
  <c r="H66" i="33"/>
  <c r="H65" i="33"/>
  <c r="H64" i="33"/>
  <c r="H76" i="33" s="1"/>
  <c r="G63" i="33"/>
  <c r="F63" i="33"/>
  <c r="E63" i="33"/>
  <c r="D63" i="33"/>
  <c r="H62" i="33"/>
  <c r="H61" i="33"/>
  <c r="H60" i="33"/>
  <c r="H59" i="33"/>
  <c r="H58" i="33"/>
  <c r="H57" i="33"/>
  <c r="H56" i="33"/>
  <c r="H55" i="33"/>
  <c r="H54" i="33"/>
  <c r="H53" i="33"/>
  <c r="H52" i="33"/>
  <c r="H51" i="33"/>
  <c r="H63" i="33" s="1"/>
  <c r="G50" i="33"/>
  <c r="F50" i="33"/>
  <c r="E50" i="33"/>
  <c r="D50" i="33"/>
  <c r="H50" i="33" s="1"/>
  <c r="H49" i="33"/>
  <c r="H48" i="33"/>
  <c r="H47" i="33"/>
  <c r="H46" i="33"/>
  <c r="H45" i="33"/>
  <c r="H44" i="33"/>
  <c r="H43" i="33"/>
  <c r="H42" i="33"/>
  <c r="H41" i="33"/>
  <c r="H40" i="33"/>
  <c r="H39" i="33"/>
  <c r="H38" i="33"/>
  <c r="G37" i="33"/>
  <c r="F37" i="33"/>
  <c r="E37" i="33"/>
  <c r="D37" i="33"/>
  <c r="H37" i="33" s="1"/>
  <c r="H36" i="33"/>
  <c r="H35" i="33"/>
  <c r="H34" i="33"/>
  <c r="H33" i="33"/>
  <c r="H32" i="33"/>
  <c r="H31" i="33"/>
  <c r="H30" i="33"/>
  <c r="H29" i="33"/>
  <c r="H28" i="33"/>
  <c r="H27" i="33"/>
  <c r="H26" i="33"/>
  <c r="H25" i="33"/>
  <c r="G24" i="33"/>
  <c r="F24" i="33"/>
  <c r="E24" i="33"/>
  <c r="D24" i="33"/>
  <c r="H24" i="33" s="1"/>
  <c r="H23" i="33"/>
  <c r="H22" i="33"/>
  <c r="H21" i="33"/>
  <c r="H20" i="33"/>
  <c r="H19" i="33"/>
  <c r="H18" i="33"/>
  <c r="H17" i="33"/>
  <c r="H16" i="33"/>
  <c r="H15" i="33"/>
  <c r="H14" i="33"/>
  <c r="H13" i="33"/>
  <c r="H12" i="33"/>
  <c r="G11" i="33"/>
  <c r="G91" i="33" s="1"/>
  <c r="F11" i="33"/>
  <c r="F91" i="33" s="1"/>
  <c r="E11" i="33"/>
  <c r="E91" i="33" s="1"/>
  <c r="D11" i="33"/>
  <c r="D91" i="33" s="1"/>
  <c r="H10" i="33"/>
  <c r="H9" i="33"/>
  <c r="H8" i="33"/>
  <c r="AC63" i="3" l="1"/>
  <c r="AC65" i="3"/>
  <c r="AC66" i="3"/>
  <c r="P59" i="3"/>
  <c r="H11" i="33"/>
  <c r="H91" i="33" s="1"/>
  <c r="AC52" i="3"/>
  <c r="F21" i="37"/>
  <c r="H21" i="37"/>
  <c r="J21" i="37"/>
  <c r="AC68" i="3"/>
  <c r="C21" i="37"/>
  <c r="D21" i="37"/>
  <c r="AC53" i="3"/>
  <c r="AC55" i="3"/>
  <c r="I21" i="37"/>
  <c r="AC64" i="3"/>
  <c r="AC67" i="3"/>
  <c r="G60" i="37"/>
  <c r="AC42" i="3"/>
  <c r="AC57" i="3"/>
  <c r="AC69" i="3"/>
  <c r="AC58" i="3"/>
  <c r="AC56" i="3"/>
  <c r="AC54" i="3"/>
  <c r="AC62" i="3"/>
  <c r="AB59" i="3"/>
  <c r="AC50" i="3"/>
  <c r="O59" i="3"/>
  <c r="R59" i="3"/>
  <c r="S59" i="3"/>
  <c r="U59" i="3"/>
  <c r="V59" i="3"/>
  <c r="W59" i="3"/>
  <c r="AC51" i="3"/>
  <c r="AA59" i="3"/>
  <c r="D31" i="44"/>
  <c r="C31" i="44"/>
  <c r="G31" i="44"/>
  <c r="K21" i="37" l="1"/>
  <c r="B35" i="39"/>
  <c r="C35" i="39" s="1"/>
  <c r="B29" i="39"/>
  <c r="C29" i="39" s="1"/>
  <c r="B36" i="39"/>
  <c r="C36" i="39" s="1"/>
  <c r="B34" i="39"/>
  <c r="C34" i="39" s="1"/>
  <c r="B32" i="39"/>
  <c r="C32" i="39" s="1"/>
  <c r="C28" i="39"/>
  <c r="G21" i="37"/>
  <c r="B21" i="39"/>
  <c r="E21" i="37"/>
  <c r="B30" i="39"/>
  <c r="C30" i="39" s="1"/>
  <c r="AC59" i="3"/>
  <c r="C10" i="39" l="1"/>
  <c r="C19" i="39"/>
  <c r="C12" i="39"/>
  <c r="C14" i="39"/>
  <c r="C9" i="39"/>
  <c r="C15" i="39"/>
  <c r="B31" i="39"/>
  <c r="C31" i="39" s="1"/>
  <c r="C11" i="39"/>
  <c r="B33" i="39"/>
  <c r="C33" i="39" s="1"/>
  <c r="C13" i="39"/>
  <c r="C6" i="39"/>
  <c r="C8" i="39"/>
  <c r="C16" i="39"/>
</calcChain>
</file>

<file path=xl/sharedStrings.xml><?xml version="1.0" encoding="utf-8"?>
<sst xmlns="http://schemas.openxmlformats.org/spreadsheetml/2006/main" count="1301" uniqueCount="576">
  <si>
    <t>Cobre</t>
  </si>
  <si>
    <t>Valor</t>
  </si>
  <si>
    <t>(US$MM)</t>
  </si>
  <si>
    <t>Cantidad</t>
  </si>
  <si>
    <t>Precio*</t>
  </si>
  <si>
    <t xml:space="preserve"> (Ctvs US$/Lb.)</t>
  </si>
  <si>
    <t>Oro</t>
  </si>
  <si>
    <t>(Miles Oz. Tr.)</t>
  </si>
  <si>
    <t>(US$/Oz Tr.)</t>
  </si>
  <si>
    <t>Zinc</t>
  </si>
  <si>
    <t>(Ctvs US$/Lb.)</t>
  </si>
  <si>
    <t>Plata</t>
  </si>
  <si>
    <t>(Millones Oz. Tr.)</t>
  </si>
  <si>
    <t>(US$/Oz. Tr.)</t>
  </si>
  <si>
    <t>Plomo</t>
  </si>
  <si>
    <t>Estaño</t>
  </si>
  <si>
    <t>Hierro</t>
  </si>
  <si>
    <t>(US$/Tm)</t>
  </si>
  <si>
    <t>Molibdeno</t>
  </si>
  <si>
    <t>TOTAL US$ MM</t>
  </si>
  <si>
    <t>Fuente: Banco Central de Reserva del Perú y SUNAT - Aduanas / Elaborado por MINEM.</t>
  </si>
  <si>
    <t>Otros</t>
  </si>
  <si>
    <t>SOCIEDAD MINERA CERRO VERDE S.A.A.</t>
  </si>
  <si>
    <t>SOCIEDAD MINERA EL BROCAL S.A.A.</t>
  </si>
  <si>
    <t>MINERA YANACOCHA S.R.L.</t>
  </si>
  <si>
    <t>GOLD FIELDS LA CIMA S.A.</t>
  </si>
  <si>
    <t>OTROS</t>
  </si>
  <si>
    <t>MINERA BARRICK MISQUICHILCA S.A.</t>
  </si>
  <si>
    <t>MADRE DE DIOS</t>
  </si>
  <si>
    <t>CONSORCIO MINERO HORIZONTE S.A.</t>
  </si>
  <si>
    <t>LA ARENA S.A.</t>
  </si>
  <si>
    <t>VOLCAN COMPAÑÍA MINERA S.A.A.</t>
  </si>
  <si>
    <t>SOCIEDAD MINERA CORONA S.A.</t>
  </si>
  <si>
    <t>CATALINA HUANCA SOCIEDAD MINERA S.A.C.</t>
  </si>
  <si>
    <t>AREQUIPA</t>
  </si>
  <si>
    <t>MOQUEGUA</t>
  </si>
  <si>
    <t>CUSCO</t>
  </si>
  <si>
    <t>TACNA</t>
  </si>
  <si>
    <t>PASCO</t>
  </si>
  <si>
    <t>ICA</t>
  </si>
  <si>
    <t>CAJAMARCA</t>
  </si>
  <si>
    <t>LIMA</t>
  </si>
  <si>
    <t>HUANCAVELICA</t>
  </si>
  <si>
    <t>PUNO</t>
  </si>
  <si>
    <t>LA LIBERTAD</t>
  </si>
  <si>
    <t>AYACUCHO</t>
  </si>
  <si>
    <t>PRODUCTO / EMPRESA</t>
  </si>
  <si>
    <t>CHINA</t>
  </si>
  <si>
    <t>JAPON</t>
  </si>
  <si>
    <t>ALEMANIA</t>
  </si>
  <si>
    <t>ITALIA</t>
  </si>
  <si>
    <t>BRASIL</t>
  </si>
  <si>
    <t>ESPAÑA</t>
  </si>
  <si>
    <t>Acum. Anual US$ Millones</t>
  </si>
  <si>
    <t>-</t>
  </si>
  <si>
    <t>TOTAL</t>
  </si>
  <si>
    <t>SUIZA</t>
  </si>
  <si>
    <t>CANADA</t>
  </si>
  <si>
    <t>REINO UNIDO</t>
  </si>
  <si>
    <t>CHILE</t>
  </si>
  <si>
    <t>COLOMBIA</t>
  </si>
  <si>
    <t xml:space="preserve">EXPORTACIONES MINERAS POR PRINCIPALES PRODUCTOS </t>
  </si>
  <si>
    <r>
      <t xml:space="preserve">Tabla 14 / </t>
    </r>
    <r>
      <rPr>
        <b/>
        <i/>
        <sz val="11"/>
        <color indexed="23"/>
        <rFont val="Calibri"/>
        <family val="2"/>
      </rPr>
      <t>Table 14</t>
    </r>
  </si>
  <si>
    <t>Registered taxpayers according to economic activity</t>
  </si>
  <si>
    <t>+</t>
  </si>
  <si>
    <t>SECTOR</t>
  </si>
  <si>
    <t>Ene-Jun</t>
  </si>
  <si>
    <t>MINERIA</t>
  </si>
  <si>
    <t>FINANZAS</t>
  </si>
  <si>
    <t>COMUNICACIONES</t>
  </si>
  <si>
    <t>INDUSTRIA</t>
  </si>
  <si>
    <t>ENERGIA</t>
  </si>
  <si>
    <t>COMERCIO</t>
  </si>
  <si>
    <t>PETROLEO</t>
  </si>
  <si>
    <t>SERVICIOS</t>
  </si>
  <si>
    <t>TRANSPORTE</t>
  </si>
  <si>
    <t>CONSTRUCCION</t>
  </si>
  <si>
    <t>PESCA</t>
  </si>
  <si>
    <t>TURISMO</t>
  </si>
  <si>
    <t>AGRICULTURA</t>
  </si>
  <si>
    <t>VIVIENDA</t>
  </si>
  <si>
    <t>SILVICULTURA</t>
  </si>
  <si>
    <t>(Millones de US$)</t>
  </si>
  <si>
    <t>(Thousands of dollars)</t>
  </si>
  <si>
    <t>SALDO DE INVERSIÓN EXTRANJERA DIRECTA EN EL PERÚ COMO APORTE AL CAPITAL, POR SECTOR DE DESTINO</t>
  </si>
  <si>
    <t>Fuente y elaboración: Dirección de Servicios al Inversionista - PROINVERSIÓN</t>
  </si>
  <si>
    <t>Actualizado al 30 de junio de 2014.</t>
  </si>
  <si>
    <t>Considera aportes provenientes del exterior destinados al capital social de empresas nacionales.</t>
  </si>
  <si>
    <t>EE.UU.</t>
  </si>
  <si>
    <t>PAISES BAJOS</t>
  </si>
  <si>
    <t>PANAMA</t>
  </si>
  <si>
    <t>LUXEMBURGO</t>
  </si>
  <si>
    <t>MEXICO</t>
  </si>
  <si>
    <t>SINGAPORE</t>
  </si>
  <si>
    <t>FRANCIA</t>
  </si>
  <si>
    <t>BERMUDA ISLAS</t>
  </si>
  <si>
    <t>BAHAMAS ISLAS</t>
  </si>
  <si>
    <t>URUGUAY</t>
  </si>
  <si>
    <t>ECUADOR</t>
  </si>
  <si>
    <t>CAYMAN ISLAS</t>
  </si>
  <si>
    <t>BELGICA</t>
  </si>
  <si>
    <t>SUECIA</t>
  </si>
  <si>
    <t>COREA</t>
  </si>
  <si>
    <t>ARGENTINA</t>
  </si>
  <si>
    <t>PORTUGAL</t>
  </si>
  <si>
    <t>LIECHTENSTEIN</t>
  </si>
  <si>
    <t>DINAMARCA</t>
  </si>
  <si>
    <t>VENEZUELA</t>
  </si>
  <si>
    <t>AUSTRALIA</t>
  </si>
  <si>
    <t>NUEVA ZELANDIA</t>
  </si>
  <si>
    <t>AUSTRIA</t>
  </si>
  <si>
    <t>MALTA</t>
  </si>
  <si>
    <t>BOLIVIA</t>
  </si>
  <si>
    <t>HONDURAS</t>
  </si>
  <si>
    <t>RUSIA</t>
  </si>
  <si>
    <t>MINERÍA</t>
  </si>
  <si>
    <t>SALDO DE INVERSIÓN EXTRANJERA DIRECTA EN EL PERÚ COMO APORTE AL CAPITAL, POR PAÍS DE DOMICILIO</t>
  </si>
  <si>
    <t>ENE</t>
  </si>
  <si>
    <t>FEB</t>
  </si>
  <si>
    <t>Var(%)</t>
  </si>
  <si>
    <t>Abr</t>
  </si>
  <si>
    <t>EXPORTACIONES</t>
  </si>
  <si>
    <t>UNIDAD</t>
  </si>
  <si>
    <t>Tabla 03</t>
  </si>
  <si>
    <t>MAR</t>
  </si>
  <si>
    <t>COMPAÑÍA DE MINAS BUENAVENTURA S.A.A.</t>
  </si>
  <si>
    <t>ABR</t>
  </si>
  <si>
    <t>MAY</t>
  </si>
  <si>
    <t>Concepto</t>
  </si>
  <si>
    <t>IEM</t>
  </si>
  <si>
    <t xml:space="preserve">        Regalías Mineras</t>
  </si>
  <si>
    <t>Regalías Mineras  
Ley Nº 29788</t>
  </si>
  <si>
    <t>Gravámen Especial 
a la Minería</t>
  </si>
  <si>
    <t>Oct.</t>
  </si>
  <si>
    <t xml:space="preserve"> -</t>
  </si>
  <si>
    <t>Nov.</t>
  </si>
  <si>
    <t>Dic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</si>
  <si>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</si>
  <si>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</si>
  <si>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</si>
  <si>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</si>
  <si>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</si>
  <si>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</si>
  <si>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</si>
  <si>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</si>
  <si>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</si>
  <si>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Dic.</t>
  </si>
  <si>
    <t>Ago</t>
  </si>
  <si>
    <t>Sep</t>
  </si>
  <si>
    <t>Oct</t>
  </si>
  <si>
    <t>Fuente: SUNAT, Nota Tributaria.</t>
  </si>
  <si>
    <t>TOTAL GENERAL</t>
  </si>
  <si>
    <t>JUN</t>
  </si>
  <si>
    <t>JUL</t>
  </si>
  <si>
    <t>Set.</t>
  </si>
  <si>
    <t>AGO</t>
  </si>
  <si>
    <t>SET</t>
  </si>
  <si>
    <t>OCT</t>
  </si>
  <si>
    <t>NOV</t>
  </si>
  <si>
    <t>DIC</t>
  </si>
  <si>
    <t>MINERA LAS BAMBAS S.A.</t>
  </si>
  <si>
    <t>MINSUR S.A.</t>
  </si>
  <si>
    <t>PIURA</t>
  </si>
  <si>
    <t>Set</t>
  </si>
  <si>
    <t xml:space="preserve">Feb. </t>
  </si>
  <si>
    <t>Las exportaciones de cobre del país en términos de valor se vienen incrementando en 33% en lo que va del año, debido a un incremento acumulado de 24.04% en el precio del metal, así como un mayor de volumen de exportación (7.53%).</t>
  </si>
  <si>
    <t>La cotización del rojo metal alcanzó un promedio mensual de Ctvs.US$/lb 293.68 en el mes de agosto; sin embargo alcanzó su mayor precio del año el día 5 de setiembre al cotizar en Ctvs.US$/lb 313.16.</t>
  </si>
  <si>
    <t>Las ventas nacionales de oro crecieron en 3.69% en el periodo enero-julio debido a mayores envios (4.03%), respecto al mismo periodo en el año anterior.</t>
  </si>
  <si>
    <t>EVOLUCIÓN ANUAL</t>
  </si>
  <si>
    <t>(Miles TM.)</t>
  </si>
  <si>
    <t>(Miles TM)</t>
  </si>
  <si>
    <t>Ingresos del Gobierno Central (Millones de Soles)</t>
  </si>
  <si>
    <t>RECAUDACIÓN POR RÉGIMEN TRIBUTARIO DE LA MINERÍA</t>
  </si>
  <si>
    <t>En los resultados acumulados al mes de julio, las exportaciones de productos metálicos se incrementaron en 22.9% en valor; explicado por los incrementos registrados en el cobre y el oro que juntos representan el 73% de la oferta minera del Perú y el 47.3% del total de las exportaciones nacionales.</t>
  </si>
  <si>
    <t>Fuente: Ministerio de Energía y Minas. 
(*) Información preliminar. Incluye producción aurífera estimada de mineros artesanales de Madre de Dios, Puno, Piura y Arequipa.</t>
  </si>
  <si>
    <t>CALIZA / DOLOMITA</t>
  </si>
  <si>
    <t>FOSFATOS</t>
  </si>
  <si>
    <t>CALCITA</t>
  </si>
  <si>
    <t>ARENA (GRUESA/FINA)</t>
  </si>
  <si>
    <t>SAL</t>
  </si>
  <si>
    <t>ARCILLAS</t>
  </si>
  <si>
    <t>PUZOLANA</t>
  </si>
  <si>
    <t>CONCHUELAS</t>
  </si>
  <si>
    <t>ANDALUCITA</t>
  </si>
  <si>
    <t>YESO</t>
  </si>
  <si>
    <t>TRAVERTINO</t>
  </si>
  <si>
    <t>ARENISCA / CUARCITA</t>
  </si>
  <si>
    <t>PIZARRA</t>
  </si>
  <si>
    <t>PIROFILITA</t>
  </si>
  <si>
    <t>ANDESITA</t>
  </si>
  <si>
    <t>TALCO</t>
  </si>
  <si>
    <t>DIATOMITAS</t>
  </si>
  <si>
    <t>FELDESPATOS</t>
  </si>
  <si>
    <t>BARITINA</t>
  </si>
  <si>
    <t>PIEDRA LAJA</t>
  </si>
  <si>
    <t>BENTONITA</t>
  </si>
  <si>
    <t>SILICATOS</t>
  </si>
  <si>
    <t>MICA</t>
  </si>
  <si>
    <t>SULFATOS</t>
  </si>
  <si>
    <t>GRANODIORITA ORNAMENTAL</t>
  </si>
  <si>
    <t xml:space="preserve">Fuente: Ministerio de Energía y Minas. </t>
  </si>
  <si>
    <t>COBRE</t>
  </si>
  <si>
    <t>ORO</t>
  </si>
  <si>
    <t>ZINC</t>
  </si>
  <si>
    <t>PLATA</t>
  </si>
  <si>
    <t>PLOMO</t>
  </si>
  <si>
    <t>HIERRO</t>
  </si>
  <si>
    <t>ESTAÑO</t>
  </si>
  <si>
    <t>MOLIBDENO</t>
  </si>
  <si>
    <t>TMF</t>
  </si>
  <si>
    <t>g finos</t>
  </si>
  <si>
    <t>kg finos</t>
  </si>
  <si>
    <t>Enero</t>
  </si>
  <si>
    <t>Variación respecto al mes anterior</t>
  </si>
  <si>
    <t>Var. %</t>
  </si>
  <si>
    <t>Part. %</t>
  </si>
  <si>
    <t>PRODUCTO / REGIÓN</t>
  </si>
  <si>
    <t>PRODUCTO</t>
  </si>
  <si>
    <t>NO METÁLICO (TM)</t>
  </si>
  <si>
    <t>CARBÓN (TM)</t>
  </si>
  <si>
    <t>CARBÓN ANTRACITA</t>
  </si>
  <si>
    <t>CARBÓN BITUMINOSO</t>
  </si>
  <si>
    <t>CARBÓN GRAFITO</t>
  </si>
  <si>
    <t>VOLUMEN DE LA PRODUCCIÓN MINERA METÁLICA*</t>
  </si>
  <si>
    <t>PRODUCCIÓN MINERA METÁLICA SEGÚN EMPRESA*</t>
  </si>
  <si>
    <t>Tabla 2</t>
  </si>
  <si>
    <t>Tabla 3</t>
  </si>
  <si>
    <t>PRODUCCIÓN MINERA METÁLICA SEGÚN REGIÓN*</t>
  </si>
  <si>
    <t>Tabla 4</t>
  </si>
  <si>
    <t>PRODUCCIÓN MINERA NO METÁLICA Y CARBONÍFERA</t>
  </si>
  <si>
    <t>PRINCIPALES INDICADORES MACROECONÓMICOS*</t>
  </si>
  <si>
    <t xml:space="preserve">PBI   </t>
  </si>
  <si>
    <t>PBI MINERO</t>
  </si>
  <si>
    <t>INFLACIÓN</t>
  </si>
  <si>
    <t>TIPO DE CAMBIO *</t>
  </si>
  <si>
    <t>IMPORTACIONES</t>
  </si>
  <si>
    <t>BALANZA COMERCIAL</t>
  </si>
  <si>
    <t>Millones US$</t>
  </si>
  <si>
    <t xml:space="preserve">Ene </t>
  </si>
  <si>
    <t>Feb</t>
  </si>
  <si>
    <t>Mar</t>
  </si>
  <si>
    <t xml:space="preserve">COBRE </t>
  </si>
  <si>
    <t xml:space="preserve">ORO </t>
  </si>
  <si>
    <t xml:space="preserve">ZINC </t>
  </si>
  <si>
    <t xml:space="preserve">PLATA </t>
  </si>
  <si>
    <t xml:space="preserve">PLOMO </t>
  </si>
  <si>
    <t xml:space="preserve">ESTAÑO </t>
  </si>
  <si>
    <t xml:space="preserve">MOLIBDENO </t>
  </si>
  <si>
    <t>Ctvs.US$/lb</t>
  </si>
  <si>
    <t>US$/oz tr</t>
  </si>
  <si>
    <t>US$/TM</t>
  </si>
  <si>
    <t>US$/lb</t>
  </si>
  <si>
    <t>LME</t>
  </si>
  <si>
    <t>LMB</t>
  </si>
  <si>
    <t>London Fix</t>
  </si>
  <si>
    <t>TSI</t>
  </si>
  <si>
    <t>US Market</t>
  </si>
  <si>
    <t>Tabla 05</t>
  </si>
  <si>
    <t xml:space="preserve">Fuente: BCRP, Cuadros Estadísticos Mensuales. Elaborado por Ministerio de Energía y Minas. 
* Promedio del cambio interbancario. 
Nd: No disponible a la fecha.
Información disponible a la fecha de elaboración de este boletín.
</t>
  </si>
  <si>
    <t>PERIODO</t>
  </si>
  <si>
    <t>Var%</t>
  </si>
  <si>
    <t>EVOLUCIÓN DE LAS EXPORTACIONES MINERAS METÁLICAS / US$ MILLONES</t>
  </si>
  <si>
    <t>Tabla 6</t>
  </si>
  <si>
    <t>EXPORTACIONES METÁLICAS</t>
  </si>
  <si>
    <t>(Miles toneladas)</t>
  </si>
  <si>
    <t>(Millones oz tr)</t>
  </si>
  <si>
    <t>VARIACIÓN % DE LAS EXPORTACIONES MINERAS METÁLICAS (VOLUMEN (*)) / VAR%</t>
  </si>
  <si>
    <t>VOLUMEN DE LAS EXPORTACIONES METÁLICAS</t>
  </si>
  <si>
    <t>(Miles oz tr)</t>
  </si>
  <si>
    <t xml:space="preserve">Fuente: BCRP, Cuadros Estadísticos Mensuales. Elaborado por Ministerio de Energía y Minas
* El cuadro es elaborado por el Banco Central de Reserva del Perú. Los volúmenes para cada mineral se especifican a continuación:
. COBRE: Se considera las partidas arancelarias que corresponden a “Minerales de cobre y sus concentrados” y “Cátodos y secciones de cátodos de cobre refinado”.
. ORO: Se considera “Minerales de oro y sus concentrados”, así como “Refinados de oro”. Incluye estimación de exportaciones de oro no registradas por Aduanas.
. ZINC: Se considera “Minerales de zinc y sus concentrados” y “Zinc refinado”.
. HIERRO: Se considera “Hierro pellets” y “Hierro lodos y tortas”.
. PLATA: Se considera plata refinada y la partida “plata y sus concentrados”.
El volumen es calculado en base a la información que envía Aduanas en kg y se transforman a la unidades de referencia (es decir, de kilos a onzas troy, o de kilos a toneladas). En el caso del cobre y otros metales, en los que se considera concentrados, los volúmenes se ajustan por una ley promedio. Información disponible a la fecha de elaboración de este boletín.
</t>
  </si>
  <si>
    <t>ESTRUCTURA DEL VALOR DE LAS EXPORTACIONES PERUANAS</t>
  </si>
  <si>
    <t>RUBRO</t>
  </si>
  <si>
    <t>Part%</t>
  </si>
  <si>
    <t>Mineros Metálicos</t>
  </si>
  <si>
    <t>Minerales no metálicos</t>
  </si>
  <si>
    <t>Sidero-metalúrgicos y joyería</t>
  </si>
  <si>
    <t>Metal-mecánicos</t>
  </si>
  <si>
    <t>Petróleo y gas natural</t>
  </si>
  <si>
    <t>Pesqueros (Export. Trad.)</t>
  </si>
  <si>
    <t>Agrícolas</t>
  </si>
  <si>
    <t>Agropecuarios</t>
  </si>
  <si>
    <t>Pesqueros (Export. No Trad.)</t>
  </si>
  <si>
    <t>Textiles</t>
  </si>
  <si>
    <t>Maderas y papeles</t>
  </si>
  <si>
    <t>Químicos</t>
  </si>
  <si>
    <t>TOTAL EXPORTACIONES</t>
  </si>
  <si>
    <t>TOTAL EXPORTACIONES MINERAS</t>
  </si>
  <si>
    <t>Fuente: Banco Central de Reserva del Perú y SUNAT - Aduanas / Elaborado por el Ministerio de Energía y Minas.</t>
  </si>
  <si>
    <t>VALOR DE EXPORTACIONES DE PRINCIPALES PRODUCTOS MINEROS (Millones de US$)</t>
  </si>
  <si>
    <t>Productos Metálicos</t>
  </si>
  <si>
    <r>
      <t xml:space="preserve">PARTICIPACIÓN DE PRODUCTOS MINEROS EN EL VALOR DE EXPORTACIONES NACIONALES </t>
    </r>
    <r>
      <rPr>
        <sz val="11"/>
        <color theme="1"/>
        <rFont val="Calibri"/>
        <family val="2"/>
        <scheme val="minor"/>
      </rPr>
      <t>(Millones de US$)</t>
    </r>
  </si>
  <si>
    <t>TOTAL EXPORTACIONES NACIONALES</t>
  </si>
  <si>
    <t>Fuente: Notas de estudios del Banco Central de Reserva del Perú y SUNAT - Aduanas / Elaborado por el Ministerio de Energía y Minas.</t>
  </si>
  <si>
    <t>Año</t>
  </si>
  <si>
    <t>Total</t>
  </si>
  <si>
    <t>Tabla 7</t>
  </si>
  <si>
    <t>INVERSIONES MINERAS (US$)</t>
  </si>
  <si>
    <t>Tabla 8</t>
  </si>
  <si>
    <t>LAMBAYEQUE</t>
  </si>
  <si>
    <t>CALLAO</t>
  </si>
  <si>
    <t>AMAZONAS</t>
  </si>
  <si>
    <t>LORETO</t>
  </si>
  <si>
    <t>TUMBES</t>
  </si>
  <si>
    <t>SEGÚN REGIÓN</t>
  </si>
  <si>
    <t>SHAHUINDO S.A.C.</t>
  </si>
  <si>
    <t>ANGLO AMERICAN QUELLAVECO S.A.</t>
  </si>
  <si>
    <t>MARCOBRE S.A.C.</t>
  </si>
  <si>
    <t>EMPRESA MINERA LOS QUENUALES S.A.</t>
  </si>
  <si>
    <t>MINERA BATEAS S.A.C.</t>
  </si>
  <si>
    <t>PAN AMERICAN SILVER HUARON S.A.</t>
  </si>
  <si>
    <t>SEGÚN EMPRESA</t>
  </si>
  <si>
    <t>PART%</t>
  </si>
  <si>
    <t>EQUIPAMIENTO MINERO</t>
  </si>
  <si>
    <t>EXPLORACIÓN</t>
  </si>
  <si>
    <t>EXPLOTACIÓN</t>
  </si>
  <si>
    <t>INFRAESTRUCTURA</t>
  </si>
  <si>
    <t>SEGÚN RUBRO DE INVERSIÓN</t>
  </si>
  <si>
    <t>RUBRO / EMPRESA</t>
  </si>
  <si>
    <t>REGIÓN</t>
  </si>
  <si>
    <t>PERSONAS</t>
  </si>
  <si>
    <t>Tabla 9</t>
  </si>
  <si>
    <t>EMPLEO DIRECTO EN MINERÍA</t>
  </si>
  <si>
    <t xml:space="preserve">AÑO
              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</si>
  <si>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</si>
  <si>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</si>
  <si>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</si>
  <si>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</si>
  <si>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</si>
  <si>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</si>
  <si>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</si>
  <si>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</si>
  <si>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</si>
  <si>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</si>
  <si>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</si>
  <si>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</si>
  <si>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</si>
  <si>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</si>
  <si>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</si>
  <si>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</si>
  <si>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</si>
  <si>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</si>
  <si>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</si>
  <si>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</si>
  <si>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</si>
  <si>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</si>
  <si>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</si>
  <si>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</si>
  <si>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 xml:space="preserve">ACCIDENTES MORTALES EN EL SECTOR MINERO
</t>
  </si>
  <si>
    <t>REGIONES</t>
  </si>
  <si>
    <t xml:space="preserve">  AMAZONAS</t>
  </si>
  <si>
    <t xml:space="preserve">  ÁNCASH</t>
  </si>
  <si>
    <t xml:space="preserve">  APURÍMAC</t>
  </si>
  <si>
    <t xml:space="preserve">  AREQUIPA</t>
  </si>
  <si>
    <t xml:space="preserve">  AYACUCHO</t>
  </si>
  <si>
    <t xml:space="preserve">  CAJAMARCA</t>
  </si>
  <si>
    <t xml:space="preserve">  CALLAO</t>
  </si>
  <si>
    <t xml:space="preserve">  CUSCO</t>
  </si>
  <si>
    <t xml:space="preserve">  HUANCAVELICA</t>
  </si>
  <si>
    <t xml:space="preserve">  HUÁNUCO</t>
  </si>
  <si>
    <t xml:space="preserve">  ICA</t>
  </si>
  <si>
    <t xml:space="preserve">  JUNÍN</t>
  </si>
  <si>
    <t xml:space="preserve">  LA LIBERTAD</t>
  </si>
  <si>
    <t xml:space="preserve">  LAMBAYEQUE</t>
  </si>
  <si>
    <t xml:space="preserve">  LIMA</t>
  </si>
  <si>
    <t xml:space="preserve">  LORETO</t>
  </si>
  <si>
    <t xml:space="preserve">  MADRE DE DIOS</t>
  </si>
  <si>
    <t xml:space="preserve">  MOQUEGUA</t>
  </si>
  <si>
    <t xml:space="preserve">  PASCO</t>
  </si>
  <si>
    <t xml:space="preserve">  PIURA</t>
  </si>
  <si>
    <t xml:space="preserve">  PUNO</t>
  </si>
  <si>
    <t xml:space="preserve">  SAN MARTÍN</t>
  </si>
  <si>
    <t xml:space="preserve">  TACNA</t>
  </si>
  <si>
    <t xml:space="preserve">  TUMBES</t>
  </si>
  <si>
    <t xml:space="preserve">  UCAYALI</t>
  </si>
  <si>
    <t xml:space="preserve">  TOTAL</t>
  </si>
  <si>
    <t>Tabla 11</t>
  </si>
  <si>
    <t>TRANSFERENCIA DE RECURSOS (CANON, REGALÍAS Y DERECHO DE VIGENCIA) 
GENERADOS POR LA MINERÍA HACIA LAS REGIONES (Soles)</t>
  </si>
  <si>
    <t xml:space="preserve">Fuente: MEF, Portal de Transparencia Económica; INGEMMET. Elaborado por Ministerio de Energía y Minas. </t>
  </si>
  <si>
    <t>* Cifras registradas a la fecha de elaboración del boletín.</t>
  </si>
  <si>
    <t>CANON MINERO**</t>
  </si>
  <si>
    <t>DERECHO VIGENCIA</t>
  </si>
  <si>
    <t xml:space="preserve">Fuente: MEF, Portal de Transparencia Económica. Elaborado por Ministerio de Energía y Minas. </t>
  </si>
  <si>
    <t>CANTIDAD DE SOLICITUDES DE PETITORIOS MINEROS A NIVEL NACIONAL*</t>
  </si>
  <si>
    <t>Tabla 13</t>
  </si>
  <si>
    <t>PETITORIOS, CATASTRO Y ACTIVIDAD MINERA</t>
  </si>
  <si>
    <t>CANTIDAD DE SOLICITUDES DE PETITORIOS MINEROS A NIVEL NACIONAL *</t>
  </si>
  <si>
    <t>CONCESIONES OTORGADAS POR INGEMMET (HECTÁREAS)*</t>
  </si>
  <si>
    <t>UNIDADES</t>
  </si>
  <si>
    <t>SITUACIÓN</t>
  </si>
  <si>
    <t>% DEL PERÚ</t>
  </si>
  <si>
    <t>CATEO Y PROSPECCIÓN</t>
  </si>
  <si>
    <t>CONSTRUCCIÓN</t>
  </si>
  <si>
    <t>BENEFICIO</t>
  </si>
  <si>
    <t>UNIDADES MINERAS EN ACTIVIDAD</t>
  </si>
  <si>
    <t xml:space="preserve">ÍTEM </t>
  </si>
  <si>
    <t>CANTIDAD</t>
  </si>
  <si>
    <t>1</t>
  </si>
  <si>
    <t>ÁREA NATURAL</t>
  </si>
  <si>
    <t>CLASIFICACIÓN DIVERSA (gasoductos, oleoductos, ecosistemas frágiles, otros)</t>
  </si>
  <si>
    <t>3</t>
  </si>
  <si>
    <t>4</t>
  </si>
  <si>
    <t>PROYECTO ESPECIAL</t>
  </si>
  <si>
    <t>5</t>
  </si>
  <si>
    <t>ZONAS ARQUEOLÓGICAS</t>
  </si>
  <si>
    <t>6</t>
  </si>
  <si>
    <t>ÁREAS DE DEFENSA NACIONAL</t>
  </si>
  <si>
    <t>7</t>
  </si>
  <si>
    <t>PROPUESTA DE ÁREA NATURAL</t>
  </si>
  <si>
    <t>8</t>
  </si>
  <si>
    <t>ÁREAS DE NO ADMISIÓN DE PETITORIOS - OTRAS</t>
  </si>
  <si>
    <t>9</t>
  </si>
  <si>
    <t>ÁREAS DE NO ADMISIÓN DE PETITORIOS - INGEMMET</t>
  </si>
  <si>
    <t>10</t>
  </si>
  <si>
    <t>POSIBLE ÁREA URBANA</t>
  </si>
  <si>
    <t>11</t>
  </si>
  <si>
    <t xml:space="preserve">ZONA URBANA </t>
  </si>
  <si>
    <t>12</t>
  </si>
  <si>
    <t>PUERTOS Y AEROPUERTOS</t>
  </si>
  <si>
    <t>Fuente: Ministerio de Energía y Minas, INGEMMET.</t>
  </si>
  <si>
    <t>Nota:  Territorio Nacional  = 128,521,560 ha.</t>
  </si>
  <si>
    <t>Fuente: INGEMMET y Ministerio de Energía y Minas.</t>
  </si>
  <si>
    <t>(*) Información disponible a la fecha de elaboración de este boletín. Nd = Información no disponible en la fecha de elaboración del presente boletín.</t>
  </si>
  <si>
    <t xml:space="preserve">Impuesto Especial </t>
  </si>
  <si>
    <t>Regalías Mineras</t>
  </si>
  <si>
    <t xml:space="preserve">Regalías Mineras </t>
  </si>
  <si>
    <t xml:space="preserve">Gravamen Especial </t>
  </si>
  <si>
    <t xml:space="preserve">TOTAL </t>
  </si>
  <si>
    <t>a la Minería</t>
  </si>
  <si>
    <t>Ley Nº 29789</t>
  </si>
  <si>
    <t>RECAUDADO</t>
  </si>
  <si>
    <t>Tabla 14</t>
  </si>
  <si>
    <t>RECAUDACIÓN DEL RÉGIMEN TRIBUTARIO MINERO* (Millones de soles)</t>
  </si>
  <si>
    <t>TIPO DE ÁREA RESTRINGIDA</t>
  </si>
  <si>
    <t>Tabla 6.2</t>
  </si>
  <si>
    <r>
      <rPr>
        <b/>
        <sz val="10"/>
        <color indexed="8"/>
        <rFont val="Calibri"/>
        <family val="2"/>
      </rPr>
      <t>EVOLUCIÓN ANUAL DE LAS INVERSIONES MINERAS
(US$ MILLONES)</t>
    </r>
    <r>
      <rPr>
        <sz val="10"/>
        <color indexed="8"/>
        <rFont val="Calibri"/>
        <family val="2"/>
      </rPr>
      <t xml:space="preserve">
/ US$ MILLONES</t>
    </r>
  </si>
  <si>
    <t>HECTÁREAS</t>
  </si>
  <si>
    <t>VALOR DE LAS EXPORTACIONES METÁLICAS (US$ MILLONES)</t>
  </si>
  <si>
    <t>Tabla 10</t>
  </si>
  <si>
    <t>Tabla 12</t>
  </si>
  <si>
    <t>COBRE (TMF)</t>
  </si>
  <si>
    <t>ORO (g finos)</t>
  </si>
  <si>
    <t>ZINC (TMF)</t>
  </si>
  <si>
    <t>PLOMO (TMF)</t>
  </si>
  <si>
    <t>PLATA (kg finos)</t>
  </si>
  <si>
    <t>HIERRO (TMF)</t>
  </si>
  <si>
    <t>ESTAÑO (TMF)</t>
  </si>
  <si>
    <t>MOLIBDENO (TMF)</t>
  </si>
  <si>
    <t>Var.% anual</t>
  </si>
  <si>
    <t>Soles por U.S.$</t>
  </si>
  <si>
    <t>Información preliminar</t>
  </si>
  <si>
    <t>COTIZACIONES DE LOS PRINCIPALES METALES</t>
  </si>
  <si>
    <t>Ene</t>
  </si>
  <si>
    <t>May</t>
  </si>
  <si>
    <t>Jun</t>
  </si>
  <si>
    <t>Jul</t>
  </si>
  <si>
    <t>Nov</t>
  </si>
  <si>
    <t>SEGÚN TIPO DE EMPLEADOR (PROMEDIO)</t>
  </si>
  <si>
    <t>EXPORT. MIN.**</t>
  </si>
  <si>
    <t>** Incluye valor de exportaciones metálicas y no metálicas.</t>
  </si>
  <si>
    <t>* Tipo de cambio interbancario promedio del periodo.</t>
  </si>
  <si>
    <t>PLANTA BENEFICIO</t>
  </si>
  <si>
    <t>PREPARACIÓN Y DESARROLLO</t>
  </si>
  <si>
    <t>MINERA AURIFERA RETAMAS S.A.</t>
  </si>
  <si>
    <t>MINERA HAMPTON PERU S.A.C</t>
  </si>
  <si>
    <t>MINERA SHUNTUR S.A.C.</t>
  </si>
  <si>
    <t>SHOUGANG HIERRO PERU S.A.A.</t>
  </si>
  <si>
    <t>TITULAR</t>
  </si>
  <si>
    <t>EMPRESAS CONTRATISTAS MINEROS</t>
  </si>
  <si>
    <t>EMPRESAS CONEXAS</t>
  </si>
  <si>
    <t>2018*</t>
  </si>
  <si>
    <t>REGALIAS MINERAS***</t>
  </si>
  <si>
    <t>2018: TRANSFERENCIA DE RECURSOS GENERADOS POR LA MINERÍA
(millones de soles)</t>
  </si>
  <si>
    <t>76,34</t>
  </si>
  <si>
    <t>COMPAÑÍA MINERA ANTAMINA S.A.</t>
  </si>
  <si>
    <t>COMPAÑÍA MINERA ANTAPACCAY S.A.</t>
  </si>
  <si>
    <t>COMPAÑÍA MINERA PODEROSA S.A.</t>
  </si>
  <si>
    <t>COMPAÑÍA MINERA ARES S.A.C.</t>
  </si>
  <si>
    <t>COMPAÑÍA MINERA CHUNGAR S.A.C.</t>
  </si>
  <si>
    <t>COMPAÑÍA MINERA RAURA S.A.</t>
  </si>
  <si>
    <t>COMPAÑÍA MINERA SANTA LUISA S.A.</t>
  </si>
  <si>
    <t>Fuente: SUNAT, Nota Tributaria. Elaborado por Ministerio de Energía y Minas.
* Información disponible a la fecha de elaboración del boletín.</t>
  </si>
  <si>
    <t xml:space="preserve"> </t>
  </si>
  <si>
    <t>*** Incluye Regalías Contractuales Mineras.</t>
  </si>
  <si>
    <t>** El Canon Minero se distribuye a partir del mes de julio de cada año.</t>
  </si>
  <si>
    <t>TÍTULOS DE CONCESIONES OTORGADAS POR INGEMMET *</t>
  </si>
  <si>
    <t>2018 (Ene-Feb)</t>
  </si>
  <si>
    <t>Ene-Feb 2017</t>
  </si>
  <si>
    <t>Ene-Feb 2018</t>
  </si>
  <si>
    <t>Febrero</t>
  </si>
  <si>
    <t>COMPAÑÍA MINERA CASAPALCA S.A.</t>
  </si>
  <si>
    <t>MINERA CHINALCO PERU S.A.</t>
  </si>
  <si>
    <t>HUDBAY PERU S.A.C.</t>
  </si>
  <si>
    <t>HUANUCO</t>
  </si>
  <si>
    <t>SILICE</t>
  </si>
  <si>
    <t>GRANITO</t>
  </si>
  <si>
    <t>Nd</t>
  </si>
  <si>
    <t>77,46</t>
  </si>
  <si>
    <t>ÁREA NATURAL_AMORTIGUAMIENTO</t>
  </si>
  <si>
    <t>CIERRE POST-CIERRE(DEFINITIVO)</t>
  </si>
  <si>
    <t>TITAN CONTRATISTAS GENERALES S.A.C.</t>
  </si>
  <si>
    <t>MINERA AURÍFERA RETAMAS S.A.</t>
  </si>
  <si>
    <t>ÁNCASH</t>
  </si>
  <si>
    <t>APURÍMAC</t>
  </si>
  <si>
    <t>JUNÍN</t>
  </si>
  <si>
    <t>HUÁNUCO</t>
  </si>
  <si>
    <t>SHOUGANG HIERRO PERÚ S.A.A.</t>
  </si>
  <si>
    <t>MINERA CHINALCO PERÚ S.A.</t>
  </si>
  <si>
    <t>Disponible 17 de mayo</t>
  </si>
  <si>
    <t>Disponible 20 de mayo</t>
  </si>
  <si>
    <t>70,35</t>
  </si>
  <si>
    <t>VARIACIÓN INTERANUAL ACUMULADA* EN MILLONES DE US$ / ENERO-FEBRERO</t>
  </si>
  <si>
    <t>VARIACIÓN ACUMULADA - VOLUMEN* / ENERO-FEBRERO</t>
  </si>
  <si>
    <t xml:space="preserve">
Ene-Feb</t>
  </si>
  <si>
    <t>Acum. Ene-Feb</t>
  </si>
  <si>
    <t>Minerales Metàlicos</t>
  </si>
  <si>
    <t>TOTAL PROD. MINEROS</t>
  </si>
  <si>
    <t>UNIDADES MINERAS EN ACTIVIDAD - MARZO 2018</t>
  </si>
  <si>
    <t>ÁREAS RESTRINGIDAS A LA MINERÍA - MARZO 2018</t>
  </si>
  <si>
    <t>2018
(Ene-Mar)</t>
  </si>
  <si>
    <t xml:space="preserve">  OTROS</t>
  </si>
  <si>
    <t>ZINC / TMF</t>
  </si>
  <si>
    <t>Enero-Marzo</t>
  </si>
  <si>
    <t>Marzo</t>
  </si>
  <si>
    <t>SOUTHERN PERÚ COPPER CORPORATION SUCURSAL DEL PERÚ</t>
  </si>
  <si>
    <t>HUDBAY PERÚ S.A.C.</t>
  </si>
  <si>
    <t>MINERA SHOUXIN PERÚ S.A.</t>
  </si>
  <si>
    <t>ÓXIDOS DE PASCO S.A.C.</t>
  </si>
  <si>
    <t>2018 (Ene-Mar)</t>
  </si>
  <si>
    <t>Mar. 2017</t>
  </si>
  <si>
    <t>Mar. 2018</t>
  </si>
  <si>
    <t>Variación interanual / marzo</t>
  </si>
  <si>
    <t>Variación acumulada / enero - marzo</t>
  </si>
  <si>
    <t>Ene-Mar 2017</t>
  </si>
  <si>
    <t>Ene-Mar 2018</t>
  </si>
  <si>
    <t>BORATOS / ULEXITA</t>
  </si>
  <si>
    <t>HORMIGÓN</t>
  </si>
  <si>
    <t>PIEDRA (CONSTRUCCIÓN)</t>
  </si>
  <si>
    <t>CAOLÍN</t>
  </si>
  <si>
    <t>ÓNIX</t>
  </si>
  <si>
    <t>Feb.2018</t>
  </si>
  <si>
    <t>VARIACIÓN ACUMULADA / ENERO - MARZO</t>
  </si>
  <si>
    <t>Fuente: Dirección de Promoción Minera - Ministerio de Energía y Minas.
- Información proporcionada por los Titulares Mineros a través del ESTAMIN.
- Las cifras han sido ajustadas a lo reportado por los Titulares Mineros al 20 de abril de 2018.</t>
  </si>
  <si>
    <t>JUNIN</t>
  </si>
  <si>
    <t>APURIMAC</t>
  </si>
  <si>
    <t>CENTURY MINING PERU S.A.C.</t>
  </si>
  <si>
    <t>EMPRESA ADMINISTRADORA CERRO S.A.C.</t>
  </si>
  <si>
    <t>ANDALUCITA S.A.</t>
  </si>
  <si>
    <t>S.M.R.L. SANTA BARBARA DE TRUJILLO</t>
  </si>
  <si>
    <t>MINERA COLQUISIRI S.A.</t>
  </si>
  <si>
    <t>Otras (2016=  570 Empresas; 2017 =  389 Empresas)</t>
  </si>
  <si>
    <t>Otras ( 2017= 76 Empresas; 2018= 85 Empresas)</t>
  </si>
  <si>
    <t>Otras ( 2017= 157 Empresas; 2018= 174 Empresas)</t>
  </si>
  <si>
    <t>Otras ( 2017= 229 Empresas; 2018= 247 Empresas)</t>
  </si>
  <si>
    <t>Otras ( 2017= 165 Empresas; 2018= 189 Empresas)</t>
  </si>
  <si>
    <t>Otras ( 2017= 258 Empresas; 2018= 245 Empresas)</t>
  </si>
  <si>
    <t>Otras ( 2017= 121 Empresas; 2018= 167 Empresas)</t>
  </si>
  <si>
    <t>SEGÚN REGIÓN - MARZO 2017</t>
  </si>
  <si>
    <t>Variación Interanual - Marzo</t>
  </si>
  <si>
    <t>Fuente: Dirección de Promoción Minera - Ministerio de Energía y Minas.
- Información proporcionada por los Titulares Mineros a través del ESTAMIN.
- Las cifras han sido ajustadas a lo reportado por los Titulares Mineros al 18 de abril de 2018.</t>
  </si>
  <si>
    <t>Tabla 06.1</t>
  </si>
  <si>
    <t>NEXA RESOURCES PERÚ S.A.A</t>
  </si>
  <si>
    <t>SAN MARTÍN</t>
  </si>
  <si>
    <t>COMPAÑÍA MINERA KOLPA S.A.</t>
  </si>
  <si>
    <t>COMPAÑÍA MINERA ZAFRANAL S.A.C.</t>
  </si>
  <si>
    <t>COMPAÑÍA MINERA ARGENTUM S.A.</t>
  </si>
  <si>
    <t>COMPAÑÍA MINERA CONDESTABLE S.A.</t>
  </si>
  <si>
    <t>COMPAÑÍA MINERA CARAVELI S.A.C.</t>
  </si>
  <si>
    <t>COMPAÑÍA MINERA MISKI MAYO S.R.L.</t>
  </si>
  <si>
    <t>COMPAÑÍA MINERA ZAHENA S.A.C.</t>
  </si>
  <si>
    <t>RIO TINTO MINERA PERÚ LIMITADA SAC</t>
  </si>
  <si>
    <t>TREVALI PERÚ S.A.C.</t>
  </si>
  <si>
    <t>MINERA HAMPTON PERÚ S.A.C</t>
  </si>
  <si>
    <t>NEXA RESOURCES EL PORVENIR S.A.C.</t>
  </si>
  <si>
    <t>NEXA RESOURCES ATACOCHA S.A.A.</t>
  </si>
  <si>
    <t>NEXA RESOURCES PERÚ S.A.A.</t>
  </si>
  <si>
    <t xml:space="preserve">Tabla 1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</si>
</sst>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  <numFmt numFmtId="166" formatCode="#,##0.0"/>
    <numFmt numFmtId="167" formatCode="_(* #,##0.00_);_(* \(#,##0.00\);_(* &quot;-&quot;??_);_(@_)"/>
    <numFmt numFmtId="168" formatCode="_([$€]\ * #,##0.00_);_([$€]\ * \(#,##0.00\);_([$€]\ * &quot;-&quot;??_);_(@_)"/>
    <numFmt numFmtId="169" formatCode="_-* #,##0.00\ _P_t_s_-;\-* #,##0.00\ _P_t_s_-;_-* &quot;-&quot;??\ _P_t_s_-;_-@_-"/>
    <numFmt numFmtId="170" formatCode="_-* #,##0.00\ [$€]_-;\-* #,##0.00\ [$€]_-;_-* &quot;-&quot;??\ [$€]_-;_-@_-"/>
    <numFmt numFmtId="171" formatCode="_ * #,##0.0_ ;_ * \-#,##0.0_ ;_ * &quot;-&quot;??_ ;_ @_ "/>
    <numFmt numFmtId="172" formatCode="0.0%"/>
    <numFmt numFmtId="173" formatCode="General_)"/>
    <numFmt numFmtId="174" formatCode="0.0000%"/>
    <numFmt numFmtId="175" formatCode="#,##0.00_ ;\-#,##0.00\ "/>
    <numFmt numFmtId="176" formatCode="#,##0_ ;\-#,##0\ "/>
    <numFmt numFmtId="177" formatCode="0.000%"/>
    <numFmt numFmtId="178" formatCode="#,##0;[Red]#,##0"/>
    <numFmt numFmtId="179" formatCode="[$-1010409]###,##0"/>
  </numFmts>
  <fonts count="7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23"/>
      <name val="Calibri"/>
      <family val="2"/>
    </font>
    <font>
      <sz val="10"/>
      <color indexed="8"/>
      <name val="Calibri"/>
      <family val="2"/>
    </font>
    <font>
      <sz val="12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color indexed="8"/>
      <name val="Calibri"/>
      <family val="2"/>
    </font>
    <font>
      <b/>
      <sz val="8"/>
      <name val="Arial"/>
      <family val="2"/>
    </font>
    <font>
      <b/>
      <u/>
      <sz val="8"/>
      <name val="Tms Rmn"/>
    </font>
    <font>
      <sz val="8"/>
      <name val="Tms Rmn"/>
    </font>
    <font>
      <b/>
      <i/>
      <sz val="8"/>
      <name val="Tms Rmn"/>
    </font>
    <font>
      <b/>
      <sz val="8"/>
      <name val="Tms Rmn"/>
    </font>
    <font>
      <b/>
      <sz val="9"/>
      <name val="Book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i/>
      <sz val="9"/>
      <color rgb="FF7F7F7F"/>
      <name val="Calibri"/>
      <family val="2"/>
      <scheme val="minor"/>
    </font>
    <font>
      <sz val="9"/>
      <color rgb="FF000000"/>
      <name val="Calibri"/>
      <family val="2"/>
      <scheme val="minor"/>
    </font>
    <font>
      <b/>
      <i/>
      <sz val="9"/>
      <color theme="0" tint="-0.499984740745262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b/>
      <i/>
      <sz val="11"/>
      <color theme="0" tint="-0.499984740745262"/>
      <name val="Calibri"/>
      <family val="2"/>
      <scheme val="minor"/>
    </font>
    <font>
      <i/>
      <sz val="9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0" tint="-0.499984740745262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8"/>
      <color theme="0"/>
      <name val="Arial"/>
      <family val="2"/>
    </font>
    <font>
      <sz val="9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FFFFFF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0"/>
      <color theme="0" tint="-4.9989318521683403E-2"/>
      <name val="Calibri"/>
      <family val="2"/>
      <scheme val="minor"/>
    </font>
    <font>
      <sz val="9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  <bgColor indexed="8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gray125">
        <fgColor indexed="8"/>
      </patternFill>
    </fill>
    <fill>
      <patternFill patternType="solid">
        <fgColor theme="0"/>
        <bgColor indexed="64"/>
      </patternFill>
    </fill>
    <fill>
      <patternFill patternType="solid">
        <fgColor rgb="FF167447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ck">
        <color indexed="9"/>
      </top>
      <bottom style="thick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</borders>
  <cellStyleXfs count="114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" fontId="9" fillId="0" borderId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18" borderId="4">
      <alignment wrapText="1"/>
    </xf>
    <xf numFmtId="167" fontId="15" fillId="0" borderId="0" applyFont="0" applyFill="0" applyBorder="0" applyAlignment="0" applyProtection="0"/>
    <xf numFmtId="173" fontId="31" fillId="0" borderId="0"/>
    <xf numFmtId="173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6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17" fillId="7" borderId="1" applyNumberFormat="0" applyAlignment="0" applyProtection="0"/>
    <xf numFmtId="168" fontId="15" fillId="0" borderId="0" applyFont="0" applyFill="0" applyBorder="0" applyAlignment="0" applyProtection="0"/>
    <xf numFmtId="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18" fillId="3" borderId="0" applyNumberFormat="0" applyBorder="0" applyAlignment="0" applyProtection="0"/>
    <xf numFmtId="164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7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9" fillId="23" borderId="0" applyNumberFormat="0" applyBorder="0" applyAlignment="0" applyProtection="0"/>
    <xf numFmtId="0" fontId="6" fillId="0" borderId="0"/>
    <xf numFmtId="0" fontId="1" fillId="0" borderId="0"/>
    <xf numFmtId="0" fontId="5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5" fillId="0" borderId="0"/>
    <xf numFmtId="0" fontId="7" fillId="0" borderId="0"/>
    <xf numFmtId="0" fontId="28" fillId="0" borderId="0"/>
    <xf numFmtId="0" fontId="36" fillId="0" borderId="0"/>
    <xf numFmtId="173" fontId="33" fillId="0" borderId="0"/>
    <xf numFmtId="0" fontId="15" fillId="24" borderId="5" applyNumberFormat="0" applyFont="0" applyAlignment="0" applyProtection="0"/>
    <xf numFmtId="0" fontId="7" fillId="24" borderId="5" applyNumberFormat="0" applyFont="0" applyAlignment="0" applyProtection="0"/>
    <xf numFmtId="0" fontId="7" fillId="24" borderId="5" applyNumberFormat="0" applyFont="0" applyAlignment="0" applyProtection="0"/>
    <xf numFmtId="0" fontId="7" fillId="24" borderId="5" applyNumberFormat="0" applyFont="0" applyAlignment="0" applyProtection="0"/>
    <xf numFmtId="0" fontId="7" fillId="24" borderId="5" applyNumberFormat="0" applyFont="0" applyAlignment="0" applyProtection="0"/>
    <xf numFmtId="0" fontId="7" fillId="24" borderId="5" applyNumberFormat="0" applyFont="0" applyAlignment="0" applyProtection="0"/>
    <xf numFmtId="0" fontId="1" fillId="24" borderId="5" applyNumberFormat="0" applyFont="0" applyAlignment="0" applyProtection="0"/>
    <xf numFmtId="0" fontId="7" fillId="24" borderId="5" applyNumberFormat="0" applyFont="0" applyAlignment="0" applyProtection="0"/>
    <xf numFmtId="0" fontId="7" fillId="24" borderId="5" applyNumberFormat="0" applyFont="0" applyAlignment="0" applyProtection="0"/>
    <xf numFmtId="0" fontId="7" fillId="24" borderId="5" applyNumberFormat="0" applyFont="0" applyAlignment="0" applyProtection="0"/>
    <xf numFmtId="0" fontId="7" fillId="24" borderId="5" applyNumberFormat="0" applyFont="0" applyAlignment="0" applyProtection="0"/>
    <xf numFmtId="0" fontId="7" fillId="24" borderId="5" applyNumberFormat="0" applyFont="0" applyAlignment="0" applyProtection="0"/>
    <xf numFmtId="9" fontId="3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3" fontId="34" fillId="25" borderId="0"/>
    <xf numFmtId="0" fontId="20" fillId="16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8" fillId="26" borderId="0">
      <alignment horizontal="left"/>
    </xf>
    <xf numFmtId="173" fontId="35" fillId="0" borderId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16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</cellStyleXfs>
  <cellXfs count="661">
    <xf numFmtId="0" fontId="0" fillId="0" borderId="0" xfId="0"/>
    <xf numFmtId="0" fontId="39" fillId="26" borderId="0" xfId="0" applyFont="1" applyFill="1"/>
    <xf numFmtId="0" fontId="38" fillId="26" borderId="11" xfId="0" applyFont="1" applyFill="1" applyBorder="1" applyAlignment="1">
      <alignment horizontal="left"/>
    </xf>
    <xf numFmtId="0" fontId="38" fillId="26" borderId="11" xfId="0" applyFont="1" applyFill="1" applyBorder="1" applyAlignment="1">
      <alignment horizontal="center"/>
    </xf>
    <xf numFmtId="0" fontId="38" fillId="26" borderId="0" xfId="107">
      <alignment horizontal="left"/>
    </xf>
    <xf numFmtId="0" fontId="40" fillId="26" borderId="0" xfId="107" applyFont="1">
      <alignment horizontal="left"/>
    </xf>
    <xf numFmtId="0" fontId="38" fillId="26" borderId="0" xfId="107" applyAlignment="1">
      <alignment horizontal="center"/>
    </xf>
    <xf numFmtId="0" fontId="40" fillId="26" borderId="0" xfId="107" applyFont="1" applyAlignment="1">
      <alignment horizontal="center"/>
    </xf>
    <xf numFmtId="0" fontId="39" fillId="26" borderId="0" xfId="0" applyFont="1" applyFill="1" applyAlignment="1">
      <alignment horizontal="left"/>
    </xf>
    <xf numFmtId="0" fontId="40" fillId="26" borderId="11" xfId="107" applyFont="1" applyBorder="1" applyAlignment="1">
      <alignment horizontal="center"/>
    </xf>
    <xf numFmtId="4" fontId="38" fillId="26" borderId="0" xfId="107" applyNumberFormat="1" applyAlignment="1">
      <alignment horizontal="center"/>
    </xf>
    <xf numFmtId="0" fontId="41" fillId="27" borderId="0" xfId="107" applyFont="1" applyFill="1" applyAlignment="1">
      <alignment horizontal="center"/>
    </xf>
    <xf numFmtId="10" fontId="38" fillId="26" borderId="0" xfId="94" applyNumberFormat="1" applyFont="1" applyFill="1" applyAlignment="1">
      <alignment horizontal="center"/>
    </xf>
    <xf numFmtId="3" fontId="38" fillId="26" borderId="0" xfId="47" applyNumberFormat="1" applyFont="1" applyFill="1" applyAlignment="1">
      <alignment horizontal="center"/>
    </xf>
    <xf numFmtId="3" fontId="38" fillId="26" borderId="0" xfId="107" applyNumberFormat="1" applyBorder="1" applyAlignment="1">
      <alignment horizontal="center"/>
    </xf>
    <xf numFmtId="0" fontId="40" fillId="26" borderId="12" xfId="107" applyFont="1" applyBorder="1" applyAlignment="1">
      <alignment horizontal="center"/>
    </xf>
    <xf numFmtId="0" fontId="38" fillId="26" borderId="0" xfId="107" applyBorder="1" applyAlignment="1">
      <alignment horizontal="center"/>
    </xf>
    <xf numFmtId="0" fontId="38" fillId="26" borderId="0" xfId="107" applyFill="1">
      <alignment horizontal="left"/>
    </xf>
    <xf numFmtId="0" fontId="38" fillId="26" borderId="0" xfId="107" applyAlignment="1"/>
    <xf numFmtId="0" fontId="39" fillId="26" borderId="0" xfId="0" applyFont="1" applyFill="1" applyAlignment="1"/>
    <xf numFmtId="0" fontId="42" fillId="28" borderId="0" xfId="0" applyFont="1" applyFill="1"/>
    <xf numFmtId="0" fontId="43" fillId="28" borderId="0" xfId="0" applyFont="1" applyFill="1" applyAlignment="1">
      <alignment horizontal="center"/>
    </xf>
    <xf numFmtId="0" fontId="44" fillId="26" borderId="0" xfId="107" applyFont="1" applyAlignment="1">
      <alignment horizontal="center"/>
    </xf>
    <xf numFmtId="0" fontId="44" fillId="26" borderId="0" xfId="0" applyFont="1" applyFill="1" applyBorder="1" applyAlignment="1">
      <alignment horizontal="left"/>
    </xf>
    <xf numFmtId="4" fontId="43" fillId="28" borderId="0" xfId="0" applyNumberFormat="1" applyFont="1" applyFill="1" applyAlignment="1">
      <alignment horizontal="center"/>
    </xf>
    <xf numFmtId="0" fontId="44" fillId="26" borderId="0" xfId="107" applyFont="1">
      <alignment horizontal="left"/>
    </xf>
    <xf numFmtId="0" fontId="45" fillId="26" borderId="0" xfId="107" applyFont="1">
      <alignment horizontal="left"/>
    </xf>
    <xf numFmtId="0" fontId="46" fillId="26" borderId="0" xfId="107" applyFont="1">
      <alignment horizontal="left"/>
    </xf>
    <xf numFmtId="0" fontId="44" fillId="26" borderId="0" xfId="0" applyFont="1" applyFill="1" applyBorder="1" applyAlignment="1">
      <alignment horizontal="center"/>
    </xf>
    <xf numFmtId="0" fontId="44" fillId="26" borderId="0" xfId="107" applyFont="1" applyAlignment="1"/>
    <xf numFmtId="4" fontId="44" fillId="26" borderId="0" xfId="107" applyNumberFormat="1" applyFont="1" applyAlignment="1">
      <alignment horizontal="center"/>
    </xf>
    <xf numFmtId="0" fontId="46" fillId="26" borderId="0" xfId="107" applyFont="1" applyAlignment="1">
      <alignment horizontal="center"/>
    </xf>
    <xf numFmtId="0" fontId="47" fillId="26" borderId="0" xfId="107" applyFont="1" applyAlignment="1">
      <alignment horizontal="left"/>
    </xf>
    <xf numFmtId="0" fontId="47" fillId="26" borderId="0" xfId="107" applyFont="1" applyAlignment="1">
      <alignment horizontal="center"/>
    </xf>
    <xf numFmtId="0" fontId="47" fillId="26" borderId="0" xfId="107" applyFont="1">
      <alignment horizontal="left"/>
    </xf>
    <xf numFmtId="4" fontId="46" fillId="26" borderId="0" xfId="107" applyNumberFormat="1" applyFont="1" applyAlignment="1">
      <alignment horizontal="center"/>
    </xf>
    <xf numFmtId="0" fontId="48" fillId="26" borderId="0" xfId="107" applyFont="1">
      <alignment horizontal="left"/>
    </xf>
    <xf numFmtId="166" fontId="38" fillId="26" borderId="0" xfId="107" applyNumberFormat="1" applyAlignment="1">
      <alignment horizontal="center"/>
    </xf>
    <xf numFmtId="0" fontId="47" fillId="26" borderId="0" xfId="0" applyFont="1" applyFill="1" applyAlignment="1"/>
    <xf numFmtId="166" fontId="38" fillId="26" borderId="14" xfId="107" applyNumberFormat="1" applyBorder="1" applyAlignment="1">
      <alignment horizontal="center"/>
    </xf>
    <xf numFmtId="166" fontId="38" fillId="26" borderId="15" xfId="107" applyNumberFormat="1" applyBorder="1" applyAlignment="1">
      <alignment horizontal="center"/>
    </xf>
    <xf numFmtId="166" fontId="38" fillId="26" borderId="16" xfId="107" applyNumberFormat="1" applyBorder="1" applyAlignment="1">
      <alignment horizontal="center"/>
    </xf>
    <xf numFmtId="0" fontId="41" fillId="29" borderId="17" xfId="107" applyFont="1" applyFill="1" applyBorder="1" applyAlignment="1">
      <alignment horizontal="center"/>
    </xf>
    <xf numFmtId="3" fontId="38" fillId="26" borderId="18" xfId="47" applyNumberFormat="1" applyFont="1" applyFill="1" applyBorder="1" applyAlignment="1">
      <alignment horizontal="center"/>
    </xf>
    <xf numFmtId="3" fontId="38" fillId="26" borderId="19" xfId="47" applyNumberFormat="1" applyFont="1" applyFill="1" applyBorder="1" applyAlignment="1">
      <alignment horizontal="center"/>
    </xf>
    <xf numFmtId="166" fontId="38" fillId="26" borderId="0" xfId="107" applyNumberFormat="1" applyAlignment="1">
      <alignment horizontal="left"/>
    </xf>
    <xf numFmtId="3" fontId="38" fillId="26" borderId="20" xfId="47" applyNumberFormat="1" applyFont="1" applyFill="1" applyBorder="1" applyAlignment="1">
      <alignment horizontal="center"/>
    </xf>
    <xf numFmtId="3" fontId="38" fillId="26" borderId="21" xfId="47" applyNumberFormat="1" applyFont="1" applyFill="1" applyBorder="1" applyAlignment="1">
      <alignment horizontal="center"/>
    </xf>
    <xf numFmtId="3" fontId="38" fillId="26" borderId="22" xfId="47" applyNumberFormat="1" applyFont="1" applyFill="1" applyBorder="1" applyAlignment="1">
      <alignment horizontal="center"/>
    </xf>
    <xf numFmtId="3" fontId="38" fillId="26" borderId="23" xfId="47" applyNumberFormat="1" applyFont="1" applyFill="1" applyBorder="1" applyAlignment="1">
      <alignment horizontal="center"/>
    </xf>
    <xf numFmtId="0" fontId="40" fillId="26" borderId="24" xfId="107" applyFont="1" applyBorder="1" applyAlignment="1">
      <alignment horizontal="center"/>
    </xf>
    <xf numFmtId="3" fontId="38" fillId="26" borderId="25" xfId="107" applyNumberFormat="1" applyBorder="1" applyAlignment="1">
      <alignment horizontal="center"/>
    </xf>
    <xf numFmtId="3" fontId="40" fillId="26" borderId="26" xfId="107" applyNumberFormat="1" applyFont="1" applyBorder="1" applyAlignment="1">
      <alignment horizontal="center"/>
    </xf>
    <xf numFmtId="3" fontId="40" fillId="26" borderId="27" xfId="107" applyNumberFormat="1" applyFont="1" applyBorder="1" applyAlignment="1">
      <alignment horizontal="center"/>
    </xf>
    <xf numFmtId="0" fontId="41" fillId="26" borderId="0" xfId="107" applyFont="1" applyFill="1" applyAlignment="1"/>
    <xf numFmtId="1" fontId="38" fillId="26" borderId="13" xfId="107" applyNumberFormat="1" applyFill="1" applyBorder="1" applyAlignment="1">
      <alignment horizontal="center"/>
    </xf>
    <xf numFmtId="0" fontId="49" fillId="26" borderId="0" xfId="107" applyFont="1" applyFill="1">
      <alignment horizontal="left"/>
    </xf>
    <xf numFmtId="0" fontId="50" fillId="26" borderId="0" xfId="107" applyFont="1" applyFill="1" applyAlignment="1">
      <alignment horizontal="left"/>
    </xf>
    <xf numFmtId="0" fontId="5" fillId="0" borderId="0" xfId="58"/>
    <xf numFmtId="0" fontId="5" fillId="26" borderId="18" xfId="58" applyFill="1" applyBorder="1" applyAlignment="1">
      <alignment horizontal="center" vertical="center"/>
    </xf>
    <xf numFmtId="0" fontId="5" fillId="26" borderId="19" xfId="58" applyFill="1" applyBorder="1" applyAlignment="1">
      <alignment vertical="center"/>
    </xf>
    <xf numFmtId="169" fontId="5" fillId="26" borderId="19" xfId="52" applyNumberFormat="1" applyFont="1" applyFill="1" applyBorder="1" applyAlignment="1">
      <alignment horizontal="center" vertical="center"/>
    </xf>
    <xf numFmtId="169" fontId="5" fillId="26" borderId="16" xfId="52" applyNumberFormat="1" applyFont="1" applyFill="1" applyBorder="1" applyAlignment="1">
      <alignment horizontal="center" vertical="center"/>
    </xf>
    <xf numFmtId="0" fontId="5" fillId="26" borderId="29" xfId="58" applyFill="1" applyBorder="1" applyAlignment="1">
      <alignment horizontal="center" vertical="center"/>
    </xf>
    <xf numFmtId="0" fontId="5" fillId="26" borderId="0" xfId="58" applyFill="1" applyBorder="1" applyAlignment="1">
      <alignment vertical="center"/>
    </xf>
    <xf numFmtId="169" fontId="5" fillId="26" borderId="0" xfId="52" applyNumberFormat="1" applyFont="1" applyFill="1" applyBorder="1" applyAlignment="1">
      <alignment horizontal="center" vertical="center"/>
    </xf>
    <xf numFmtId="169" fontId="5" fillId="26" borderId="14" xfId="52" applyNumberFormat="1" applyFont="1" applyFill="1" applyBorder="1" applyAlignment="1">
      <alignment horizontal="center" vertical="center"/>
    </xf>
    <xf numFmtId="0" fontId="5" fillId="26" borderId="30" xfId="58" applyFill="1" applyBorder="1" applyAlignment="1">
      <alignment horizontal="center" vertical="center"/>
    </xf>
    <xf numFmtId="0" fontId="5" fillId="26" borderId="31" xfId="58" applyFill="1" applyBorder="1" applyAlignment="1">
      <alignment vertical="center"/>
    </xf>
    <xf numFmtId="169" fontId="5" fillId="26" borderId="31" xfId="52" applyNumberFormat="1" applyFont="1" applyFill="1" applyBorder="1" applyAlignment="1">
      <alignment horizontal="center" vertical="center"/>
    </xf>
    <xf numFmtId="169" fontId="5" fillId="26" borderId="15" xfId="52" applyNumberFormat="1" applyFont="1" applyFill="1" applyBorder="1" applyAlignment="1">
      <alignment horizontal="center" vertical="center"/>
    </xf>
    <xf numFmtId="0" fontId="5" fillId="26" borderId="11" xfId="58" applyFill="1" applyBorder="1" applyAlignment="1">
      <alignment horizontal="center" vertical="center"/>
    </xf>
    <xf numFmtId="0" fontId="5" fillId="26" borderId="11" xfId="58" applyFill="1" applyBorder="1" applyAlignment="1">
      <alignment vertical="center"/>
    </xf>
    <xf numFmtId="0" fontId="5" fillId="26" borderId="11" xfId="58" applyFont="1" applyFill="1" applyBorder="1" applyAlignment="1">
      <alignment horizontal="left" vertical="center"/>
    </xf>
    <xf numFmtId="9" fontId="38" fillId="26" borderId="0" xfId="94" applyFont="1" applyFill="1" applyAlignment="1">
      <alignment horizontal="left"/>
    </xf>
    <xf numFmtId="9" fontId="47" fillId="26" borderId="0" xfId="94" applyFont="1" applyFill="1" applyAlignment="1">
      <alignment horizontal="left"/>
    </xf>
    <xf numFmtId="9" fontId="38" fillId="26" borderId="11" xfId="94" applyFont="1" applyFill="1" applyBorder="1" applyAlignment="1">
      <alignment horizontal="center"/>
    </xf>
    <xf numFmtId="9" fontId="44" fillId="26" borderId="0" xfId="94" applyFont="1" applyFill="1" applyAlignment="1">
      <alignment horizontal="left"/>
    </xf>
    <xf numFmtId="3" fontId="38" fillId="30" borderId="0" xfId="107" applyNumberFormat="1" applyFill="1" applyBorder="1" applyAlignment="1">
      <alignment horizontal="center"/>
    </xf>
    <xf numFmtId="1" fontId="38" fillId="30" borderId="25" xfId="107" applyNumberFormat="1" applyFill="1" applyBorder="1" applyAlignment="1">
      <alignment horizontal="center"/>
    </xf>
    <xf numFmtId="3" fontId="38" fillId="30" borderId="13" xfId="107" applyNumberFormat="1" applyFill="1" applyBorder="1" applyAlignment="1">
      <alignment horizontal="center"/>
    </xf>
    <xf numFmtId="0" fontId="41" fillId="29" borderId="32" xfId="107" applyFont="1" applyFill="1" applyBorder="1" applyAlignment="1">
      <alignment horizontal="left"/>
    </xf>
    <xf numFmtId="0" fontId="51" fillId="29" borderId="32" xfId="107" applyFont="1" applyFill="1" applyBorder="1" applyAlignment="1">
      <alignment horizontal="left"/>
    </xf>
    <xf numFmtId="0" fontId="41" fillId="29" borderId="32" xfId="107" applyFont="1" applyFill="1" applyBorder="1" applyAlignment="1">
      <alignment horizontal="center"/>
    </xf>
    <xf numFmtId="9" fontId="41" fillId="29" borderId="32" xfId="94" applyFont="1" applyFill="1" applyBorder="1" applyAlignment="1">
      <alignment horizontal="center"/>
    </xf>
    <xf numFmtId="0" fontId="52" fillId="31" borderId="0" xfId="58" applyFont="1" applyFill="1" applyAlignment="1">
      <alignment horizontal="center" vertical="center"/>
    </xf>
    <xf numFmtId="0" fontId="52" fillId="31" borderId="0" xfId="58" applyFont="1" applyFill="1" applyAlignment="1">
      <alignment vertical="center"/>
    </xf>
    <xf numFmtId="0" fontId="52" fillId="31" borderId="0" xfId="58" applyFont="1" applyFill="1" applyAlignment="1">
      <alignment horizontal="center" vertical="center" wrapText="1"/>
    </xf>
    <xf numFmtId="171" fontId="38" fillId="30" borderId="25" xfId="47" applyNumberFormat="1" applyFont="1" applyFill="1" applyBorder="1" applyAlignment="1">
      <alignment horizontal="center"/>
    </xf>
    <xf numFmtId="171" fontId="38" fillId="30" borderId="13" xfId="47" applyNumberFormat="1" applyFont="1" applyFill="1" applyBorder="1" applyAlignment="1">
      <alignment horizontal="center"/>
    </xf>
    <xf numFmtId="171" fontId="38" fillId="30" borderId="0" xfId="47" applyNumberFormat="1" applyFont="1" applyFill="1" applyBorder="1" applyAlignment="1">
      <alignment horizontal="center"/>
    </xf>
    <xf numFmtId="171" fontId="38" fillId="26" borderId="13" xfId="47" applyNumberFormat="1" applyFont="1" applyFill="1" applyBorder="1" applyAlignment="1">
      <alignment horizontal="center"/>
    </xf>
    <xf numFmtId="165" fontId="38" fillId="30" borderId="25" xfId="47" applyNumberFormat="1" applyFont="1" applyFill="1" applyBorder="1" applyAlignment="1">
      <alignment horizontal="center"/>
    </xf>
    <xf numFmtId="165" fontId="38" fillId="30" borderId="13" xfId="47" applyNumberFormat="1" applyFont="1" applyFill="1" applyBorder="1" applyAlignment="1">
      <alignment horizontal="center"/>
    </xf>
    <xf numFmtId="165" fontId="38" fillId="30" borderId="0" xfId="47" applyNumberFormat="1" applyFont="1" applyFill="1" applyBorder="1" applyAlignment="1">
      <alignment horizontal="center"/>
    </xf>
    <xf numFmtId="165" fontId="38" fillId="26" borderId="13" xfId="47" applyNumberFormat="1" applyFont="1" applyFill="1" applyBorder="1" applyAlignment="1">
      <alignment horizontal="center"/>
    </xf>
    <xf numFmtId="165" fontId="38" fillId="26" borderId="0" xfId="47" applyNumberFormat="1" applyFont="1" applyFill="1" applyAlignment="1">
      <alignment horizontal="left"/>
    </xf>
    <xf numFmtId="165" fontId="40" fillId="26" borderId="28" xfId="47" applyNumberFormat="1" applyFont="1" applyFill="1" applyBorder="1" applyAlignment="1">
      <alignment horizontal="center"/>
    </xf>
    <xf numFmtId="165" fontId="38" fillId="26" borderId="0" xfId="47" applyNumberFormat="1" applyFont="1" applyFill="1" applyAlignment="1">
      <alignment horizontal="center"/>
    </xf>
    <xf numFmtId="171" fontId="38" fillId="26" borderId="0" xfId="47" applyNumberFormat="1" applyFont="1" applyFill="1" applyBorder="1" applyAlignment="1">
      <alignment horizontal="center"/>
    </xf>
    <xf numFmtId="165" fontId="38" fillId="26" borderId="0" xfId="47" applyNumberFormat="1" applyFont="1" applyFill="1" applyBorder="1" applyAlignment="1">
      <alignment horizontal="center"/>
    </xf>
    <xf numFmtId="9" fontId="38" fillId="32" borderId="33" xfId="94" applyFont="1" applyFill="1" applyBorder="1" applyAlignment="1">
      <alignment horizontal="center"/>
    </xf>
    <xf numFmtId="10" fontId="38" fillId="32" borderId="33" xfId="94" applyNumberFormat="1" applyFont="1" applyFill="1" applyBorder="1" applyAlignment="1">
      <alignment horizontal="center"/>
    </xf>
    <xf numFmtId="10" fontId="38" fillId="32" borderId="34" xfId="94" applyNumberFormat="1" applyFont="1" applyFill="1" applyBorder="1" applyAlignment="1">
      <alignment horizontal="center"/>
    </xf>
    <xf numFmtId="0" fontId="38" fillId="26" borderId="23" xfId="107" applyBorder="1" applyAlignment="1">
      <alignment horizontal="center"/>
    </xf>
    <xf numFmtId="3" fontId="38" fillId="26" borderId="23" xfId="107" applyNumberFormat="1" applyBorder="1" applyAlignment="1">
      <alignment horizontal="center"/>
    </xf>
    <xf numFmtId="165" fontId="38" fillId="30" borderId="23" xfId="47" applyNumberFormat="1" applyFont="1" applyFill="1" applyBorder="1" applyAlignment="1">
      <alignment horizontal="center"/>
    </xf>
    <xf numFmtId="165" fontId="38" fillId="26" borderId="23" xfId="47" applyNumberFormat="1" applyFont="1" applyFill="1" applyBorder="1" applyAlignment="1">
      <alignment horizontal="center"/>
    </xf>
    <xf numFmtId="3" fontId="40" fillId="26" borderId="23" xfId="107" applyNumberFormat="1" applyFont="1" applyBorder="1" applyAlignment="1">
      <alignment horizontal="center"/>
    </xf>
    <xf numFmtId="3" fontId="40" fillId="26" borderId="23" xfId="107" applyNumberFormat="1" applyFont="1" applyBorder="1" applyAlignment="1">
      <alignment horizontal="right"/>
    </xf>
    <xf numFmtId="10" fontId="38" fillId="26" borderId="23" xfId="94" applyNumberFormat="1" applyFont="1" applyFill="1" applyBorder="1" applyAlignment="1">
      <alignment horizontal="center"/>
    </xf>
    <xf numFmtId="0" fontId="39" fillId="0" borderId="35" xfId="0" applyFont="1" applyBorder="1"/>
    <xf numFmtId="0" fontId="30" fillId="26" borderId="36" xfId="58" applyFont="1" applyFill="1" applyBorder="1" applyAlignment="1">
      <alignment vertical="center"/>
    </xf>
    <xf numFmtId="169" fontId="30" fillId="26" borderId="36" xfId="52" applyNumberFormat="1" applyFont="1" applyFill="1" applyBorder="1" applyAlignment="1">
      <alignment horizontal="center" vertical="center"/>
    </xf>
    <xf numFmtId="0" fontId="39" fillId="30" borderId="11" xfId="0" applyFont="1" applyFill="1" applyBorder="1"/>
    <xf numFmtId="0" fontId="30" fillId="30" borderId="11" xfId="58" applyFont="1" applyFill="1" applyBorder="1" applyAlignment="1">
      <alignment vertical="center"/>
    </xf>
    <xf numFmtId="169" fontId="30" fillId="30" borderId="11" xfId="52" applyNumberFormat="1" applyFont="1" applyFill="1" applyBorder="1" applyAlignment="1">
      <alignment horizontal="center" vertical="center"/>
    </xf>
    <xf numFmtId="0" fontId="39" fillId="30" borderId="0" xfId="0" applyFont="1" applyFill="1"/>
    <xf numFmtId="0" fontId="30" fillId="30" borderId="0" xfId="58" applyFont="1" applyFill="1" applyBorder="1" applyAlignment="1">
      <alignment vertical="center"/>
    </xf>
    <xf numFmtId="169" fontId="30" fillId="30" borderId="31" xfId="52" applyNumberFormat="1" applyFont="1" applyFill="1" applyBorder="1" applyAlignment="1">
      <alignment horizontal="center" vertical="center"/>
    </xf>
    <xf numFmtId="0" fontId="30" fillId="30" borderId="29" xfId="58" applyFont="1" applyFill="1" applyBorder="1" applyAlignment="1">
      <alignment horizontal="center" vertical="center"/>
    </xf>
    <xf numFmtId="169" fontId="30" fillId="30" borderId="0" xfId="52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171" fontId="38" fillId="26" borderId="0" xfId="47" applyNumberFormat="1" applyFont="1" applyFill="1" applyAlignment="1">
      <alignment horizontal="left"/>
    </xf>
    <xf numFmtId="0" fontId="38" fillId="26" borderId="37" xfId="107" applyBorder="1" applyAlignment="1">
      <alignment horizontal="center"/>
    </xf>
    <xf numFmtId="0" fontId="38" fillId="26" borderId="31" xfId="107" applyBorder="1" applyAlignment="1">
      <alignment horizontal="center"/>
    </xf>
    <xf numFmtId="0" fontId="41" fillId="31" borderId="0" xfId="107" applyFont="1" applyFill="1" applyAlignment="1">
      <alignment horizontal="center"/>
    </xf>
    <xf numFmtId="172" fontId="38" fillId="26" borderId="0" xfId="94" applyNumberFormat="1" applyFont="1" applyFill="1" applyAlignment="1">
      <alignment horizontal="center"/>
    </xf>
    <xf numFmtId="165" fontId="53" fillId="26" borderId="0" xfId="47" applyNumberFormat="1" applyFont="1" applyFill="1" applyAlignment="1">
      <alignment horizontal="center"/>
    </xf>
    <xf numFmtId="165" fontId="53" fillId="26" borderId="0" xfId="47" applyNumberFormat="1" applyFont="1" applyFill="1" applyAlignment="1">
      <alignment horizontal="left"/>
    </xf>
    <xf numFmtId="171" fontId="53" fillId="26" borderId="0" xfId="47" applyNumberFormat="1" applyFont="1" applyFill="1" applyAlignment="1">
      <alignment horizontal="left"/>
    </xf>
    <xf numFmtId="10" fontId="40" fillId="26" borderId="23" xfId="94" applyNumberFormat="1" applyFont="1" applyFill="1" applyBorder="1" applyAlignment="1">
      <alignment horizontal="center"/>
    </xf>
    <xf numFmtId="43" fontId="38" fillId="26" borderId="0" xfId="107" applyNumberFormat="1">
      <alignment horizontal="left"/>
    </xf>
    <xf numFmtId="164" fontId="38" fillId="26" borderId="0" xfId="47" applyFont="1" applyFill="1" applyAlignment="1">
      <alignment horizontal="left"/>
    </xf>
    <xf numFmtId="171" fontId="38" fillId="26" borderId="0" xfId="47" applyNumberFormat="1" applyFont="1" applyFill="1" applyAlignment="1">
      <alignment horizontal="center"/>
    </xf>
    <xf numFmtId="172" fontId="38" fillId="26" borderId="0" xfId="94" applyNumberFormat="1" applyFont="1" applyFill="1" applyAlignment="1">
      <alignment horizontal="left"/>
    </xf>
    <xf numFmtId="0" fontId="54" fillId="26" borderId="0" xfId="0" applyFont="1" applyFill="1" applyAlignment="1">
      <alignment horizontal="left"/>
    </xf>
    <xf numFmtId="165" fontId="49" fillId="26" borderId="0" xfId="47" applyNumberFormat="1" applyFont="1" applyFill="1" applyAlignment="1">
      <alignment horizontal="center"/>
    </xf>
    <xf numFmtId="10" fontId="49" fillId="26" borderId="0" xfId="94" applyNumberFormat="1" applyFont="1" applyFill="1" applyAlignment="1">
      <alignment horizontal="right"/>
    </xf>
    <xf numFmtId="10" fontId="49" fillId="26" borderId="0" xfId="94" applyNumberFormat="1" applyFont="1" applyFill="1" applyBorder="1" applyAlignment="1">
      <alignment horizontal="right"/>
    </xf>
    <xf numFmtId="0" fontId="55" fillId="29" borderId="24" xfId="107" applyFont="1" applyFill="1" applyBorder="1" applyAlignment="1">
      <alignment horizontal="left"/>
    </xf>
    <xf numFmtId="165" fontId="49" fillId="26" borderId="0" xfId="47" applyNumberFormat="1" applyFont="1" applyFill="1" applyBorder="1" applyAlignment="1">
      <alignment horizontal="right"/>
    </xf>
    <xf numFmtId="0" fontId="38" fillId="26" borderId="0" xfId="107" applyFont="1" applyAlignment="1">
      <alignment horizontal="center"/>
    </xf>
    <xf numFmtId="0" fontId="38" fillId="26" borderId="0" xfId="107" applyFont="1">
      <alignment horizontal="left"/>
    </xf>
    <xf numFmtId="3" fontId="38" fillId="26" borderId="0" xfId="107" applyNumberFormat="1" applyFont="1" applyAlignment="1">
      <alignment horizontal="center"/>
    </xf>
    <xf numFmtId="3" fontId="38" fillId="26" borderId="0" xfId="107" applyNumberFormat="1" applyFont="1" applyFill="1" applyBorder="1" applyAlignment="1">
      <alignment horizontal="center"/>
    </xf>
    <xf numFmtId="0" fontId="38" fillId="26" borderId="0" xfId="107" applyFont="1" applyFill="1">
      <alignment horizontal="left"/>
    </xf>
    <xf numFmtId="0" fontId="55" fillId="29" borderId="24" xfId="107" applyNumberFormat="1" applyFont="1" applyFill="1" applyBorder="1" applyAlignment="1">
      <alignment horizontal="left"/>
    </xf>
    <xf numFmtId="176" fontId="38" fillId="26" borderId="0" xfId="47" applyNumberFormat="1" applyFont="1" applyFill="1" applyAlignment="1">
      <alignment horizontal="center"/>
    </xf>
    <xf numFmtId="10" fontId="38" fillId="26" borderId="0" xfId="94" applyNumberFormat="1" applyFont="1" applyFill="1" applyBorder="1" applyAlignment="1">
      <alignment horizontal="center"/>
    </xf>
    <xf numFmtId="4" fontId="38" fillId="26" borderId="0" xfId="107" applyNumberFormat="1" applyFont="1" applyAlignment="1">
      <alignment horizontal="center"/>
    </xf>
    <xf numFmtId="0" fontId="0" fillId="26" borderId="0" xfId="0" applyFont="1" applyFill="1" applyAlignment="1">
      <alignment horizontal="center"/>
    </xf>
    <xf numFmtId="0" fontId="0" fillId="26" borderId="0" xfId="0" applyFont="1" applyFill="1"/>
    <xf numFmtId="0" fontId="56" fillId="29" borderId="0" xfId="0" applyFont="1" applyFill="1" applyAlignment="1">
      <alignment horizontal="left"/>
    </xf>
    <xf numFmtId="0" fontId="56" fillId="29" borderId="0" xfId="0" applyFont="1" applyFill="1" applyAlignment="1">
      <alignment horizontal="center"/>
    </xf>
    <xf numFmtId="0" fontId="0" fillId="26" borderId="0" xfId="0" applyFont="1" applyFill="1" applyAlignment="1">
      <alignment horizontal="left"/>
    </xf>
    <xf numFmtId="3" fontId="0" fillId="26" borderId="0" xfId="0" applyNumberFormat="1" applyFont="1" applyFill="1" applyAlignment="1">
      <alignment horizontal="center"/>
    </xf>
    <xf numFmtId="166" fontId="0" fillId="26" borderId="0" xfId="0" applyNumberFormat="1" applyFont="1" applyFill="1" applyAlignment="1">
      <alignment horizontal="center"/>
    </xf>
    <xf numFmtId="0" fontId="54" fillId="0" borderId="0" xfId="0" applyFont="1" applyAlignment="1">
      <alignment vertical="center"/>
    </xf>
    <xf numFmtId="0" fontId="39" fillId="26" borderId="11" xfId="0" applyFont="1" applyFill="1" applyBorder="1" applyAlignment="1">
      <alignment horizontal="left"/>
    </xf>
    <xf numFmtId="10" fontId="39" fillId="26" borderId="11" xfId="0" applyNumberFormat="1" applyFont="1" applyFill="1" applyBorder="1" applyAlignment="1">
      <alignment horizontal="center"/>
    </xf>
    <xf numFmtId="3" fontId="57" fillId="29" borderId="0" xfId="0" applyNumberFormat="1" applyFont="1" applyFill="1" applyAlignment="1">
      <alignment horizontal="center"/>
    </xf>
    <xf numFmtId="0" fontId="57" fillId="29" borderId="0" xfId="0" applyFont="1" applyFill="1" applyAlignment="1">
      <alignment horizontal="left"/>
    </xf>
    <xf numFmtId="0" fontId="41" fillId="29" borderId="0" xfId="107" applyFont="1" applyFill="1" applyAlignment="1">
      <alignment horizontal="left"/>
    </xf>
    <xf numFmtId="0" fontId="44" fillId="26" borderId="0" xfId="107" applyFont="1" applyFill="1" applyAlignment="1">
      <alignment horizontal="left"/>
    </xf>
    <xf numFmtId="0" fontId="41" fillId="26" borderId="0" xfId="107" applyFont="1" applyFill="1" applyAlignment="1">
      <alignment horizontal="center"/>
    </xf>
    <xf numFmtId="0" fontId="38" fillId="26" borderId="0" xfId="107" applyFont="1" applyFill="1" applyAlignment="1">
      <alignment horizontal="center"/>
    </xf>
    <xf numFmtId="3" fontId="38" fillId="30" borderId="0" xfId="107" applyNumberFormat="1" applyFont="1" applyFill="1" applyAlignment="1">
      <alignment horizontal="left"/>
    </xf>
    <xf numFmtId="3" fontId="38" fillId="30" borderId="0" xfId="107" applyNumberFormat="1" applyFont="1" applyFill="1" applyBorder="1" applyAlignment="1">
      <alignment horizontal="center"/>
    </xf>
    <xf numFmtId="176" fontId="38" fillId="30" borderId="0" xfId="47" applyNumberFormat="1" applyFont="1" applyFill="1" applyBorder="1" applyAlignment="1">
      <alignment horizontal="center"/>
    </xf>
    <xf numFmtId="10" fontId="38" fillId="30" borderId="0" xfId="94" applyNumberFormat="1" applyFont="1" applyFill="1" applyBorder="1" applyAlignment="1">
      <alignment horizontal="center"/>
    </xf>
    <xf numFmtId="3" fontId="38" fillId="26" borderId="0" xfId="107" applyNumberFormat="1" applyFont="1" applyAlignment="1">
      <alignment horizontal="left"/>
    </xf>
    <xf numFmtId="3" fontId="38" fillId="26" borderId="0" xfId="107" applyNumberFormat="1" applyFont="1" applyBorder="1" applyAlignment="1">
      <alignment horizontal="center"/>
    </xf>
    <xf numFmtId="176" fontId="38" fillId="26" borderId="0" xfId="47" applyNumberFormat="1" applyFont="1" applyFill="1" applyBorder="1" applyAlignment="1">
      <alignment horizontal="center"/>
    </xf>
    <xf numFmtId="10" fontId="38" fillId="26" borderId="13" xfId="94" applyNumberFormat="1" applyFont="1" applyFill="1" applyBorder="1" applyAlignment="1">
      <alignment horizontal="center"/>
    </xf>
    <xf numFmtId="3" fontId="38" fillId="26" borderId="0" xfId="107" applyNumberFormat="1" applyFont="1" applyFill="1" applyAlignment="1">
      <alignment horizontal="left"/>
    </xf>
    <xf numFmtId="10" fontId="38" fillId="26" borderId="41" xfId="94" applyNumberFormat="1" applyFont="1" applyFill="1" applyBorder="1" applyAlignment="1">
      <alignment horizontal="center"/>
    </xf>
    <xf numFmtId="3" fontId="40" fillId="26" borderId="11" xfId="107" applyNumberFormat="1" applyFont="1" applyBorder="1" applyAlignment="1">
      <alignment horizontal="left"/>
    </xf>
    <xf numFmtId="3" fontId="40" fillId="26" borderId="11" xfId="107" applyNumberFormat="1" applyFont="1" applyBorder="1" applyAlignment="1">
      <alignment horizontal="center"/>
    </xf>
    <xf numFmtId="10" fontId="40" fillId="26" borderId="11" xfId="94" applyNumberFormat="1" applyFont="1" applyFill="1" applyBorder="1" applyAlignment="1">
      <alignment horizontal="center"/>
    </xf>
    <xf numFmtId="3" fontId="44" fillId="26" borderId="0" xfId="107" applyNumberFormat="1" applyFont="1" applyBorder="1" applyAlignment="1">
      <alignment horizontal="left"/>
    </xf>
    <xf numFmtId="3" fontId="40" fillId="26" borderId="0" xfId="107" applyNumberFormat="1" applyFont="1" applyBorder="1" applyAlignment="1">
      <alignment horizontal="center"/>
    </xf>
    <xf numFmtId="0" fontId="40" fillId="26" borderId="0" xfId="107" applyFont="1" applyFill="1" applyAlignment="1">
      <alignment horizontal="left"/>
    </xf>
    <xf numFmtId="10" fontId="40" fillId="26" borderId="42" xfId="94" applyNumberFormat="1" applyFont="1" applyFill="1" applyBorder="1" applyAlignment="1">
      <alignment horizontal="center"/>
    </xf>
    <xf numFmtId="0" fontId="38" fillId="26" borderId="42" xfId="107" applyFont="1" applyBorder="1" applyAlignment="1">
      <alignment horizontal="center"/>
    </xf>
    <xf numFmtId="10" fontId="38" fillId="26" borderId="33" xfId="94" applyNumberFormat="1" applyFont="1" applyFill="1" applyBorder="1" applyAlignment="1">
      <alignment horizontal="center"/>
    </xf>
    <xf numFmtId="10" fontId="38" fillId="26" borderId="34" xfId="94" applyNumberFormat="1" applyFont="1" applyFill="1" applyBorder="1" applyAlignment="1">
      <alignment horizontal="center"/>
    </xf>
    <xf numFmtId="3" fontId="40" fillId="26" borderId="0" xfId="107" applyNumberFormat="1" applyFont="1">
      <alignment horizontal="left"/>
    </xf>
    <xf numFmtId="9" fontId="40" fillId="26" borderId="11" xfId="94" applyNumberFormat="1" applyFont="1" applyFill="1" applyBorder="1" applyAlignment="1">
      <alignment horizontal="center"/>
    </xf>
    <xf numFmtId="3" fontId="40" fillId="26" borderId="0" xfId="107" applyNumberFormat="1" applyFont="1" applyBorder="1" applyAlignment="1">
      <alignment horizontal="left"/>
    </xf>
    <xf numFmtId="9" fontId="40" fillId="26" borderId="0" xfId="94" applyNumberFormat="1" applyFont="1" applyFill="1" applyBorder="1" applyAlignment="1">
      <alignment horizontal="center"/>
    </xf>
    <xf numFmtId="165" fontId="49" fillId="26" borderId="25" xfId="47" applyNumberFormat="1" applyFont="1" applyFill="1" applyBorder="1" applyAlignment="1">
      <alignment horizontal="center" vertical="center"/>
    </xf>
    <xf numFmtId="165" fontId="49" fillId="26" borderId="0" xfId="47" applyNumberFormat="1" applyFont="1" applyFill="1" applyBorder="1" applyAlignment="1">
      <alignment horizontal="center" vertical="center"/>
    </xf>
    <xf numFmtId="10" fontId="49" fillId="26" borderId="13" xfId="94" applyNumberFormat="1" applyFont="1" applyFill="1" applyBorder="1" applyAlignment="1">
      <alignment horizontal="right" vertical="center"/>
    </xf>
    <xf numFmtId="165" fontId="49" fillId="26" borderId="25" xfId="47" applyNumberFormat="1" applyFont="1" applyFill="1" applyBorder="1" applyAlignment="1">
      <alignment horizontal="left" vertical="center"/>
    </xf>
    <xf numFmtId="165" fontId="49" fillId="26" borderId="0" xfId="47" applyNumberFormat="1" applyFont="1" applyFill="1" applyBorder="1" applyAlignment="1">
      <alignment horizontal="left" vertical="center"/>
    </xf>
    <xf numFmtId="0" fontId="0" fillId="26" borderId="0" xfId="0" applyFill="1"/>
    <xf numFmtId="0" fontId="49" fillId="26" borderId="0" xfId="0" applyFont="1" applyFill="1"/>
    <xf numFmtId="0" fontId="58" fillId="26" borderId="0" xfId="0" applyFont="1" applyFill="1" applyAlignment="1">
      <alignment horizontal="left"/>
    </xf>
    <xf numFmtId="0" fontId="49" fillId="0" borderId="0" xfId="0" applyFont="1"/>
    <xf numFmtId="0" fontId="58" fillId="26" borderId="0" xfId="0" applyFont="1" applyFill="1"/>
    <xf numFmtId="0" fontId="49" fillId="26" borderId="0" xfId="0" applyFont="1" applyFill="1" applyAlignment="1">
      <alignment vertical="center"/>
    </xf>
    <xf numFmtId="0" fontId="58" fillId="26" borderId="0" xfId="0" applyFont="1" applyFill="1" applyAlignment="1">
      <alignment horizontal="left" vertical="center"/>
    </xf>
    <xf numFmtId="0" fontId="49" fillId="0" borderId="0" xfId="0" applyFont="1" applyAlignment="1">
      <alignment vertical="center"/>
    </xf>
    <xf numFmtId="0" fontId="58" fillId="26" borderId="0" xfId="0" applyFont="1" applyFill="1" applyAlignment="1">
      <alignment vertical="center"/>
    </xf>
    <xf numFmtId="0" fontId="49" fillId="26" borderId="0" xfId="107" applyFont="1" applyFill="1" applyAlignment="1">
      <alignment horizontal="left" vertical="center"/>
    </xf>
    <xf numFmtId="0" fontId="59" fillId="26" borderId="0" xfId="0" applyFont="1" applyFill="1"/>
    <xf numFmtId="0" fontId="60" fillId="29" borderId="0" xfId="0" applyFont="1" applyFill="1" applyAlignment="1">
      <alignment horizontal="left"/>
    </xf>
    <xf numFmtId="0" fontId="49" fillId="26" borderId="0" xfId="0" applyFont="1" applyFill="1" applyAlignment="1">
      <alignment horizontal="left"/>
    </xf>
    <xf numFmtId="3" fontId="49" fillId="26" borderId="0" xfId="0" applyNumberFormat="1" applyFont="1" applyFill="1"/>
    <xf numFmtId="3" fontId="49" fillId="26" borderId="0" xfId="0" applyNumberFormat="1" applyFont="1" applyFill="1" applyAlignment="1">
      <alignment horizontal="right"/>
    </xf>
    <xf numFmtId="0" fontId="58" fillId="26" borderId="11" xfId="0" applyFont="1" applyFill="1" applyBorder="1" applyAlignment="1">
      <alignment horizontal="left"/>
    </xf>
    <xf numFmtId="0" fontId="49" fillId="26" borderId="11" xfId="0" applyFont="1" applyFill="1" applyBorder="1"/>
    <xf numFmtId="0" fontId="58" fillId="30" borderId="0" xfId="0" applyFont="1" applyFill="1" applyAlignment="1">
      <alignment horizontal="left"/>
    </xf>
    <xf numFmtId="3" fontId="58" fillId="30" borderId="0" xfId="0" applyNumberFormat="1" applyFont="1" applyFill="1"/>
    <xf numFmtId="0" fontId="58" fillId="30" borderId="11" xfId="0" applyFont="1" applyFill="1" applyBorder="1" applyAlignment="1">
      <alignment horizontal="left"/>
    </xf>
    <xf numFmtId="0" fontId="58" fillId="33" borderId="11" xfId="0" applyFont="1" applyFill="1" applyBorder="1" applyAlignment="1">
      <alignment horizontal="left"/>
    </xf>
    <xf numFmtId="0" fontId="49" fillId="33" borderId="11" xfId="0" applyFont="1" applyFill="1" applyBorder="1"/>
    <xf numFmtId="10" fontId="58" fillId="30" borderId="11" xfId="0" applyNumberFormat="1" applyFont="1" applyFill="1" applyBorder="1"/>
    <xf numFmtId="0" fontId="49" fillId="0" borderId="0" xfId="0" applyFont="1" applyAlignment="1">
      <alignment horizontal="left"/>
    </xf>
    <xf numFmtId="0" fontId="62" fillId="26" borderId="0" xfId="0" applyFont="1" applyFill="1"/>
    <xf numFmtId="3" fontId="63" fillId="26" borderId="0" xfId="107" applyNumberFormat="1" applyFont="1" applyFill="1" applyAlignment="1">
      <alignment horizontal="center"/>
    </xf>
    <xf numFmtId="10" fontId="63" fillId="26" borderId="0" xfId="94" applyNumberFormat="1" applyFont="1" applyFill="1" applyAlignment="1">
      <alignment horizontal="right"/>
    </xf>
    <xf numFmtId="0" fontId="63" fillId="26" borderId="0" xfId="107" applyFont="1" applyFill="1">
      <alignment horizontal="left"/>
    </xf>
    <xf numFmtId="0" fontId="64" fillId="26" borderId="0" xfId="0" applyFont="1" applyFill="1" applyAlignment="1">
      <alignment horizontal="left"/>
    </xf>
    <xf numFmtId="165" fontId="63" fillId="26" borderId="0" xfId="47" applyNumberFormat="1" applyFont="1" applyFill="1" applyAlignment="1">
      <alignment horizontal="center"/>
    </xf>
    <xf numFmtId="0" fontId="62" fillId="30" borderId="43" xfId="47" applyNumberFormat="1" applyFont="1" applyFill="1" applyBorder="1" applyAlignment="1"/>
    <xf numFmtId="0" fontId="59" fillId="26" borderId="0" xfId="0" applyFont="1" applyFill="1" applyAlignment="1">
      <alignment horizontal="left"/>
    </xf>
    <xf numFmtId="0" fontId="62" fillId="26" borderId="0" xfId="0" applyFont="1" applyFill="1" applyAlignment="1">
      <alignment horizontal="left"/>
    </xf>
    <xf numFmtId="0" fontId="60" fillId="26" borderId="0" xfId="107" applyFont="1" applyFill="1">
      <alignment horizontal="left"/>
    </xf>
    <xf numFmtId="3" fontId="63" fillId="26" borderId="0" xfId="107" applyNumberFormat="1" applyFont="1" applyFill="1" applyAlignment="1">
      <alignment horizontal="right"/>
    </xf>
    <xf numFmtId="0" fontId="65" fillId="26" borderId="0" xfId="107" applyFont="1" applyFill="1" applyAlignment="1">
      <alignment horizontal="left"/>
    </xf>
    <xf numFmtId="3" fontId="65" fillId="26" borderId="0" xfId="107" applyNumberFormat="1" applyFont="1" applyFill="1" applyAlignment="1">
      <alignment horizontal="right"/>
    </xf>
    <xf numFmtId="3" fontId="65" fillId="26" borderId="0" xfId="107" applyNumberFormat="1" applyFont="1" applyFill="1" applyAlignment="1">
      <alignment horizontal="center"/>
    </xf>
    <xf numFmtId="0" fontId="49" fillId="26" borderId="0" xfId="0" applyFont="1" applyFill="1" applyAlignment="1">
      <alignment horizontal="center"/>
    </xf>
    <xf numFmtId="0" fontId="55" fillId="29" borderId="0" xfId="0" applyFont="1" applyFill="1" applyAlignment="1">
      <alignment horizontal="left"/>
    </xf>
    <xf numFmtId="0" fontId="55" fillId="29" borderId="0" xfId="0" applyFont="1" applyFill="1" applyAlignment="1">
      <alignment horizontal="center"/>
    </xf>
    <xf numFmtId="0" fontId="50" fillId="26" borderId="32" xfId="0" applyFont="1" applyFill="1" applyBorder="1" applyAlignment="1">
      <alignment horizontal="left"/>
    </xf>
    <xf numFmtId="0" fontId="50" fillId="26" borderId="32" xfId="0" applyFont="1" applyFill="1" applyBorder="1" applyAlignment="1">
      <alignment horizontal="center"/>
    </xf>
    <xf numFmtId="10" fontId="49" fillId="26" borderId="0" xfId="94" applyNumberFormat="1" applyFont="1" applyFill="1" applyAlignment="1">
      <alignment horizontal="center"/>
    </xf>
    <xf numFmtId="175" fontId="49" fillId="26" borderId="0" xfId="47" applyNumberFormat="1" applyFont="1" applyFill="1" applyAlignment="1">
      <alignment horizontal="center"/>
    </xf>
    <xf numFmtId="3" fontId="49" fillId="26" borderId="0" xfId="0" applyNumberFormat="1" applyFont="1" applyFill="1" applyBorder="1" applyAlignment="1">
      <alignment horizontal="center"/>
    </xf>
    <xf numFmtId="10" fontId="49" fillId="26" borderId="0" xfId="0" applyNumberFormat="1" applyFont="1" applyFill="1" applyAlignment="1">
      <alignment horizontal="center"/>
    </xf>
    <xf numFmtId="3" fontId="49" fillId="26" borderId="0" xfId="0" applyNumberFormat="1" applyFont="1" applyFill="1" applyAlignment="1">
      <alignment horizontal="center"/>
    </xf>
    <xf numFmtId="0" fontId="49" fillId="26" borderId="0" xfId="0" applyFont="1" applyFill="1" applyBorder="1" applyAlignment="1">
      <alignment horizontal="left"/>
    </xf>
    <xf numFmtId="175" fontId="49" fillId="26" borderId="0" xfId="47" applyNumberFormat="1" applyFont="1" applyFill="1" applyBorder="1" applyAlignment="1">
      <alignment horizontal="center"/>
    </xf>
    <xf numFmtId="0" fontId="49" fillId="26" borderId="0" xfId="0" applyFont="1" applyFill="1" applyBorder="1"/>
    <xf numFmtId="0" fontId="49" fillId="33" borderId="31" xfId="0" applyFont="1" applyFill="1" applyBorder="1" applyAlignment="1">
      <alignment horizontal="left"/>
    </xf>
    <xf numFmtId="10" fontId="49" fillId="33" borderId="31" xfId="0" applyNumberFormat="1" applyFont="1" applyFill="1" applyBorder="1" applyAlignment="1">
      <alignment horizontal="center"/>
    </xf>
    <xf numFmtId="172" fontId="49" fillId="33" borderId="31" xfId="0" applyNumberFormat="1" applyFont="1" applyFill="1" applyBorder="1" applyAlignment="1">
      <alignment horizontal="center"/>
    </xf>
    <xf numFmtId="4" fontId="49" fillId="33" borderId="31" xfId="94" applyNumberFormat="1" applyFont="1" applyFill="1" applyBorder="1" applyAlignment="1">
      <alignment horizontal="center"/>
    </xf>
    <xf numFmtId="3" fontId="49" fillId="33" borderId="31" xfId="0" applyNumberFormat="1" applyFont="1" applyFill="1" applyBorder="1" applyAlignment="1">
      <alignment horizontal="center"/>
    </xf>
    <xf numFmtId="0" fontId="66" fillId="26" borderId="0" xfId="0" applyFont="1" applyFill="1" applyAlignment="1">
      <alignment horizontal="left"/>
    </xf>
    <xf numFmtId="2" fontId="49" fillId="26" borderId="0" xfId="0" applyNumberFormat="1" applyFont="1" applyFill="1" applyAlignment="1">
      <alignment horizontal="center"/>
    </xf>
    <xf numFmtId="0" fontId="67" fillId="26" borderId="0" xfId="0" applyFont="1" applyFill="1" applyAlignment="1">
      <alignment horizontal="left"/>
    </xf>
    <xf numFmtId="3" fontId="67" fillId="26" borderId="0" xfId="0" applyNumberFormat="1" applyFont="1" applyFill="1" applyAlignment="1">
      <alignment horizontal="center"/>
    </xf>
    <xf numFmtId="10" fontId="67" fillId="26" borderId="0" xfId="0" applyNumberFormat="1" applyFont="1" applyFill="1" applyAlignment="1">
      <alignment horizontal="center"/>
    </xf>
    <xf numFmtId="3" fontId="67" fillId="26" borderId="0" xfId="94" applyNumberFormat="1" applyFont="1" applyFill="1" applyAlignment="1">
      <alignment horizontal="center"/>
    </xf>
    <xf numFmtId="3" fontId="49" fillId="26" borderId="0" xfId="94" applyNumberFormat="1" applyFont="1" applyFill="1" applyAlignment="1">
      <alignment horizontal="center"/>
    </xf>
    <xf numFmtId="4" fontId="49" fillId="26" borderId="0" xfId="0" applyNumberFormat="1" applyFont="1" applyFill="1" applyAlignment="1">
      <alignment horizontal="center"/>
    </xf>
    <xf numFmtId="0" fontId="58" fillId="33" borderId="11" xfId="107" applyFont="1" applyFill="1" applyBorder="1" applyAlignment="1">
      <alignment horizontal="left"/>
    </xf>
    <xf numFmtId="4" fontId="58" fillId="33" borderId="11" xfId="107" applyNumberFormat="1" applyFont="1" applyFill="1" applyBorder="1" applyAlignment="1">
      <alignment horizontal="center"/>
    </xf>
    <xf numFmtId="0" fontId="49" fillId="26" borderId="0" xfId="107" applyFont="1" applyAlignment="1">
      <alignment horizontal="left"/>
    </xf>
    <xf numFmtId="0" fontId="60" fillId="29" borderId="0" xfId="0" applyFont="1" applyFill="1" applyAlignment="1">
      <alignment horizontal="center"/>
    </xf>
    <xf numFmtId="4" fontId="58" fillId="30" borderId="11" xfId="0" applyNumberFormat="1" applyFont="1" applyFill="1" applyBorder="1" applyAlignment="1">
      <alignment horizontal="center"/>
    </xf>
    <xf numFmtId="4" fontId="58" fillId="26" borderId="11" xfId="0" applyNumberFormat="1" applyFont="1" applyFill="1" applyBorder="1" applyAlignment="1">
      <alignment horizontal="center"/>
    </xf>
    <xf numFmtId="0" fontId="58" fillId="26" borderId="11" xfId="0" applyFont="1" applyFill="1" applyBorder="1" applyAlignment="1">
      <alignment horizontal="center"/>
    </xf>
    <xf numFmtId="0" fontId="55" fillId="29" borderId="0" xfId="0" applyFont="1" applyFill="1"/>
    <xf numFmtId="3" fontId="55" fillId="29" borderId="0" xfId="0" applyNumberFormat="1" applyFont="1" applyFill="1" applyAlignment="1">
      <alignment horizontal="right"/>
    </xf>
    <xf numFmtId="0" fontId="58" fillId="30" borderId="0" xfId="0" applyFont="1" applyFill="1"/>
    <xf numFmtId="10" fontId="58" fillId="30" borderId="0" xfId="94" applyNumberFormat="1" applyFont="1" applyFill="1"/>
    <xf numFmtId="10" fontId="49" fillId="26" borderId="0" xfId="94" applyNumberFormat="1" applyFont="1" applyFill="1"/>
    <xf numFmtId="177" fontId="49" fillId="26" borderId="0" xfId="94" applyNumberFormat="1" applyFont="1" applyFill="1"/>
    <xf numFmtId="0" fontId="58" fillId="26" borderId="11" xfId="0" applyFont="1" applyFill="1" applyBorder="1"/>
    <xf numFmtId="3" fontId="58" fillId="26" borderId="11" xfId="0" applyNumberFormat="1" applyFont="1" applyFill="1" applyBorder="1"/>
    <xf numFmtId="10" fontId="58" fillId="26" borderId="11" xfId="94" applyNumberFormat="1" applyFont="1" applyFill="1" applyBorder="1"/>
    <xf numFmtId="0" fontId="55" fillId="29" borderId="0" xfId="0" applyFont="1" applyFill="1" applyAlignment="1">
      <alignment horizontal="right"/>
    </xf>
    <xf numFmtId="0" fontId="55" fillId="26" borderId="0" xfId="0" applyFont="1" applyFill="1"/>
    <xf numFmtId="3" fontId="55" fillId="26" borderId="0" xfId="0" applyNumberFormat="1" applyFont="1" applyFill="1"/>
    <xf numFmtId="3" fontId="68" fillId="26" borderId="0" xfId="0" applyNumberFormat="1" applyFont="1" applyFill="1" applyBorder="1" applyAlignment="1">
      <alignment horizontal="left" vertical="center"/>
    </xf>
    <xf numFmtId="3" fontId="49" fillId="26" borderId="11" xfId="0" applyNumberFormat="1" applyFont="1" applyFill="1" applyBorder="1"/>
    <xf numFmtId="0" fontId="58" fillId="30" borderId="0" xfId="0" applyFont="1" applyFill="1" applyAlignment="1">
      <alignment horizontal="center"/>
    </xf>
    <xf numFmtId="3" fontId="58" fillId="26" borderId="11" xfId="0" applyNumberFormat="1" applyFont="1" applyFill="1" applyBorder="1" applyAlignment="1">
      <alignment horizontal="center"/>
    </xf>
    <xf numFmtId="0" fontId="55" fillId="26" borderId="0" xfId="0" applyFont="1" applyFill="1" applyAlignment="1">
      <alignment horizontal="center"/>
    </xf>
    <xf numFmtId="0" fontId="49" fillId="0" borderId="11" xfId="0" applyFont="1" applyBorder="1" applyAlignment="1">
      <alignment horizontal="left"/>
    </xf>
    <xf numFmtId="0" fontId="63" fillId="26" borderId="0" xfId="0" applyFont="1" applyFill="1" applyAlignment="1">
      <alignment horizontal="right"/>
    </xf>
    <xf numFmtId="0" fontId="63" fillId="26" borderId="0" xfId="0" applyFont="1" applyFill="1"/>
    <xf numFmtId="0" fontId="62" fillId="30" borderId="35" xfId="0" applyFont="1" applyFill="1" applyBorder="1" applyAlignment="1">
      <alignment horizontal="left"/>
    </xf>
    <xf numFmtId="0" fontId="62" fillId="30" borderId="36" xfId="0" applyFont="1" applyFill="1" applyBorder="1" applyAlignment="1">
      <alignment horizontal="right"/>
    </xf>
    <xf numFmtId="0" fontId="62" fillId="30" borderId="47" xfId="0" applyFont="1" applyFill="1" applyBorder="1" applyAlignment="1">
      <alignment horizontal="right"/>
    </xf>
    <xf numFmtId="0" fontId="63" fillId="26" borderId="0" xfId="0" applyFont="1" applyFill="1" applyAlignment="1">
      <alignment horizontal="left"/>
    </xf>
    <xf numFmtId="165" fontId="63" fillId="26" borderId="0" xfId="47" applyNumberFormat="1" applyFont="1" applyFill="1" applyAlignment="1">
      <alignment horizontal="right"/>
    </xf>
    <xf numFmtId="176" fontId="63" fillId="26" borderId="0" xfId="47" applyNumberFormat="1" applyFont="1" applyFill="1" applyAlignment="1">
      <alignment horizontal="right"/>
    </xf>
    <xf numFmtId="0" fontId="62" fillId="30" borderId="35" xfId="0" applyFont="1" applyFill="1" applyBorder="1"/>
    <xf numFmtId="0" fontId="63" fillId="30" borderId="36" xfId="0" applyFont="1" applyFill="1" applyBorder="1" applyAlignment="1">
      <alignment horizontal="right"/>
    </xf>
    <xf numFmtId="0" fontId="63" fillId="30" borderId="47" xfId="0" applyFont="1" applyFill="1" applyBorder="1" applyAlignment="1">
      <alignment horizontal="right"/>
    </xf>
    <xf numFmtId="3" fontId="63" fillId="26" borderId="0" xfId="47" applyNumberFormat="1" applyFont="1" applyFill="1" applyAlignment="1">
      <alignment horizontal="right"/>
    </xf>
    <xf numFmtId="0" fontId="64" fillId="26" borderId="0" xfId="0" applyFont="1" applyFill="1"/>
    <xf numFmtId="0" fontId="63" fillId="26" borderId="19" xfId="0" applyFont="1" applyFill="1" applyBorder="1"/>
    <xf numFmtId="0" fontId="63" fillId="26" borderId="19" xfId="0" applyFont="1" applyFill="1" applyBorder="1" applyAlignment="1">
      <alignment horizontal="right"/>
    </xf>
    <xf numFmtId="0" fontId="63" fillId="26" borderId="31" xfId="0" applyFont="1" applyFill="1" applyBorder="1"/>
    <xf numFmtId="0" fontId="63" fillId="26" borderId="31" xfId="0" applyFont="1" applyFill="1" applyBorder="1" applyAlignment="1">
      <alignment horizontal="right"/>
    </xf>
    <xf numFmtId="4" fontId="49" fillId="26" borderId="0" xfId="107" applyNumberFormat="1" applyFont="1" applyAlignment="1">
      <alignment horizontal="right"/>
    </xf>
    <xf numFmtId="0" fontId="49" fillId="26" borderId="0" xfId="107" applyFont="1" applyAlignment="1">
      <alignment horizontal="right"/>
    </xf>
    <xf numFmtId="0" fontId="49" fillId="26" borderId="0" xfId="107" applyFont="1">
      <alignment horizontal="left"/>
    </xf>
    <xf numFmtId="0" fontId="55" fillId="29" borderId="0" xfId="107" applyFont="1" applyFill="1" applyAlignment="1"/>
    <xf numFmtId="0" fontId="49" fillId="26" borderId="0" xfId="107" applyFont="1" applyAlignment="1"/>
    <xf numFmtId="3" fontId="49" fillId="26" borderId="0" xfId="107" applyNumberFormat="1" applyFont="1" applyAlignment="1">
      <alignment horizontal="right"/>
    </xf>
    <xf numFmtId="0" fontId="49" fillId="26" borderId="0" xfId="107" applyFont="1" applyBorder="1" applyAlignment="1"/>
    <xf numFmtId="3" fontId="49" fillId="26" borderId="0" xfId="107" applyNumberFormat="1" applyFont="1" applyBorder="1" applyAlignment="1">
      <alignment horizontal="right"/>
    </xf>
    <xf numFmtId="0" fontId="58" fillId="26" borderId="0" xfId="107" applyFont="1" applyBorder="1" applyAlignment="1"/>
    <xf numFmtId="3" fontId="58" fillId="26" borderId="0" xfId="107" applyNumberFormat="1" applyFont="1" applyBorder="1" applyAlignment="1">
      <alignment horizontal="right"/>
    </xf>
    <xf numFmtId="0" fontId="49" fillId="26" borderId="19" xfId="107" applyFont="1" applyBorder="1">
      <alignment horizontal="left"/>
    </xf>
    <xf numFmtId="0" fontId="49" fillId="26" borderId="0" xfId="107" applyFont="1" applyBorder="1">
      <alignment horizontal="left"/>
    </xf>
    <xf numFmtId="0" fontId="49" fillId="26" borderId="31" xfId="107" applyFont="1" applyBorder="1">
      <alignment horizontal="left"/>
    </xf>
    <xf numFmtId="0" fontId="58" fillId="30" borderId="35" xfId="107" applyFont="1" applyFill="1" applyBorder="1" applyAlignment="1"/>
    <xf numFmtId="3" fontId="58" fillId="30" borderId="36" xfId="107" applyNumberFormat="1" applyFont="1" applyFill="1" applyBorder="1" applyAlignment="1">
      <alignment horizontal="right"/>
    </xf>
    <xf numFmtId="3" fontId="58" fillId="30" borderId="47" xfId="107" applyNumberFormat="1" applyFont="1" applyFill="1" applyBorder="1" applyAlignment="1">
      <alignment horizontal="right"/>
    </xf>
    <xf numFmtId="0" fontId="58" fillId="30" borderId="35" xfId="107" applyFont="1" applyFill="1" applyBorder="1">
      <alignment horizontal="left"/>
    </xf>
    <xf numFmtId="0" fontId="62" fillId="26" borderId="0" xfId="0" applyFont="1" applyFill="1" applyAlignment="1"/>
    <xf numFmtId="0" fontId="55" fillId="29" borderId="0" xfId="107" applyNumberFormat="1" applyFont="1" applyFill="1" applyAlignment="1">
      <alignment horizontal="center"/>
    </xf>
    <xf numFmtId="0" fontId="58" fillId="26" borderId="11" xfId="107" applyFont="1" applyBorder="1" applyAlignment="1"/>
    <xf numFmtId="3" fontId="58" fillId="26" borderId="11" xfId="107" applyNumberFormat="1" applyFont="1" applyBorder="1" applyAlignment="1">
      <alignment horizontal="right"/>
    </xf>
    <xf numFmtId="0" fontId="49" fillId="26" borderId="0" xfId="107" applyFont="1" applyAlignment="1">
      <alignment horizontal="center"/>
    </xf>
    <xf numFmtId="0" fontId="0" fillId="0" borderId="19" xfId="0" applyFont="1" applyBorder="1"/>
    <xf numFmtId="4" fontId="38" fillId="26" borderId="19" xfId="107" applyNumberFormat="1" applyFont="1" applyBorder="1" applyAlignment="1">
      <alignment horizontal="center"/>
    </xf>
    <xf numFmtId="0" fontId="38" fillId="26" borderId="19" xfId="107" applyFont="1" applyBorder="1" applyAlignment="1">
      <alignment horizontal="center"/>
    </xf>
    <xf numFmtId="0" fontId="38" fillId="26" borderId="31" xfId="107" applyFont="1" applyBorder="1">
      <alignment horizontal="left"/>
    </xf>
    <xf numFmtId="4" fontId="38" fillId="26" borderId="31" xfId="107" applyNumberFormat="1" applyFont="1" applyBorder="1" applyAlignment="1">
      <alignment horizontal="center"/>
    </xf>
    <xf numFmtId="0" fontId="38" fillId="26" borderId="31" xfId="107" applyFont="1" applyBorder="1" applyAlignment="1">
      <alignment horizontal="center"/>
    </xf>
    <xf numFmtId="0" fontId="67" fillId="26" borderId="0" xfId="0" applyFont="1" applyFill="1"/>
    <xf numFmtId="0" fontId="67" fillId="26" borderId="0" xfId="0" applyFont="1" applyFill="1" applyBorder="1"/>
    <xf numFmtId="0" fontId="49" fillId="26" borderId="0" xfId="0" applyFont="1" applyFill="1" applyBorder="1" applyAlignment="1">
      <alignment vertical="center"/>
    </xf>
    <xf numFmtId="0" fontId="55" fillId="29" borderId="0" xfId="0" applyFont="1" applyFill="1" applyBorder="1" applyAlignment="1">
      <alignment horizontal="left" vertical="center"/>
    </xf>
    <xf numFmtId="0" fontId="55" fillId="29" borderId="0" xfId="0" applyFont="1" applyFill="1" applyBorder="1" applyAlignment="1">
      <alignment horizontal="right" vertical="center"/>
    </xf>
    <xf numFmtId="3" fontId="49" fillId="26" borderId="0" xfId="0" applyNumberFormat="1" applyFont="1" applyFill="1" applyBorder="1" applyAlignment="1">
      <alignment vertical="center" wrapText="1"/>
    </xf>
    <xf numFmtId="165" fontId="49" fillId="26" borderId="0" xfId="0" applyNumberFormat="1" applyFont="1" applyFill="1" applyBorder="1"/>
    <xf numFmtId="3" fontId="49" fillId="26" borderId="0" xfId="0" applyNumberFormat="1" applyFont="1" applyFill="1" applyBorder="1"/>
    <xf numFmtId="10" fontId="49" fillId="26" borderId="0" xfId="94" applyNumberFormat="1" applyFont="1" applyFill="1" applyBorder="1"/>
    <xf numFmtId="0" fontId="58" fillId="26" borderId="11" xfId="0" applyFont="1" applyFill="1" applyBorder="1" applyAlignment="1">
      <alignment horizontal="center" vertical="center"/>
    </xf>
    <xf numFmtId="10" fontId="58" fillId="26" borderId="11" xfId="0" applyNumberFormat="1" applyFont="1" applyFill="1" applyBorder="1" applyAlignment="1">
      <alignment horizontal="right" vertical="center" wrapText="1"/>
    </xf>
    <xf numFmtId="178" fontId="49" fillId="26" borderId="11" xfId="0" applyNumberFormat="1" applyFont="1" applyFill="1" applyBorder="1"/>
    <xf numFmtId="9" fontId="49" fillId="26" borderId="11" xfId="94" applyNumberFormat="1" applyFont="1" applyFill="1" applyBorder="1" applyAlignment="1">
      <alignment horizontal="right"/>
    </xf>
    <xf numFmtId="0" fontId="49" fillId="26" borderId="0" xfId="0" applyFont="1" applyFill="1" applyBorder="1" applyAlignment="1">
      <alignment wrapText="1"/>
    </xf>
    <xf numFmtId="0" fontId="55" fillId="29" borderId="0" xfId="0" applyFont="1" applyFill="1" applyBorder="1" applyAlignment="1">
      <alignment horizontal="center" vertical="top" wrapText="1"/>
    </xf>
    <xf numFmtId="0" fontId="62" fillId="26" borderId="0" xfId="0" applyFont="1" applyFill="1" applyBorder="1" applyAlignment="1">
      <alignment horizontal="center" vertical="top" wrapText="1"/>
    </xf>
    <xf numFmtId="179" fontId="63" fillId="26" borderId="0" xfId="0" applyNumberFormat="1" applyFont="1" applyFill="1" applyBorder="1" applyAlignment="1">
      <alignment horizontal="center" vertical="top" wrapText="1"/>
    </xf>
    <xf numFmtId="0" fontId="62" fillId="26" borderId="11" xfId="0" applyFont="1" applyFill="1" applyBorder="1" applyAlignment="1">
      <alignment horizontal="center" vertical="top" wrapText="1"/>
    </xf>
    <xf numFmtId="179" fontId="62" fillId="26" borderId="11" xfId="0" applyNumberFormat="1" applyFont="1" applyFill="1" applyBorder="1" applyAlignment="1">
      <alignment horizontal="center" vertical="top" wrapText="1"/>
    </xf>
    <xf numFmtId="0" fontId="62" fillId="26" borderId="0" xfId="0" applyFont="1" applyFill="1" applyBorder="1" applyAlignment="1">
      <alignment vertical="center" wrapText="1"/>
    </xf>
    <xf numFmtId="0" fontId="62" fillId="26" borderId="0" xfId="0" applyFont="1" applyFill="1" applyBorder="1" applyAlignment="1">
      <alignment vertical="center"/>
    </xf>
    <xf numFmtId="0" fontId="55" fillId="29" borderId="12" xfId="107" applyFont="1" applyFill="1" applyBorder="1" applyAlignment="1">
      <alignment horizontal="center"/>
    </xf>
    <xf numFmtId="0" fontId="49" fillId="26" borderId="32" xfId="107" applyFont="1" applyBorder="1" applyAlignment="1">
      <alignment horizontal="center"/>
    </xf>
    <xf numFmtId="3" fontId="49" fillId="26" borderId="0" xfId="107" applyNumberFormat="1" applyFont="1" applyAlignment="1">
      <alignment horizontal="center"/>
    </xf>
    <xf numFmtId="2" fontId="49" fillId="26" borderId="0" xfId="107" applyNumberFormat="1" applyFont="1" applyFill="1" applyBorder="1" applyAlignment="1">
      <alignment horizontal="left" indent="1"/>
    </xf>
    <xf numFmtId="3" fontId="49" fillId="26" borderId="0" xfId="107" applyNumberFormat="1" applyFont="1" applyFill="1" applyBorder="1" applyAlignment="1">
      <alignment horizontal="center"/>
    </xf>
    <xf numFmtId="0" fontId="49" fillId="26" borderId="0" xfId="107" applyFont="1" applyFill="1" applyBorder="1" applyAlignment="1">
      <alignment horizontal="center"/>
    </xf>
    <xf numFmtId="0" fontId="58" fillId="26" borderId="0" xfId="107" applyFont="1" applyAlignment="1">
      <alignment horizontal="left"/>
    </xf>
    <xf numFmtId="10" fontId="49" fillId="26" borderId="46" xfId="94" applyNumberFormat="1" applyFont="1" applyFill="1" applyBorder="1" applyAlignment="1">
      <alignment horizontal="right" vertical="center"/>
    </xf>
    <xf numFmtId="10" fontId="49" fillId="26" borderId="41" xfId="94" applyNumberFormat="1" applyFont="1" applyFill="1" applyBorder="1" applyAlignment="1">
      <alignment horizontal="right" vertical="center"/>
    </xf>
    <xf numFmtId="0" fontId="49" fillId="0" borderId="0" xfId="107" applyFont="1" applyFill="1" applyAlignment="1">
      <alignment horizontal="left" vertical="center"/>
    </xf>
    <xf numFmtId="0" fontId="69" fillId="26" borderId="11" xfId="0" applyFont="1" applyFill="1" applyBorder="1" applyAlignment="1">
      <alignment horizontal="left"/>
    </xf>
    <xf numFmtId="3" fontId="58" fillId="30" borderId="11" xfId="0" applyNumberFormat="1" applyFont="1" applyFill="1" applyBorder="1" applyAlignment="1">
      <alignment vertical="center" wrapText="1"/>
    </xf>
    <xf numFmtId="0" fontId="0" fillId="26" borderId="0" xfId="0" applyFill="1" applyAlignment="1">
      <alignment horizontal="right"/>
    </xf>
    <xf numFmtId="0" fontId="0" fillId="26" borderId="0" xfId="0" applyFill="1" applyBorder="1"/>
    <xf numFmtId="0" fontId="0" fillId="26" borderId="11" xfId="0" applyFill="1" applyBorder="1" applyAlignment="1">
      <alignment horizontal="right"/>
    </xf>
    <xf numFmtId="0" fontId="63" fillId="0" borderId="0" xfId="0" applyFont="1" applyAlignment="1">
      <alignment horizontal="left" vertical="center"/>
    </xf>
    <xf numFmtId="0" fontId="54" fillId="26" borderId="0" xfId="0" applyFont="1" applyFill="1" applyAlignment="1">
      <alignment horizontal="left" vertical="center"/>
    </xf>
    <xf numFmtId="0" fontId="63" fillId="26" borderId="0" xfId="0" applyFont="1" applyFill="1" applyAlignment="1">
      <alignment horizontal="left" vertical="center"/>
    </xf>
    <xf numFmtId="176" fontId="38" fillId="26" borderId="25" xfId="47" applyNumberFormat="1" applyFont="1" applyFill="1" applyBorder="1" applyAlignment="1">
      <alignment horizontal="center"/>
    </xf>
    <xf numFmtId="0" fontId="41" fillId="34" borderId="0" xfId="107" applyFont="1" applyFill="1" applyAlignment="1">
      <alignment horizontal="left"/>
    </xf>
    <xf numFmtId="0" fontId="48" fillId="34" borderId="0" xfId="107" applyFont="1" applyFill="1" applyAlignment="1">
      <alignment horizontal="left"/>
    </xf>
    <xf numFmtId="0" fontId="48" fillId="34" borderId="0" xfId="107" applyFont="1" applyFill="1" applyAlignment="1">
      <alignment horizontal="center"/>
    </xf>
    <xf numFmtId="3" fontId="49" fillId="26" borderId="0" xfId="47" applyNumberFormat="1" applyFont="1" applyFill="1" applyAlignment="1">
      <alignment horizontal="right"/>
    </xf>
    <xf numFmtId="3" fontId="49" fillId="26" borderId="19" xfId="107" applyNumberFormat="1" applyFont="1" applyBorder="1" applyAlignment="1">
      <alignment horizontal="right"/>
    </xf>
    <xf numFmtId="3" fontId="49" fillId="26" borderId="31" xfId="107" applyNumberFormat="1" applyFont="1" applyBorder="1" applyAlignment="1">
      <alignment horizontal="right"/>
    </xf>
    <xf numFmtId="3" fontId="38" fillId="26" borderId="0" xfId="107" applyNumberFormat="1" applyFont="1" applyAlignment="1">
      <alignment horizontal="right"/>
    </xf>
    <xf numFmtId="10" fontId="49" fillId="0" borderId="13" xfId="94" applyNumberFormat="1" applyFont="1" applyFill="1" applyBorder="1" applyAlignment="1">
      <alignment horizontal="right" vertical="center"/>
    </xf>
    <xf numFmtId="0" fontId="66" fillId="26" borderId="0" xfId="0" applyFont="1" applyFill="1" applyAlignment="1">
      <alignment horizontal="left" indent="1"/>
    </xf>
    <xf numFmtId="0" fontId="49" fillId="26" borderId="0" xfId="107" applyFont="1" applyAlignment="1">
      <alignment horizontal="left" indent="1"/>
    </xf>
    <xf numFmtId="3" fontId="63" fillId="26" borderId="12" xfId="107" applyNumberFormat="1" applyFont="1" applyFill="1" applyBorder="1" applyAlignment="1">
      <alignment horizontal="right"/>
    </xf>
    <xf numFmtId="3" fontId="63" fillId="26" borderId="12" xfId="107" applyNumberFormat="1" applyFont="1" applyFill="1" applyBorder="1" applyAlignment="1">
      <alignment horizontal="center"/>
    </xf>
    <xf numFmtId="0" fontId="63" fillId="26" borderId="31" xfId="107" applyFont="1" applyFill="1" applyBorder="1">
      <alignment horizontal="left"/>
    </xf>
    <xf numFmtId="3" fontId="63" fillId="26" borderId="31" xfId="107" applyNumberFormat="1" applyFont="1" applyFill="1" applyBorder="1" applyAlignment="1">
      <alignment horizontal="right"/>
    </xf>
    <xf numFmtId="3" fontId="63" fillId="26" borderId="31" xfId="107" applyNumberFormat="1" applyFont="1" applyFill="1" applyBorder="1" applyAlignment="1">
      <alignment horizontal="center"/>
    </xf>
    <xf numFmtId="0" fontId="0" fillId="26" borderId="0" xfId="0" applyFont="1" applyFill="1" applyAlignment="1">
      <alignment horizontal="left" indent="1"/>
    </xf>
    <xf numFmtId="3" fontId="49" fillId="26" borderId="0" xfId="0" applyNumberFormat="1" applyFont="1" applyFill="1" applyBorder="1" applyAlignment="1">
      <alignment horizontal="right" vertical="center"/>
    </xf>
    <xf numFmtId="3" fontId="63" fillId="26" borderId="0" xfId="0" applyNumberFormat="1" applyFont="1" applyFill="1" applyBorder="1" applyAlignment="1">
      <alignment horizontal="right" vertical="center"/>
    </xf>
    <xf numFmtId="3" fontId="49" fillId="26" borderId="25" xfId="0" applyNumberFormat="1" applyFont="1" applyFill="1" applyBorder="1" applyAlignment="1">
      <alignment horizontal="right" vertical="center"/>
    </xf>
    <xf numFmtId="0" fontId="49" fillId="26" borderId="13" xfId="0" applyFont="1" applyFill="1" applyBorder="1" applyAlignment="1">
      <alignment horizontal="left" vertical="center"/>
    </xf>
    <xf numFmtId="0" fontId="63" fillId="26" borderId="13" xfId="0" applyFont="1" applyFill="1" applyBorder="1" applyAlignment="1">
      <alignment horizontal="left" vertical="center"/>
    </xf>
    <xf numFmtId="0" fontId="63" fillId="26" borderId="48" xfId="0" applyFont="1" applyFill="1" applyBorder="1" applyAlignment="1">
      <alignment vertical="center" wrapText="1"/>
    </xf>
    <xf numFmtId="0" fontId="55" fillId="29" borderId="35" xfId="47" applyNumberFormat="1" applyFont="1" applyFill="1" applyBorder="1" applyAlignment="1">
      <alignment horizontal="center" vertical="center"/>
    </xf>
    <xf numFmtId="0" fontId="55" fillId="29" borderId="36" xfId="47" applyNumberFormat="1" applyFont="1" applyFill="1" applyBorder="1" applyAlignment="1">
      <alignment horizontal="center" vertical="center"/>
    </xf>
    <xf numFmtId="10" fontId="55" fillId="29" borderId="47" xfId="94" applyNumberFormat="1" applyFont="1" applyFill="1" applyBorder="1" applyAlignment="1">
      <alignment horizontal="center" vertical="center"/>
    </xf>
    <xf numFmtId="10" fontId="55" fillId="31" borderId="51" xfId="94" applyNumberFormat="1" applyFont="1" applyFill="1" applyBorder="1" applyAlignment="1">
      <alignment horizontal="center" vertical="center"/>
    </xf>
    <xf numFmtId="0" fontId="58" fillId="30" borderId="26" xfId="47" applyNumberFormat="1" applyFont="1" applyFill="1" applyBorder="1" applyAlignment="1">
      <alignment vertical="center"/>
    </xf>
    <xf numFmtId="165" fontId="49" fillId="26" borderId="25" xfId="47" applyNumberFormat="1" applyFont="1" applyFill="1" applyBorder="1" applyAlignment="1">
      <alignment horizontal="left" indent="1"/>
    </xf>
    <xf numFmtId="0" fontId="49" fillId="26" borderId="25" xfId="107" applyFont="1" applyFill="1" applyBorder="1" applyAlignment="1">
      <alignment horizontal="left" indent="1"/>
    </xf>
    <xf numFmtId="165" fontId="49" fillId="26" borderId="32" xfId="47" applyNumberFormat="1" applyFont="1" applyFill="1" applyBorder="1" applyAlignment="1">
      <alignment horizontal="right"/>
    </xf>
    <xf numFmtId="165" fontId="49" fillId="26" borderId="25" xfId="47" applyNumberFormat="1" applyFont="1" applyFill="1" applyBorder="1" applyAlignment="1">
      <alignment horizontal="right"/>
    </xf>
    <xf numFmtId="165" fontId="49" fillId="26" borderId="40" xfId="47" applyNumberFormat="1" applyFont="1" applyFill="1" applyBorder="1" applyAlignment="1">
      <alignment horizontal="right"/>
    </xf>
    <xf numFmtId="9" fontId="58" fillId="30" borderId="50" xfId="94" applyNumberFormat="1" applyFont="1" applyFill="1" applyBorder="1" applyAlignment="1">
      <alignment horizontal="right" vertical="center"/>
    </xf>
    <xf numFmtId="0" fontId="49" fillId="26" borderId="0" xfId="0" applyFont="1" applyFill="1" applyBorder="1" applyAlignment="1">
      <alignment horizontal="left" vertical="center"/>
    </xf>
    <xf numFmtId="0" fontId="49" fillId="26" borderId="0" xfId="0" applyFont="1" applyFill="1" applyBorder="1" applyAlignment="1">
      <alignment horizontal="left" vertical="center" indent="1"/>
    </xf>
    <xf numFmtId="176" fontId="49" fillId="26" borderId="0" xfId="0" applyNumberFormat="1" applyFont="1" applyFill="1" applyAlignment="1">
      <alignment horizontal="center"/>
    </xf>
    <xf numFmtId="164" fontId="38" fillId="26" borderId="0" xfId="47" applyNumberFormat="1" applyFont="1" applyFill="1" applyAlignment="1">
      <alignment horizontal="center"/>
    </xf>
    <xf numFmtId="0" fontId="57" fillId="29" borderId="0" xfId="0" applyFont="1" applyFill="1" applyAlignment="1">
      <alignment horizontal="center"/>
    </xf>
    <xf numFmtId="4" fontId="49" fillId="26" borderId="0" xfId="0" applyNumberFormat="1" applyFont="1" applyFill="1" applyBorder="1" applyAlignment="1">
      <alignment horizontal="center"/>
    </xf>
    <xf numFmtId="9" fontId="38" fillId="26" borderId="0" xfId="94" applyNumberFormat="1" applyFont="1" applyFill="1" applyAlignment="1">
      <alignment horizontal="left"/>
    </xf>
    <xf numFmtId="1" fontId="0" fillId="26" borderId="0" xfId="0" applyNumberFormat="1" applyFont="1" applyFill="1" applyAlignment="1">
      <alignment horizontal="center"/>
    </xf>
    <xf numFmtId="164" fontId="38" fillId="26" borderId="23" xfId="47" applyNumberFormat="1" applyFont="1" applyFill="1" applyBorder="1" applyAlignment="1">
      <alignment horizontal="center"/>
    </xf>
    <xf numFmtId="0" fontId="71" fillId="26" borderId="0" xfId="0" applyFont="1" applyFill="1" applyAlignment="1">
      <alignment horizontal="left"/>
    </xf>
    <xf numFmtId="0" fontId="66" fillId="26" borderId="0" xfId="0" applyFont="1" applyFill="1" applyAlignment="1">
      <alignment horizontal="center"/>
    </xf>
    <xf numFmtId="164" fontId="38" fillId="30" borderId="23" xfId="47" applyNumberFormat="1" applyFont="1" applyFill="1" applyBorder="1" applyAlignment="1">
      <alignment horizontal="center"/>
    </xf>
    <xf numFmtId="0" fontId="60" fillId="29" borderId="0" xfId="0" applyFont="1" applyFill="1" applyAlignment="1">
      <alignment horizontal="center" vertical="center" wrapText="1"/>
    </xf>
    <xf numFmtId="0" fontId="61" fillId="29" borderId="0" xfId="0" applyFont="1" applyFill="1" applyAlignment="1">
      <alignment horizontal="center" vertical="center" wrapText="1"/>
    </xf>
    <xf numFmtId="0" fontId="49" fillId="26" borderId="0" xfId="0" applyFont="1" applyFill="1" applyAlignment="1">
      <alignment horizontal="center" vertical="center" wrapText="1"/>
    </xf>
    <xf numFmtId="165" fontId="49" fillId="26" borderId="0" xfId="47" applyNumberFormat="1" applyFont="1" applyFill="1" applyBorder="1" applyAlignment="1">
      <alignment vertical="center" wrapText="1"/>
    </xf>
    <xf numFmtId="165" fontId="49" fillId="26" borderId="0" xfId="47" applyNumberFormat="1" applyFont="1" applyFill="1" applyBorder="1"/>
    <xf numFmtId="0" fontId="55" fillId="29" borderId="0" xfId="0" applyFont="1" applyFill="1" applyBorder="1" applyAlignment="1">
      <alignment horizontal="center" vertical="center" wrapText="1"/>
    </xf>
    <xf numFmtId="164" fontId="0" fillId="26" borderId="0" xfId="47" applyNumberFormat="1" applyFont="1" applyFill="1" applyAlignment="1">
      <alignment horizontal="center"/>
    </xf>
    <xf numFmtId="2" fontId="49" fillId="26" borderId="0" xfId="47" applyNumberFormat="1" applyFont="1" applyFill="1" applyAlignment="1">
      <alignment horizontal="center" vertical="center"/>
    </xf>
    <xf numFmtId="164" fontId="0" fillId="26" borderId="0" xfId="47" applyFont="1" applyFill="1"/>
    <xf numFmtId="4" fontId="0" fillId="26" borderId="0" xfId="0" applyNumberFormat="1" applyFont="1" applyFill="1"/>
    <xf numFmtId="0" fontId="41" fillId="29" borderId="0" xfId="107" applyFont="1" applyFill="1" applyAlignment="1">
      <alignment horizontal="center"/>
    </xf>
    <xf numFmtId="0" fontId="41" fillId="34" borderId="0" xfId="107" applyFont="1" applyFill="1" applyAlignment="1">
      <alignment horizontal="center"/>
    </xf>
    <xf numFmtId="0" fontId="55" fillId="29" borderId="0" xfId="107" applyNumberFormat="1" applyFont="1" applyFill="1" applyAlignment="1">
      <alignment horizontal="right"/>
    </xf>
    <xf numFmtId="3" fontId="49" fillId="26" borderId="0" xfId="107" applyNumberFormat="1" applyFont="1" applyAlignment="1">
      <alignment horizontal="center" vertical="center"/>
    </xf>
    <xf numFmtId="3" fontId="63" fillId="26" borderId="0" xfId="107" applyNumberFormat="1" applyFont="1" applyFill="1" applyAlignment="1">
      <alignment horizontal="center" vertical="center"/>
    </xf>
    <xf numFmtId="0" fontId="58" fillId="26" borderId="27" xfId="107" applyFont="1" applyFill="1" applyBorder="1" applyAlignment="1">
      <alignment horizontal="left" vertical="center"/>
    </xf>
    <xf numFmtId="10" fontId="58" fillId="26" borderId="27" xfId="94" applyNumberFormat="1" applyFont="1" applyFill="1" applyBorder="1" applyAlignment="1">
      <alignment horizontal="center" vertical="center"/>
    </xf>
    <xf numFmtId="166" fontId="57" fillId="29" borderId="0" xfId="0" applyNumberFormat="1" applyFont="1" applyFill="1" applyAlignment="1">
      <alignment horizontal="center"/>
    </xf>
    <xf numFmtId="10" fontId="38" fillId="30" borderId="42" xfId="94" applyNumberFormat="1" applyFont="1" applyFill="1" applyBorder="1" applyAlignment="1">
      <alignment horizontal="center"/>
    </xf>
    <xf numFmtId="10" fontId="38" fillId="30" borderId="34" xfId="94" applyNumberFormat="1" applyFont="1" applyFill="1" applyBorder="1" applyAlignment="1">
      <alignment horizontal="center"/>
    </xf>
    <xf numFmtId="3" fontId="70" fillId="26" borderId="17" xfId="107" applyNumberFormat="1" applyFont="1" applyFill="1" applyBorder="1" applyAlignment="1">
      <alignment horizontal="center"/>
    </xf>
    <xf numFmtId="176" fontId="38" fillId="26" borderId="33" xfId="47" applyNumberFormat="1" applyFont="1" applyFill="1" applyBorder="1" applyAlignment="1">
      <alignment horizontal="center"/>
    </xf>
    <xf numFmtId="176" fontId="38" fillId="26" borderId="34" xfId="47" applyNumberFormat="1" applyFont="1" applyFill="1" applyBorder="1" applyAlignment="1">
      <alignment horizontal="center"/>
    </xf>
    <xf numFmtId="10" fontId="40" fillId="26" borderId="17" xfId="94" applyNumberFormat="1" applyFont="1" applyFill="1" applyBorder="1" applyAlignment="1">
      <alignment horizontal="center"/>
    </xf>
    <xf numFmtId="176" fontId="38" fillId="26" borderId="40" xfId="47" applyNumberFormat="1" applyFont="1" applyFill="1" applyBorder="1" applyAlignment="1">
      <alignment horizontal="center"/>
    </xf>
    <xf numFmtId="1" fontId="49" fillId="26" borderId="0" xfId="107" applyNumberFormat="1" applyFont="1">
      <alignment horizontal="left"/>
    </xf>
    <xf numFmtId="0" fontId="55" fillId="29" borderId="0" xfId="107" applyNumberFormat="1" applyFont="1" applyFill="1" applyAlignment="1">
      <alignment horizontal="center" wrapText="1"/>
    </xf>
    <xf numFmtId="0" fontId="41" fillId="31" borderId="0" xfId="107" applyFont="1" applyFill="1" applyAlignment="1">
      <alignment horizontal="center"/>
    </xf>
    <xf numFmtId="0" fontId="41" fillId="34" borderId="0" xfId="107" applyFont="1" applyFill="1" applyAlignment="1">
      <alignment horizontal="center"/>
    </xf>
    <xf numFmtId="0" fontId="58" fillId="26" borderId="0" xfId="107" applyFont="1" applyFill="1" applyBorder="1" applyAlignment="1"/>
    <xf numFmtId="10" fontId="58" fillId="26" borderId="0" xfId="94" applyNumberFormat="1" applyFont="1" applyFill="1" applyBorder="1" applyAlignment="1">
      <alignment horizontal="center"/>
    </xf>
    <xf numFmtId="176" fontId="49" fillId="26" borderId="0" xfId="47" applyNumberFormat="1" applyFont="1" applyFill="1" applyAlignment="1">
      <alignment horizontal="center" vertical="center"/>
    </xf>
    <xf numFmtId="0" fontId="58" fillId="26" borderId="0" xfId="107" applyFont="1" applyFill="1" applyBorder="1" applyAlignment="1">
      <alignment horizontal="left" vertical="center"/>
    </xf>
    <xf numFmtId="10" fontId="58" fillId="26" borderId="0" xfId="94" applyNumberFormat="1" applyFont="1" applyFill="1" applyBorder="1" applyAlignment="1">
      <alignment horizontal="center" vertical="center"/>
    </xf>
    <xf numFmtId="0" fontId="49" fillId="26" borderId="0" xfId="107" applyNumberFormat="1" applyFont="1" applyFill="1" applyAlignment="1">
      <alignment horizontal="left" vertical="center" indent="1"/>
    </xf>
    <xf numFmtId="165" fontId="50" fillId="26" borderId="0" xfId="47" applyNumberFormat="1" applyFont="1" applyFill="1" applyAlignment="1">
      <alignment horizontal="center"/>
    </xf>
    <xf numFmtId="10" fontId="50" fillId="26" borderId="0" xfId="94" applyNumberFormat="1" applyFont="1" applyFill="1" applyAlignment="1">
      <alignment horizontal="right"/>
    </xf>
    <xf numFmtId="0" fontId="50" fillId="26" borderId="0" xfId="107" applyFont="1" applyFill="1">
      <alignment horizontal="left"/>
    </xf>
    <xf numFmtId="0" fontId="55" fillId="29" borderId="53" xfId="107" applyNumberFormat="1" applyFont="1" applyFill="1" applyBorder="1" applyAlignment="1">
      <alignment horizontal="left" vertical="center"/>
    </xf>
    <xf numFmtId="0" fontId="55" fillId="29" borderId="53" xfId="47" applyNumberFormat="1" applyFont="1" applyFill="1" applyBorder="1" applyAlignment="1">
      <alignment horizontal="right" vertical="center"/>
    </xf>
    <xf numFmtId="0" fontId="55" fillId="29" borderId="19" xfId="47" applyNumberFormat="1" applyFont="1" applyFill="1" applyBorder="1" applyAlignment="1">
      <alignment horizontal="right" vertical="center"/>
    </xf>
    <xf numFmtId="10" fontId="55" fillId="29" borderId="54" xfId="94" applyNumberFormat="1" applyFont="1" applyFill="1" applyBorder="1" applyAlignment="1">
      <alignment horizontal="right" vertical="center"/>
    </xf>
    <xf numFmtId="10" fontId="55" fillId="29" borderId="19" xfId="94" applyNumberFormat="1" applyFont="1" applyFill="1" applyBorder="1" applyAlignment="1">
      <alignment horizontal="right" vertical="center"/>
    </xf>
    <xf numFmtId="10" fontId="55" fillId="31" borderId="55" xfId="94" applyNumberFormat="1" applyFont="1" applyFill="1" applyBorder="1" applyAlignment="1">
      <alignment horizontal="right" vertical="center"/>
    </xf>
    <xf numFmtId="0" fontId="58" fillId="30" borderId="56" xfId="47" applyNumberFormat="1" applyFont="1" applyFill="1" applyBorder="1" applyAlignment="1">
      <alignment vertical="center"/>
    </xf>
    <xf numFmtId="165" fontId="58" fillId="30" borderId="56" xfId="47" applyNumberFormat="1" applyFont="1" applyFill="1" applyBorder="1" applyAlignment="1">
      <alignment horizontal="center" vertical="center"/>
    </xf>
    <xf numFmtId="165" fontId="58" fillId="30" borderId="11" xfId="47" applyNumberFormat="1" applyFont="1" applyFill="1" applyBorder="1" applyAlignment="1">
      <alignment horizontal="center" vertical="center"/>
    </xf>
    <xf numFmtId="10" fontId="58" fillId="30" borderId="57" xfId="94" applyNumberFormat="1" applyFont="1" applyFill="1" applyBorder="1" applyAlignment="1">
      <alignment horizontal="right" vertical="center"/>
    </xf>
    <xf numFmtId="10" fontId="58" fillId="30" borderId="11" xfId="94" applyNumberFormat="1" applyFont="1" applyFill="1" applyBorder="1" applyAlignment="1">
      <alignment horizontal="right" vertical="center"/>
    </xf>
    <xf numFmtId="9" fontId="58" fillId="30" borderId="58" xfId="94" applyNumberFormat="1" applyFont="1" applyFill="1" applyBorder="1" applyAlignment="1">
      <alignment horizontal="right" vertical="center"/>
    </xf>
    <xf numFmtId="0" fontId="49" fillId="26" borderId="25" xfId="47" applyNumberFormat="1" applyFont="1" applyFill="1" applyBorder="1" applyAlignment="1">
      <alignment horizontal="left" vertical="center" indent="1"/>
    </xf>
    <xf numFmtId="10" fontId="49" fillId="26" borderId="0" xfId="94" applyNumberFormat="1" applyFont="1" applyFill="1" applyBorder="1" applyAlignment="1">
      <alignment horizontal="right" vertical="center"/>
    </xf>
    <xf numFmtId="0" fontId="49" fillId="26" borderId="25" xfId="107" applyNumberFormat="1" applyFont="1" applyFill="1" applyBorder="1" applyAlignment="1">
      <alignment horizontal="left" vertical="center" indent="1"/>
    </xf>
    <xf numFmtId="0" fontId="58" fillId="30" borderId="56" xfId="107" applyNumberFormat="1" applyFont="1" applyFill="1" applyBorder="1" applyAlignment="1">
      <alignment horizontal="left" vertical="center"/>
    </xf>
    <xf numFmtId="0" fontId="49" fillId="26" borderId="25" xfId="107" applyFont="1" applyFill="1" applyBorder="1" applyAlignment="1">
      <alignment horizontal="left" vertical="center" indent="1"/>
    </xf>
    <xf numFmtId="0" fontId="62" fillId="30" borderId="43" xfId="107" applyNumberFormat="1" applyFont="1" applyFill="1" applyBorder="1">
      <alignment horizontal="left"/>
    </xf>
    <xf numFmtId="0" fontId="49" fillId="0" borderId="25" xfId="107" applyFont="1" applyFill="1" applyBorder="1" applyAlignment="1">
      <alignment horizontal="left" vertical="center" indent="1"/>
    </xf>
    <xf numFmtId="165" fontId="49" fillId="0" borderId="25" xfId="47" applyNumberFormat="1" applyFont="1" applyFill="1" applyBorder="1" applyAlignment="1">
      <alignment horizontal="center" vertical="center"/>
    </xf>
    <xf numFmtId="165" fontId="49" fillId="0" borderId="0" xfId="47" applyNumberFormat="1" applyFont="1" applyFill="1" applyBorder="1" applyAlignment="1">
      <alignment horizontal="center" vertical="center"/>
    </xf>
    <xf numFmtId="10" fontId="49" fillId="0" borderId="0" xfId="94" applyNumberFormat="1" applyFont="1" applyFill="1" applyBorder="1" applyAlignment="1">
      <alignment horizontal="right" vertical="center"/>
    </xf>
    <xf numFmtId="10" fontId="49" fillId="0" borderId="46" xfId="94" applyNumberFormat="1" applyFont="1" applyFill="1" applyBorder="1" applyAlignment="1">
      <alignment horizontal="right" vertical="center"/>
    </xf>
    <xf numFmtId="9" fontId="49" fillId="26" borderId="46" xfId="94" applyNumberFormat="1" applyFont="1" applyFill="1" applyBorder="1" applyAlignment="1">
      <alignment horizontal="right" vertical="center"/>
    </xf>
    <xf numFmtId="0" fontId="49" fillId="0" borderId="40" xfId="107" applyFont="1" applyFill="1" applyBorder="1" applyAlignment="1">
      <alignment horizontal="left" vertical="center" indent="1"/>
    </xf>
    <xf numFmtId="165" fontId="49" fillId="0" borderId="40" xfId="47" applyNumberFormat="1" applyFont="1" applyFill="1" applyBorder="1" applyAlignment="1">
      <alignment horizontal="center" vertical="center"/>
    </xf>
    <xf numFmtId="165" fontId="49" fillId="0" borderId="32" xfId="47" applyNumberFormat="1" applyFont="1" applyFill="1" applyBorder="1" applyAlignment="1">
      <alignment horizontal="center" vertical="center"/>
    </xf>
    <xf numFmtId="10" fontId="49" fillId="0" borderId="41" xfId="94" applyNumberFormat="1" applyFont="1" applyFill="1" applyBorder="1" applyAlignment="1">
      <alignment horizontal="right" vertical="center"/>
    </xf>
    <xf numFmtId="10" fontId="49" fillId="0" borderId="32" xfId="94" applyNumberFormat="1" applyFont="1" applyFill="1" applyBorder="1" applyAlignment="1">
      <alignment horizontal="right" vertical="center"/>
    </xf>
    <xf numFmtId="10" fontId="49" fillId="0" borderId="49" xfId="94" applyNumberFormat="1" applyFont="1" applyFill="1" applyBorder="1" applyAlignment="1">
      <alignment horizontal="right" vertical="center"/>
    </xf>
    <xf numFmtId="0" fontId="55" fillId="29" borderId="24" xfId="47" applyNumberFormat="1" applyFont="1" applyFill="1" applyBorder="1" applyAlignment="1">
      <alignment horizontal="right"/>
    </xf>
    <xf numFmtId="0" fontId="55" fillId="29" borderId="12" xfId="47" applyNumberFormat="1" applyFont="1" applyFill="1" applyBorder="1" applyAlignment="1">
      <alignment horizontal="right"/>
    </xf>
    <xf numFmtId="10" fontId="55" fillId="29" borderId="38" xfId="94" applyNumberFormat="1" applyFont="1" applyFill="1" applyBorder="1" applyAlignment="1">
      <alignment horizontal="right"/>
    </xf>
    <xf numFmtId="10" fontId="55" fillId="29" borderId="12" xfId="94" applyNumberFormat="1" applyFont="1" applyFill="1" applyBorder="1" applyAlignment="1">
      <alignment horizontal="right"/>
    </xf>
    <xf numFmtId="10" fontId="55" fillId="31" borderId="39" xfId="94" applyNumberFormat="1" applyFont="1" applyFill="1" applyBorder="1" applyAlignment="1">
      <alignment horizontal="right"/>
    </xf>
    <xf numFmtId="165" fontId="62" fillId="30" borderId="43" xfId="47" applyNumberFormat="1" applyFont="1" applyFill="1" applyBorder="1" applyAlignment="1">
      <alignment horizontal="center"/>
    </xf>
    <xf numFmtId="165" fontId="62" fillId="30" borderId="44" xfId="47" applyNumberFormat="1" applyFont="1" applyFill="1" applyBorder="1" applyAlignment="1">
      <alignment horizontal="center"/>
    </xf>
    <xf numFmtId="10" fontId="62" fillId="30" borderId="52" xfId="94" applyNumberFormat="1" applyFont="1" applyFill="1" applyBorder="1" applyAlignment="1">
      <alignment horizontal="right"/>
    </xf>
    <xf numFmtId="10" fontId="62" fillId="30" borderId="44" xfId="94" applyNumberFormat="1" applyFont="1" applyFill="1" applyBorder="1" applyAlignment="1">
      <alignment horizontal="right"/>
    </xf>
    <xf numFmtId="9" fontId="62" fillId="30" borderId="45" xfId="94" applyNumberFormat="1" applyFont="1" applyFill="1" applyBorder="1" applyAlignment="1">
      <alignment horizontal="right"/>
    </xf>
    <xf numFmtId="0" fontId="62" fillId="26" borderId="0" xfId="107" applyFont="1" applyFill="1">
      <alignment horizontal="left"/>
    </xf>
    <xf numFmtId="0" fontId="63" fillId="26" borderId="25" xfId="47" applyNumberFormat="1" applyFont="1" applyFill="1" applyBorder="1" applyAlignment="1">
      <alignment horizontal="left" indent="1"/>
    </xf>
    <xf numFmtId="165" fontId="63" fillId="26" borderId="25" xfId="47" applyNumberFormat="1" applyFont="1" applyFill="1" applyBorder="1" applyAlignment="1">
      <alignment horizontal="center"/>
    </xf>
    <xf numFmtId="165" fontId="63" fillId="26" borderId="0" xfId="47" applyNumberFormat="1" applyFont="1" applyFill="1" applyBorder="1" applyAlignment="1">
      <alignment horizontal="center"/>
    </xf>
    <xf numFmtId="10" fontId="63" fillId="26" borderId="13" xfId="94" applyNumberFormat="1" applyFont="1" applyFill="1" applyBorder="1" applyAlignment="1">
      <alignment horizontal="right"/>
    </xf>
    <xf numFmtId="10" fontId="63" fillId="26" borderId="0" xfId="94" applyNumberFormat="1" applyFont="1" applyFill="1" applyBorder="1" applyAlignment="1">
      <alignment horizontal="right"/>
    </xf>
    <xf numFmtId="10" fontId="63" fillId="26" borderId="46" xfId="94" applyNumberFormat="1" applyFont="1" applyFill="1" applyBorder="1" applyAlignment="1">
      <alignment horizontal="right"/>
    </xf>
    <xf numFmtId="0" fontId="63" fillId="26" borderId="25" xfId="107" applyNumberFormat="1" applyFont="1" applyFill="1" applyBorder="1" applyAlignment="1">
      <alignment horizontal="left" indent="1"/>
    </xf>
    <xf numFmtId="165" fontId="63" fillId="26" borderId="25" xfId="47" applyNumberFormat="1" applyFont="1" applyFill="1" applyBorder="1" applyAlignment="1">
      <alignment horizontal="left"/>
    </xf>
    <xf numFmtId="165" fontId="63" fillId="26" borderId="0" xfId="47" applyNumberFormat="1" applyFont="1" applyFill="1" applyBorder="1" applyAlignment="1">
      <alignment horizontal="left"/>
    </xf>
    <xf numFmtId="165" fontId="62" fillId="30" borderId="43" xfId="47" applyNumberFormat="1" applyFont="1" applyFill="1" applyBorder="1" applyAlignment="1">
      <alignment horizontal="left"/>
    </xf>
    <xf numFmtId="165" fontId="62" fillId="30" borderId="44" xfId="47" applyNumberFormat="1" applyFont="1" applyFill="1" applyBorder="1" applyAlignment="1">
      <alignment horizontal="left"/>
    </xf>
    <xf numFmtId="0" fontId="63" fillId="26" borderId="40" xfId="107" applyNumberFormat="1" applyFont="1" applyFill="1" applyBorder="1" applyAlignment="1">
      <alignment horizontal="left" indent="1"/>
    </xf>
    <xf numFmtId="165" fontId="63" fillId="26" borderId="40" xfId="47" applyNumberFormat="1" applyFont="1" applyFill="1" applyBorder="1" applyAlignment="1">
      <alignment horizontal="left"/>
    </xf>
    <xf numFmtId="165" fontId="63" fillId="26" borderId="32" xfId="47" applyNumberFormat="1" applyFont="1" applyFill="1" applyBorder="1" applyAlignment="1">
      <alignment horizontal="left"/>
    </xf>
    <xf numFmtId="10" fontId="63" fillId="26" borderId="41" xfId="94" applyNumberFormat="1" applyFont="1" applyFill="1" applyBorder="1" applyAlignment="1">
      <alignment horizontal="right"/>
    </xf>
    <xf numFmtId="10" fontId="63" fillId="26" borderId="32" xfId="94" applyNumberFormat="1" applyFont="1" applyFill="1" applyBorder="1" applyAlignment="1">
      <alignment horizontal="right"/>
    </xf>
    <xf numFmtId="10" fontId="63" fillId="26" borderId="49" xfId="94" applyNumberFormat="1" applyFont="1" applyFill="1" applyBorder="1" applyAlignment="1">
      <alignment horizontal="right"/>
    </xf>
    <xf numFmtId="0" fontId="62" fillId="26" borderId="0" xfId="0" applyFont="1" applyFill="1" applyAlignment="1">
      <alignment horizontal="right"/>
    </xf>
    <xf numFmtId="0" fontId="65" fillId="26" borderId="0" xfId="107" applyFont="1" applyFill="1" applyAlignment="1">
      <alignment horizontal="right"/>
    </xf>
    <xf numFmtId="0" fontId="65" fillId="26" borderId="0" xfId="107" applyFont="1" applyFill="1">
      <alignment horizontal="left"/>
    </xf>
    <xf numFmtId="0" fontId="63" fillId="26" borderId="0" xfId="107" applyFont="1" applyFill="1" applyAlignment="1">
      <alignment horizontal="right"/>
    </xf>
    <xf numFmtId="10" fontId="55" fillId="29" borderId="12" xfId="94" applyNumberFormat="1" applyFont="1" applyFill="1" applyBorder="1" applyAlignment="1">
      <alignment horizontal="center"/>
    </xf>
    <xf numFmtId="10" fontId="55" fillId="31" borderId="39" xfId="94" applyNumberFormat="1" applyFont="1" applyFill="1" applyBorder="1" applyAlignment="1">
      <alignment horizontal="center"/>
    </xf>
    <xf numFmtId="165" fontId="62" fillId="30" borderId="43" xfId="47" applyNumberFormat="1" applyFont="1" applyFill="1" applyBorder="1" applyAlignment="1"/>
    <xf numFmtId="165" fontId="62" fillId="30" borderId="44" xfId="47" applyNumberFormat="1" applyFont="1" applyFill="1" applyBorder="1" applyAlignment="1"/>
    <xf numFmtId="10" fontId="62" fillId="30" borderId="52" xfId="94" applyNumberFormat="1" applyFont="1" applyFill="1" applyBorder="1" applyAlignment="1"/>
    <xf numFmtId="10" fontId="62" fillId="30" borderId="44" xfId="94" applyNumberFormat="1" applyFont="1" applyFill="1" applyBorder="1" applyAlignment="1"/>
    <xf numFmtId="10" fontId="62" fillId="30" borderId="45" xfId="94" applyNumberFormat="1" applyFont="1" applyFill="1" applyBorder="1" applyAlignment="1"/>
    <xf numFmtId="9" fontId="63" fillId="26" borderId="0" xfId="94" applyFont="1" applyFill="1" applyAlignment="1">
      <alignment horizontal="left"/>
    </xf>
    <xf numFmtId="165" fontId="63" fillId="0" borderId="25" xfId="47" applyNumberFormat="1" applyFont="1" applyFill="1" applyBorder="1" applyAlignment="1">
      <alignment horizontal="right"/>
    </xf>
    <xf numFmtId="165" fontId="63" fillId="0" borderId="0" xfId="47" applyNumberFormat="1" applyFont="1" applyFill="1" applyBorder="1" applyAlignment="1">
      <alignment horizontal="right"/>
    </xf>
    <xf numFmtId="165" fontId="63" fillId="26" borderId="25" xfId="47" applyNumberFormat="1" applyFont="1" applyFill="1" applyBorder="1" applyAlignment="1">
      <alignment horizontal="right"/>
    </xf>
    <xf numFmtId="165" fontId="63" fillId="26" borderId="0" xfId="47" applyNumberFormat="1" applyFont="1" applyFill="1" applyBorder="1" applyAlignment="1">
      <alignment horizontal="right"/>
    </xf>
    <xf numFmtId="165" fontId="63" fillId="0" borderId="40" xfId="47" applyNumberFormat="1" applyFont="1" applyFill="1" applyBorder="1" applyAlignment="1">
      <alignment horizontal="right"/>
    </xf>
    <xf numFmtId="10" fontId="63" fillId="0" borderId="32" xfId="94" applyNumberFormat="1" applyFont="1" applyFill="1" applyBorder="1" applyAlignment="1">
      <alignment horizontal="right"/>
    </xf>
    <xf numFmtId="165" fontId="62" fillId="30" borderId="43" xfId="47" applyNumberFormat="1" applyFont="1" applyFill="1" applyBorder="1" applyAlignment="1">
      <alignment horizontal="right"/>
    </xf>
    <xf numFmtId="165" fontId="62" fillId="30" borderId="44" xfId="47" applyNumberFormat="1" applyFont="1" applyFill="1" applyBorder="1" applyAlignment="1">
      <alignment horizontal="right"/>
    </xf>
    <xf numFmtId="10" fontId="62" fillId="30" borderId="45" xfId="94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NumberFormat="1"/>
    <xf numFmtId="0" fontId="63" fillId="26" borderId="31" xfId="107" applyFont="1" applyFill="1" applyBorder="1" applyAlignment="1">
      <alignment horizontal="right"/>
    </xf>
    <xf numFmtId="174" fontId="63" fillId="26" borderId="46" xfId="94" applyNumberFormat="1" applyFont="1" applyFill="1" applyBorder="1" applyAlignment="1">
      <alignment horizontal="right"/>
    </xf>
    <xf numFmtId="174" fontId="63" fillId="0" borderId="46" xfId="94" applyNumberFormat="1" applyFont="1" applyFill="1" applyBorder="1" applyAlignment="1">
      <alignment horizontal="right"/>
    </xf>
    <xf numFmtId="0" fontId="40" fillId="26" borderId="42" xfId="107" applyFont="1" applyBorder="1" applyAlignment="1">
      <alignment horizontal="center"/>
    </xf>
    <xf numFmtId="3" fontId="38" fillId="26" borderId="33" xfId="107" applyNumberFormat="1" applyBorder="1" applyAlignment="1">
      <alignment horizontal="center"/>
    </xf>
    <xf numFmtId="0" fontId="38" fillId="26" borderId="33" xfId="107" applyBorder="1" applyAlignment="1">
      <alignment horizontal="center"/>
    </xf>
    <xf numFmtId="3" fontId="38" fillId="30" borderId="59" xfId="107" applyNumberFormat="1" applyFont="1" applyFill="1" applyBorder="1" applyAlignment="1">
      <alignment horizontal="center"/>
    </xf>
    <xf numFmtId="3" fontId="38" fillId="26" borderId="59" xfId="107" applyNumberFormat="1" applyFont="1" applyFill="1" applyBorder="1" applyAlignment="1">
      <alignment horizontal="center"/>
    </xf>
    <xf numFmtId="3" fontId="38" fillId="26" borderId="59" xfId="107" applyNumberFormat="1" applyFont="1" applyBorder="1" applyAlignment="1">
      <alignment horizontal="center"/>
    </xf>
    <xf numFmtId="17" fontId="41" fillId="29" borderId="0" xfId="107" applyNumberFormat="1" applyFont="1" applyFill="1" applyAlignment="1">
      <alignment horizontal="center"/>
    </xf>
    <xf numFmtId="0" fontId="73" fillId="26" borderId="0" xfId="107" applyFont="1">
      <alignment horizontal="left"/>
    </xf>
    <xf numFmtId="3" fontId="63" fillId="26" borderId="0" xfId="107" applyNumberFormat="1" applyFont="1" applyAlignment="1">
      <alignment horizontal="right"/>
    </xf>
    <xf numFmtId="0" fontId="63" fillId="26" borderId="0" xfId="107" applyFont="1" applyAlignment="1"/>
    <xf numFmtId="165" fontId="73" fillId="26" borderId="0" xfId="47" applyNumberFormat="1" applyFont="1" applyFill="1" applyAlignment="1">
      <alignment horizontal="left"/>
    </xf>
    <xf numFmtId="0" fontId="56" fillId="26" borderId="0" xfId="0" applyFont="1" applyFill="1"/>
    <xf numFmtId="165" fontId="56" fillId="26" borderId="0" xfId="47" applyNumberFormat="1" applyFont="1" applyFill="1"/>
    <xf numFmtId="9" fontId="56" fillId="26" borderId="0" xfId="94" applyFont="1" applyFill="1"/>
    <xf numFmtId="10" fontId="55" fillId="29" borderId="36" xfId="94" applyNumberFormat="1" applyFont="1" applyFill="1" applyBorder="1" applyAlignment="1">
      <alignment horizontal="center" vertical="center"/>
    </xf>
    <xf numFmtId="10" fontId="55" fillId="29" borderId="60" xfId="94" applyNumberFormat="1" applyFont="1" applyFill="1" applyBorder="1" applyAlignment="1">
      <alignment horizontal="center" vertical="center"/>
    </xf>
    <xf numFmtId="165" fontId="49" fillId="26" borderId="0" xfId="47" applyNumberFormat="1" applyFont="1" applyFill="1"/>
    <xf numFmtId="0" fontId="55" fillId="29" borderId="24" xfId="47" applyNumberFormat="1" applyFont="1" applyFill="1" applyBorder="1" applyAlignment="1">
      <alignment horizontal="center"/>
    </xf>
    <xf numFmtId="0" fontId="55" fillId="29" borderId="12" xfId="47" applyNumberFormat="1" applyFont="1" applyFill="1" applyBorder="1" applyAlignment="1">
      <alignment horizontal="center"/>
    </xf>
    <xf numFmtId="10" fontId="55" fillId="29" borderId="38" xfId="94" applyNumberFormat="1" applyFont="1" applyFill="1" applyBorder="1" applyAlignment="1">
      <alignment horizontal="center"/>
    </xf>
    <xf numFmtId="10" fontId="49" fillId="26" borderId="0" xfId="94" applyNumberFormat="1" applyFont="1" applyFill="1" applyAlignment="1">
      <alignment horizontal="left"/>
    </xf>
    <xf numFmtId="9" fontId="58" fillId="30" borderId="48" xfId="94" applyNumberFormat="1" applyFont="1" applyFill="1" applyBorder="1" applyAlignment="1">
      <alignment horizontal="right" vertical="center"/>
    </xf>
    <xf numFmtId="165" fontId="58" fillId="30" borderId="11" xfId="47" applyNumberFormat="1" applyFont="1" applyFill="1" applyBorder="1" applyAlignment="1">
      <alignment horizontal="right"/>
    </xf>
    <xf numFmtId="10" fontId="58" fillId="30" borderId="61" xfId="94" applyNumberFormat="1" applyFont="1" applyFill="1" applyBorder="1" applyAlignment="1">
      <alignment horizontal="right" vertical="center"/>
    </xf>
    <xf numFmtId="0" fontId="62" fillId="35" borderId="27" xfId="0" applyFont="1" applyFill="1" applyBorder="1" applyAlignment="1">
      <alignment vertical="center" wrapText="1"/>
    </xf>
    <xf numFmtId="3" fontId="58" fillId="35" borderId="27" xfId="0" applyNumberFormat="1" applyFont="1" applyFill="1" applyBorder="1" applyAlignment="1">
      <alignment horizontal="right" vertical="center"/>
    </xf>
    <xf numFmtId="10" fontId="58" fillId="35" borderId="27" xfId="94" applyNumberFormat="1" applyFont="1" applyFill="1" applyBorder="1" applyAlignment="1">
      <alignment horizontal="right" vertical="center"/>
    </xf>
    <xf numFmtId="10" fontId="49" fillId="26" borderId="34" xfId="94" applyNumberFormat="1" applyFont="1" applyFill="1" applyBorder="1" applyAlignment="1">
      <alignment horizontal="right" vertical="center"/>
    </xf>
    <xf numFmtId="9" fontId="49" fillId="26" borderId="0" xfId="94" applyFont="1" applyFill="1"/>
    <xf numFmtId="10" fontId="38" fillId="26" borderId="0" xfId="107" applyNumberFormat="1" applyFont="1" applyAlignment="1">
      <alignment horizontal="center"/>
    </xf>
    <xf numFmtId="0" fontId="48" fillId="34" borderId="64" xfId="107" applyFont="1" applyFill="1" applyBorder="1" applyAlignment="1">
      <alignment horizontal="center"/>
    </xf>
    <xf numFmtId="0" fontId="48" fillId="34" borderId="65" xfId="107" applyFont="1" applyFill="1" applyBorder="1" applyAlignment="1">
      <alignment horizontal="center"/>
    </xf>
    <xf numFmtId="3" fontId="38" fillId="30" borderId="64" xfId="107" applyNumberFormat="1" applyFont="1" applyFill="1" applyBorder="1" applyAlignment="1">
      <alignment horizontal="center"/>
    </xf>
    <xf numFmtId="3" fontId="38" fillId="30" borderId="65" xfId="107" applyNumberFormat="1" applyFont="1" applyFill="1" applyBorder="1" applyAlignment="1">
      <alignment horizontal="center"/>
    </xf>
    <xf numFmtId="3" fontId="38" fillId="26" borderId="64" xfId="107" applyNumberFormat="1" applyFont="1" applyBorder="1" applyAlignment="1">
      <alignment horizontal="center"/>
    </xf>
    <xf numFmtId="3" fontId="38" fillId="26" borderId="65" xfId="107" applyNumberFormat="1" applyFont="1" applyFill="1" applyBorder="1" applyAlignment="1">
      <alignment horizontal="center"/>
    </xf>
    <xf numFmtId="3" fontId="53" fillId="26" borderId="64" xfId="107" applyNumberFormat="1" applyFont="1" applyBorder="1" applyAlignment="1">
      <alignment horizontal="center"/>
    </xf>
    <xf numFmtId="0" fontId="38" fillId="26" borderId="64" xfId="107" applyFont="1" applyBorder="1" applyAlignment="1">
      <alignment horizontal="center"/>
    </xf>
    <xf numFmtId="3" fontId="38" fillId="26" borderId="65" xfId="107" applyNumberFormat="1" applyFont="1" applyBorder="1" applyAlignment="1">
      <alignment horizontal="center"/>
    </xf>
    <xf numFmtId="3" fontId="40" fillId="26" borderId="66" xfId="107" applyNumberFormat="1" applyFont="1" applyBorder="1" applyAlignment="1">
      <alignment horizontal="center"/>
    </xf>
    <xf numFmtId="3" fontId="40" fillId="26" borderId="67" xfId="107" applyNumberFormat="1" applyFont="1" applyBorder="1" applyAlignment="1">
      <alignment horizontal="center"/>
    </xf>
    <xf numFmtId="3" fontId="40" fillId="26" borderId="64" xfId="107" applyNumberFormat="1" applyFont="1" applyBorder="1" applyAlignment="1">
      <alignment horizontal="center"/>
    </xf>
    <xf numFmtId="10" fontId="40" fillId="26" borderId="65" xfId="94" applyNumberFormat="1" applyFont="1" applyFill="1" applyBorder="1" applyAlignment="1">
      <alignment horizontal="center"/>
    </xf>
    <xf numFmtId="0" fontId="38" fillId="26" borderId="65" xfId="107" applyFont="1" applyBorder="1" applyAlignment="1">
      <alignment horizontal="center"/>
    </xf>
    <xf numFmtId="0" fontId="38" fillId="26" borderId="68" xfId="0" applyFont="1" applyFill="1" applyBorder="1" applyAlignment="1">
      <alignment horizontal="center"/>
    </xf>
    <xf numFmtId="0" fontId="38" fillId="26" borderId="69" xfId="0" applyFont="1" applyFill="1" applyBorder="1" applyAlignment="1">
      <alignment horizontal="center"/>
    </xf>
    <xf numFmtId="176" fontId="40" fillId="33" borderId="35" xfId="107" applyNumberFormat="1" applyFont="1" applyFill="1" applyBorder="1" applyAlignment="1">
      <alignment horizontal="center"/>
    </xf>
    <xf numFmtId="10" fontId="40" fillId="33" borderId="47" xfId="94" applyNumberFormat="1" applyFont="1" applyFill="1" applyBorder="1" applyAlignment="1">
      <alignment horizontal="center"/>
    </xf>
    <xf numFmtId="0" fontId="60" fillId="26" borderId="0" xfId="107" applyFont="1" applyAlignment="1"/>
    <xf numFmtId="165" fontId="51" fillId="26" borderId="0" xfId="47" applyNumberFormat="1" applyFont="1" applyFill="1" applyAlignment="1">
      <alignment horizontal="left"/>
    </xf>
    <xf numFmtId="165" fontId="51" fillId="26" borderId="0" xfId="107" applyNumberFormat="1" applyFont="1">
      <alignment horizontal="left"/>
    </xf>
    <xf numFmtId="171" fontId="63" fillId="0" borderId="32" xfId="47" applyNumberFormat="1" applyFont="1" applyFill="1" applyBorder="1" applyAlignment="1">
      <alignment horizontal="right"/>
    </xf>
    <xf numFmtId="164" fontId="63" fillId="0" borderId="25" xfId="47" applyNumberFormat="1" applyFont="1" applyFill="1" applyBorder="1" applyAlignment="1">
      <alignment horizontal="right"/>
    </xf>
    <xf numFmtId="0" fontId="62" fillId="26" borderId="11" xfId="107" applyFont="1" applyFill="1" applyBorder="1" applyAlignment="1">
      <alignment horizontal="left"/>
    </xf>
    <xf numFmtId="3" fontId="62" fillId="26" borderId="11" xfId="107" applyNumberFormat="1" applyFont="1" applyFill="1" applyBorder="1" applyAlignment="1">
      <alignment horizontal="center" vertical="center"/>
    </xf>
    <xf numFmtId="2" fontId="63" fillId="26" borderId="19" xfId="107" applyNumberFormat="1" applyFont="1" applyFill="1" applyBorder="1" applyAlignment="1">
      <alignment horizontal="left" indent="1"/>
    </xf>
    <xf numFmtId="3" fontId="63" fillId="26" borderId="19" xfId="107" applyNumberFormat="1" applyFont="1" applyFill="1" applyBorder="1" applyAlignment="1">
      <alignment horizontal="center" vertical="center"/>
    </xf>
    <xf numFmtId="2" fontId="63" fillId="26" borderId="0" xfId="107" applyNumberFormat="1" applyFont="1" applyFill="1" applyBorder="1" applyAlignment="1">
      <alignment horizontal="left" indent="1"/>
    </xf>
    <xf numFmtId="3" fontId="63" fillId="26" borderId="0" xfId="107" applyNumberFormat="1" applyFont="1" applyFill="1" applyBorder="1" applyAlignment="1">
      <alignment horizontal="center" vertical="center"/>
    </xf>
    <xf numFmtId="2" fontId="63" fillId="26" borderId="32" xfId="107" applyNumberFormat="1" applyFont="1" applyFill="1" applyBorder="1" applyAlignment="1">
      <alignment horizontal="left" indent="1"/>
    </xf>
    <xf numFmtId="3" fontId="63" fillId="26" borderId="32" xfId="107" applyNumberFormat="1" applyFont="1" applyFill="1" applyBorder="1" applyAlignment="1">
      <alignment horizontal="center" vertical="center"/>
    </xf>
    <xf numFmtId="0" fontId="63" fillId="26" borderId="0" xfId="107" applyFont="1" applyFill="1" applyAlignment="1">
      <alignment horizontal="left" indent="1"/>
    </xf>
    <xf numFmtId="0" fontId="62" fillId="26" borderId="27" xfId="107" applyFont="1" applyFill="1" applyBorder="1" applyAlignment="1"/>
    <xf numFmtId="10" fontId="62" fillId="26" borderId="27" xfId="94" applyNumberFormat="1" applyFont="1" applyFill="1" applyBorder="1" applyAlignment="1">
      <alignment horizontal="center"/>
    </xf>
    <xf numFmtId="0" fontId="62" fillId="26" borderId="0" xfId="107" applyFont="1" applyFill="1" applyAlignment="1">
      <alignment horizontal="left"/>
    </xf>
    <xf numFmtId="165" fontId="63" fillId="0" borderId="0" xfId="47" applyNumberFormat="1" applyFont="1" applyFill="1" applyAlignment="1">
      <alignment horizontal="right"/>
    </xf>
    <xf numFmtId="0" fontId="55" fillId="29" borderId="35" xfId="107" applyFont="1" applyFill="1" applyBorder="1" applyAlignment="1">
      <alignment horizontal="left" vertical="center"/>
    </xf>
    <xf numFmtId="0" fontId="58" fillId="26" borderId="0" xfId="0" applyFont="1" applyFill="1" applyBorder="1" applyAlignment="1">
      <alignment horizontal="left" vertical="center" wrapText="1"/>
    </xf>
    <xf numFmtId="4" fontId="49" fillId="0" borderId="0" xfId="0" applyNumberFormat="1" applyFont="1" applyFill="1" applyAlignment="1">
      <alignment horizontal="center"/>
    </xf>
    <xf numFmtId="10" fontId="40" fillId="0" borderId="11" xfId="94" applyNumberFormat="1" applyFont="1" applyFill="1" applyBorder="1" applyAlignment="1">
      <alignment horizontal="center"/>
    </xf>
    <xf numFmtId="10" fontId="40" fillId="0" borderId="0" xfId="94" applyNumberFormat="1" applyFont="1" applyFill="1" applyBorder="1" applyAlignment="1">
      <alignment horizontal="center"/>
    </xf>
    <xf numFmtId="0" fontId="55" fillId="29" borderId="47" xfId="107" applyFont="1" applyFill="1" applyBorder="1" applyAlignment="1">
      <alignment horizontal="left" vertical="center"/>
    </xf>
    <xf numFmtId="0" fontId="63" fillId="26" borderId="25" xfId="47" applyNumberFormat="1" applyFont="1" applyFill="1" applyBorder="1" applyAlignment="1">
      <alignment horizontal="left" vertical="center"/>
    </xf>
    <xf numFmtId="165" fontId="63" fillId="26" borderId="25" xfId="47" applyNumberFormat="1" applyFont="1" applyFill="1" applyBorder="1" applyAlignment="1">
      <alignment horizontal="center" vertical="center"/>
    </xf>
    <xf numFmtId="165" fontId="63" fillId="26" borderId="0" xfId="47" applyNumberFormat="1" applyFont="1" applyFill="1" applyBorder="1" applyAlignment="1">
      <alignment horizontal="center" vertical="center"/>
    </xf>
    <xf numFmtId="10" fontId="63" fillId="26" borderId="13" xfId="94" applyNumberFormat="1" applyFont="1" applyFill="1" applyBorder="1" applyAlignment="1">
      <alignment horizontal="right" vertical="center"/>
    </xf>
    <xf numFmtId="10" fontId="63" fillId="26" borderId="0" xfId="94" applyNumberFormat="1" applyFont="1" applyFill="1" applyBorder="1" applyAlignment="1">
      <alignment horizontal="right" vertical="center"/>
    </xf>
    <xf numFmtId="10" fontId="63" fillId="26" borderId="46" xfId="94" applyNumberFormat="1" applyFont="1" applyFill="1" applyBorder="1" applyAlignment="1">
      <alignment horizontal="right" vertical="center"/>
    </xf>
    <xf numFmtId="0" fontId="63" fillId="26" borderId="25" xfId="107" applyNumberFormat="1" applyFont="1" applyFill="1" applyBorder="1" applyAlignment="1">
      <alignment horizontal="left" vertical="center"/>
    </xf>
    <xf numFmtId="165" fontId="63" fillId="26" borderId="25" xfId="47" applyNumberFormat="1" applyFont="1" applyFill="1" applyBorder="1" applyAlignment="1">
      <alignment horizontal="left" vertical="center"/>
    </xf>
    <xf numFmtId="165" fontId="63" fillId="26" borderId="0" xfId="47" applyNumberFormat="1" applyFont="1" applyFill="1" applyBorder="1" applyAlignment="1">
      <alignment horizontal="left" vertical="center"/>
    </xf>
    <xf numFmtId="165" fontId="49" fillId="26" borderId="0" xfId="0" applyNumberFormat="1" applyFont="1" applyFill="1" applyAlignment="1">
      <alignment vertical="center"/>
    </xf>
    <xf numFmtId="165" fontId="0" fillId="26" borderId="0" xfId="0" applyNumberFormat="1" applyFill="1" applyAlignment="1">
      <alignment horizontal="right"/>
    </xf>
    <xf numFmtId="165" fontId="58" fillId="30" borderId="11" xfId="47" applyNumberFormat="1" applyFont="1" applyFill="1" applyBorder="1" applyAlignment="1">
      <alignment horizontal="left"/>
    </xf>
    <xf numFmtId="165" fontId="58" fillId="30" borderId="35" xfId="47" applyNumberFormat="1" applyFont="1" applyFill="1" applyBorder="1" applyAlignment="1">
      <alignment horizontal="center" vertical="center"/>
    </xf>
    <xf numFmtId="165" fontId="58" fillId="30" borderId="36" xfId="47" applyNumberFormat="1" applyFont="1" applyFill="1" applyBorder="1" applyAlignment="1">
      <alignment horizontal="center" vertical="center"/>
    </xf>
    <xf numFmtId="9" fontId="58" fillId="30" borderId="47" xfId="94" applyNumberFormat="1" applyFont="1" applyFill="1" applyBorder="1" applyAlignment="1">
      <alignment horizontal="right" vertical="center"/>
    </xf>
    <xf numFmtId="10" fontId="58" fillId="30" borderId="17" xfId="94" applyNumberFormat="1" applyFont="1" applyFill="1" applyBorder="1" applyAlignment="1">
      <alignment horizontal="right" vertical="center"/>
    </xf>
    <xf numFmtId="0" fontId="54" fillId="26" borderId="0" xfId="0" applyFont="1" applyFill="1" applyAlignment="1">
      <alignment horizontal="left" wrapText="1"/>
    </xf>
    <xf numFmtId="0" fontId="66" fillId="0" borderId="11" xfId="0" applyFont="1" applyBorder="1" applyAlignment="1">
      <alignment horizontal="left" wrapText="1"/>
    </xf>
    <xf numFmtId="3" fontId="72" fillId="34" borderId="24" xfId="107" applyNumberFormat="1" applyFont="1" applyFill="1" applyBorder="1" applyAlignment="1">
      <alignment horizontal="center" vertical="center"/>
    </xf>
    <xf numFmtId="3" fontId="72" fillId="34" borderId="12" xfId="107" applyNumberFormat="1" applyFont="1" applyFill="1" applyBorder="1" applyAlignment="1">
      <alignment horizontal="center" vertical="center"/>
    </xf>
    <xf numFmtId="3" fontId="72" fillId="34" borderId="38" xfId="107" applyNumberFormat="1" applyFont="1" applyFill="1" applyBorder="1" applyAlignment="1">
      <alignment horizontal="center" vertical="center"/>
    </xf>
    <xf numFmtId="3" fontId="55" fillId="34" borderId="24" xfId="107" applyNumberFormat="1" applyFont="1" applyFill="1" applyBorder="1" applyAlignment="1">
      <alignment horizontal="center" vertical="center"/>
    </xf>
    <xf numFmtId="3" fontId="55" fillId="34" borderId="12" xfId="107" applyNumberFormat="1" applyFont="1" applyFill="1" applyBorder="1" applyAlignment="1">
      <alignment horizontal="center" vertical="center"/>
    </xf>
    <xf numFmtId="3" fontId="55" fillId="34" borderId="38" xfId="107" applyNumberFormat="1" applyFont="1" applyFill="1" applyBorder="1" applyAlignment="1">
      <alignment horizontal="center" vertical="center"/>
    </xf>
    <xf numFmtId="0" fontId="38" fillId="0" borderId="12" xfId="0" applyFont="1" applyBorder="1" applyAlignment="1">
      <alignment wrapText="1"/>
    </xf>
    <xf numFmtId="0" fontId="30" fillId="26" borderId="0" xfId="58" applyFont="1" applyFill="1" applyAlignment="1">
      <alignment horizontal="center" vertical="center"/>
    </xf>
    <xf numFmtId="0" fontId="41" fillId="29" borderId="0" xfId="107" applyFont="1" applyFill="1" applyAlignment="1">
      <alignment horizontal="center"/>
    </xf>
    <xf numFmtId="0" fontId="63" fillId="0" borderId="11" xfId="0" applyFont="1" applyBorder="1" applyAlignment="1">
      <alignment wrapText="1"/>
    </xf>
    <xf numFmtId="0" fontId="63" fillId="0" borderId="12" xfId="0" applyFont="1" applyBorder="1" applyAlignment="1">
      <alignment horizontal="left" wrapText="1"/>
    </xf>
    <xf numFmtId="0" fontId="63" fillId="0" borderId="12" xfId="0" applyFont="1" applyBorder="1" applyAlignment="1">
      <alignment horizontal="left"/>
    </xf>
    <xf numFmtId="0" fontId="49" fillId="26" borderId="11" xfId="0" applyFont="1" applyFill="1" applyBorder="1" applyAlignment="1">
      <alignment horizontal="left" wrapText="1"/>
    </xf>
    <xf numFmtId="10" fontId="58" fillId="30" borderId="0" xfId="94" applyNumberFormat="1" applyFont="1" applyFill="1" applyBorder="1" applyAlignment="1">
      <alignment horizontal="center"/>
    </xf>
    <xf numFmtId="0" fontId="41" fillId="31" borderId="0" xfId="107" applyFont="1" applyFill="1" applyAlignment="1">
      <alignment horizontal="center"/>
    </xf>
    <xf numFmtId="0" fontId="38" fillId="26" borderId="0" xfId="107" applyAlignment="1">
      <alignment horizontal="left"/>
    </xf>
    <xf numFmtId="0" fontId="38" fillId="26" borderId="0" xfId="107" applyAlignment="1">
      <alignment horizontal="left" wrapText="1"/>
    </xf>
    <xf numFmtId="0" fontId="39" fillId="26" borderId="0" xfId="0" applyFont="1" applyFill="1" applyAlignment="1">
      <alignment horizontal="center"/>
    </xf>
    <xf numFmtId="0" fontId="0" fillId="26" borderId="11" xfId="0" applyFont="1" applyFill="1" applyBorder="1" applyAlignment="1">
      <alignment horizontal="left" vertical="top" wrapText="1"/>
    </xf>
    <xf numFmtId="0" fontId="41" fillId="34" borderId="0" xfId="107" applyFont="1" applyFill="1" applyAlignment="1">
      <alignment horizontal="center" vertical="top" wrapText="1"/>
    </xf>
    <xf numFmtId="0" fontId="41" fillId="34" borderId="62" xfId="107" applyFont="1" applyFill="1" applyBorder="1" applyAlignment="1">
      <alignment horizontal="center" vertical="top" wrapText="1"/>
    </xf>
    <xf numFmtId="0" fontId="41" fillId="34" borderId="63" xfId="107" applyFont="1" applyFill="1" applyBorder="1" applyAlignment="1">
      <alignment horizontal="center" vertical="top" wrapText="1"/>
    </xf>
    <xf numFmtId="0" fontId="39" fillId="0" borderId="0" xfId="0" applyFont="1" applyAlignment="1">
      <alignment horizontal="left" wrapText="1"/>
    </xf>
    <xf numFmtId="0" fontId="49" fillId="0" borderId="0" xfId="0" applyFont="1" applyAlignment="1">
      <alignment horizontal="center" wrapText="1"/>
    </xf>
    <xf numFmtId="0" fontId="49" fillId="26" borderId="11" xfId="0" applyFont="1" applyFill="1" applyBorder="1" applyAlignment="1">
      <alignment horizontal="left" vertical="center" wrapText="1"/>
    </xf>
    <xf numFmtId="0" fontId="64" fillId="26" borderId="0" xfId="0" applyFont="1" applyFill="1" applyBorder="1" applyAlignment="1">
      <alignment horizontal="left" vertical="center" wrapText="1"/>
    </xf>
    <xf numFmtId="0" fontId="58" fillId="26" borderId="0" xfId="0" applyFont="1" applyFill="1" applyBorder="1" applyAlignment="1">
      <alignment horizontal="left" vertical="top" wrapText="1"/>
    </xf>
    <xf numFmtId="0" fontId="63" fillId="26" borderId="0" xfId="0" applyFont="1" applyFill="1" applyBorder="1" applyAlignment="1">
      <alignment horizontal="center" wrapText="1"/>
    </xf>
    <xf numFmtId="0" fontId="49" fillId="26" borderId="0" xfId="0" applyFont="1" applyFill="1" applyBorder="1" applyAlignment="1">
      <alignment horizontal="center" wrapText="1"/>
    </xf>
    <xf numFmtId="0" fontId="58" fillId="26" borderId="0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</cellXfs>
  <cellStyles count="114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order" xfId="19"/>
    <cellStyle name="Buena 2" xfId="20"/>
    <cellStyle name="Cálculo 2" xfId="21"/>
    <cellStyle name="Celda de comprobación 2" xfId="22"/>
    <cellStyle name="Celda vinculada 2" xfId="23"/>
    <cellStyle name="CELESTE" xfId="24"/>
    <cellStyle name="Comma_Data Proyecto Antamina" xfId="25"/>
    <cellStyle name="CUADRO - Style1" xfId="26"/>
    <cellStyle name="CUERPO - Style2" xfId="27"/>
    <cellStyle name="Diseño" xfId="28"/>
    <cellStyle name="Diseño 12" xfId="29"/>
    <cellStyle name="Diseño 2" xfId="30"/>
    <cellStyle name="Diseño 3" xfId="31"/>
    <cellStyle name="Diseño 4" xfId="32"/>
    <cellStyle name="Diseño_053-BC" xfId="33"/>
    <cellStyle name="Encabezado 4 2" xfId="34"/>
    <cellStyle name="Énfasis1 2" xfId="35"/>
    <cellStyle name="Énfasis2 2" xfId="36"/>
    <cellStyle name="Énfasis3 2" xfId="37"/>
    <cellStyle name="Énfasis4 2" xfId="38"/>
    <cellStyle name="Énfasis5 2" xfId="39"/>
    <cellStyle name="Énfasis6 2" xfId="40"/>
    <cellStyle name="Entrada 2" xfId="41"/>
    <cellStyle name="Euro" xfId="42"/>
    <cellStyle name="Euro 2" xfId="43"/>
    <cellStyle name="Euro 3" xfId="44"/>
    <cellStyle name="Euro 4" xfId="45"/>
    <cellStyle name="Incorrecto 2" xfId="46"/>
    <cellStyle name="Millares" xfId="47" builtinId="3"/>
    <cellStyle name="Millares 2" xfId="48"/>
    <cellStyle name="Millares 2 2" xfId="49"/>
    <cellStyle name="Millares 3" xfId="50"/>
    <cellStyle name="Millares 3 2" xfId="51"/>
    <cellStyle name="Millares 4" xfId="52"/>
    <cellStyle name="Millares 5" xfId="53"/>
    <cellStyle name="Millares 6" xfId="54"/>
    <cellStyle name="Neutral 2" xfId="55"/>
    <cellStyle name="No-definido" xfId="56"/>
    <cellStyle name="Normal" xfId="0" builtinId="0"/>
    <cellStyle name="Normal 2" xfId="57"/>
    <cellStyle name="Normal 2 2" xfId="58"/>
    <cellStyle name="Normal 2 2 2" xfId="59"/>
    <cellStyle name="Normal 2 2 3" xfId="60"/>
    <cellStyle name="Normal 2 3" xfId="61"/>
    <cellStyle name="Normal 2 4" xfId="62"/>
    <cellStyle name="Normal 2 5" xfId="63"/>
    <cellStyle name="Normal 3" xfId="64"/>
    <cellStyle name="Normal 3 2" xfId="65"/>
    <cellStyle name="Normal 3 2 2" xfId="66"/>
    <cellStyle name="Normal 3 3" xfId="67"/>
    <cellStyle name="Normal 3 4" xfId="68"/>
    <cellStyle name="Normal 3 5" xfId="69"/>
    <cellStyle name="Normal 4" xfId="70"/>
    <cellStyle name="Normal 4 2" xfId="71"/>
    <cellStyle name="Normal 5" xfId="72"/>
    <cellStyle name="Normal 5 2" xfId="73"/>
    <cellStyle name="Normal 5 3" xfId="74"/>
    <cellStyle name="Normal 6" xfId="75"/>
    <cellStyle name="Normal 6 2" xfId="76"/>
    <cellStyle name="Normal 7" xfId="77"/>
    <cellStyle name="Normal 7 2" xfId="78"/>
    <cellStyle name="Normal 8" xfId="79"/>
    <cellStyle name="Normal 9" xfId="80"/>
    <cellStyle name="NOTAS - Style3" xfId="81"/>
    <cellStyle name="Notas 2" xfId="82"/>
    <cellStyle name="Notas 2 2" xfId="83"/>
    <cellStyle name="Notas 2 3" xfId="84"/>
    <cellStyle name="Notas 2 4" xfId="85"/>
    <cellStyle name="Notas 2 5" xfId="86"/>
    <cellStyle name="Notas 2_Terminos archivo_MODELO_2013(6ene)" xfId="87"/>
    <cellStyle name="Notas 3" xfId="88"/>
    <cellStyle name="Notas 3 2" xfId="89"/>
    <cellStyle name="Notas 4" xfId="90"/>
    <cellStyle name="Notas 5" xfId="91"/>
    <cellStyle name="Notas 6" xfId="92"/>
    <cellStyle name="Notas 7" xfId="93"/>
    <cellStyle name="Porcentaje" xfId="94" builtinId="5"/>
    <cellStyle name="Porcentaje 2" xfId="95"/>
    <cellStyle name="Porcentaje 2 2" xfId="96"/>
    <cellStyle name="Porcentaje 3" xfId="97"/>
    <cellStyle name="Porcentaje 4" xfId="98"/>
    <cellStyle name="Porcentual 2" xfId="99"/>
    <cellStyle name="Porcentual 2 2" xfId="100"/>
    <cellStyle name="Porcentual 3" xfId="101"/>
    <cellStyle name="Porcentual 3 2" xfId="102"/>
    <cellStyle name="RECUAD - Style4" xfId="103"/>
    <cellStyle name="Salida 2" xfId="104"/>
    <cellStyle name="Texto de advertencia 2" xfId="105"/>
    <cellStyle name="Texto explicativo 2" xfId="106"/>
    <cellStyle name="TEXTO NORMAL" xfId="107"/>
    <cellStyle name="TITULO - Style5" xfId="108"/>
    <cellStyle name="Título 1 2" xfId="109"/>
    <cellStyle name="Título 2 2" xfId="110"/>
    <cellStyle name="Título 3 2" xfId="111"/>
    <cellStyle name="Título 4" xfId="112"/>
    <cellStyle name="Total 2" xfId="113"/>
  </cellStyles>
  <dxfs count="4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serie</c:v>
          </c:tx>
          <c:spPr>
            <a:solidFill>
              <a:srgbClr val="002060"/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8"/>
              <c:pt idx="0">
                <c:v>COBRE</c:v>
              </c:pt>
              <c:pt idx="1">
                <c:v>ORO</c:v>
              </c:pt>
              <c:pt idx="2">
                <c:v>ZINC</c:v>
              </c:pt>
              <c:pt idx="3">
                <c:v>PLATA</c:v>
              </c:pt>
              <c:pt idx="4">
                <c:v>PLOMO</c:v>
              </c:pt>
              <c:pt idx="5">
                <c:v>ESTAÑO</c:v>
              </c:pt>
              <c:pt idx="6">
                <c:v>HIERRO</c:v>
              </c:pt>
              <c:pt idx="7">
                <c:v>MOLIBDENO</c:v>
              </c:pt>
            </c:strLit>
          </c:cat>
          <c:val>
            <c:numRef>
              <c:f>'6. EXPORTACIONES'!$B$60:$I$60</c:f>
              <c:numCache>
                <c:formatCode>0.00%</c:formatCode>
                <c:ptCount val="8"/>
                <c:pt idx="0">
                  <c:v>-5.2433271286052685E-2</c:v>
                </c:pt>
                <c:pt idx="1">
                  <c:v>2.4467777660126533E-3</c:v>
                </c:pt>
                <c:pt idx="2">
                  <c:v>-2.621919731035538E-2</c:v>
                </c:pt>
                <c:pt idx="3">
                  <c:v>0.19213169682907671</c:v>
                </c:pt>
                <c:pt idx="4">
                  <c:v>-2.7378048163101631E-2</c:v>
                </c:pt>
                <c:pt idx="5">
                  <c:v>7.6578283989918727E-3</c:v>
                </c:pt>
                <c:pt idx="6">
                  <c:v>1.2452234814525336</c:v>
                </c:pt>
                <c:pt idx="7">
                  <c:v>0.11698286433011829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35348992"/>
        <c:axId val="135350528"/>
      </c:barChart>
      <c:catAx>
        <c:axId val="135348992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chemeClr val="bg1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5350528"/>
        <c:crossesAt val="0"/>
        <c:auto val="1"/>
        <c:lblAlgn val="ctr"/>
        <c:lblOffset val="100"/>
        <c:noMultiLvlLbl val="0"/>
      </c:catAx>
      <c:valAx>
        <c:axId val="135350528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chemeClr val="bg1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353489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2060"/>
            </a:solidFill>
          </c:spPr>
          <c:invertIfNegative val="0"/>
          <c:dPt>
            <c:idx val="9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tx1">
                        <a:lumMod val="50000"/>
                        <a:lumOff val="50000"/>
                      </a:schemeClr>
                    </a:solidFill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'6. EXPORTACIONES'!$A$6:$A$15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'6. EXPORTACIONES'!$K$6:$K$15</c:f>
              <c:numCache>
                <c:formatCode>#,##0</c:formatCode>
                <c:ptCount val="10"/>
                <c:pt idx="0">
                  <c:v>16481</c:v>
                </c:pt>
                <c:pt idx="1">
                  <c:v>21903</c:v>
                </c:pt>
                <c:pt idx="2">
                  <c:v>27526</c:v>
                </c:pt>
                <c:pt idx="3">
                  <c:v>27467</c:v>
                </c:pt>
                <c:pt idx="4">
                  <c:v>23790</c:v>
                </c:pt>
                <c:pt idx="5">
                  <c:v>20547</c:v>
                </c:pt>
                <c:pt idx="6">
                  <c:v>18950.140019839298</c:v>
                </c:pt>
                <c:pt idx="7">
                  <c:v>21776.636298768288</c:v>
                </c:pt>
                <c:pt idx="8">
                  <c:v>27158.58154827826</c:v>
                </c:pt>
                <c:pt idx="9">
                  <c:v>4586.1876856791096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367296"/>
        <c:axId val="135369088"/>
      </c:barChart>
      <c:catAx>
        <c:axId val="13536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5369088"/>
        <c:crosses val="autoZero"/>
        <c:auto val="1"/>
        <c:lblAlgn val="ctr"/>
        <c:lblOffset val="100"/>
        <c:noMultiLvlLbl val="0"/>
      </c:catAx>
      <c:valAx>
        <c:axId val="13536908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s-PE"/>
          </a:p>
        </c:txPr>
        <c:crossAx val="1353672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</c:spPr>
          <c:invertIfNegative val="0"/>
          <c:dPt>
            <c:idx val="10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Lbls>
            <c:txPr>
              <a:bodyPr/>
              <a:lstStyle/>
              <a:p>
                <a:pPr>
                  <a:defRPr b="1"/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1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  <c:pt idx="5">
                <c:v>2013</c:v>
              </c:pt>
              <c:pt idx="6">
                <c:v>2014</c:v>
              </c:pt>
              <c:pt idx="7">
                <c:v>2015</c:v>
              </c:pt>
              <c:pt idx="8">
                <c:v>2016</c:v>
              </c:pt>
              <c:pt idx="9">
                <c:v>2017</c:v>
              </c:pt>
              <c:pt idx="10">
                <c:v>2018 (Ene-Feb)</c:v>
              </c:pt>
            </c:strLit>
          </c:cat>
          <c:val>
            <c:numRef>
              <c:f>'7. INVERSIONES'!$I$5:$I$15</c:f>
              <c:numCache>
                <c:formatCode>_ * #,##0_ ;_ * \-#,##0_ ;_ * "-"??_ ;_ @_ </c:formatCode>
                <c:ptCount val="11"/>
                <c:pt idx="0">
                  <c:v>1267.81266125</c:v>
                </c:pt>
                <c:pt idx="1">
                  <c:v>2290.2734399599999</c:v>
                </c:pt>
                <c:pt idx="2">
                  <c:v>3331.5544708899988</c:v>
                </c:pt>
                <c:pt idx="3">
                  <c:v>6377.6153638800024</c:v>
                </c:pt>
                <c:pt idx="4">
                  <c:v>7498.2074195999949</c:v>
                </c:pt>
                <c:pt idx="5">
                  <c:v>8863.6219657799938</c:v>
                </c:pt>
                <c:pt idx="6">
                  <c:v>8079.20970149</c:v>
                </c:pt>
                <c:pt idx="7">
                  <c:v>6824.6243262299959</c:v>
                </c:pt>
                <c:pt idx="8">
                  <c:v>3333.5635732200003</c:v>
                </c:pt>
                <c:pt idx="9">
                  <c:v>3928.0167818599944</c:v>
                </c:pt>
                <c:pt idx="10">
                  <c:v>839.27319415000011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481216"/>
        <c:axId val="135482752"/>
      </c:barChart>
      <c:catAx>
        <c:axId val="135481216"/>
        <c:scaling>
          <c:orientation val="minMax"/>
        </c:scaling>
        <c:delete val="0"/>
        <c:axPos val="b"/>
        <c:majorTickMark val="out"/>
        <c:minorTickMark val="none"/>
        <c:tickLblPos val="nextTo"/>
        <c:crossAx val="135482752"/>
        <c:crosses val="autoZero"/>
        <c:auto val="1"/>
        <c:lblAlgn val="ctr"/>
        <c:lblOffset val="100"/>
        <c:noMultiLvlLbl val="0"/>
      </c:catAx>
      <c:valAx>
        <c:axId val="135482752"/>
        <c:scaling>
          <c:orientation val="minMax"/>
        </c:scaling>
        <c:delete val="0"/>
        <c:axPos val="l"/>
        <c:numFmt formatCode="_ * #,##0_ ;_ * \-#,##0_ ;_ * &quot;-&quot;??_ ;_ @_ " sourceLinked="1"/>
        <c:majorTickMark val="out"/>
        <c:minorTickMark val="none"/>
        <c:tickLblPos val="nextTo"/>
        <c:crossAx val="1354812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'11. TRANSFERENCIAS'!$O$43:$O$58</c:f>
              <c:strCache>
                <c:ptCount val="16"/>
                <c:pt idx="0">
                  <c:v>  ÁNCASH</c:v>
                </c:pt>
                <c:pt idx="1">
                  <c:v>  AREQUIPA</c:v>
                </c:pt>
                <c:pt idx="2">
                  <c:v>  APURÍMAC</c:v>
                </c:pt>
                <c:pt idx="3">
                  <c:v>  CALLAO</c:v>
                </c:pt>
                <c:pt idx="4">
                  <c:v>  MOQUEGUA</c:v>
                </c:pt>
                <c:pt idx="5">
                  <c:v>  CAJAMARCA</c:v>
                </c:pt>
                <c:pt idx="6">
                  <c:v>  LIMA</c:v>
                </c:pt>
                <c:pt idx="7">
                  <c:v>  LA LIBERTAD</c:v>
                </c:pt>
                <c:pt idx="8">
                  <c:v>  TACNA</c:v>
                </c:pt>
                <c:pt idx="9">
                  <c:v>  JUNÍN</c:v>
                </c:pt>
                <c:pt idx="10">
                  <c:v>  PASCO</c:v>
                </c:pt>
                <c:pt idx="11">
                  <c:v>  PUNO</c:v>
                </c:pt>
                <c:pt idx="12">
                  <c:v>  CUSCO</c:v>
                </c:pt>
                <c:pt idx="13">
                  <c:v>  AYACUCHO</c:v>
                </c:pt>
                <c:pt idx="14">
                  <c:v>  ICA</c:v>
                </c:pt>
                <c:pt idx="15">
                  <c:v>  OTROS</c:v>
                </c:pt>
              </c:strCache>
            </c:strRef>
          </c:cat>
          <c:val>
            <c:numRef>
              <c:f>'11. TRANSFERENCIAS'!$P$43:$P$58</c:f>
              <c:numCache>
                <c:formatCode>_ * #,##0_ ;_ * \-#,##0_ ;_ * "-"??_ ;_ @_ </c:formatCode>
                <c:ptCount val="16"/>
                <c:pt idx="0">
                  <c:v>204.28466454054998</c:v>
                </c:pt>
                <c:pt idx="1">
                  <c:v>129.85299334116999</c:v>
                </c:pt>
                <c:pt idx="2">
                  <c:v>86.641809731500018</c:v>
                </c:pt>
                <c:pt idx="3">
                  <c:v>51.839886527499999</c:v>
                </c:pt>
                <c:pt idx="4">
                  <c:v>22.958883544999999</c:v>
                </c:pt>
                <c:pt idx="5">
                  <c:v>22.472261635380001</c:v>
                </c:pt>
                <c:pt idx="6">
                  <c:v>21.929724807819998</c:v>
                </c:pt>
                <c:pt idx="7">
                  <c:v>21.319186309759999</c:v>
                </c:pt>
                <c:pt idx="8">
                  <c:v>20.733890535889998</c:v>
                </c:pt>
                <c:pt idx="9">
                  <c:v>18.266028437980001</c:v>
                </c:pt>
                <c:pt idx="10">
                  <c:v>17.914631244999999</c:v>
                </c:pt>
                <c:pt idx="11">
                  <c:v>13.161715345380001</c:v>
                </c:pt>
                <c:pt idx="12">
                  <c:v>10.46052955415</c:v>
                </c:pt>
                <c:pt idx="13">
                  <c:v>9.6962493495600004</c:v>
                </c:pt>
                <c:pt idx="14">
                  <c:v>4.6799019679199994</c:v>
                </c:pt>
                <c:pt idx="15">
                  <c:v>7.8444970126900007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210112"/>
        <c:axId val="135211648"/>
      </c:barChart>
      <c:catAx>
        <c:axId val="135210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>
                <a:latin typeface="+mn-lt"/>
              </a:defRPr>
            </a:pPr>
            <a:endParaRPr lang="es-PE"/>
          </a:p>
        </c:txPr>
        <c:crossAx val="135211648"/>
        <c:crosses val="autoZero"/>
        <c:auto val="1"/>
        <c:lblAlgn val="ctr"/>
        <c:lblOffset val="100"/>
        <c:noMultiLvlLbl val="0"/>
      </c:catAx>
      <c:valAx>
        <c:axId val="135211648"/>
        <c:scaling>
          <c:orientation val="minMax"/>
        </c:scaling>
        <c:delete val="0"/>
        <c:axPos val="l"/>
        <c:numFmt formatCode="_ * #,##0_ ;_ * \-#,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s-PE"/>
          </a:p>
        </c:txPr>
        <c:crossAx val="1352101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800100</xdr:colOff>
      <xdr:row>65</xdr:row>
      <xdr:rowOff>85725</xdr:rowOff>
    </xdr:from>
    <xdr:to>
      <xdr:col>7</xdr:col>
      <xdr:colOff>704850</xdr:colOff>
      <xdr:row>79</xdr:row>
      <xdr:rowOff>161925</xdr:rowOff>
    </xdr:to>
    <xdr:graphicFrame macro="">
      <xdr:nvGraphicFramePr>
        <xdr:cNvPr id="5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654844</xdr:colOff>
      <xdr:row>25</xdr:row>
      <xdr:rowOff>63102</xdr:rowOff>
    </xdr:from>
    <xdr:to>
      <xdr:col>8</xdr:col>
      <xdr:colOff>130968</xdr:colOff>
      <xdr:row>39</xdr:row>
      <xdr:rowOff>95250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415637</xdr:colOff>
      <xdr:row>26</xdr:row>
      <xdr:rowOff>0</xdr:rowOff>
    </xdr:from>
    <xdr:to>
      <xdr:col>7</xdr:col>
      <xdr:colOff>57151</xdr:colOff>
      <xdr:row>33</xdr:row>
      <xdr:rowOff>615228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999257</xdr:colOff>
      <xdr:row>40</xdr:row>
      <xdr:rowOff>92216</xdr:rowOff>
    </xdr:from>
    <xdr:to>
      <xdr:col>9</xdr:col>
      <xdr:colOff>820592</xdr:colOff>
      <xdr:row>56</xdr:row>
      <xdr:rowOff>87456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0"/>
  </sheetPr>
  <dimension ref="A1:J37"/>
  <sheetViews>
    <sheetView tabSelected="1" view="pageBreakPreview" zoomScaleNormal="115" zoomScaleSheetLayoutView="100" workbookViewId="0"/>
  </sheetViews>
  <sheetFormatPr baseColWidth="10" defaultColWidth="11.5703125" defaultRowHeight="12.75"/>
  <cols>
    <col min="1" max="1" width="14.140625" style="325" customWidth="1"/>
    <col min="2" max="9" width="11.140625" style="325" customWidth="1"/>
    <col min="10" max="16384" width="11.5703125" style="306"/>
  </cols>
  <sheetData>
    <row r="1" spans="1:9">
      <c r="A1" s="202" t="s">
        <v>575</v>
      </c>
    </row>
    <row r="2" spans="1:9" ht="15.75">
      <c r="A2" s="627" t="s">
        <v>223</v>
      </c>
      <c r="B2" s="627"/>
      <c r="C2" s="627"/>
      <c r="D2" s="627"/>
      <c r="E2" s="627"/>
      <c r="F2" s="627"/>
      <c r="G2" s="627"/>
      <c r="H2" s="627"/>
      <c r="I2" s="627"/>
    </row>
    <row r="3" spans="1:9" ht="13.5" thickBot="1"/>
    <row r="4" spans="1:9">
      <c r="A4" s="353" t="s">
        <v>259</v>
      </c>
      <c r="B4" s="353" t="s">
        <v>201</v>
      </c>
      <c r="C4" s="353" t="s">
        <v>202</v>
      </c>
      <c r="D4" s="353" t="s">
        <v>203</v>
      </c>
      <c r="E4" s="353" t="s">
        <v>204</v>
      </c>
      <c r="F4" s="353" t="s">
        <v>205</v>
      </c>
      <c r="G4" s="353" t="s">
        <v>206</v>
      </c>
      <c r="H4" s="353" t="s">
        <v>207</v>
      </c>
      <c r="I4" s="353" t="s">
        <v>208</v>
      </c>
    </row>
    <row r="5" spans="1:9" ht="13.5" thickBot="1">
      <c r="A5" s="354"/>
      <c r="B5" s="354" t="s">
        <v>209</v>
      </c>
      <c r="C5" s="354" t="s">
        <v>210</v>
      </c>
      <c r="D5" s="354" t="s">
        <v>209</v>
      </c>
      <c r="E5" s="354" t="s">
        <v>211</v>
      </c>
      <c r="F5" s="354" t="s">
        <v>209</v>
      </c>
      <c r="G5" s="354" t="s">
        <v>209</v>
      </c>
      <c r="H5" s="354" t="s">
        <v>209</v>
      </c>
      <c r="I5" s="354" t="s">
        <v>209</v>
      </c>
    </row>
    <row r="6" spans="1:9">
      <c r="A6" s="264">
        <v>2008</v>
      </c>
      <c r="B6" s="430">
        <v>1267866.580079</v>
      </c>
      <c r="C6" s="430">
        <v>179870495.37399676</v>
      </c>
      <c r="D6" s="430">
        <v>1602597.0080210001</v>
      </c>
      <c r="E6" s="430">
        <v>3685931.4598570857</v>
      </c>
      <c r="F6" s="430">
        <v>345109.27027199999</v>
      </c>
      <c r="G6" s="430">
        <v>5160707</v>
      </c>
      <c r="H6" s="430">
        <v>39037.065934999999</v>
      </c>
      <c r="I6" s="430">
        <v>16000</v>
      </c>
    </row>
    <row r="7" spans="1:9">
      <c r="A7" s="264">
        <v>2009</v>
      </c>
      <c r="B7" s="430">
        <v>1276249.2028350001</v>
      </c>
      <c r="C7" s="430">
        <v>183994714.39928088</v>
      </c>
      <c r="D7" s="430">
        <v>1512931.0674319996</v>
      </c>
      <c r="E7" s="430">
        <v>3922708.8843694869</v>
      </c>
      <c r="F7" s="430">
        <v>302459.11290999997</v>
      </c>
      <c r="G7" s="430">
        <v>4418768.325600001</v>
      </c>
      <c r="H7" s="430">
        <v>37502.627191</v>
      </c>
      <c r="I7" s="430">
        <v>12000</v>
      </c>
    </row>
    <row r="8" spans="1:9">
      <c r="A8" s="264">
        <v>2010</v>
      </c>
      <c r="B8" s="430">
        <v>1247184.0293920003</v>
      </c>
      <c r="C8" s="430">
        <v>164084409.31560928</v>
      </c>
      <c r="D8" s="430">
        <v>1470449.7064990001</v>
      </c>
      <c r="E8" s="430">
        <v>3640465.9170745406</v>
      </c>
      <c r="F8" s="430">
        <v>261989.60579399994</v>
      </c>
      <c r="G8" s="430">
        <v>6042644.2223000005</v>
      </c>
      <c r="H8" s="430">
        <v>33847.813441999999</v>
      </c>
      <c r="I8" s="430">
        <v>17000</v>
      </c>
    </row>
    <row r="9" spans="1:9">
      <c r="A9" s="264">
        <v>2011</v>
      </c>
      <c r="B9" s="430">
        <v>1235345.0680179999</v>
      </c>
      <c r="C9" s="430">
        <v>166186737.65759215</v>
      </c>
      <c r="D9" s="430">
        <v>1256382.6002110001</v>
      </c>
      <c r="E9" s="430">
        <v>3418862.5427760012</v>
      </c>
      <c r="F9" s="430">
        <v>230199.08238500002</v>
      </c>
      <c r="G9" s="430">
        <v>7010937.8915999997</v>
      </c>
      <c r="H9" s="430">
        <v>28881.790966</v>
      </c>
      <c r="I9" s="430">
        <v>19000</v>
      </c>
    </row>
    <row r="10" spans="1:9">
      <c r="A10" s="264">
        <v>2012</v>
      </c>
      <c r="B10" s="430">
        <v>1298761.3646879999</v>
      </c>
      <c r="C10" s="430">
        <v>161544686.25159043</v>
      </c>
      <c r="D10" s="430">
        <v>1281282.4314850001</v>
      </c>
      <c r="E10" s="430">
        <v>3480857.3450930165</v>
      </c>
      <c r="F10" s="430">
        <v>249236.15747600002</v>
      </c>
      <c r="G10" s="430">
        <v>6684539.3917999994</v>
      </c>
      <c r="H10" s="430">
        <v>26104.854507000004</v>
      </c>
      <c r="I10" s="430">
        <v>17000</v>
      </c>
    </row>
    <row r="11" spans="1:9">
      <c r="A11" s="264">
        <v>2013</v>
      </c>
      <c r="B11" s="430">
        <v>1375640.694202</v>
      </c>
      <c r="C11" s="430">
        <v>151486072</v>
      </c>
      <c r="D11" s="430">
        <v>1351273.4971160002</v>
      </c>
      <c r="E11" s="430">
        <v>3674282.9679788533</v>
      </c>
      <c r="F11" s="430">
        <v>266472.33039199992</v>
      </c>
      <c r="G11" s="430">
        <v>6680658.79</v>
      </c>
      <c r="H11" s="430">
        <v>23667.787452</v>
      </c>
      <c r="I11" s="430">
        <v>18000</v>
      </c>
    </row>
    <row r="12" spans="1:9">
      <c r="A12" s="264">
        <v>2014</v>
      </c>
      <c r="B12" s="430">
        <v>1377642.4148150005</v>
      </c>
      <c r="C12" s="430">
        <v>140097028.09351492</v>
      </c>
      <c r="D12" s="430">
        <v>1315475.3454159996</v>
      </c>
      <c r="E12" s="430">
        <v>3768147.1783280014</v>
      </c>
      <c r="F12" s="430">
        <v>277294.48258999997</v>
      </c>
      <c r="G12" s="430">
        <v>7192591.9308000002</v>
      </c>
      <c r="H12" s="430">
        <v>23105.261868000001</v>
      </c>
      <c r="I12" s="430">
        <v>17017.692465</v>
      </c>
    </row>
    <row r="13" spans="1:9">
      <c r="A13" s="264">
        <v>2015</v>
      </c>
      <c r="B13" s="430">
        <v>1700814.0358259997</v>
      </c>
      <c r="C13" s="430">
        <v>146822906.53713998</v>
      </c>
      <c r="D13" s="430">
        <v>1421218</v>
      </c>
      <c r="E13" s="430">
        <v>4101567.7170699998</v>
      </c>
      <c r="F13" s="430">
        <v>315525</v>
      </c>
      <c r="G13" s="430">
        <v>7320806.8476999998</v>
      </c>
      <c r="H13" s="430">
        <v>19510.729779000001</v>
      </c>
      <c r="I13" s="430">
        <v>20153.237616000002</v>
      </c>
    </row>
    <row r="14" spans="1:9">
      <c r="A14" s="264">
        <v>2016</v>
      </c>
      <c r="B14" s="430">
        <v>2353858.5579239996</v>
      </c>
      <c r="C14" s="430">
        <v>153005896.97612542</v>
      </c>
      <c r="D14" s="430">
        <v>1337081.4908789999</v>
      </c>
      <c r="E14" s="430">
        <v>4375336.6871659998</v>
      </c>
      <c r="F14" s="430">
        <v>314421.59763300006</v>
      </c>
      <c r="G14" s="430">
        <v>7663123.9877000004</v>
      </c>
      <c r="H14" s="430">
        <v>18789.004763000001</v>
      </c>
      <c r="I14" s="430">
        <v>25756.505005000006</v>
      </c>
    </row>
    <row r="15" spans="1:9">
      <c r="A15" s="264">
        <v>2017</v>
      </c>
      <c r="B15" s="430">
        <v>2445584.7979310001</v>
      </c>
      <c r="C15" s="430">
        <v>151103938.45861599</v>
      </c>
      <c r="D15" s="430">
        <v>1473036.7776639999</v>
      </c>
      <c r="E15" s="430">
        <v>4303540.9139170004</v>
      </c>
      <c r="F15" s="430">
        <v>306793.81027800002</v>
      </c>
      <c r="G15" s="430">
        <v>8806451.7127710003</v>
      </c>
      <c r="H15" s="430">
        <v>17790.363566</v>
      </c>
      <c r="I15" s="430">
        <v>28141.142527</v>
      </c>
    </row>
    <row r="16" spans="1:9">
      <c r="A16" s="592" t="s">
        <v>527</v>
      </c>
      <c r="B16" s="593">
        <f>SUM(B17:B19)</f>
        <v>567501.80820199987</v>
      </c>
      <c r="C16" s="593">
        <f t="shared" ref="C16:I16" si="0">SUM(C17:C19)</f>
        <v>33430386.115677819</v>
      </c>
      <c r="D16" s="593">
        <f t="shared" si="0"/>
        <v>345965.80295499996</v>
      </c>
      <c r="E16" s="593">
        <f t="shared" si="0"/>
        <v>1012441.385922</v>
      </c>
      <c r="F16" s="593">
        <f t="shared" si="0"/>
        <v>67545.470342000001</v>
      </c>
      <c r="G16" s="593">
        <f>SUM(G17:G19)</f>
        <v>2828043.8507440002</v>
      </c>
      <c r="H16" s="593">
        <f t="shared" si="0"/>
        <v>4061.8850000000002</v>
      </c>
      <c r="I16" s="593">
        <f t="shared" si="0"/>
        <v>6684.73758</v>
      </c>
    </row>
    <row r="17" spans="1:10">
      <c r="A17" s="594" t="s">
        <v>212</v>
      </c>
      <c r="B17" s="595">
        <v>188509.38677899999</v>
      </c>
      <c r="C17" s="595">
        <v>11559738.6897035</v>
      </c>
      <c r="D17" s="595">
        <v>110122.87134699999</v>
      </c>
      <c r="E17" s="595">
        <v>320568.34480700002</v>
      </c>
      <c r="F17" s="595">
        <v>21603.923145000001</v>
      </c>
      <c r="G17" s="595">
        <v>985955.42474100005</v>
      </c>
      <c r="H17" s="595">
        <v>1313.8852999999999</v>
      </c>
      <c r="I17" s="595">
        <v>2220.5730349999999</v>
      </c>
    </row>
    <row r="18" spans="1:10">
      <c r="A18" s="596" t="s">
        <v>488</v>
      </c>
      <c r="B18" s="597">
        <v>178510.28494999997</v>
      </c>
      <c r="C18" s="597">
        <v>10722332.970031813</v>
      </c>
      <c r="D18" s="597">
        <v>118090.34183199998</v>
      </c>
      <c r="E18" s="597">
        <v>342562.85723400005</v>
      </c>
      <c r="F18" s="597">
        <v>22778.360955999997</v>
      </c>
      <c r="G18" s="597">
        <v>942041.923664</v>
      </c>
      <c r="H18" s="597">
        <v>1326.7380000000001</v>
      </c>
      <c r="I18" s="597">
        <v>1981.8759639999998</v>
      </c>
    </row>
    <row r="19" spans="1:10" ht="13.5" thickBot="1">
      <c r="A19" s="598" t="s">
        <v>522</v>
      </c>
      <c r="B19" s="599">
        <v>200482.13647299999</v>
      </c>
      <c r="C19" s="599">
        <v>11148314.455942504</v>
      </c>
      <c r="D19" s="599">
        <v>117752.58977600002</v>
      </c>
      <c r="E19" s="599">
        <v>349310.18388099998</v>
      </c>
      <c r="F19" s="599">
        <v>23163.186241000003</v>
      </c>
      <c r="G19" s="599">
        <v>900046.502339</v>
      </c>
      <c r="H19" s="599">
        <v>1421.2617</v>
      </c>
      <c r="I19" s="599">
        <v>2482.2885809999998</v>
      </c>
    </row>
    <row r="20" spans="1:10">
      <c r="A20" s="358"/>
      <c r="B20" s="357"/>
      <c r="C20" s="357"/>
      <c r="D20" s="357"/>
      <c r="E20" s="357"/>
      <c r="F20" s="357"/>
      <c r="G20" s="357"/>
      <c r="H20" s="357"/>
      <c r="I20" s="357"/>
    </row>
    <row r="21" spans="1:10">
      <c r="A21" s="200" t="s">
        <v>530</v>
      </c>
      <c r="D21" s="355"/>
    </row>
    <row r="22" spans="1:10">
      <c r="A22" s="451" t="s">
        <v>528</v>
      </c>
      <c r="B22" s="431">
        <v>189426.073328</v>
      </c>
      <c r="C22" s="431">
        <v>11719579.200151592</v>
      </c>
      <c r="D22" s="431">
        <v>109873.141093</v>
      </c>
      <c r="E22" s="431">
        <v>359314.89863300009</v>
      </c>
      <c r="F22" s="431">
        <v>25908.486015999999</v>
      </c>
      <c r="G22" s="431">
        <v>833368.85219999996</v>
      </c>
      <c r="H22" s="431">
        <v>1359.9458</v>
      </c>
      <c r="I22" s="431">
        <v>1790.679394</v>
      </c>
    </row>
    <row r="23" spans="1:10">
      <c r="A23" s="451" t="s">
        <v>529</v>
      </c>
      <c r="B23" s="431">
        <v>200482.13647299999</v>
      </c>
      <c r="C23" s="431">
        <v>11148314.455942504</v>
      </c>
      <c r="D23" s="431">
        <v>117752.58977600002</v>
      </c>
      <c r="E23" s="431">
        <v>349310.18388099998</v>
      </c>
      <c r="F23" s="431">
        <v>23163.186241000003</v>
      </c>
      <c r="G23" s="431">
        <v>900046.502339</v>
      </c>
      <c r="H23" s="431">
        <v>1421.2617</v>
      </c>
      <c r="I23" s="431">
        <v>2482.2885809999998</v>
      </c>
    </row>
    <row r="24" spans="1:10" ht="13.5" thickBot="1">
      <c r="A24" s="432" t="s">
        <v>214</v>
      </c>
      <c r="B24" s="433">
        <f>B23/B22-1</f>
        <v>5.8366110592684484E-2</v>
      </c>
      <c r="C24" s="433">
        <f t="shared" ref="C24:H24" si="1">C23/C22-1</f>
        <v>-4.8744475757431571E-2</v>
      </c>
      <c r="D24" s="433">
        <f t="shared" si="1"/>
        <v>7.1714056816948757E-2</v>
      </c>
      <c r="E24" s="433">
        <f t="shared" si="1"/>
        <v>-2.784386283469642E-2</v>
      </c>
      <c r="F24" s="433">
        <f t="shared" si="1"/>
        <v>-0.10596141253891156</v>
      </c>
      <c r="G24" s="433">
        <f t="shared" si="1"/>
        <v>8.000976993917952E-2</v>
      </c>
      <c r="H24" s="433">
        <f t="shared" si="1"/>
        <v>4.5087017438489196E-2</v>
      </c>
      <c r="I24" s="433">
        <f>I23/I22-1</f>
        <v>0.38622725503926802</v>
      </c>
    </row>
    <row r="25" spans="1:10">
      <c r="B25" s="355"/>
      <c r="C25" s="355"/>
      <c r="D25" s="355"/>
      <c r="E25" s="355"/>
      <c r="F25" s="355"/>
      <c r="G25" s="355"/>
      <c r="H25" s="355"/>
      <c r="I25" s="355"/>
      <c r="J25" s="306" t="s">
        <v>481</v>
      </c>
    </row>
    <row r="26" spans="1:10" s="359" customFormat="1" ht="12" customHeight="1">
      <c r="A26" s="603" t="s">
        <v>531</v>
      </c>
      <c r="B26" s="603"/>
      <c r="C26" s="603"/>
      <c r="D26" s="603"/>
      <c r="E26" s="603"/>
      <c r="F26" s="603"/>
      <c r="G26" s="603"/>
      <c r="H26" s="603"/>
      <c r="I26" s="603"/>
    </row>
    <row r="27" spans="1:10" ht="12" customHeight="1">
      <c r="A27" s="600" t="s">
        <v>532</v>
      </c>
      <c r="B27" s="223">
        <v>564025.29222900001</v>
      </c>
      <c r="C27" s="223">
        <v>35630264.869694375</v>
      </c>
      <c r="D27" s="223">
        <v>332579.702514</v>
      </c>
      <c r="E27" s="223">
        <v>1016577.9720919996</v>
      </c>
      <c r="F27" s="223">
        <v>72333.364719999998</v>
      </c>
      <c r="G27" s="223">
        <v>2242055.0507999999</v>
      </c>
      <c r="H27" s="223">
        <v>4017.2578999999996</v>
      </c>
      <c r="I27" s="223">
        <v>5696.8437670000003</v>
      </c>
    </row>
    <row r="28" spans="1:10" ht="12" customHeight="1">
      <c r="A28" s="600" t="s">
        <v>533</v>
      </c>
      <c r="B28" s="223">
        <v>567501.80820399988</v>
      </c>
      <c r="C28" s="223">
        <v>33430386.444897845</v>
      </c>
      <c r="D28" s="223">
        <v>345965.80295300012</v>
      </c>
      <c r="E28" s="223">
        <v>1012441.3821660004</v>
      </c>
      <c r="F28" s="223">
        <v>67545.470352000004</v>
      </c>
      <c r="G28" s="223">
        <v>2828043.8507440002</v>
      </c>
      <c r="H28" s="223">
        <v>4061.8849999999998</v>
      </c>
      <c r="I28" s="223">
        <v>6684.7375790000006</v>
      </c>
    </row>
    <row r="29" spans="1:10" ht="12" customHeight="1" thickBot="1">
      <c r="A29" s="601" t="s">
        <v>214</v>
      </c>
      <c r="B29" s="602">
        <f>B28/B27-1</f>
        <v>6.1637590067298298E-3</v>
      </c>
      <c r="C29" s="602">
        <f t="shared" ref="C29:I29" si="2">C28/C27-1</f>
        <v>-6.1741848758122941E-2</v>
      </c>
      <c r="D29" s="602">
        <f t="shared" si="2"/>
        <v>4.024930065729615E-2</v>
      </c>
      <c r="E29" s="602">
        <f t="shared" si="2"/>
        <v>-4.0691319697657713E-3</v>
      </c>
      <c r="F29" s="602">
        <f t="shared" si="2"/>
        <v>-6.619205931500316E-2</v>
      </c>
      <c r="G29" s="602">
        <f t="shared" si="2"/>
        <v>0.26136236027519066</v>
      </c>
      <c r="H29" s="602">
        <f t="shared" si="2"/>
        <v>1.110884616095964E-2</v>
      </c>
      <c r="I29" s="602">
        <f t="shared" si="2"/>
        <v>0.17341072572896499</v>
      </c>
    </row>
    <row r="30" spans="1:10" ht="12" customHeight="1">
      <c r="A30" s="446"/>
      <c r="B30" s="447"/>
      <c r="C30" s="447"/>
      <c r="D30" s="447"/>
      <c r="E30" s="447"/>
      <c r="F30" s="447"/>
      <c r="G30" s="447"/>
      <c r="H30" s="447"/>
      <c r="I30" s="447"/>
    </row>
    <row r="31" spans="1:10">
      <c r="A31" s="359" t="s">
        <v>213</v>
      </c>
      <c r="B31" s="359"/>
      <c r="C31" s="359"/>
      <c r="D31" s="359"/>
      <c r="E31" s="359"/>
      <c r="F31" s="359"/>
      <c r="G31" s="359"/>
      <c r="H31" s="359"/>
      <c r="I31" s="359"/>
    </row>
    <row r="32" spans="1:10">
      <c r="A32" s="596" t="s">
        <v>539</v>
      </c>
      <c r="B32" s="597">
        <v>178510.28494999997</v>
      </c>
      <c r="C32" s="597">
        <v>10722332.970031813</v>
      </c>
      <c r="D32" s="597">
        <v>118090.34183199998</v>
      </c>
      <c r="E32" s="597">
        <v>342562.85723400005</v>
      </c>
      <c r="F32" s="597">
        <v>22778.360955999997</v>
      </c>
      <c r="G32" s="597">
        <v>942041.923664</v>
      </c>
      <c r="H32" s="597">
        <v>1326.7380000000001</v>
      </c>
      <c r="I32" s="597">
        <v>1981.8759639999998</v>
      </c>
    </row>
    <row r="33" spans="1:9">
      <c r="A33" s="451" t="str">
        <f>A23</f>
        <v>Mar. 2018</v>
      </c>
      <c r="B33" s="448">
        <f t="shared" ref="B33:I33" si="3">B23</f>
        <v>200482.13647299999</v>
      </c>
      <c r="C33" s="448">
        <f t="shared" si="3"/>
        <v>11148314.455942504</v>
      </c>
      <c r="D33" s="448">
        <f t="shared" si="3"/>
        <v>117752.58977600002</v>
      </c>
      <c r="E33" s="448">
        <f t="shared" si="3"/>
        <v>349310.18388099998</v>
      </c>
      <c r="F33" s="448">
        <f t="shared" si="3"/>
        <v>23163.186241000003</v>
      </c>
      <c r="G33" s="448">
        <f t="shared" si="3"/>
        <v>900046.502339</v>
      </c>
      <c r="H33" s="448">
        <f t="shared" si="3"/>
        <v>1421.2617</v>
      </c>
      <c r="I33" s="448">
        <f t="shared" si="3"/>
        <v>2482.2885809999998</v>
      </c>
    </row>
    <row r="34" spans="1:9" ht="13.5" thickBot="1">
      <c r="A34" s="432" t="s">
        <v>214</v>
      </c>
      <c r="B34" s="433">
        <f>B33/B32-1</f>
        <v>0.12308451319291902</v>
      </c>
      <c r="C34" s="433">
        <f t="shared" ref="C34:I34" si="4">C33/C32-1</f>
        <v>3.9728432898071819E-2</v>
      </c>
      <c r="D34" s="433">
        <f t="shared" si="4"/>
        <v>-2.86011582962864E-3</v>
      </c>
      <c r="E34" s="433">
        <f t="shared" si="4"/>
        <v>1.9696608971214058E-2</v>
      </c>
      <c r="F34" s="433">
        <f t="shared" si="4"/>
        <v>1.68943360649767E-2</v>
      </c>
      <c r="G34" s="433">
        <f t="shared" si="4"/>
        <v>-4.4579142679406436E-2</v>
      </c>
      <c r="H34" s="433">
        <f t="shared" si="4"/>
        <v>7.1245189329016023E-2</v>
      </c>
      <c r="I34" s="433">
        <f t="shared" si="4"/>
        <v>0.25249441745588475</v>
      </c>
    </row>
    <row r="35" spans="1:9">
      <c r="A35" s="449"/>
      <c r="B35" s="450"/>
      <c r="C35" s="450"/>
      <c r="D35" s="450"/>
      <c r="E35" s="450"/>
      <c r="F35" s="450"/>
      <c r="G35" s="450"/>
      <c r="H35" s="450"/>
      <c r="I35" s="450"/>
    </row>
    <row r="36" spans="1:9">
      <c r="A36" s="446"/>
      <c r="B36" s="447"/>
      <c r="C36" s="447"/>
      <c r="D36" s="447"/>
      <c r="E36" s="447"/>
      <c r="F36" s="447"/>
      <c r="G36" s="447"/>
      <c r="H36" s="447"/>
      <c r="I36" s="447"/>
    </row>
    <row r="37" spans="1:9" ht="28.5" customHeight="1">
      <c r="A37" s="628" t="s">
        <v>174</v>
      </c>
      <c r="B37" s="628"/>
      <c r="C37" s="628"/>
      <c r="D37" s="628"/>
      <c r="E37" s="628"/>
      <c r="F37" s="628"/>
      <c r="G37" s="628"/>
      <c r="H37" s="628"/>
      <c r="I37" s="628"/>
    </row>
  </sheetData>
  <mergeCells count="2">
    <mergeCell ref="A2:I2"/>
    <mergeCell ref="A37:I37"/>
  </mergeCells>
  <conditionalFormatting sqref="B24:I24">
    <cfRule type="cellIs" priority="2" operator="lessThan">
      <formula>0</formula>
    </cfRule>
  </conditionalFormatting>
  <printOptions horizontalCentered="1" verticalCentered="1"/>
  <pageMargins left="0" right="0" top="0" bottom="0" header="0" footer="0.31496062992125984"/>
  <pageSetup paperSize="9" scale="97" orientation="portrait" r:id="rId1"/>
  <colBreaks count="1" manualBreakCount="1">
    <brk id="9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0"/>
    <pageSetUpPr fitToPage="1"/>
  </sheetPr>
  <dimension ref="A1:AB29"/>
  <sheetViews>
    <sheetView view="pageBreakPreview" zoomScaleNormal="115" zoomScaleSheetLayoutView="100" workbookViewId="0"/>
  </sheetViews>
  <sheetFormatPr baseColWidth="10" defaultColWidth="28.7109375" defaultRowHeight="12"/>
  <cols>
    <col min="1" max="1" width="28.7109375" style="144"/>
    <col min="2" max="2" width="8.85546875" style="144" hidden="1" customWidth="1"/>
    <col min="3" max="3" width="7.7109375" style="144" hidden="1" customWidth="1"/>
    <col min="4" max="12" width="7.7109375" style="144" customWidth="1"/>
    <col min="13" max="24" width="7.7109375" style="144" hidden="1" customWidth="1"/>
    <col min="25" max="28" width="7.7109375" style="144" customWidth="1"/>
    <col min="29" max="30" width="7.7109375" style="145" customWidth="1"/>
    <col min="31" max="16384" width="28.7109375" style="145"/>
  </cols>
  <sheetData>
    <row r="1" spans="1:28" ht="15">
      <c r="A1" s="208" t="s">
        <v>559</v>
      </c>
      <c r="B1" s="208"/>
      <c r="AB1" s="145"/>
    </row>
    <row r="2" spans="1:28" ht="15.75">
      <c r="A2" s="138" t="s">
        <v>270</v>
      </c>
      <c r="B2" s="138"/>
      <c r="AB2" s="145"/>
    </row>
    <row r="3" spans="1:28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48"/>
    </row>
    <row r="4" spans="1:28" ht="24" customHeight="1">
      <c r="A4" s="372" t="s">
        <v>271</v>
      </c>
      <c r="B4" s="428">
        <v>2007</v>
      </c>
      <c r="C4" s="428">
        <v>2008</v>
      </c>
      <c r="D4" s="428">
        <v>2009</v>
      </c>
      <c r="E4" s="428">
        <v>2010</v>
      </c>
      <c r="F4" s="428">
        <v>2011</v>
      </c>
      <c r="G4" s="428">
        <v>2012</v>
      </c>
      <c r="H4" s="428">
        <v>2013</v>
      </c>
      <c r="I4" s="428">
        <v>2014</v>
      </c>
      <c r="J4" s="428">
        <v>2015</v>
      </c>
      <c r="K4" s="428">
        <v>2016</v>
      </c>
      <c r="L4" s="445">
        <v>2017</v>
      </c>
      <c r="M4" s="648">
        <v>2018</v>
      </c>
      <c r="N4" s="648"/>
      <c r="O4" s="648"/>
      <c r="P4" s="648"/>
      <c r="Q4" s="648"/>
      <c r="R4" s="648"/>
      <c r="S4" s="648"/>
      <c r="T4" s="648"/>
      <c r="U4" s="648"/>
      <c r="V4" s="648"/>
      <c r="W4" s="648"/>
      <c r="X4" s="648"/>
      <c r="Y4" s="649" t="s">
        <v>512</v>
      </c>
      <c r="Z4" s="650"/>
      <c r="AA4" s="428" t="s">
        <v>260</v>
      </c>
      <c r="AB4" s="428" t="s">
        <v>272</v>
      </c>
    </row>
    <row r="5" spans="1:28" ht="12.75" thickBot="1">
      <c r="A5" s="373"/>
      <c r="B5" s="373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 t="s">
        <v>451</v>
      </c>
      <c r="N5" s="374" t="s">
        <v>239</v>
      </c>
      <c r="O5" s="374" t="s">
        <v>240</v>
      </c>
      <c r="P5" s="374" t="s">
        <v>120</v>
      </c>
      <c r="Q5" s="374" t="s">
        <v>452</v>
      </c>
      <c r="R5" s="374" t="s">
        <v>453</v>
      </c>
      <c r="S5" s="374" t="s">
        <v>454</v>
      </c>
      <c r="T5" s="374" t="s">
        <v>147</v>
      </c>
      <c r="U5" s="374" t="s">
        <v>163</v>
      </c>
      <c r="V5" s="374" t="s">
        <v>149</v>
      </c>
      <c r="W5" s="374" t="s">
        <v>455</v>
      </c>
      <c r="X5" s="374" t="s">
        <v>136</v>
      </c>
      <c r="Y5" s="569">
        <v>2017</v>
      </c>
      <c r="Z5" s="570">
        <v>2018</v>
      </c>
      <c r="AA5" s="374"/>
      <c r="AB5" s="374"/>
    </row>
    <row r="6" spans="1:28">
      <c r="A6" s="169" t="s">
        <v>273</v>
      </c>
      <c r="B6" s="169">
        <v>17439.352246936651</v>
      </c>
      <c r="C6" s="170">
        <v>18100.9679482994</v>
      </c>
      <c r="D6" s="170">
        <v>16481.813528277929</v>
      </c>
      <c r="E6" s="170">
        <v>21902.831565768924</v>
      </c>
      <c r="F6" s="170">
        <v>27525.674834212732</v>
      </c>
      <c r="G6" s="170">
        <v>27466.673086776646</v>
      </c>
      <c r="H6" s="170">
        <v>23789.445416193055</v>
      </c>
      <c r="I6" s="170">
        <v>20545.413928408008</v>
      </c>
      <c r="J6" s="171">
        <v>18950.140019839255</v>
      </c>
      <c r="K6" s="170">
        <v>21776.636298768291</v>
      </c>
      <c r="L6" s="170">
        <v>27158.581548278267</v>
      </c>
      <c r="M6" s="542">
        <v>2391.240178917687</v>
      </c>
      <c r="N6" s="170">
        <v>2194.9475067614239</v>
      </c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571">
        <v>3974.4828524870518</v>
      </c>
      <c r="Z6" s="572">
        <v>4586.1876856791114</v>
      </c>
      <c r="AA6" s="172">
        <f>Z6/Y6-1</f>
        <v>0.15390803178564028</v>
      </c>
      <c r="AB6" s="435">
        <f t="shared" ref="AB6:AB18" si="0">Z6/$Z$21</f>
        <v>0.60394553306419796</v>
      </c>
    </row>
    <row r="7" spans="1:28" ht="12.75" thickBot="1">
      <c r="A7" s="169" t="s">
        <v>274</v>
      </c>
      <c r="B7" s="169">
        <v>164.96940000000001</v>
      </c>
      <c r="C7" s="170">
        <v>175.89179999999999</v>
      </c>
      <c r="D7" s="170">
        <v>148.02010000000001</v>
      </c>
      <c r="E7" s="170">
        <v>251.68170000000003</v>
      </c>
      <c r="F7" s="170">
        <v>491.9676</v>
      </c>
      <c r="G7" s="170">
        <v>722.2650000000001</v>
      </c>
      <c r="H7" s="170">
        <v>721.94380000000012</v>
      </c>
      <c r="I7" s="170">
        <v>663.60569999999996</v>
      </c>
      <c r="J7" s="171">
        <v>698.46230000000003</v>
      </c>
      <c r="K7" s="170">
        <v>640.32760000000007</v>
      </c>
      <c r="L7" s="170">
        <v>586.09349999999995</v>
      </c>
      <c r="M7" s="542">
        <v>46.886200000000002</v>
      </c>
      <c r="N7" s="170">
        <v>43.570300000000003</v>
      </c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571">
        <v>91.970499999999987</v>
      </c>
      <c r="Z7" s="572">
        <v>90.456500000000005</v>
      </c>
      <c r="AA7" s="172">
        <f>Z7/Y7-1</f>
        <v>-1.646180025116728E-2</v>
      </c>
      <c r="AB7" s="436">
        <f t="shared" si="0"/>
        <v>1.1912028651206854E-2</v>
      </c>
    </row>
    <row r="8" spans="1:28">
      <c r="A8" s="177" t="s">
        <v>275</v>
      </c>
      <c r="B8" s="177">
        <v>905.58400000000006</v>
      </c>
      <c r="C8" s="147">
        <v>908.78440000000012</v>
      </c>
      <c r="D8" s="147">
        <v>570.93029999999999</v>
      </c>
      <c r="E8" s="147">
        <v>949.29350000000011</v>
      </c>
      <c r="F8" s="147">
        <v>1129.5879</v>
      </c>
      <c r="G8" s="147">
        <v>1301.0628000000002</v>
      </c>
      <c r="H8" s="147">
        <v>1320.0777</v>
      </c>
      <c r="I8" s="147">
        <v>1148.5262999999998</v>
      </c>
      <c r="J8" s="175">
        <v>1080.6344000000001</v>
      </c>
      <c r="K8" s="147">
        <v>1084.1491999999998</v>
      </c>
      <c r="L8" s="147">
        <v>1270.1376</v>
      </c>
      <c r="M8" s="543">
        <v>109.36360000000001</v>
      </c>
      <c r="N8" s="174">
        <v>122.8475</v>
      </c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573">
        <v>199.61009999999999</v>
      </c>
      <c r="Z8" s="574">
        <v>232.21109999999999</v>
      </c>
      <c r="AA8" s="151">
        <f t="shared" ref="AA8:AA17" si="1">Z8/Y8-1</f>
        <v>0.16332339896628478</v>
      </c>
      <c r="AB8" s="151">
        <f t="shared" si="0"/>
        <v>3.0579397570415168E-2</v>
      </c>
    </row>
    <row r="9" spans="1:28">
      <c r="A9" s="177" t="s">
        <v>276</v>
      </c>
      <c r="B9" s="177">
        <v>220.36680000000001</v>
      </c>
      <c r="C9" s="147">
        <v>327.77690000000001</v>
      </c>
      <c r="D9" s="147">
        <v>368.9264</v>
      </c>
      <c r="E9" s="147">
        <v>393.05259999999987</v>
      </c>
      <c r="F9" s="147">
        <v>475.91149999999999</v>
      </c>
      <c r="G9" s="147">
        <v>545.32429999999999</v>
      </c>
      <c r="H9" s="147">
        <v>544.48760000000016</v>
      </c>
      <c r="I9" s="147">
        <v>581.29720000000009</v>
      </c>
      <c r="J9" s="175">
        <v>533.19579999999996</v>
      </c>
      <c r="K9" s="147">
        <v>445.02069999999998</v>
      </c>
      <c r="L9" s="147">
        <v>510.73149999999998</v>
      </c>
      <c r="M9" s="543">
        <v>45.612200000000001</v>
      </c>
      <c r="N9" s="174">
        <v>42.8566</v>
      </c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573">
        <v>66.2136</v>
      </c>
      <c r="Z9" s="574">
        <v>88.468800000000002</v>
      </c>
      <c r="AA9" s="151">
        <f t="shared" si="1"/>
        <v>0.33611221863786289</v>
      </c>
      <c r="AB9" s="151">
        <f t="shared" si="0"/>
        <v>1.165027256568504E-2</v>
      </c>
    </row>
    <row r="10" spans="1:28">
      <c r="A10" s="173" t="s">
        <v>277</v>
      </c>
      <c r="B10" s="173">
        <v>2306.4474815413805</v>
      </c>
      <c r="C10" s="174">
        <v>2681.4368000245331</v>
      </c>
      <c r="D10" s="174">
        <v>1920.8202588002309</v>
      </c>
      <c r="E10" s="174">
        <v>3088.1233844173048</v>
      </c>
      <c r="F10" s="174">
        <v>4567.8024539648541</v>
      </c>
      <c r="G10" s="174">
        <v>4995.5372719897332</v>
      </c>
      <c r="H10" s="174">
        <v>5270.9630859503377</v>
      </c>
      <c r="I10" s="174">
        <v>4562.2725959757954</v>
      </c>
      <c r="J10" s="175">
        <v>2302.3120197518469</v>
      </c>
      <c r="K10" s="174">
        <v>2212.7446898617918</v>
      </c>
      <c r="L10" s="174">
        <v>3357.8398979472931</v>
      </c>
      <c r="M10" s="544">
        <v>427.19673085494804</v>
      </c>
      <c r="N10" s="174">
        <v>226.484705463636</v>
      </c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573">
        <v>547.30244386271102</v>
      </c>
      <c r="Z10" s="574">
        <v>653.68143631858402</v>
      </c>
      <c r="AA10" s="151">
        <f t="shared" si="1"/>
        <v>0.19436966461373562</v>
      </c>
      <c r="AB10" s="151">
        <f t="shared" si="0"/>
        <v>8.6081950972998297E-2</v>
      </c>
    </row>
    <row r="11" spans="1:28">
      <c r="A11" s="173" t="s">
        <v>278</v>
      </c>
      <c r="B11" s="173">
        <v>1460.1750864820103</v>
      </c>
      <c r="C11" s="174">
        <v>1797.3858471823089</v>
      </c>
      <c r="D11" s="174">
        <v>1683.2136660010215</v>
      </c>
      <c r="E11" s="174">
        <v>1884.2183061226253</v>
      </c>
      <c r="F11" s="174">
        <v>2113.5156486492629</v>
      </c>
      <c r="G11" s="174">
        <v>2311.7126019672733</v>
      </c>
      <c r="H11" s="174">
        <v>1706.6950634617754</v>
      </c>
      <c r="I11" s="174">
        <v>1730.5254660543083</v>
      </c>
      <c r="J11" s="175">
        <v>1456.9481829951926</v>
      </c>
      <c r="K11" s="174">
        <v>1269.0252173274621</v>
      </c>
      <c r="L11" s="174">
        <v>1787.8776365309534</v>
      </c>
      <c r="M11" s="544">
        <v>11.287910241124131</v>
      </c>
      <c r="N11" s="174">
        <v>127.48364408525948</v>
      </c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573">
        <v>448.33800664595617</v>
      </c>
      <c r="Z11" s="574">
        <v>138.77155432638361</v>
      </c>
      <c r="AA11" s="151">
        <f t="shared" si="1"/>
        <v>-0.69047559593588326</v>
      </c>
      <c r="AB11" s="151">
        <f t="shared" si="0"/>
        <v>1.8274537828772832E-2</v>
      </c>
    </row>
    <row r="12" spans="1:28">
      <c r="A12" s="173" t="s">
        <v>279</v>
      </c>
      <c r="B12" s="173">
        <v>460.42811133796545</v>
      </c>
      <c r="C12" s="174">
        <v>685.93448714902649</v>
      </c>
      <c r="D12" s="174">
        <v>634.36531445369326</v>
      </c>
      <c r="E12" s="174">
        <v>975.09790797619473</v>
      </c>
      <c r="F12" s="174">
        <v>1689.3502871966998</v>
      </c>
      <c r="G12" s="174">
        <v>1094.8051389253683</v>
      </c>
      <c r="H12" s="174">
        <v>785.88057815767991</v>
      </c>
      <c r="I12" s="174">
        <v>847.43103959854761</v>
      </c>
      <c r="J12" s="175">
        <v>722.75179937486246</v>
      </c>
      <c r="K12" s="174">
        <v>878.49733521216012</v>
      </c>
      <c r="L12" s="174">
        <v>819.60230796417761</v>
      </c>
      <c r="M12" s="544">
        <v>47.462641989718612</v>
      </c>
      <c r="N12" s="174">
        <v>34.283145947270775</v>
      </c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573">
        <v>85.526167502257749</v>
      </c>
      <c r="Z12" s="574">
        <v>81.745787936989387</v>
      </c>
      <c r="AA12" s="151">
        <f t="shared" si="1"/>
        <v>-4.4201437708155988E-2</v>
      </c>
      <c r="AB12" s="151">
        <f t="shared" si="0"/>
        <v>1.0764933067506449E-2</v>
      </c>
    </row>
    <row r="13" spans="1:28">
      <c r="A13" s="173" t="s">
        <v>280</v>
      </c>
      <c r="B13" s="173">
        <v>1512.1504</v>
      </c>
      <c r="C13" s="174">
        <v>1912.6476</v>
      </c>
      <c r="D13" s="174">
        <v>1827.6067999999998</v>
      </c>
      <c r="E13" s="174">
        <v>2202.5515999999998</v>
      </c>
      <c r="F13" s="174">
        <v>2835.5270999999998</v>
      </c>
      <c r="G13" s="174">
        <v>3082.7011000000002</v>
      </c>
      <c r="H13" s="174">
        <v>3444.3696</v>
      </c>
      <c r="I13" s="174">
        <v>4231.3062</v>
      </c>
      <c r="J13" s="175">
        <v>4408.6431000000002</v>
      </c>
      <c r="K13" s="174">
        <v>4701.7740000000003</v>
      </c>
      <c r="L13" s="174">
        <v>5114.1799000000001</v>
      </c>
      <c r="M13" s="544">
        <v>588.65750000000003</v>
      </c>
      <c r="N13" s="174">
        <v>402.25759999999997</v>
      </c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573">
        <v>782.3121000000001</v>
      </c>
      <c r="Z13" s="574">
        <v>990.91509999999994</v>
      </c>
      <c r="AA13" s="151">
        <f>Z13/Y13-1</f>
        <v>0.26664933343099229</v>
      </c>
      <c r="AB13" s="151">
        <f t="shared" si="0"/>
        <v>0.13049155187425451</v>
      </c>
    </row>
    <row r="14" spans="1:28">
      <c r="A14" s="173" t="s">
        <v>281</v>
      </c>
      <c r="B14" s="173">
        <v>499.51869999999997</v>
      </c>
      <c r="C14" s="174">
        <v>621.93760000000009</v>
      </c>
      <c r="D14" s="174">
        <v>517.92150000000004</v>
      </c>
      <c r="E14" s="174">
        <v>643.65350000000001</v>
      </c>
      <c r="F14" s="174">
        <v>1049.4242000000002</v>
      </c>
      <c r="G14" s="174">
        <v>1016.9302</v>
      </c>
      <c r="H14" s="174">
        <v>1030.2617</v>
      </c>
      <c r="I14" s="174">
        <v>1155.346</v>
      </c>
      <c r="J14" s="175">
        <v>932.5921000000003</v>
      </c>
      <c r="K14" s="174">
        <v>908.68899999999996</v>
      </c>
      <c r="L14" s="174">
        <v>1044.8715999999999</v>
      </c>
      <c r="M14" s="544">
        <v>86.121499999999997</v>
      </c>
      <c r="N14" s="174">
        <v>101.39529999999999</v>
      </c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573">
        <v>197.20410000000001</v>
      </c>
      <c r="Z14" s="574">
        <v>187.51679999999999</v>
      </c>
      <c r="AA14" s="151">
        <f t="shared" si="1"/>
        <v>-4.9123218026400184E-2</v>
      </c>
      <c r="AB14" s="151">
        <f t="shared" si="0"/>
        <v>2.4693698011559424E-2</v>
      </c>
    </row>
    <row r="15" spans="1:28">
      <c r="A15" s="177" t="s">
        <v>282</v>
      </c>
      <c r="B15" s="177">
        <v>1736.4664</v>
      </c>
      <c r="C15" s="147">
        <v>2025.8468000000005</v>
      </c>
      <c r="D15" s="147">
        <v>1495.3791999999999</v>
      </c>
      <c r="E15" s="147">
        <v>1560.8283999999999</v>
      </c>
      <c r="F15" s="147">
        <v>1989.8615</v>
      </c>
      <c r="G15" s="147">
        <v>2177.0586000000003</v>
      </c>
      <c r="H15" s="147">
        <v>1927.9707999999998</v>
      </c>
      <c r="I15" s="147">
        <v>1800.1976000000002</v>
      </c>
      <c r="J15" s="175">
        <v>1331.18</v>
      </c>
      <c r="K15" s="174">
        <v>1196.0629999999999</v>
      </c>
      <c r="L15" s="174">
        <v>1268.1784</v>
      </c>
      <c r="M15" s="544">
        <v>100.557</v>
      </c>
      <c r="N15" s="174">
        <v>101.8062</v>
      </c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573">
        <v>181.90799999999999</v>
      </c>
      <c r="Z15" s="574">
        <v>202.36320000000001</v>
      </c>
      <c r="AA15" s="151">
        <f t="shared" si="1"/>
        <v>0.11244805066297259</v>
      </c>
      <c r="AB15" s="151">
        <f t="shared" si="0"/>
        <v>2.6648789598866889E-2</v>
      </c>
    </row>
    <row r="16" spans="1:28">
      <c r="A16" s="177" t="s">
        <v>283</v>
      </c>
      <c r="B16" s="177">
        <v>361.69349999999997</v>
      </c>
      <c r="C16" s="147">
        <v>427.76830000000001</v>
      </c>
      <c r="D16" s="147">
        <v>335.83899999999994</v>
      </c>
      <c r="E16" s="147">
        <v>359.17520000000002</v>
      </c>
      <c r="F16" s="147">
        <v>401.69369999999998</v>
      </c>
      <c r="G16" s="147">
        <v>438.08229999999998</v>
      </c>
      <c r="H16" s="147">
        <v>427.33410000000003</v>
      </c>
      <c r="I16" s="147">
        <v>416.25689999999997</v>
      </c>
      <c r="J16" s="175">
        <v>352.98030000000006</v>
      </c>
      <c r="K16" s="174">
        <v>322.0564</v>
      </c>
      <c r="L16" s="174">
        <v>339.57060000000007</v>
      </c>
      <c r="M16" s="544">
        <v>23.988</v>
      </c>
      <c r="N16" s="174">
        <v>25.318199999999997</v>
      </c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573">
        <v>53.698599999999999</v>
      </c>
      <c r="Z16" s="574">
        <v>49.306199999999997</v>
      </c>
      <c r="AA16" s="151">
        <f t="shared" si="1"/>
        <v>-8.1797290804602074E-2</v>
      </c>
      <c r="AB16" s="151">
        <f t="shared" si="0"/>
        <v>6.4930310932009893E-3</v>
      </c>
    </row>
    <row r="17" spans="1:28">
      <c r="A17" s="177" t="s">
        <v>284</v>
      </c>
      <c r="B17" s="177">
        <v>805.03100000000006</v>
      </c>
      <c r="C17" s="147">
        <v>1040.7969000000001</v>
      </c>
      <c r="D17" s="147">
        <v>837.80100000000004</v>
      </c>
      <c r="E17" s="147">
        <v>1228.2731999999999</v>
      </c>
      <c r="F17" s="147">
        <v>1654.8217</v>
      </c>
      <c r="G17" s="147">
        <v>1636.3205999999998</v>
      </c>
      <c r="H17" s="147">
        <v>1510.0326</v>
      </c>
      <c r="I17" s="147">
        <v>1514.9664</v>
      </c>
      <c r="J17" s="175">
        <v>1405.9457</v>
      </c>
      <c r="K17" s="174">
        <v>1341.5205000000001</v>
      </c>
      <c r="L17" s="174">
        <v>1379.6829</v>
      </c>
      <c r="M17" s="544">
        <v>116.8409</v>
      </c>
      <c r="N17" s="174">
        <v>128.28820000000002</v>
      </c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573">
        <v>198.92570000000001</v>
      </c>
      <c r="Z17" s="574">
        <v>245.12910000000002</v>
      </c>
      <c r="AA17" s="151">
        <f t="shared" si="1"/>
        <v>0.23226460934911897</v>
      </c>
      <c r="AB17" s="151">
        <f t="shared" si="0"/>
        <v>3.2280542166063797E-2</v>
      </c>
    </row>
    <row r="18" spans="1:28">
      <c r="A18" s="173" t="s">
        <v>21</v>
      </c>
      <c r="B18" s="173">
        <v>221.83599979000002</v>
      </c>
      <c r="C18" s="174">
        <v>311.30424654000001</v>
      </c>
      <c r="D18" s="174">
        <v>247.88257134000003</v>
      </c>
      <c r="E18" s="174">
        <v>364.29995030999999</v>
      </c>
      <c r="F18" s="174">
        <v>450.82314214999997</v>
      </c>
      <c r="G18" s="174">
        <v>622.13367848000007</v>
      </c>
      <c r="H18" s="174">
        <v>381.17453501</v>
      </c>
      <c r="I18" s="174">
        <v>335.53756860000004</v>
      </c>
      <c r="J18" s="175">
        <v>238.56881154000001</v>
      </c>
      <c r="K18" s="174">
        <v>243.27676936000003</v>
      </c>
      <c r="L18" s="174">
        <v>280.26976268999999</v>
      </c>
      <c r="M18" s="544">
        <v>23.013644979999999</v>
      </c>
      <c r="N18" s="174">
        <v>23.943838829999997</v>
      </c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573">
        <v>43.59712871</v>
      </c>
      <c r="Z18" s="574">
        <v>46.957483809999999</v>
      </c>
      <c r="AA18" s="151">
        <f>Z18/Y18-1</f>
        <v>7.7077440634966132E-2</v>
      </c>
      <c r="AB18" s="151">
        <f t="shared" si="0"/>
        <v>6.183733535271671E-3</v>
      </c>
    </row>
    <row r="19" spans="1:28">
      <c r="A19" s="173"/>
      <c r="B19" s="173"/>
      <c r="C19" s="174"/>
      <c r="D19" s="174"/>
      <c r="E19" s="174"/>
      <c r="F19" s="174"/>
      <c r="G19" s="174"/>
      <c r="H19" s="174"/>
      <c r="I19" s="174"/>
      <c r="K19" s="150"/>
      <c r="L19" s="150"/>
      <c r="M19" s="54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575"/>
      <c r="Z19" s="574"/>
      <c r="AA19" s="174"/>
      <c r="AB19" s="151"/>
    </row>
    <row r="20" spans="1:28">
      <c r="A20" s="173"/>
      <c r="B20" s="173"/>
      <c r="C20" s="146"/>
      <c r="D20" s="146"/>
      <c r="E20" s="146"/>
      <c r="F20" s="146"/>
      <c r="G20" s="146"/>
      <c r="H20" s="146"/>
      <c r="I20" s="146"/>
      <c r="Y20" s="576"/>
      <c r="Z20" s="577"/>
      <c r="AA20" s="146"/>
      <c r="AB20" s="12"/>
    </row>
    <row r="21" spans="1:28">
      <c r="A21" s="179" t="s">
        <v>285</v>
      </c>
      <c r="B21" s="180">
        <f>SUM(B6:B20)</f>
        <v>28094.019126088009</v>
      </c>
      <c r="C21" s="180">
        <f>SUM(C6:C20)</f>
        <v>31018.47962919527</v>
      </c>
      <c r="D21" s="180">
        <f>SUM(D6:D20)</f>
        <v>27070.51963887288</v>
      </c>
      <c r="E21" s="180">
        <f t="shared" ref="E21:H21" si="2">SUM(E6:E20)</f>
        <v>35803.08081459505</v>
      </c>
      <c r="F21" s="180">
        <f t="shared" si="2"/>
        <v>46375.961566173552</v>
      </c>
      <c r="G21" s="180">
        <f t="shared" si="2"/>
        <v>47410.606678139018</v>
      </c>
      <c r="H21" s="180">
        <f t="shared" si="2"/>
        <v>42860.636578772857</v>
      </c>
      <c r="I21" s="180">
        <f>SUM(I6:I18)</f>
        <v>39532.682898636653</v>
      </c>
      <c r="J21" s="180">
        <f>SUM(J6:J18)</f>
        <v>34414.354533501151</v>
      </c>
      <c r="K21" s="180">
        <f>SUM(K6:K18)</f>
        <v>37019.780710529711</v>
      </c>
      <c r="L21" s="180">
        <f>SUM(L6:L18)</f>
        <v>44917.617153410683</v>
      </c>
      <c r="M21" s="180">
        <f>SUM(M6:M19)</f>
        <v>4018.2280069834783</v>
      </c>
      <c r="N21" s="180">
        <f t="shared" ref="N21:X21" si="3">SUM(N6:N19)</f>
        <v>3575.4827410875905</v>
      </c>
      <c r="O21" s="180">
        <f t="shared" si="3"/>
        <v>0</v>
      </c>
      <c r="P21" s="180">
        <f t="shared" si="3"/>
        <v>0</v>
      </c>
      <c r="Q21" s="180">
        <f t="shared" si="3"/>
        <v>0</v>
      </c>
      <c r="R21" s="180">
        <f t="shared" si="3"/>
        <v>0</v>
      </c>
      <c r="S21" s="180">
        <f t="shared" si="3"/>
        <v>0</v>
      </c>
      <c r="T21" s="180">
        <f t="shared" si="3"/>
        <v>0</v>
      </c>
      <c r="U21" s="180">
        <f t="shared" si="3"/>
        <v>0</v>
      </c>
      <c r="V21" s="180">
        <f t="shared" si="3"/>
        <v>0</v>
      </c>
      <c r="W21" s="180">
        <f t="shared" si="3"/>
        <v>0</v>
      </c>
      <c r="X21" s="180">
        <f t="shared" si="3"/>
        <v>0</v>
      </c>
      <c r="Y21" s="578">
        <f>SUM(Y6:Y19)</f>
        <v>6871.0892992079762</v>
      </c>
      <c r="Z21" s="579">
        <f>SUM(Z6:Z19)</f>
        <v>7593.7107480710692</v>
      </c>
      <c r="AA21" s="608">
        <f>Z21/Y21-1</f>
        <v>0.10516839723599425</v>
      </c>
      <c r="AB21" s="181">
        <v>1</v>
      </c>
    </row>
    <row r="22" spans="1:28">
      <c r="A22" s="182"/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580"/>
      <c r="Z22" s="581"/>
      <c r="AA22" s="609"/>
      <c r="AB22" s="145"/>
    </row>
    <row r="23" spans="1:28">
      <c r="A23" s="179" t="s">
        <v>286</v>
      </c>
      <c r="B23" s="180">
        <f>SUM(B6:B7)</f>
        <v>17604.321646936653</v>
      </c>
      <c r="C23" s="180">
        <f>SUM(C6:C7)</f>
        <v>18276.859748299401</v>
      </c>
      <c r="D23" s="180">
        <f>SUM(D6:D7)</f>
        <v>16629.833628277931</v>
      </c>
      <c r="E23" s="180">
        <f t="shared" ref="E23:X23" si="4">SUM(E6:E7)</f>
        <v>22154.513265768925</v>
      </c>
      <c r="F23" s="180">
        <f t="shared" si="4"/>
        <v>28017.642434212732</v>
      </c>
      <c r="G23" s="180">
        <f t="shared" si="4"/>
        <v>28188.938086776645</v>
      </c>
      <c r="H23" s="180">
        <f t="shared" si="4"/>
        <v>24511.389216193056</v>
      </c>
      <c r="I23" s="180">
        <f t="shared" si="4"/>
        <v>21209.019628408008</v>
      </c>
      <c r="J23" s="180">
        <f t="shared" si="4"/>
        <v>19648.602319839254</v>
      </c>
      <c r="K23" s="180">
        <f t="shared" si="4"/>
        <v>22416.963898768292</v>
      </c>
      <c r="L23" s="180">
        <f t="shared" ref="L23" si="5">SUM(L6:L7)</f>
        <v>27744.675048278266</v>
      </c>
      <c r="M23" s="180">
        <f t="shared" si="4"/>
        <v>2438.1263789176869</v>
      </c>
      <c r="N23" s="180">
        <f t="shared" si="4"/>
        <v>2238.5178067614238</v>
      </c>
      <c r="O23" s="180">
        <f t="shared" si="4"/>
        <v>0</v>
      </c>
      <c r="P23" s="180">
        <f t="shared" si="4"/>
        <v>0</v>
      </c>
      <c r="Q23" s="180">
        <f t="shared" si="4"/>
        <v>0</v>
      </c>
      <c r="R23" s="180">
        <f t="shared" si="4"/>
        <v>0</v>
      </c>
      <c r="S23" s="180">
        <f t="shared" si="4"/>
        <v>0</v>
      </c>
      <c r="T23" s="180">
        <f t="shared" si="4"/>
        <v>0</v>
      </c>
      <c r="U23" s="180">
        <f t="shared" si="4"/>
        <v>0</v>
      </c>
      <c r="V23" s="180">
        <f t="shared" si="4"/>
        <v>0</v>
      </c>
      <c r="W23" s="180">
        <f t="shared" si="4"/>
        <v>0</v>
      </c>
      <c r="X23" s="180">
        <f t="shared" si="4"/>
        <v>0</v>
      </c>
      <c r="Y23" s="578">
        <f>SUM(Y6:Y7)</f>
        <v>4066.4533524870517</v>
      </c>
      <c r="Z23" s="579">
        <f>SUM(Z6:Z7)</f>
        <v>4676.6441856791116</v>
      </c>
      <c r="AA23" s="608">
        <f>Z23/Y23-1</f>
        <v>0.15005479721508808</v>
      </c>
      <c r="AB23" s="181">
        <f>Z23/Z21</f>
        <v>0.61585756171540484</v>
      </c>
    </row>
    <row r="24" spans="1:28">
      <c r="Y24" s="576"/>
      <c r="Z24" s="582"/>
      <c r="AB24" s="145"/>
    </row>
    <row r="25" spans="1:28" ht="11.25" customHeight="1">
      <c r="A25" s="2" t="s">
        <v>287</v>
      </c>
      <c r="B25" s="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583"/>
      <c r="Z25" s="584"/>
      <c r="AA25" s="3"/>
      <c r="AB25" s="3"/>
    </row>
    <row r="26" spans="1:28">
      <c r="AB26" s="145"/>
    </row>
    <row r="27" spans="1:28">
      <c r="AB27" s="145"/>
    </row>
    <row r="29" spans="1:28">
      <c r="Z29" s="568"/>
      <c r="AA29" s="568"/>
    </row>
  </sheetData>
  <mergeCells count="2">
    <mergeCell ref="M4:X4"/>
    <mergeCell ref="Y4:Z4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0"/>
  </sheetPr>
  <dimension ref="A1:F42"/>
  <sheetViews>
    <sheetView view="pageBreakPreview" zoomScaleNormal="130" zoomScaleSheetLayoutView="100" workbookViewId="0"/>
  </sheetViews>
  <sheetFormatPr baseColWidth="10" defaultColWidth="11.5703125" defaultRowHeight="12"/>
  <cols>
    <col min="1" max="1" width="36.140625" style="144" customWidth="1"/>
    <col min="2" max="2" width="18.7109375" style="144" customWidth="1"/>
    <col min="3" max="3" width="29.28515625" style="145" customWidth="1"/>
    <col min="4" max="4" width="7.5703125" style="145" customWidth="1"/>
    <col min="5" max="5" width="37.5703125" style="144" hidden="1" customWidth="1"/>
    <col min="6" max="6" width="6.7109375" style="144" hidden="1" customWidth="1"/>
    <col min="7" max="8" width="0" style="145" hidden="1" customWidth="1"/>
    <col min="9" max="9" width="11.5703125" style="145"/>
    <col min="10" max="10" width="15.5703125" style="145" customWidth="1"/>
    <col min="11" max="16384" width="11.5703125" style="145"/>
  </cols>
  <sheetData>
    <row r="1" spans="1:3" ht="15">
      <c r="A1" s="208" t="s">
        <v>433</v>
      </c>
    </row>
    <row r="2" spans="1:3" ht="39" customHeight="1">
      <c r="A2" s="651" t="s">
        <v>288</v>
      </c>
      <c r="B2" s="651"/>
      <c r="C2" s="651"/>
    </row>
    <row r="3" spans="1:3">
      <c r="A3" s="168"/>
      <c r="B3" s="168"/>
      <c r="C3" s="148"/>
    </row>
    <row r="4" spans="1:3">
      <c r="A4" s="165" t="s">
        <v>271</v>
      </c>
      <c r="B4" s="545" t="s">
        <v>487</v>
      </c>
      <c r="C4" s="427" t="s">
        <v>272</v>
      </c>
    </row>
    <row r="5" spans="1:3" ht="12.75" thickBot="1">
      <c r="A5" s="166"/>
      <c r="B5" s="167"/>
      <c r="C5" s="167"/>
    </row>
    <row r="6" spans="1:3" ht="12.75" thickBot="1">
      <c r="A6" s="184" t="s">
        <v>289</v>
      </c>
      <c r="B6" s="437">
        <f>SUM(B8:B16)</f>
        <v>4586.1876856791105</v>
      </c>
      <c r="C6" s="185">
        <f>B6/$B$21</f>
        <v>0.98065781863905799</v>
      </c>
    </row>
    <row r="7" spans="1:3">
      <c r="B7" s="186"/>
      <c r="C7" s="186"/>
    </row>
    <row r="8" spans="1:3">
      <c r="A8" s="177" t="s">
        <v>0</v>
      </c>
      <c r="B8" s="438">
        <f>'03.1 EXPORTACIONES MINERAS'!AB50</f>
        <v>2315.0409206106424</v>
      </c>
      <c r="C8" s="187">
        <f>B8/$B$21</f>
        <v>0.49502182092445585</v>
      </c>
    </row>
    <row r="9" spans="1:3">
      <c r="A9" s="177" t="s">
        <v>6</v>
      </c>
      <c r="B9" s="438">
        <f>'03.1 EXPORTACIONES MINERAS'!AB51</f>
        <v>1283.4161307244424</v>
      </c>
      <c r="C9" s="187">
        <f t="shared" ref="C9:C15" si="0">B9/$B$21</f>
        <v>0.27443099790540798</v>
      </c>
    </row>
    <row r="10" spans="1:3">
      <c r="A10" s="177" t="s">
        <v>9</v>
      </c>
      <c r="B10" s="438">
        <f>'03.1 EXPORTACIONES MINERAS'!AB52</f>
        <v>455.40453158228433</v>
      </c>
      <c r="C10" s="187">
        <f t="shared" si="0"/>
        <v>9.7378486260902813E-2</v>
      </c>
    </row>
    <row r="11" spans="1:3">
      <c r="A11" s="177" t="s">
        <v>11</v>
      </c>
      <c r="B11" s="438">
        <f>'03.1 EXPORTACIONES MINERAS'!AB53</f>
        <v>19.501794564760001</v>
      </c>
      <c r="C11" s="187">
        <f t="shared" si="0"/>
        <v>4.1700402661546685E-3</v>
      </c>
    </row>
    <row r="12" spans="1:3">
      <c r="A12" s="177" t="s">
        <v>14</v>
      </c>
      <c r="B12" s="438">
        <f>'03.1 EXPORTACIONES MINERAS'!AB54</f>
        <v>276.39401526346012</v>
      </c>
      <c r="C12" s="187">
        <f t="shared" si="0"/>
        <v>5.9100928847620686E-2</v>
      </c>
    </row>
    <row r="13" spans="1:3">
      <c r="A13" s="177" t="s">
        <v>15</v>
      </c>
      <c r="B13" s="438">
        <f>'03.1 EXPORTACIONES MINERAS'!AB55</f>
        <v>57.441756464486716</v>
      </c>
      <c r="C13" s="187">
        <f t="shared" si="0"/>
        <v>1.2282686940431713E-2</v>
      </c>
    </row>
    <row r="14" spans="1:3">
      <c r="A14" s="177" t="s">
        <v>16</v>
      </c>
      <c r="B14" s="438">
        <f>'03.1 EXPORTACIONES MINERAS'!AB56</f>
        <v>100.26107146903499</v>
      </c>
      <c r="C14" s="187">
        <f t="shared" si="0"/>
        <v>2.1438678567006642E-2</v>
      </c>
    </row>
    <row r="15" spans="1:3">
      <c r="A15" s="177" t="s">
        <v>18</v>
      </c>
      <c r="B15" s="438">
        <f>'03.1 EXPORTACIONES MINERAS'!AB57</f>
        <v>76.429350662106373</v>
      </c>
      <c r="C15" s="187">
        <f t="shared" si="0"/>
        <v>1.6342776492628937E-2</v>
      </c>
    </row>
    <row r="16" spans="1:3">
      <c r="A16" s="177" t="s">
        <v>21</v>
      </c>
      <c r="B16" s="438">
        <f>'03.1 EXPORTACIONES MINERAS'!AB58</f>
        <v>2.2981143378936153</v>
      </c>
      <c r="C16" s="187">
        <f>B16/$B$21</f>
        <v>4.9140243444881595E-4</v>
      </c>
    </row>
    <row r="17" spans="1:3" ht="12.75" thickBot="1">
      <c r="A17" s="177"/>
      <c r="B17" s="439"/>
      <c r="C17" s="188"/>
    </row>
    <row r="18" spans="1:3" ht="12.75" thickBot="1">
      <c r="A18" s="173"/>
      <c r="B18" s="146"/>
      <c r="C18" s="12"/>
    </row>
    <row r="19" spans="1:3" ht="12.75" thickBot="1">
      <c r="A19" s="189" t="s">
        <v>274</v>
      </c>
      <c r="B19" s="437">
        <f>'6.1 EXPORTACIONES PART'!Z7</f>
        <v>90.456500000000005</v>
      </c>
      <c r="C19" s="440">
        <f>B19/$B$21</f>
        <v>1.9342181360941943E-2</v>
      </c>
    </row>
    <row r="21" spans="1:3">
      <c r="A21" s="179" t="s">
        <v>286</v>
      </c>
      <c r="B21" s="180">
        <f>SUM(B8:B19)</f>
        <v>4676.6441856791107</v>
      </c>
      <c r="C21" s="190">
        <v>1</v>
      </c>
    </row>
    <row r="22" spans="1:3">
      <c r="A22" s="191"/>
      <c r="B22" s="183"/>
      <c r="C22" s="192"/>
    </row>
    <row r="23" spans="1:3">
      <c r="A23" s="191"/>
      <c r="B23" s="183"/>
      <c r="C23" s="192"/>
    </row>
    <row r="24" spans="1:3" ht="35.25" customHeight="1">
      <c r="A24" s="651" t="s">
        <v>290</v>
      </c>
      <c r="B24" s="651"/>
      <c r="C24" s="651"/>
    </row>
    <row r="26" spans="1:3" ht="12.75" thickBot="1">
      <c r="A26" s="165" t="s">
        <v>271</v>
      </c>
      <c r="B26" s="545" t="s">
        <v>487</v>
      </c>
      <c r="C26" s="427" t="s">
        <v>272</v>
      </c>
    </row>
    <row r="27" spans="1:3" ht="12.75" thickBot="1">
      <c r="A27" s="7" t="s">
        <v>515</v>
      </c>
      <c r="B27" s="585">
        <f>SUM(B28:B37)</f>
        <v>4676.6441856791107</v>
      </c>
      <c r="C27" s="586">
        <f>B27/$B$39</f>
        <v>0.61585756171540473</v>
      </c>
    </row>
    <row r="28" spans="1:3">
      <c r="A28" s="177" t="s">
        <v>0</v>
      </c>
      <c r="B28" s="371">
        <f>B8</f>
        <v>2315.0409206106424</v>
      </c>
      <c r="C28" s="176">
        <f>B28/$B$39</f>
        <v>0.30486293163045508</v>
      </c>
    </row>
    <row r="29" spans="1:3">
      <c r="A29" s="177" t="s">
        <v>6</v>
      </c>
      <c r="B29" s="371">
        <f t="shared" ref="B29:B36" si="1">B9</f>
        <v>1283.4161307244424</v>
      </c>
      <c r="C29" s="176">
        <f t="shared" ref="C29:C37" si="2">B29/$B$39</f>
        <v>0.1690104052291499</v>
      </c>
    </row>
    <row r="30" spans="1:3">
      <c r="A30" s="177" t="s">
        <v>9</v>
      </c>
      <c r="B30" s="371">
        <f t="shared" si="1"/>
        <v>455.40453158228433</v>
      </c>
      <c r="C30" s="176">
        <f t="shared" si="2"/>
        <v>5.9971277112176646E-2</v>
      </c>
    </row>
    <row r="31" spans="1:3">
      <c r="A31" s="177" t="s">
        <v>11</v>
      </c>
      <c r="B31" s="371">
        <f t="shared" si="1"/>
        <v>19.501794564760001</v>
      </c>
      <c r="C31" s="176">
        <f t="shared" si="2"/>
        <v>2.5681508305690714E-3</v>
      </c>
    </row>
    <row r="32" spans="1:3">
      <c r="A32" s="177" t="s">
        <v>14</v>
      </c>
      <c r="B32" s="371">
        <f t="shared" si="1"/>
        <v>276.39401526346012</v>
      </c>
      <c r="C32" s="176">
        <f t="shared" si="2"/>
        <v>3.6397753935211302E-2</v>
      </c>
    </row>
    <row r="33" spans="1:3">
      <c r="A33" s="177" t="s">
        <v>15</v>
      </c>
      <c r="B33" s="371">
        <f t="shared" si="1"/>
        <v>57.441756464486716</v>
      </c>
      <c r="C33" s="176">
        <f t="shared" si="2"/>
        <v>7.5643856304479194E-3</v>
      </c>
    </row>
    <row r="34" spans="1:3">
      <c r="A34" s="177" t="s">
        <v>16</v>
      </c>
      <c r="B34" s="371">
        <f t="shared" si="1"/>
        <v>100.26107146903499</v>
      </c>
      <c r="C34" s="176">
        <f t="shared" si="2"/>
        <v>1.3203172308677019E-2</v>
      </c>
    </row>
    <row r="35" spans="1:3">
      <c r="A35" s="177" t="s">
        <v>18</v>
      </c>
      <c r="B35" s="371">
        <f t="shared" si="1"/>
        <v>76.429350662106373</v>
      </c>
      <c r="C35" s="176">
        <f t="shared" si="2"/>
        <v>1.0064822482410292E-2</v>
      </c>
    </row>
    <row r="36" spans="1:3">
      <c r="A36" s="177" t="s">
        <v>21</v>
      </c>
      <c r="B36" s="371">
        <f t="shared" si="1"/>
        <v>2.2981143378936153</v>
      </c>
      <c r="C36" s="176">
        <f t="shared" si="2"/>
        <v>3.0263390510066175E-4</v>
      </c>
    </row>
    <row r="37" spans="1:3" ht="12.75" thickBot="1">
      <c r="A37" s="177" t="s">
        <v>514</v>
      </c>
      <c r="B37" s="441">
        <f>B19</f>
        <v>90.456500000000005</v>
      </c>
      <c r="C37" s="178">
        <f t="shared" si="2"/>
        <v>1.1912028651206854E-2</v>
      </c>
    </row>
    <row r="38" spans="1:3">
      <c r="A38" s="173"/>
      <c r="B38" s="146"/>
      <c r="C38" s="12"/>
    </row>
    <row r="39" spans="1:3">
      <c r="A39" s="179" t="s">
        <v>291</v>
      </c>
      <c r="B39" s="180">
        <f>'6.1 EXPORTACIONES PART'!Z21</f>
        <v>7593.7107480710692</v>
      </c>
      <c r="C39" s="190">
        <v>1</v>
      </c>
    </row>
    <row r="40" spans="1:3">
      <c r="A40" s="182"/>
      <c r="B40" s="183"/>
    </row>
    <row r="42" spans="1:3">
      <c r="A42" s="363" t="s">
        <v>292</v>
      </c>
      <c r="B42" s="3"/>
      <c r="C42" s="3"/>
    </row>
  </sheetData>
  <mergeCells count="2">
    <mergeCell ref="A24:C24"/>
    <mergeCell ref="A2:C2"/>
  </mergeCells>
  <printOptions horizontalCentered="1" verticalCentered="1"/>
  <pageMargins left="0" right="0" top="0" bottom="0" header="0.31496062992125984" footer="0.31496062992125984"/>
  <pageSetup paperSize="9" scale="11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theme="0"/>
  </sheetPr>
  <dimension ref="A1:K36"/>
  <sheetViews>
    <sheetView showGridLines="0" view="pageBreakPreview" zoomScaleNormal="110" zoomScaleSheetLayoutView="100" workbookViewId="0"/>
  </sheetViews>
  <sheetFormatPr baseColWidth="10" defaultRowHeight="12.75"/>
  <cols>
    <col min="1" max="1" width="13.42578125" style="210" customWidth="1"/>
    <col min="2" max="2" width="15.7109375" style="199" customWidth="1"/>
    <col min="3" max="3" width="16.42578125" style="199" customWidth="1"/>
    <col min="4" max="4" width="15" style="199" customWidth="1"/>
    <col min="5" max="5" width="16.42578125" style="199" customWidth="1"/>
    <col min="6" max="6" width="15" style="199" customWidth="1"/>
    <col min="7" max="7" width="16.42578125" style="199" customWidth="1"/>
    <col min="8" max="8" width="15.7109375" style="199" customWidth="1"/>
    <col min="9" max="9" width="6.140625" style="199" customWidth="1"/>
    <col min="10" max="10" width="15.28515625" style="199" bestFit="1" customWidth="1"/>
    <col min="11" max="11" width="17.85546875" style="199" bestFit="1" customWidth="1"/>
    <col min="12" max="16384" width="11.42578125" style="199"/>
  </cols>
  <sheetData>
    <row r="1" spans="1:11" ht="15">
      <c r="A1" s="221" t="s">
        <v>295</v>
      </c>
      <c r="I1" s="550"/>
    </row>
    <row r="2" spans="1:11" ht="15.75">
      <c r="A2" s="138" t="s">
        <v>296</v>
      </c>
      <c r="I2" s="550"/>
    </row>
    <row r="3" spans="1:11" ht="15">
      <c r="I3" s="550"/>
    </row>
    <row r="4" spans="1:11" s="419" customFormat="1" ht="25.5">
      <c r="A4" s="417" t="s">
        <v>259</v>
      </c>
      <c r="B4" s="418" t="s">
        <v>460</v>
      </c>
      <c r="C4" s="418" t="s">
        <v>312</v>
      </c>
      <c r="D4" s="418" t="s">
        <v>313</v>
      </c>
      <c r="E4" s="418" t="s">
        <v>315</v>
      </c>
      <c r="F4" s="418" t="s">
        <v>26</v>
      </c>
      <c r="G4" s="418" t="s">
        <v>461</v>
      </c>
      <c r="H4" s="418" t="s">
        <v>55</v>
      </c>
      <c r="I4" s="550"/>
    </row>
    <row r="5" spans="1:11" ht="15">
      <c r="A5" s="210">
        <v>2008</v>
      </c>
      <c r="B5" s="211">
        <v>141038943.87999988</v>
      </c>
      <c r="C5" s="211">
        <v>176688011.64000008</v>
      </c>
      <c r="D5" s="211">
        <v>167839351.16000006</v>
      </c>
      <c r="E5" s="211">
        <v>321482441.07000017</v>
      </c>
      <c r="F5" s="211">
        <v>328783685.63000047</v>
      </c>
      <c r="G5" s="211">
        <v>131980227.8699999</v>
      </c>
      <c r="H5" s="211">
        <v>1267812661.25</v>
      </c>
      <c r="I5" s="551">
        <f t="shared" ref="I5:I15" si="0">H5/1000000</f>
        <v>1267.81266125</v>
      </c>
    </row>
    <row r="6" spans="1:11" ht="15">
      <c r="A6" s="210">
        <v>2009</v>
      </c>
      <c r="B6" s="211">
        <v>319825374.36999965</v>
      </c>
      <c r="C6" s="211">
        <v>499659326.56000036</v>
      </c>
      <c r="D6" s="211">
        <v>393600073.86000019</v>
      </c>
      <c r="E6" s="211">
        <v>376380329.34000021</v>
      </c>
      <c r="F6" s="211">
        <v>504747514.43999982</v>
      </c>
      <c r="G6" s="211">
        <v>196060821.38999999</v>
      </c>
      <c r="H6" s="211">
        <v>2290273439.96</v>
      </c>
      <c r="I6" s="551">
        <f t="shared" si="0"/>
        <v>2290.2734399599999</v>
      </c>
    </row>
    <row r="7" spans="1:11" ht="15">
      <c r="A7" s="210">
        <v>2010</v>
      </c>
      <c r="B7" s="211">
        <v>416011992.68000019</v>
      </c>
      <c r="C7" s="211">
        <v>518078947.39999974</v>
      </c>
      <c r="D7" s="211">
        <v>615815226.54999983</v>
      </c>
      <c r="E7" s="211">
        <v>827591968.73000026</v>
      </c>
      <c r="F7" s="211">
        <v>443780328.35999978</v>
      </c>
      <c r="G7" s="211">
        <v>510276007.16999966</v>
      </c>
      <c r="H7" s="211">
        <v>3331554470.8899989</v>
      </c>
      <c r="I7" s="551">
        <f t="shared" si="0"/>
        <v>3331.5544708899988</v>
      </c>
    </row>
    <row r="8" spans="1:11" ht="15">
      <c r="A8" s="210">
        <v>2011</v>
      </c>
      <c r="B8" s="211">
        <v>1124827734.03</v>
      </c>
      <c r="C8" s="211">
        <v>776151268.40999997</v>
      </c>
      <c r="D8" s="211">
        <v>869366743.73000062</v>
      </c>
      <c r="E8" s="211">
        <v>1406825781.3400011</v>
      </c>
      <c r="F8" s="211">
        <v>1412256087.9500005</v>
      </c>
      <c r="G8" s="211">
        <v>788187748.41999972</v>
      </c>
      <c r="H8" s="211">
        <v>6377615363.880002</v>
      </c>
      <c r="I8" s="551">
        <f t="shared" si="0"/>
        <v>6377.6153638800024</v>
      </c>
    </row>
    <row r="9" spans="1:11" ht="15">
      <c r="A9" s="210">
        <v>2012</v>
      </c>
      <c r="B9" s="211">
        <v>1140068754.6699998</v>
      </c>
      <c r="C9" s="211">
        <v>525257849.7100004</v>
      </c>
      <c r="D9" s="211">
        <v>905401645.29999912</v>
      </c>
      <c r="E9" s="211">
        <v>1797233970.02</v>
      </c>
      <c r="F9" s="211">
        <v>2491504592.8899961</v>
      </c>
      <c r="G9" s="211">
        <v>638740607.01000011</v>
      </c>
      <c r="H9" s="211">
        <v>7498207419.5999947</v>
      </c>
      <c r="I9" s="551">
        <f t="shared" si="0"/>
        <v>7498.2074195999949</v>
      </c>
    </row>
    <row r="10" spans="1:11" ht="15">
      <c r="A10" s="210">
        <v>2013</v>
      </c>
      <c r="B10" s="211">
        <v>1414373689.8400006</v>
      </c>
      <c r="C10" s="211">
        <v>789358143.49999976</v>
      </c>
      <c r="D10" s="211">
        <v>776418374.67000031</v>
      </c>
      <c r="E10" s="211">
        <v>1807744001.0099993</v>
      </c>
      <c r="F10" s="211">
        <v>3671179591.819994</v>
      </c>
      <c r="G10" s="211">
        <v>404548164.93999976</v>
      </c>
      <c r="H10" s="211">
        <v>8863621965.7799931</v>
      </c>
      <c r="I10" s="551">
        <f t="shared" si="0"/>
        <v>8863.6219657799938</v>
      </c>
    </row>
    <row r="11" spans="1:11" ht="15">
      <c r="A11" s="210">
        <v>2014</v>
      </c>
      <c r="B11" s="211">
        <v>889682461.02999961</v>
      </c>
      <c r="C11" s="211">
        <v>557607616.26999998</v>
      </c>
      <c r="D11" s="211">
        <v>625458907.48999894</v>
      </c>
      <c r="E11" s="211">
        <v>1463521224.1099994</v>
      </c>
      <c r="F11" s="211">
        <v>4122853397.7500024</v>
      </c>
      <c r="G11" s="211">
        <v>420086094.84000003</v>
      </c>
      <c r="H11" s="211">
        <v>8079209701.4899998</v>
      </c>
      <c r="I11" s="551">
        <f t="shared" si="0"/>
        <v>8079.20970149</v>
      </c>
    </row>
    <row r="12" spans="1:11" ht="15">
      <c r="A12" s="210">
        <v>2015</v>
      </c>
      <c r="B12" s="211">
        <v>446220609.94000006</v>
      </c>
      <c r="C12" s="211">
        <v>654233734.78000033</v>
      </c>
      <c r="D12" s="211">
        <v>527197097.47999984</v>
      </c>
      <c r="E12" s="211">
        <v>1227816024.8500006</v>
      </c>
      <c r="F12" s="211">
        <v>3594184486.0099945</v>
      </c>
      <c r="G12" s="211">
        <v>374972373.1700002</v>
      </c>
      <c r="H12" s="211">
        <v>6824624326.2299957</v>
      </c>
      <c r="I12" s="551">
        <f t="shared" si="0"/>
        <v>6824.6243262299959</v>
      </c>
    </row>
    <row r="13" spans="1:11" ht="15">
      <c r="A13" s="210">
        <v>2016</v>
      </c>
      <c r="B13" s="211">
        <v>238198426.26999998</v>
      </c>
      <c r="C13" s="211">
        <v>386908381.52000028</v>
      </c>
      <c r="D13" s="211">
        <v>377053519.29000056</v>
      </c>
      <c r="E13" s="211">
        <v>1079320196.4899998</v>
      </c>
      <c r="F13" s="211">
        <v>902392510.49999976</v>
      </c>
      <c r="G13" s="211">
        <v>349690539.14999986</v>
      </c>
      <c r="H13" s="211">
        <v>3333563573.2200003</v>
      </c>
      <c r="I13" s="551">
        <f t="shared" si="0"/>
        <v>3333.5635732200003</v>
      </c>
    </row>
    <row r="14" spans="1:11" ht="15">
      <c r="A14" s="210">
        <v>2017</v>
      </c>
      <c r="B14" s="211">
        <v>286720393.09000039</v>
      </c>
      <c r="C14" s="211">
        <v>491197398.48000026</v>
      </c>
      <c r="D14" s="211">
        <v>484395158.11999875</v>
      </c>
      <c r="E14" s="211">
        <v>1556537970.6599956</v>
      </c>
      <c r="F14" s="211">
        <v>720684302.73999965</v>
      </c>
      <c r="G14" s="211">
        <v>388481558.76999992</v>
      </c>
      <c r="H14" s="211">
        <v>3928016781.8599944</v>
      </c>
      <c r="I14" s="551">
        <f t="shared" si="0"/>
        <v>3928.0167818599944</v>
      </c>
    </row>
    <row r="15" spans="1:11" ht="15">
      <c r="A15" s="215" t="s">
        <v>527</v>
      </c>
      <c r="B15" s="216">
        <f>SUM(B16:B18)</f>
        <v>180581175.11000004</v>
      </c>
      <c r="C15" s="216">
        <f t="shared" ref="C15:G15" si="1">SUM(C16:C18)</f>
        <v>114460231.51999998</v>
      </c>
      <c r="D15" s="216">
        <f t="shared" si="1"/>
        <v>105615689.03000002</v>
      </c>
      <c r="E15" s="216">
        <f t="shared" si="1"/>
        <v>217849330.43999997</v>
      </c>
      <c r="F15" s="216">
        <f t="shared" si="1"/>
        <v>84178806.599999994</v>
      </c>
      <c r="G15" s="216">
        <f t="shared" si="1"/>
        <v>136587961.44999999</v>
      </c>
      <c r="H15" s="216">
        <f>SUM(H16:H18)</f>
        <v>839273194.1500001</v>
      </c>
      <c r="I15" s="551">
        <f t="shared" si="0"/>
        <v>839.27319415000011</v>
      </c>
    </row>
    <row r="16" spans="1:11" ht="15">
      <c r="A16" s="356" t="s">
        <v>212</v>
      </c>
      <c r="B16" s="339">
        <v>8891083.4500000011</v>
      </c>
      <c r="C16" s="339">
        <v>46081288.740000002</v>
      </c>
      <c r="D16" s="339">
        <v>33931776.799999997</v>
      </c>
      <c r="E16" s="339">
        <v>82301036.809999987</v>
      </c>
      <c r="F16" s="339">
        <v>25155707.219999999</v>
      </c>
      <c r="G16" s="339">
        <v>36413842.390000001</v>
      </c>
      <c r="H16" s="339">
        <f>SUM(B16:G16)</f>
        <v>232774735.41000003</v>
      </c>
      <c r="I16" s="552"/>
      <c r="J16" s="555"/>
      <c r="K16" s="555"/>
    </row>
    <row r="17" spans="1:11" ht="15">
      <c r="A17" s="356" t="s">
        <v>488</v>
      </c>
      <c r="B17" s="339">
        <v>77971603.660000026</v>
      </c>
      <c r="C17" s="339">
        <v>28039046.059999995</v>
      </c>
      <c r="D17" s="339">
        <v>42751113.020000011</v>
      </c>
      <c r="E17" s="339">
        <v>80149175.590000004</v>
      </c>
      <c r="F17" s="339">
        <v>26216998.609999996</v>
      </c>
      <c r="G17" s="339">
        <v>39115779.039999999</v>
      </c>
      <c r="H17" s="339">
        <f>SUM(B17:G17)</f>
        <v>294243715.98000002</v>
      </c>
      <c r="I17" s="552"/>
      <c r="J17" s="555"/>
      <c r="K17" s="555"/>
    </row>
    <row r="18" spans="1:11" ht="15">
      <c r="A18" s="356" t="s">
        <v>522</v>
      </c>
      <c r="B18" s="555">
        <v>93718488.000000015</v>
      </c>
      <c r="C18" s="555">
        <v>40339896.719999991</v>
      </c>
      <c r="D18" s="555">
        <v>28932799.210000005</v>
      </c>
      <c r="E18" s="555">
        <v>55399118.039999999</v>
      </c>
      <c r="F18" s="555">
        <v>32806100.77</v>
      </c>
      <c r="G18" s="555">
        <v>61058340.019999996</v>
      </c>
      <c r="H18" s="339">
        <f>SUM(B18:G18)</f>
        <v>312254742.75999999</v>
      </c>
      <c r="I18" s="552"/>
      <c r="J18" s="555"/>
      <c r="K18" s="555"/>
    </row>
    <row r="19" spans="1:11" ht="15">
      <c r="I19" s="550"/>
    </row>
    <row r="20" spans="1:11" ht="15">
      <c r="A20" s="218" t="s">
        <v>540</v>
      </c>
      <c r="B20" s="219"/>
      <c r="C20" s="219"/>
      <c r="D20" s="219"/>
      <c r="E20" s="219"/>
      <c r="F20" s="219"/>
      <c r="G20" s="219"/>
      <c r="H20" s="219"/>
      <c r="I20" s="550"/>
    </row>
    <row r="21" spans="1:11" ht="15">
      <c r="A21" s="210" t="s">
        <v>532</v>
      </c>
      <c r="B21" s="212">
        <v>97334595.219999999</v>
      </c>
      <c r="C21" s="212">
        <v>74547253.24000001</v>
      </c>
      <c r="D21" s="212">
        <v>82245653.780000001</v>
      </c>
      <c r="E21" s="212">
        <v>186084932.52999997</v>
      </c>
      <c r="F21" s="212">
        <v>112732815.01000002</v>
      </c>
      <c r="G21" s="212">
        <v>91878803.159999996</v>
      </c>
      <c r="H21" s="339">
        <f>SUM(B21:G21)</f>
        <v>644824052.93999994</v>
      </c>
      <c r="I21" s="550"/>
    </row>
    <row r="22" spans="1:11" ht="15">
      <c r="A22" s="210" t="s">
        <v>533</v>
      </c>
      <c r="B22" s="339">
        <f>+B15</f>
        <v>180581175.11000004</v>
      </c>
      <c r="C22" s="339">
        <f t="shared" ref="C22:G22" si="2">+C15</f>
        <v>114460231.51999998</v>
      </c>
      <c r="D22" s="339">
        <f t="shared" si="2"/>
        <v>105615689.03000002</v>
      </c>
      <c r="E22" s="339">
        <f t="shared" si="2"/>
        <v>217849330.43999997</v>
      </c>
      <c r="F22" s="339">
        <f t="shared" si="2"/>
        <v>84178806.599999994</v>
      </c>
      <c r="G22" s="339">
        <f t="shared" si="2"/>
        <v>136587961.44999999</v>
      </c>
      <c r="H22" s="339">
        <f>SUM(B22:G22)</f>
        <v>839273194.1500001</v>
      </c>
      <c r="I22" s="550"/>
      <c r="J22" s="567"/>
    </row>
    <row r="23" spans="1:11" ht="15">
      <c r="A23" s="217" t="s">
        <v>260</v>
      </c>
      <c r="B23" s="220">
        <f>B22/B21-1</f>
        <v>0.85526199294138339</v>
      </c>
      <c r="C23" s="220">
        <f t="shared" ref="C23:G23" si="3">C22/C21-1</f>
        <v>0.53540508261924491</v>
      </c>
      <c r="D23" s="220">
        <f t="shared" si="3"/>
        <v>0.28414918206514406</v>
      </c>
      <c r="E23" s="220">
        <f>E22/E21-1</f>
        <v>0.1706983874413317</v>
      </c>
      <c r="F23" s="220">
        <f t="shared" si="3"/>
        <v>-0.25328923443867812</v>
      </c>
      <c r="G23" s="220">
        <f t="shared" si="3"/>
        <v>0.48661015111551209</v>
      </c>
      <c r="H23" s="220">
        <f>(H22/H21)-1</f>
        <v>0.30155379645568736</v>
      </c>
      <c r="I23" s="550"/>
      <c r="J23" s="567"/>
    </row>
    <row r="24" spans="1:11">
      <c r="J24" s="555"/>
    </row>
    <row r="25" spans="1:11">
      <c r="A25" s="652" t="s">
        <v>434</v>
      </c>
      <c r="B25" s="652"/>
      <c r="C25" s="652"/>
      <c r="D25" s="652"/>
      <c r="E25" s="652"/>
      <c r="F25" s="652"/>
      <c r="G25" s="652"/>
      <c r="H25" s="652"/>
    </row>
    <row r="32" spans="1:11">
      <c r="A32" s="199"/>
    </row>
    <row r="36" spans="1:8">
      <c r="A36" s="653" t="s">
        <v>541</v>
      </c>
      <c r="B36" s="653"/>
      <c r="C36" s="653"/>
      <c r="D36" s="653"/>
      <c r="E36" s="653"/>
      <c r="F36" s="214"/>
      <c r="G36" s="214"/>
      <c r="H36" s="214"/>
    </row>
  </sheetData>
  <mergeCells count="2">
    <mergeCell ref="A25:H25"/>
    <mergeCell ref="A36:E36"/>
  </mergeCells>
  <printOptions horizontalCentered="1" verticalCentered="1"/>
  <pageMargins left="0" right="0" top="0" bottom="0" header="0.31496062992125984" footer="0.31496062992125984"/>
  <pageSetup paperSize="9" scale="79" orientation="portrait" r:id="rId1"/>
  <colBreaks count="1" manualBreakCount="1">
    <brk id="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0"/>
  </sheetPr>
  <dimension ref="A1:M286"/>
  <sheetViews>
    <sheetView showGridLines="0" view="pageBreakPreview" topLeftCell="A58" zoomScaleNormal="100" zoomScaleSheetLayoutView="100" workbookViewId="0">
      <selection activeCell="A37" sqref="A37:H88"/>
    </sheetView>
  </sheetViews>
  <sheetFormatPr baseColWidth="10" defaultRowHeight="12.75"/>
  <cols>
    <col min="1" max="1" width="50.7109375" style="199" bestFit="1" customWidth="1"/>
    <col min="2" max="4" width="11.5703125" style="199" bestFit="1" customWidth="1"/>
    <col min="5" max="6" width="11.7109375" style="199" bestFit="1" customWidth="1"/>
    <col min="7" max="8" width="11.5703125" style="199" bestFit="1" customWidth="1"/>
    <col min="9" max="9" width="5.42578125" style="199" customWidth="1"/>
    <col min="10" max="13" width="11.42578125" style="199"/>
    <col min="14" max="16384" width="11.42578125" style="201"/>
  </cols>
  <sheetData>
    <row r="1" spans="1:13" s="203" customFormat="1" ht="14.25" customHeight="1">
      <c r="A1" s="370" t="s">
        <v>297</v>
      </c>
    </row>
    <row r="2" spans="1:13" s="203" customFormat="1" ht="14.25" customHeight="1">
      <c r="A2" s="369" t="s">
        <v>296</v>
      </c>
    </row>
    <row r="3" spans="1:13" s="203" customFormat="1" ht="14.25" customHeight="1">
      <c r="A3" s="204"/>
    </row>
    <row r="4" spans="1:13" s="203" customFormat="1" ht="14.25" customHeight="1" thickBot="1">
      <c r="A4" s="206" t="s">
        <v>303</v>
      </c>
    </row>
    <row r="5" spans="1:13" s="205" customFormat="1" ht="14.25" customHeight="1" thickBot="1">
      <c r="A5" s="362"/>
      <c r="B5" s="629" t="s">
        <v>522</v>
      </c>
      <c r="C5" s="630"/>
      <c r="D5" s="631"/>
      <c r="E5" s="632" t="s">
        <v>521</v>
      </c>
      <c r="F5" s="633"/>
      <c r="G5" s="633"/>
      <c r="H5" s="634"/>
      <c r="I5" s="203"/>
      <c r="J5" s="203"/>
      <c r="K5" s="203"/>
      <c r="L5" s="203"/>
      <c r="M5" s="203"/>
    </row>
    <row r="6" spans="1:13" s="205" customFormat="1" ht="14.25" customHeight="1" thickBot="1">
      <c r="A6" s="605" t="s">
        <v>318</v>
      </c>
      <c r="B6" s="394">
        <v>2017</v>
      </c>
      <c r="C6" s="395">
        <v>2018</v>
      </c>
      <c r="D6" s="396" t="s">
        <v>214</v>
      </c>
      <c r="E6" s="394">
        <v>2017</v>
      </c>
      <c r="F6" s="395">
        <v>2018</v>
      </c>
      <c r="G6" s="553" t="s">
        <v>214</v>
      </c>
      <c r="H6" s="397" t="s">
        <v>215</v>
      </c>
      <c r="I6" s="203"/>
      <c r="J6" s="203"/>
      <c r="K6" s="203"/>
      <c r="L6" s="203"/>
      <c r="M6" s="203"/>
    </row>
    <row r="7" spans="1:13" s="203" customFormat="1" ht="14.25" customHeight="1">
      <c r="A7" s="611" t="s">
        <v>34</v>
      </c>
      <c r="B7" s="612">
        <v>45722929.010000005</v>
      </c>
      <c r="C7" s="613">
        <v>43170438.661252387</v>
      </c>
      <c r="D7" s="614">
        <f>C7/B7-1</f>
        <v>-5.5825171396814199E-2</v>
      </c>
      <c r="E7" s="612">
        <v>122260711.05000004</v>
      </c>
      <c r="F7" s="613">
        <v>112821971.79125237</v>
      </c>
      <c r="G7" s="615">
        <f t="shared" ref="G7:G31" si="0">F7/E7-1</f>
        <v>-7.7201736990451297E-2</v>
      </c>
      <c r="H7" s="616">
        <f t="shared" ref="H7:H31" si="1">F7/$F$31</f>
        <v>0.13442818450256397</v>
      </c>
    </row>
    <row r="8" spans="1:13" s="203" customFormat="1" ht="14.25" customHeight="1">
      <c r="A8" s="617" t="s">
        <v>37</v>
      </c>
      <c r="B8" s="618">
        <v>30381567</v>
      </c>
      <c r="C8" s="619">
        <v>33483471.740000002</v>
      </c>
      <c r="D8" s="614">
        <v>0</v>
      </c>
      <c r="E8" s="618">
        <v>61298345</v>
      </c>
      <c r="F8" s="619">
        <v>109565015.64000002</v>
      </c>
      <c r="G8" s="615">
        <f t="shared" si="0"/>
        <v>0.78740577155875924</v>
      </c>
      <c r="H8" s="616">
        <f t="shared" si="1"/>
        <v>0.13054749800625456</v>
      </c>
    </row>
    <row r="9" spans="1:13" s="203" customFormat="1" ht="14.25" customHeight="1">
      <c r="A9" s="617" t="s">
        <v>39</v>
      </c>
      <c r="B9" s="618">
        <v>4747744.0000000009</v>
      </c>
      <c r="C9" s="619">
        <v>55136781.172355771</v>
      </c>
      <c r="D9" s="614" t="s">
        <v>64</v>
      </c>
      <c r="E9" s="618">
        <v>15683494.859999999</v>
      </c>
      <c r="F9" s="619">
        <v>97663535.932355762</v>
      </c>
      <c r="G9" s="615">
        <f t="shared" si="0"/>
        <v>5.2271538840135641</v>
      </c>
      <c r="H9" s="616">
        <f t="shared" si="1"/>
        <v>0.11636680000398149</v>
      </c>
    </row>
    <row r="10" spans="1:13" s="203" customFormat="1" ht="14.25" customHeight="1">
      <c r="A10" s="617" t="s">
        <v>35</v>
      </c>
      <c r="B10" s="612">
        <v>19854355.290000003</v>
      </c>
      <c r="C10" s="613">
        <v>32301152.548124988</v>
      </c>
      <c r="D10" s="614">
        <f t="shared" ref="D10:D27" si="2">C10/B10-1</f>
        <v>0.62690513372620238</v>
      </c>
      <c r="E10" s="612">
        <v>47283182.769999988</v>
      </c>
      <c r="F10" s="613">
        <v>67072348.718124986</v>
      </c>
      <c r="G10" s="615">
        <f t="shared" si="0"/>
        <v>0.41852440527080459</v>
      </c>
      <c r="H10" s="616">
        <f t="shared" si="1"/>
        <v>7.9917182135257642E-2</v>
      </c>
    </row>
    <row r="11" spans="1:13" s="203" customFormat="1" ht="14.25" customHeight="1">
      <c r="A11" s="617" t="s">
        <v>40</v>
      </c>
      <c r="B11" s="612">
        <v>10107558.540000001</v>
      </c>
      <c r="C11" s="613">
        <v>21838638.758136358</v>
      </c>
      <c r="D11" s="614">
        <f t="shared" si="2"/>
        <v>1.1606245139923135</v>
      </c>
      <c r="E11" s="612">
        <v>30284063.860000003</v>
      </c>
      <c r="F11" s="613">
        <v>64809726.378136352</v>
      </c>
      <c r="G11" s="615">
        <f t="shared" si="0"/>
        <v>1.1400604185007932</v>
      </c>
      <c r="H11" s="616">
        <f t="shared" si="1"/>
        <v>7.7221251470773383E-2</v>
      </c>
    </row>
    <row r="12" spans="1:13" s="203" customFormat="1" ht="14.25" customHeight="1">
      <c r="A12" s="617" t="s">
        <v>542</v>
      </c>
      <c r="B12" s="618">
        <v>13675605.300000003</v>
      </c>
      <c r="C12" s="619">
        <v>23426091.979999997</v>
      </c>
      <c r="D12" s="614">
        <f t="shared" si="2"/>
        <v>0.71298392035341873</v>
      </c>
      <c r="E12" s="618">
        <v>50732029.510000005</v>
      </c>
      <c r="F12" s="619">
        <v>61253640.170000002</v>
      </c>
      <c r="G12" s="615">
        <f t="shared" si="0"/>
        <v>0.2073958160480458</v>
      </c>
      <c r="H12" s="616">
        <f t="shared" si="1"/>
        <v>7.2984149377053012E-2</v>
      </c>
    </row>
    <row r="13" spans="1:13" s="203" customFormat="1" ht="14.25" customHeight="1">
      <c r="A13" s="617" t="s">
        <v>44</v>
      </c>
      <c r="B13" s="618">
        <v>14605349.27</v>
      </c>
      <c r="C13" s="619">
        <v>16142693.620646866</v>
      </c>
      <c r="D13" s="614">
        <f t="shared" si="2"/>
        <v>0.10525899259421601</v>
      </c>
      <c r="E13" s="618">
        <v>42871760.109999999</v>
      </c>
      <c r="F13" s="619">
        <v>56295722.470646858</v>
      </c>
      <c r="G13" s="615">
        <f t="shared" si="0"/>
        <v>0.31311899316015412</v>
      </c>
      <c r="H13" s="616">
        <f t="shared" si="1"/>
        <v>6.7076755057883283E-2</v>
      </c>
    </row>
    <row r="14" spans="1:13" s="203" customFormat="1" ht="14.25" customHeight="1">
      <c r="A14" s="617" t="s">
        <v>501</v>
      </c>
      <c r="B14" s="612">
        <v>15282991.299999999</v>
      </c>
      <c r="C14" s="613">
        <v>18596271.37056559</v>
      </c>
      <c r="D14" s="614">
        <f t="shared" si="2"/>
        <v>0.21679525987596371</v>
      </c>
      <c r="E14" s="612">
        <v>42174655.210000001</v>
      </c>
      <c r="F14" s="613">
        <v>51054715.650565587</v>
      </c>
      <c r="G14" s="615">
        <f t="shared" si="0"/>
        <v>0.21055442887082676</v>
      </c>
      <c r="H14" s="616">
        <f t="shared" si="1"/>
        <v>6.0832058031202632E-2</v>
      </c>
    </row>
    <row r="15" spans="1:13" s="203" customFormat="1" ht="14.25" customHeight="1">
      <c r="A15" s="617" t="s">
        <v>36</v>
      </c>
      <c r="B15" s="618">
        <v>15730913.399999999</v>
      </c>
      <c r="C15" s="619">
        <v>12351165.529999999</v>
      </c>
      <c r="D15" s="614">
        <f t="shared" si="2"/>
        <v>-0.21484752881545954</v>
      </c>
      <c r="E15" s="618">
        <v>97957993.309999987</v>
      </c>
      <c r="F15" s="619">
        <v>38812074.780000001</v>
      </c>
      <c r="G15" s="615">
        <f t="shared" si="0"/>
        <v>-0.60378858867418339</v>
      </c>
      <c r="H15" s="616">
        <f t="shared" si="1"/>
        <v>4.6244864068735264E-2</v>
      </c>
    </row>
    <row r="16" spans="1:13" s="203" customFormat="1" ht="14.25" customHeight="1">
      <c r="A16" s="617" t="s">
        <v>41</v>
      </c>
      <c r="B16" s="618">
        <v>9008532.6400000006</v>
      </c>
      <c r="C16" s="619">
        <v>7549216.1890809294</v>
      </c>
      <c r="D16" s="614">
        <f t="shared" si="2"/>
        <v>-0.16199269173309794</v>
      </c>
      <c r="E16" s="618">
        <v>27667462.670000002</v>
      </c>
      <c r="F16" s="619">
        <v>36983476.579080932</v>
      </c>
      <c r="G16" s="615">
        <f t="shared" si="0"/>
        <v>0.33671370664511069</v>
      </c>
      <c r="H16" s="616">
        <f t="shared" si="1"/>
        <v>4.4066076263209027E-2</v>
      </c>
    </row>
    <row r="17" spans="1:13" s="203" customFormat="1" ht="14.25" customHeight="1">
      <c r="A17" s="617" t="s">
        <v>43</v>
      </c>
      <c r="B17" s="618">
        <v>4680854.9300000006</v>
      </c>
      <c r="C17" s="619">
        <v>9546267.4387833774</v>
      </c>
      <c r="D17" s="614">
        <f t="shared" si="2"/>
        <v>1.0394281774469296</v>
      </c>
      <c r="E17" s="618">
        <v>12349874.08</v>
      </c>
      <c r="F17" s="619">
        <v>33194796.228783373</v>
      </c>
      <c r="G17" s="615">
        <f t="shared" si="0"/>
        <v>1.6878651566610445</v>
      </c>
      <c r="H17" s="616">
        <f t="shared" si="1"/>
        <v>3.9551836589279417E-2</v>
      </c>
    </row>
    <row r="18" spans="1:13" s="203" customFormat="1" ht="14.25" customHeight="1">
      <c r="A18" s="617" t="s">
        <v>38</v>
      </c>
      <c r="B18" s="612">
        <v>11213867.929999998</v>
      </c>
      <c r="C18" s="613">
        <v>10278559.039999999</v>
      </c>
      <c r="D18" s="614">
        <f t="shared" si="2"/>
        <v>-8.3406447787547577E-2</v>
      </c>
      <c r="E18" s="612">
        <v>28324252.640000004</v>
      </c>
      <c r="F18" s="613">
        <v>27273558.869999997</v>
      </c>
      <c r="G18" s="615">
        <f t="shared" si="0"/>
        <v>-3.709519835719155E-2</v>
      </c>
      <c r="H18" s="616">
        <f t="shared" si="1"/>
        <v>3.2496640021515456E-2</v>
      </c>
    </row>
    <row r="19" spans="1:13" s="203" customFormat="1" ht="14.25" customHeight="1">
      <c r="A19" s="617" t="s">
        <v>42</v>
      </c>
      <c r="B19" s="618">
        <v>2460647.0099999998</v>
      </c>
      <c r="C19" s="619">
        <v>7763739.2607852546</v>
      </c>
      <c r="D19" s="614">
        <f t="shared" si="2"/>
        <v>2.1551617234140608</v>
      </c>
      <c r="E19" s="618">
        <v>6997365.2699999996</v>
      </c>
      <c r="F19" s="619">
        <v>26006851.880785257</v>
      </c>
      <c r="G19" s="615">
        <f t="shared" si="0"/>
        <v>2.7166634693611269</v>
      </c>
      <c r="H19" s="616">
        <f t="shared" si="1"/>
        <v>3.0987349604468792E-2</v>
      </c>
    </row>
    <row r="20" spans="1:13" s="203" customFormat="1" ht="14.25" customHeight="1">
      <c r="A20" s="617" t="s">
        <v>45</v>
      </c>
      <c r="B20" s="612">
        <v>6452117.5599999987</v>
      </c>
      <c r="C20" s="613">
        <v>8298883.2002684269</v>
      </c>
      <c r="D20" s="614">
        <f t="shared" si="2"/>
        <v>0.28622628510637815</v>
      </c>
      <c r="E20" s="612">
        <v>14246015.289999997</v>
      </c>
      <c r="F20" s="613">
        <v>23084833.16026843</v>
      </c>
      <c r="G20" s="615">
        <f t="shared" si="0"/>
        <v>0.62044141399124064</v>
      </c>
      <c r="H20" s="616">
        <f t="shared" si="1"/>
        <v>2.7505743447040883E-2</v>
      </c>
    </row>
    <row r="21" spans="1:13" s="203" customFormat="1" ht="14.25" customHeight="1">
      <c r="A21" s="617" t="s">
        <v>543</v>
      </c>
      <c r="B21" s="612">
        <v>11726454.48</v>
      </c>
      <c r="C21" s="613">
        <v>7151354.0199999996</v>
      </c>
      <c r="D21" s="614">
        <f t="shared" si="2"/>
        <v>-0.39015206751563669</v>
      </c>
      <c r="E21" s="612">
        <v>37216999.189999998</v>
      </c>
      <c r="F21" s="613">
        <v>20210089.920000002</v>
      </c>
      <c r="G21" s="615">
        <f t="shared" si="0"/>
        <v>-0.45696616170412951</v>
      </c>
      <c r="H21" s="616">
        <f t="shared" si="1"/>
        <v>2.4080466361693347E-2</v>
      </c>
    </row>
    <row r="22" spans="1:13" s="203" customFormat="1" ht="14.25" customHeight="1">
      <c r="A22" s="617" t="s">
        <v>492</v>
      </c>
      <c r="B22" s="618">
        <v>1324708.26</v>
      </c>
      <c r="C22" s="619">
        <v>2883891.69</v>
      </c>
      <c r="D22" s="614">
        <f t="shared" si="2"/>
        <v>1.1770013648137136</v>
      </c>
      <c r="E22" s="618">
        <v>3375166.51</v>
      </c>
      <c r="F22" s="619">
        <v>6103805.2199999997</v>
      </c>
      <c r="G22" s="615">
        <f t="shared" si="0"/>
        <v>0.80844565798918167</v>
      </c>
      <c r="H22" s="616">
        <f t="shared" si="1"/>
        <v>7.2727274772332257E-3</v>
      </c>
    </row>
    <row r="23" spans="1:13" s="203" customFormat="1" ht="14.25" customHeight="1">
      <c r="A23" s="617" t="s">
        <v>162</v>
      </c>
      <c r="B23" s="612">
        <v>1365209.3100000003</v>
      </c>
      <c r="C23" s="613">
        <v>1779542.54</v>
      </c>
      <c r="D23" s="614">
        <f t="shared" si="2"/>
        <v>0.30349428982431981</v>
      </c>
      <c r="E23" s="612">
        <v>2184894.58</v>
      </c>
      <c r="F23" s="613">
        <v>4210754.51</v>
      </c>
      <c r="G23" s="615">
        <f t="shared" si="0"/>
        <v>0.92721175133310085</v>
      </c>
      <c r="H23" s="616">
        <f t="shared" si="1"/>
        <v>5.0171440471949939E-3</v>
      </c>
    </row>
    <row r="24" spans="1:13" s="203" customFormat="1" ht="14.25" customHeight="1">
      <c r="A24" s="617" t="s">
        <v>28</v>
      </c>
      <c r="B24" s="618">
        <v>441824</v>
      </c>
      <c r="C24" s="619">
        <v>383316</v>
      </c>
      <c r="D24" s="614">
        <f t="shared" si="2"/>
        <v>-0.13242377055116972</v>
      </c>
      <c r="E24" s="618">
        <v>1575759</v>
      </c>
      <c r="F24" s="619">
        <v>2262568.25</v>
      </c>
      <c r="G24" s="615">
        <f t="shared" si="0"/>
        <v>0.43585932239638159</v>
      </c>
      <c r="H24" s="616">
        <f t="shared" si="1"/>
        <v>2.6958662158768059E-3</v>
      </c>
    </row>
    <row r="25" spans="1:13" s="203" customFormat="1" ht="14.25" customHeight="1">
      <c r="A25" s="617" t="s">
        <v>299</v>
      </c>
      <c r="B25" s="618">
        <v>19000</v>
      </c>
      <c r="C25" s="619">
        <v>173100</v>
      </c>
      <c r="D25" s="614">
        <f t="shared" si="2"/>
        <v>8.1105263157894729</v>
      </c>
      <c r="E25" s="618">
        <v>70200</v>
      </c>
      <c r="F25" s="619">
        <v>353100</v>
      </c>
      <c r="G25" s="615">
        <f t="shared" si="0"/>
        <v>4.0299145299145298</v>
      </c>
      <c r="H25" s="616">
        <f t="shared" si="1"/>
        <v>4.207211697707241E-4</v>
      </c>
    </row>
    <row r="26" spans="1:13" s="203" customFormat="1" ht="14.25" customHeight="1">
      <c r="A26" s="611" t="s">
        <v>300</v>
      </c>
      <c r="B26" s="612">
        <v>33195</v>
      </c>
      <c r="C26" s="613">
        <v>0</v>
      </c>
      <c r="D26" s="614">
        <f t="shared" si="2"/>
        <v>-1</v>
      </c>
      <c r="E26" s="612">
        <v>87484</v>
      </c>
      <c r="F26" s="613">
        <v>230200</v>
      </c>
      <c r="G26" s="615">
        <f t="shared" si="0"/>
        <v>1.6313383018609118</v>
      </c>
      <c r="H26" s="616">
        <f t="shared" si="1"/>
        <v>2.74284942739226E-4</v>
      </c>
    </row>
    <row r="27" spans="1:13" s="203" customFormat="1" ht="14.25" customHeight="1">
      <c r="A27" s="617" t="s">
        <v>298</v>
      </c>
      <c r="B27" s="618">
        <v>94541.489999999991</v>
      </c>
      <c r="C27" s="619">
        <v>18</v>
      </c>
      <c r="D27" s="614">
        <f t="shared" si="2"/>
        <v>-0.99980960740094116</v>
      </c>
      <c r="E27" s="618">
        <v>100504.63</v>
      </c>
      <c r="F27" s="619">
        <v>10118</v>
      </c>
      <c r="G27" s="615">
        <f t="shared" si="0"/>
        <v>-0.89932802100758935</v>
      </c>
      <c r="H27" s="616">
        <f t="shared" si="1"/>
        <v>1.2055669203455641E-5</v>
      </c>
    </row>
    <row r="28" spans="1:13" s="203" customFormat="1" ht="14.25" customHeight="1">
      <c r="A28" s="617" t="s">
        <v>561</v>
      </c>
      <c r="B28" s="612"/>
      <c r="C28" s="613">
        <v>150</v>
      </c>
      <c r="D28" s="614" t="s">
        <v>64</v>
      </c>
      <c r="E28" s="612">
        <v>1039.4000000000001</v>
      </c>
      <c r="F28" s="613">
        <v>270</v>
      </c>
      <c r="G28" s="615">
        <f t="shared" si="0"/>
        <v>-0.74023475081777956</v>
      </c>
      <c r="H28" s="616">
        <f t="shared" si="1"/>
        <v>3.2170692675756303E-7</v>
      </c>
    </row>
    <row r="29" spans="1:13" s="203" customFormat="1" ht="14.25" customHeight="1">
      <c r="A29" s="617" t="s">
        <v>302</v>
      </c>
      <c r="B29" s="618"/>
      <c r="C29" s="619">
        <v>0</v>
      </c>
      <c r="D29" s="614" t="s">
        <v>54</v>
      </c>
      <c r="E29" s="618">
        <v>3000</v>
      </c>
      <c r="F29" s="619">
        <v>20</v>
      </c>
      <c r="G29" s="615">
        <f t="shared" si="0"/>
        <v>-0.99333333333333329</v>
      </c>
      <c r="H29" s="616">
        <f t="shared" si="1"/>
        <v>2.383014272278245E-8</v>
      </c>
    </row>
    <row r="30" spans="1:13" s="203" customFormat="1" ht="14.25" customHeight="1" thickBot="1">
      <c r="A30" s="617" t="s">
        <v>301</v>
      </c>
      <c r="B30" s="612">
        <v>19800</v>
      </c>
      <c r="C30" s="613">
        <v>0</v>
      </c>
      <c r="D30" s="614">
        <f>C30/B30-1</f>
        <v>-1</v>
      </c>
      <c r="E30" s="612">
        <v>77800</v>
      </c>
      <c r="F30" s="613">
        <v>0</v>
      </c>
      <c r="G30" s="615">
        <f t="shared" si="0"/>
        <v>-1</v>
      </c>
      <c r="H30" s="616">
        <f t="shared" si="1"/>
        <v>0</v>
      </c>
    </row>
    <row r="31" spans="1:13" s="205" customFormat="1" ht="14.25" customHeight="1" thickBot="1">
      <c r="A31" s="398" t="s">
        <v>55</v>
      </c>
      <c r="B31" s="623">
        <f>SUM(B7:B30)</f>
        <v>218949765.72000006</v>
      </c>
      <c r="C31" s="623">
        <f>SUM(C7:C30)</f>
        <v>312254742.76000005</v>
      </c>
      <c r="D31" s="626">
        <f>C31/B31-1</f>
        <v>0.42614787338626958</v>
      </c>
      <c r="E31" s="624">
        <f>SUM(E7:E30)</f>
        <v>644824052.93999994</v>
      </c>
      <c r="F31" s="623">
        <f>SUM(F7:F30)</f>
        <v>839273194.14999986</v>
      </c>
      <c r="G31" s="626">
        <f t="shared" si="0"/>
        <v>0.30155379645568714</v>
      </c>
      <c r="H31" s="625">
        <f t="shared" si="1"/>
        <v>1</v>
      </c>
      <c r="I31" s="203"/>
      <c r="J31" s="203"/>
      <c r="K31" s="203"/>
      <c r="L31" s="203"/>
      <c r="M31" s="203"/>
    </row>
    <row r="32" spans="1:13" s="203" customFormat="1" ht="14.25" customHeight="1"/>
    <row r="33" spans="1:13" s="203" customFormat="1" ht="14.25" customHeight="1"/>
    <row r="34" spans="1:13" s="205" customFormat="1" ht="14.25" customHeight="1" thickBot="1">
      <c r="A34" s="206" t="s">
        <v>310</v>
      </c>
      <c r="B34" s="203"/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</row>
    <row r="35" spans="1:13" s="205" customFormat="1" ht="14.25" customHeight="1" thickBot="1">
      <c r="A35" s="203"/>
      <c r="B35" s="629" t="s">
        <v>522</v>
      </c>
      <c r="C35" s="630"/>
      <c r="D35" s="631"/>
      <c r="E35" s="632" t="s">
        <v>521</v>
      </c>
      <c r="F35" s="633"/>
      <c r="G35" s="633"/>
      <c r="H35" s="634"/>
      <c r="I35" s="203"/>
      <c r="J35" s="203"/>
      <c r="K35" s="203"/>
      <c r="L35" s="203"/>
      <c r="M35" s="203"/>
    </row>
    <row r="36" spans="1:13" s="203" customFormat="1" ht="14.25" customHeight="1" thickBot="1">
      <c r="A36" s="610"/>
      <c r="B36" s="394">
        <v>2017</v>
      </c>
      <c r="C36" s="395">
        <v>2018</v>
      </c>
      <c r="D36" s="396" t="s">
        <v>214</v>
      </c>
      <c r="E36" s="394">
        <v>2017</v>
      </c>
      <c r="F36" s="395">
        <v>2018</v>
      </c>
      <c r="G36" s="554" t="s">
        <v>214</v>
      </c>
      <c r="H36" s="397" t="s">
        <v>215</v>
      </c>
    </row>
    <row r="37" spans="1:13" s="203" customFormat="1" ht="14.25" customHeight="1">
      <c r="A37" s="391" t="s">
        <v>523</v>
      </c>
      <c r="B37" s="390">
        <v>40307295</v>
      </c>
      <c r="C37" s="388">
        <v>41831461.409999967</v>
      </c>
      <c r="D37" s="195">
        <f>C37/B37-1</f>
        <v>3.7813661522063668E-2</v>
      </c>
      <c r="E37" s="390">
        <v>91455638</v>
      </c>
      <c r="F37" s="388">
        <v>128257021.89999999</v>
      </c>
      <c r="G37" s="195">
        <f>F37/E37-1</f>
        <v>0.40239601083970333</v>
      </c>
      <c r="H37" s="360">
        <f>F37/$F$88</f>
        <v>0.15281915685380165</v>
      </c>
    </row>
    <row r="38" spans="1:13" s="203" customFormat="1" ht="14.25" customHeight="1">
      <c r="A38" s="391" t="s">
        <v>465</v>
      </c>
      <c r="B38" s="390">
        <v>-400000</v>
      </c>
      <c r="C38" s="388">
        <v>44748714</v>
      </c>
      <c r="D38" s="195" t="s">
        <v>64</v>
      </c>
      <c r="E38" s="390">
        <v>4846000</v>
      </c>
      <c r="F38" s="388">
        <v>74004714</v>
      </c>
      <c r="G38" s="195" t="s">
        <v>64</v>
      </c>
      <c r="H38" s="360">
        <f t="shared" ref="H38:H87" si="3">F38/$F$88</f>
        <v>8.8177144838934796E-2</v>
      </c>
    </row>
    <row r="39" spans="1:13" s="203" customFormat="1" ht="14.25" customHeight="1">
      <c r="A39" s="391" t="s">
        <v>22</v>
      </c>
      <c r="B39" s="390">
        <v>16880127</v>
      </c>
      <c r="C39" s="388">
        <v>31452515</v>
      </c>
      <c r="D39" s="195">
        <f t="shared" ref="D39:D88" si="4">C39/B39-1</f>
        <v>0.86328663285530971</v>
      </c>
      <c r="E39" s="390">
        <v>61644923</v>
      </c>
      <c r="F39" s="388">
        <v>72621994</v>
      </c>
      <c r="G39" s="195">
        <f t="shared" ref="G39:G87" si="5">F39/E39-1</f>
        <v>0.17806934400745389</v>
      </c>
      <c r="H39" s="360">
        <f t="shared" si="3"/>
        <v>8.6529624091652504E-2</v>
      </c>
    </row>
    <row r="40" spans="1:13" s="203" customFormat="1" ht="14.25" customHeight="1">
      <c r="A40" s="391" t="s">
        <v>305</v>
      </c>
      <c r="B40" s="390">
        <v>8449733</v>
      </c>
      <c r="C40" s="388">
        <v>20608074</v>
      </c>
      <c r="D40" s="195">
        <f t="shared" si="4"/>
        <v>1.4389023889867287</v>
      </c>
      <c r="E40" s="390">
        <v>14477146</v>
      </c>
      <c r="F40" s="388">
        <v>38422035</v>
      </c>
      <c r="G40" s="195">
        <f t="shared" si="5"/>
        <v>1.6539785535077147</v>
      </c>
      <c r="H40" s="360">
        <f t="shared" si="3"/>
        <v>4.5780128887487115E-2</v>
      </c>
    </row>
    <row r="41" spans="1:13" s="203" customFormat="1" ht="14.25" customHeight="1">
      <c r="A41" s="391" t="s">
        <v>473</v>
      </c>
      <c r="B41" s="390">
        <v>11802082</v>
      </c>
      <c r="C41" s="388">
        <v>14284850</v>
      </c>
      <c r="D41" s="195">
        <f t="shared" si="4"/>
        <v>0.2103669505092407</v>
      </c>
      <c r="E41" s="390">
        <v>31738961.25</v>
      </c>
      <c r="F41" s="388">
        <v>38235073</v>
      </c>
      <c r="G41" s="195">
        <f t="shared" si="5"/>
        <v>0.20467310504687664</v>
      </c>
      <c r="H41" s="360">
        <f t="shared" si="3"/>
        <v>4.555736233030027E-2</v>
      </c>
    </row>
    <row r="42" spans="1:13" s="203" customFormat="1" ht="14.25" customHeight="1">
      <c r="A42" s="391" t="s">
        <v>490</v>
      </c>
      <c r="B42" s="390">
        <v>7164775.3099999996</v>
      </c>
      <c r="C42" s="388">
        <v>14594367.949999999</v>
      </c>
      <c r="D42" s="195">
        <f t="shared" si="4"/>
        <v>1.0369610097375128</v>
      </c>
      <c r="E42" s="390">
        <v>31242867.909999996</v>
      </c>
      <c r="F42" s="388">
        <v>33386462.210000001</v>
      </c>
      <c r="G42" s="195">
        <f t="shared" si="5"/>
        <v>6.8610676400609805E-2</v>
      </c>
      <c r="H42" s="360">
        <f t="shared" si="3"/>
        <v>3.9780207973654128E-2</v>
      </c>
    </row>
    <row r="43" spans="1:13" s="203" customFormat="1" ht="14.25" customHeight="1">
      <c r="A43" s="391" t="s">
        <v>475</v>
      </c>
      <c r="B43" s="390">
        <v>4912472.38</v>
      </c>
      <c r="C43" s="388">
        <v>4753503.3499999996</v>
      </c>
      <c r="D43" s="195">
        <f t="shared" si="4"/>
        <v>-3.2360289830270839E-2</v>
      </c>
      <c r="E43" s="390">
        <v>16732259.949999999</v>
      </c>
      <c r="F43" s="388">
        <v>28980874.800000001</v>
      </c>
      <c r="G43" s="195">
        <f t="shared" si="5"/>
        <v>0.73203589273665348</v>
      </c>
      <c r="H43" s="360">
        <f t="shared" si="3"/>
        <v>3.4530919135754456E-2</v>
      </c>
    </row>
    <row r="44" spans="1:13" s="203" customFormat="1" ht="14.25" customHeight="1">
      <c r="A44" s="391" t="s">
        <v>474</v>
      </c>
      <c r="B44" s="390">
        <v>1875735</v>
      </c>
      <c r="C44" s="388">
        <v>8167980.3300000001</v>
      </c>
      <c r="D44" s="195">
        <f t="shared" si="4"/>
        <v>3.3545491927164548</v>
      </c>
      <c r="E44" s="390">
        <v>62130428</v>
      </c>
      <c r="F44" s="388">
        <v>25192118.859999999</v>
      </c>
      <c r="G44" s="195">
        <f t="shared" si="5"/>
        <v>-0.59452848353145105</v>
      </c>
      <c r="H44" s="360">
        <f t="shared" si="3"/>
        <v>3.0016589396154963E-2</v>
      </c>
    </row>
    <row r="45" spans="1:13" s="203" customFormat="1" ht="14.25" customHeight="1">
      <c r="A45" s="391" t="s">
        <v>499</v>
      </c>
      <c r="B45" s="390">
        <v>859000</v>
      </c>
      <c r="C45" s="388">
        <v>4090000</v>
      </c>
      <c r="D45" s="195" t="s">
        <v>64</v>
      </c>
      <c r="E45" s="390">
        <v>1473500</v>
      </c>
      <c r="F45" s="388">
        <v>25175000</v>
      </c>
      <c r="G45" s="195" t="s">
        <v>64</v>
      </c>
      <c r="H45" s="360">
        <f t="shared" si="3"/>
        <v>2.9996192152302398E-2</v>
      </c>
    </row>
    <row r="46" spans="1:13" s="203" customFormat="1" ht="14.25" customHeight="1">
      <c r="A46" s="391" t="s">
        <v>304</v>
      </c>
      <c r="B46" s="390">
        <v>3587107</v>
      </c>
      <c r="C46" s="388">
        <v>7392548</v>
      </c>
      <c r="D46" s="195">
        <f t="shared" si="4"/>
        <v>1.0608663192929568</v>
      </c>
      <c r="E46" s="390">
        <v>8951179</v>
      </c>
      <c r="F46" s="388">
        <v>24727192</v>
      </c>
      <c r="G46" s="195">
        <f t="shared" si="5"/>
        <v>1.76245084586064</v>
      </c>
      <c r="H46" s="360">
        <f t="shared" si="3"/>
        <v>2.9462625724682209E-2</v>
      </c>
    </row>
    <row r="47" spans="1:13" s="203" customFormat="1" ht="14.25" customHeight="1">
      <c r="A47" s="391" t="s">
        <v>562</v>
      </c>
      <c r="B47" s="390">
        <v>1379209.5</v>
      </c>
      <c r="C47" s="388">
        <v>6640090.0199999996</v>
      </c>
      <c r="D47" s="195">
        <f t="shared" si="4"/>
        <v>3.8144172585818179</v>
      </c>
      <c r="E47" s="390">
        <v>3740269.31</v>
      </c>
      <c r="F47" s="388">
        <v>20819291.59</v>
      </c>
      <c r="G47" s="195">
        <f t="shared" si="5"/>
        <v>4.5662546903607861</v>
      </c>
      <c r="H47" s="360">
        <f t="shared" si="3"/>
        <v>2.480633449884621E-2</v>
      </c>
    </row>
    <row r="48" spans="1:13" s="203" customFormat="1" ht="14.25" customHeight="1">
      <c r="A48" s="391" t="s">
        <v>160</v>
      </c>
      <c r="B48" s="390">
        <v>10592765</v>
      </c>
      <c r="C48" s="388">
        <v>7099945</v>
      </c>
      <c r="D48" s="195">
        <f t="shared" si="4"/>
        <v>-0.32973638138861761</v>
      </c>
      <c r="E48" s="390">
        <v>34312541</v>
      </c>
      <c r="F48" s="388">
        <v>19699264</v>
      </c>
      <c r="G48" s="195">
        <f t="shared" si="5"/>
        <v>-0.4258873453877986</v>
      </c>
      <c r="H48" s="360">
        <f t="shared" si="3"/>
        <v>2.3471813632688507E-2</v>
      </c>
    </row>
    <row r="49" spans="1:8" s="203" customFormat="1" ht="14.25" customHeight="1">
      <c r="A49" s="391" t="s">
        <v>306</v>
      </c>
      <c r="B49" s="390">
        <v>4693048.84</v>
      </c>
      <c r="C49" s="388">
        <v>8408806.0800000001</v>
      </c>
      <c r="D49" s="195">
        <f t="shared" si="4"/>
        <v>0.79175763276309752</v>
      </c>
      <c r="E49" s="390">
        <v>9183734.7199999988</v>
      </c>
      <c r="F49" s="388">
        <v>19048510.25</v>
      </c>
      <c r="G49" s="195">
        <f t="shared" si="5"/>
        <v>1.0741572824960697</v>
      </c>
      <c r="H49" s="360">
        <f t="shared" si="3"/>
        <v>2.2696435895694211E-2</v>
      </c>
    </row>
    <row r="50" spans="1:8" s="203" customFormat="1" ht="14.25" customHeight="1">
      <c r="A50" s="391" t="s">
        <v>31</v>
      </c>
      <c r="B50" s="390">
        <v>4127149</v>
      </c>
      <c r="C50" s="388">
        <v>6300406</v>
      </c>
      <c r="D50" s="195">
        <f t="shared" si="4"/>
        <v>0.52657585175626087</v>
      </c>
      <c r="E50" s="390">
        <v>11725622</v>
      </c>
      <c r="F50" s="388">
        <v>17765007.300000001</v>
      </c>
      <c r="G50" s="195">
        <f t="shared" si="5"/>
        <v>0.51505884293387605</v>
      </c>
      <c r="H50" s="360">
        <f t="shared" si="3"/>
        <v>2.1167132971513597E-2</v>
      </c>
    </row>
    <row r="51" spans="1:8" s="203" customFormat="1" ht="14.25" customHeight="1">
      <c r="A51" s="391" t="s">
        <v>476</v>
      </c>
      <c r="B51" s="390">
        <v>4782633</v>
      </c>
      <c r="C51" s="388">
        <v>7120494</v>
      </c>
      <c r="D51" s="195">
        <f t="shared" si="4"/>
        <v>0.48882299770858428</v>
      </c>
      <c r="E51" s="390">
        <v>13654787</v>
      </c>
      <c r="F51" s="388">
        <v>17762420</v>
      </c>
      <c r="G51" s="195">
        <f t="shared" si="5"/>
        <v>0.30081999814424054</v>
      </c>
      <c r="H51" s="360">
        <f t="shared" si="3"/>
        <v>2.1164050185100265E-2</v>
      </c>
    </row>
    <row r="52" spans="1:8" s="203" customFormat="1" ht="14.25" customHeight="1">
      <c r="A52" s="391" t="s">
        <v>161</v>
      </c>
      <c r="B52" s="390">
        <v>2019035</v>
      </c>
      <c r="C52" s="388">
        <v>5135765.68</v>
      </c>
      <c r="D52" s="195">
        <f t="shared" si="4"/>
        <v>1.543673428147605</v>
      </c>
      <c r="E52" s="390">
        <v>3742951</v>
      </c>
      <c r="F52" s="388">
        <v>17382222.129999999</v>
      </c>
      <c r="G52" s="195">
        <f t="shared" si="5"/>
        <v>3.6439886950163114</v>
      </c>
      <c r="H52" s="360">
        <f t="shared" si="3"/>
        <v>2.0711041709850369E-2</v>
      </c>
    </row>
    <row r="53" spans="1:8" s="203" customFormat="1" ht="14.25" customHeight="1">
      <c r="A53" s="391" t="s">
        <v>125</v>
      </c>
      <c r="B53" s="390">
        <v>27277375.409999993</v>
      </c>
      <c r="C53" s="388">
        <v>897662.85999999987</v>
      </c>
      <c r="D53" s="195">
        <f t="shared" si="4"/>
        <v>-0.96709130381836839</v>
      </c>
      <c r="E53" s="390">
        <v>53274903.839999989</v>
      </c>
      <c r="F53" s="388">
        <v>17320056.25</v>
      </c>
      <c r="G53" s="195">
        <f t="shared" si="5"/>
        <v>-0.67489277311476414</v>
      </c>
      <c r="H53" s="360">
        <f t="shared" si="3"/>
        <v>2.0636970620206002E-2</v>
      </c>
    </row>
    <row r="54" spans="1:8" s="203" customFormat="1" ht="14.25" customHeight="1">
      <c r="A54" s="391" t="s">
        <v>569</v>
      </c>
      <c r="B54" s="390">
        <v>550000</v>
      </c>
      <c r="C54" s="388">
        <v>5000000</v>
      </c>
      <c r="D54" s="195">
        <f t="shared" si="4"/>
        <v>8.0909090909090917</v>
      </c>
      <c r="E54" s="390">
        <v>1130000</v>
      </c>
      <c r="F54" s="388">
        <v>15000000</v>
      </c>
      <c r="G54" s="195" t="s">
        <v>64</v>
      </c>
      <c r="H54" s="360">
        <f t="shared" si="3"/>
        <v>1.7872607042086833E-2</v>
      </c>
    </row>
    <row r="55" spans="1:8" s="203" customFormat="1" ht="14.25" customHeight="1">
      <c r="A55" s="391" t="s">
        <v>24</v>
      </c>
      <c r="B55" s="390">
        <v>3028722</v>
      </c>
      <c r="C55" s="388">
        <v>8091629</v>
      </c>
      <c r="D55" s="195">
        <f t="shared" si="4"/>
        <v>1.6716314670015935</v>
      </c>
      <c r="E55" s="390">
        <v>10385664</v>
      </c>
      <c r="F55" s="388">
        <v>13771895</v>
      </c>
      <c r="G55" s="195">
        <f t="shared" si="5"/>
        <v>0.32604858004264337</v>
      </c>
      <c r="H55" s="360">
        <f t="shared" si="3"/>
        <v>1.6409311170658695E-2</v>
      </c>
    </row>
    <row r="56" spans="1:8" s="203" customFormat="1" ht="14.25" customHeight="1">
      <c r="A56" s="391" t="s">
        <v>29</v>
      </c>
      <c r="B56" s="390">
        <v>3436557</v>
      </c>
      <c r="C56" s="388">
        <v>4807905</v>
      </c>
      <c r="D56" s="195">
        <f t="shared" si="4"/>
        <v>0.39904706949426427</v>
      </c>
      <c r="E56" s="390">
        <v>10553177</v>
      </c>
      <c r="F56" s="388">
        <v>13644592</v>
      </c>
      <c r="G56" s="195">
        <f t="shared" si="5"/>
        <v>0.29293690421377372</v>
      </c>
      <c r="H56" s="360">
        <f t="shared" si="3"/>
        <v>1.6257628737706777E-2</v>
      </c>
    </row>
    <row r="57" spans="1:8" s="203" customFormat="1" ht="14.25" customHeight="1">
      <c r="A57" s="391" t="s">
        <v>491</v>
      </c>
      <c r="B57" s="390">
        <v>8916428.2000000011</v>
      </c>
      <c r="C57" s="388">
        <v>4140779.6</v>
      </c>
      <c r="D57" s="195">
        <f t="shared" si="4"/>
        <v>-0.53560108295382225</v>
      </c>
      <c r="E57" s="390">
        <v>24226071.050000004</v>
      </c>
      <c r="F57" s="388">
        <v>13213664.689999999</v>
      </c>
      <c r="G57" s="195">
        <f t="shared" si="5"/>
        <v>-0.45456840018637701</v>
      </c>
      <c r="H57" s="360">
        <f t="shared" si="3"/>
        <v>1.574417577268454E-2</v>
      </c>
    </row>
    <row r="58" spans="1:8" s="203" customFormat="1" ht="14.25" customHeight="1">
      <c r="A58" s="391" t="s">
        <v>477</v>
      </c>
      <c r="B58" s="390">
        <v>2550911</v>
      </c>
      <c r="C58" s="388">
        <v>3118008</v>
      </c>
      <c r="D58" s="195">
        <f t="shared" si="4"/>
        <v>0.22231155849812079</v>
      </c>
      <c r="E58" s="390">
        <v>8633364</v>
      </c>
      <c r="F58" s="388">
        <v>12560689.109999999</v>
      </c>
      <c r="G58" s="195">
        <f t="shared" si="5"/>
        <v>0.45490090652959836</v>
      </c>
      <c r="H58" s="360">
        <f t="shared" si="3"/>
        <v>1.4966150709389957E-2</v>
      </c>
    </row>
    <row r="59" spans="1:8" s="203" customFormat="1" ht="14.25" customHeight="1">
      <c r="A59" s="391" t="s">
        <v>570</v>
      </c>
      <c r="B59" s="390">
        <v>770000</v>
      </c>
      <c r="C59" s="388">
        <v>1329140.28</v>
      </c>
      <c r="D59" s="195">
        <f t="shared" si="4"/>
        <v>0.72615620779220791</v>
      </c>
      <c r="E59" s="390">
        <v>2598200</v>
      </c>
      <c r="F59" s="388">
        <v>11909655.279999999</v>
      </c>
      <c r="G59" s="195">
        <f t="shared" si="5"/>
        <v>3.5838100531136936</v>
      </c>
      <c r="H59" s="360">
        <f t="shared" si="3"/>
        <v>1.4190439255076973E-2</v>
      </c>
    </row>
    <row r="60" spans="1:8" s="203" customFormat="1" ht="14.25" customHeight="1">
      <c r="A60" s="391" t="s">
        <v>308</v>
      </c>
      <c r="B60" s="390">
        <v>1100035</v>
      </c>
      <c r="C60" s="388">
        <v>4543685</v>
      </c>
      <c r="D60" s="195">
        <f t="shared" si="4"/>
        <v>3.1304913025494647</v>
      </c>
      <c r="E60" s="390">
        <v>3293898</v>
      </c>
      <c r="F60" s="388">
        <v>8472684</v>
      </c>
      <c r="G60" s="195">
        <f t="shared" si="5"/>
        <v>1.5722362987560636</v>
      </c>
      <c r="H60" s="360">
        <f t="shared" si="3"/>
        <v>1.0095263448251762E-2</v>
      </c>
    </row>
    <row r="61" spans="1:8" s="203" customFormat="1" ht="14.25" customHeight="1">
      <c r="A61" s="391" t="s">
        <v>500</v>
      </c>
      <c r="B61" s="390">
        <v>4129032</v>
      </c>
      <c r="C61" s="388">
        <v>3157030</v>
      </c>
      <c r="D61" s="195">
        <f t="shared" si="4"/>
        <v>-0.23540674908792181</v>
      </c>
      <c r="E61" s="390">
        <v>7764171</v>
      </c>
      <c r="F61" s="388">
        <v>8442216</v>
      </c>
      <c r="G61" s="195">
        <f t="shared" si="5"/>
        <v>8.7329993118389515E-2</v>
      </c>
      <c r="H61" s="360">
        <f t="shared" si="3"/>
        <v>1.0058960608827874E-2</v>
      </c>
    </row>
    <row r="62" spans="1:8" s="203" customFormat="1" ht="14.25" customHeight="1">
      <c r="A62" s="391" t="s">
        <v>33</v>
      </c>
      <c r="B62" s="390">
        <v>767722.4</v>
      </c>
      <c r="C62" s="388">
        <v>2167792.2599999998</v>
      </c>
      <c r="D62" s="195">
        <f t="shared" si="4"/>
        <v>1.823666809773949</v>
      </c>
      <c r="E62" s="390">
        <v>2356756.98</v>
      </c>
      <c r="F62" s="388">
        <v>6743158.7299999995</v>
      </c>
      <c r="G62" s="195">
        <f t="shared" si="5"/>
        <v>1.861202401106286</v>
      </c>
      <c r="H62" s="360">
        <f t="shared" si="3"/>
        <v>8.0345217469138183E-3</v>
      </c>
    </row>
    <row r="63" spans="1:8" s="203" customFormat="1" ht="14.25" customHeight="1">
      <c r="A63" s="391" t="s">
        <v>32</v>
      </c>
      <c r="B63" s="390">
        <v>1765841</v>
      </c>
      <c r="C63" s="388">
        <v>2108417</v>
      </c>
      <c r="D63" s="195">
        <f t="shared" si="4"/>
        <v>0.19400161169663632</v>
      </c>
      <c r="E63" s="390">
        <v>6455223</v>
      </c>
      <c r="F63" s="388">
        <v>6214488</v>
      </c>
      <c r="G63" s="195">
        <f t="shared" si="5"/>
        <v>-3.7293057110498018E-2</v>
      </c>
      <c r="H63" s="360">
        <f t="shared" si="3"/>
        <v>7.4046067994509406E-3</v>
      </c>
    </row>
    <row r="64" spans="1:8" s="203" customFormat="1" ht="14.25" customHeight="1">
      <c r="A64" s="391" t="s">
        <v>478</v>
      </c>
      <c r="B64" s="390">
        <v>977302.57000000007</v>
      </c>
      <c r="C64" s="388">
        <v>2824212</v>
      </c>
      <c r="D64" s="195">
        <f t="shared" si="4"/>
        <v>1.8898031036590845</v>
      </c>
      <c r="E64" s="390">
        <v>2929549.09</v>
      </c>
      <c r="F64" s="388">
        <v>5738019.8700000001</v>
      </c>
      <c r="G64" s="195">
        <f t="shared" si="5"/>
        <v>0.95866998426027417</v>
      </c>
      <c r="H64" s="360">
        <f t="shared" si="3"/>
        <v>6.836891622413078E-3</v>
      </c>
    </row>
    <row r="65" spans="1:8" s="203" customFormat="1" ht="14.25" customHeight="1">
      <c r="A65" s="391" t="s">
        <v>30</v>
      </c>
      <c r="B65" s="390">
        <v>797093</v>
      </c>
      <c r="C65" s="388">
        <v>1125306</v>
      </c>
      <c r="D65" s="195">
        <f t="shared" si="4"/>
        <v>0.41176249195514192</v>
      </c>
      <c r="E65" s="390">
        <v>4037421</v>
      </c>
      <c r="F65" s="388">
        <v>5509298</v>
      </c>
      <c r="G65" s="195">
        <f t="shared" si="5"/>
        <v>0.36455871210854651</v>
      </c>
      <c r="H65" s="360">
        <f t="shared" si="3"/>
        <v>6.5643678821169929E-3</v>
      </c>
    </row>
    <row r="66" spans="1:8" s="203" customFormat="1" ht="14.25" customHeight="1">
      <c r="A66" s="391" t="s">
        <v>563</v>
      </c>
      <c r="B66" s="390">
        <v>555136</v>
      </c>
      <c r="C66" s="388">
        <v>1851692.85</v>
      </c>
      <c r="D66" s="195">
        <f t="shared" si="4"/>
        <v>2.3355661495561448</v>
      </c>
      <c r="E66" s="390">
        <v>1573672</v>
      </c>
      <c r="F66" s="388">
        <v>5244033.8499999996</v>
      </c>
      <c r="G66" s="195">
        <f t="shared" si="5"/>
        <v>2.3323550587415927</v>
      </c>
      <c r="H66" s="360">
        <f t="shared" si="3"/>
        <v>6.2483037544301141E-3</v>
      </c>
    </row>
    <row r="67" spans="1:8" s="203" customFormat="1" ht="14.25" customHeight="1">
      <c r="A67" s="391" t="s">
        <v>564</v>
      </c>
      <c r="B67" s="390">
        <v>621916</v>
      </c>
      <c r="C67" s="388">
        <v>1362801.5</v>
      </c>
      <c r="D67" s="195">
        <f t="shared" si="4"/>
        <v>1.1912951266730554</v>
      </c>
      <c r="E67" s="390">
        <v>2274587</v>
      </c>
      <c r="F67" s="388">
        <v>5016709.93</v>
      </c>
      <c r="G67" s="195">
        <f t="shared" si="5"/>
        <v>1.2055476136986627</v>
      </c>
      <c r="H67" s="360">
        <f t="shared" si="3"/>
        <v>5.9774456815349956E-3</v>
      </c>
    </row>
    <row r="68" spans="1:8" s="203" customFormat="1" ht="14.25" customHeight="1">
      <c r="A68" s="391" t="s">
        <v>25</v>
      </c>
      <c r="B68" s="390">
        <v>1873094</v>
      </c>
      <c r="C68" s="388">
        <v>963649</v>
      </c>
      <c r="D68" s="195">
        <f t="shared" si="4"/>
        <v>-0.48553089166907804</v>
      </c>
      <c r="E68" s="390">
        <v>5254714</v>
      </c>
      <c r="F68" s="388">
        <v>4910956</v>
      </c>
      <c r="G68" s="195">
        <f t="shared" si="5"/>
        <v>-6.5418974277191899E-2</v>
      </c>
      <c r="H68" s="360">
        <f t="shared" si="3"/>
        <v>5.8514391192652383E-3</v>
      </c>
    </row>
    <row r="69" spans="1:8" s="203" customFormat="1" ht="14.25" customHeight="1">
      <c r="A69" s="391" t="s">
        <v>565</v>
      </c>
      <c r="B69" s="390">
        <v>702752</v>
      </c>
      <c r="C69" s="388">
        <v>1095368.7</v>
      </c>
      <c r="D69" s="195">
        <f t="shared" si="4"/>
        <v>0.55868457151313677</v>
      </c>
      <c r="E69" s="390">
        <v>2360525</v>
      </c>
      <c r="F69" s="388">
        <v>4850302.7</v>
      </c>
      <c r="G69" s="195">
        <f t="shared" si="5"/>
        <v>1.0547559123500068</v>
      </c>
      <c r="H69" s="360">
        <f t="shared" si="3"/>
        <v>5.7791702794848512E-3</v>
      </c>
    </row>
    <row r="70" spans="1:8" s="203" customFormat="1" ht="14.25" customHeight="1">
      <c r="A70" s="391" t="s">
        <v>566</v>
      </c>
      <c r="B70" s="390">
        <v>1126854</v>
      </c>
      <c r="C70" s="388">
        <v>468967</v>
      </c>
      <c r="D70" s="195">
        <f t="shared" si="4"/>
        <v>-0.58382629870418001</v>
      </c>
      <c r="E70" s="390">
        <v>2518352</v>
      </c>
      <c r="F70" s="388">
        <v>4233615</v>
      </c>
      <c r="G70" s="195">
        <f t="shared" si="5"/>
        <v>0.68110534190613548</v>
      </c>
      <c r="H70" s="360">
        <f t="shared" si="3"/>
        <v>5.0443824841656295E-3</v>
      </c>
    </row>
    <row r="71" spans="1:8" s="203" customFormat="1" ht="14.25" customHeight="1">
      <c r="A71" s="391" t="s">
        <v>463</v>
      </c>
      <c r="B71" s="390">
        <v>70000</v>
      </c>
      <c r="C71" s="388">
        <v>1648796.07</v>
      </c>
      <c r="D71" s="195" t="s">
        <v>64</v>
      </c>
      <c r="E71" s="390">
        <v>240000</v>
      </c>
      <c r="F71" s="388">
        <v>3727519.54</v>
      </c>
      <c r="G71" s="195" t="s">
        <v>64</v>
      </c>
      <c r="H71" s="360">
        <f t="shared" si="3"/>
        <v>4.4413661320080178E-3</v>
      </c>
    </row>
    <row r="72" spans="1:8" s="203" customFormat="1" ht="14.25" customHeight="1">
      <c r="A72" s="391" t="s">
        <v>572</v>
      </c>
      <c r="B72" s="390">
        <v>2488206</v>
      </c>
      <c r="C72" s="388">
        <v>1999087</v>
      </c>
      <c r="D72" s="195">
        <f t="shared" si="4"/>
        <v>-0.19657496204092428</v>
      </c>
      <c r="E72" s="390">
        <v>4276663.96</v>
      </c>
      <c r="F72" s="388">
        <v>3633779</v>
      </c>
      <c r="G72" s="195">
        <f t="shared" si="5"/>
        <v>-0.15032393613642725</v>
      </c>
      <c r="H72" s="360">
        <f t="shared" si="3"/>
        <v>4.329673609652483E-3</v>
      </c>
    </row>
    <row r="73" spans="1:8" s="203" customFormat="1" ht="14.25" customHeight="1">
      <c r="A73" s="391" t="s">
        <v>307</v>
      </c>
      <c r="B73" s="390">
        <v>731107</v>
      </c>
      <c r="C73" s="388">
        <v>1325360.26</v>
      </c>
      <c r="D73" s="195">
        <f t="shared" si="4"/>
        <v>0.81281298086326625</v>
      </c>
      <c r="E73" s="390">
        <v>2533305.38</v>
      </c>
      <c r="F73" s="388">
        <v>2897489.0999999996</v>
      </c>
      <c r="G73" s="195">
        <f t="shared" si="5"/>
        <v>0.14375831783849113</v>
      </c>
      <c r="H73" s="360">
        <f t="shared" si="3"/>
        <v>3.4523789395353218E-3</v>
      </c>
    </row>
    <row r="74" spans="1:8" s="203" customFormat="1" ht="14.25" customHeight="1">
      <c r="A74" s="392" t="s">
        <v>309</v>
      </c>
      <c r="B74" s="390">
        <v>2145029.92</v>
      </c>
      <c r="C74" s="389">
        <v>1159798.6299999999</v>
      </c>
      <c r="D74" s="195">
        <f t="shared" si="4"/>
        <v>-0.45930887994326908</v>
      </c>
      <c r="E74" s="390">
        <v>3833412.44</v>
      </c>
      <c r="F74" s="388">
        <v>2566314.84</v>
      </c>
      <c r="G74" s="195">
        <f t="shared" si="5"/>
        <v>-0.33054037879628739</v>
      </c>
      <c r="H74" s="360">
        <f t="shared" si="3"/>
        <v>3.0577824454397291E-3</v>
      </c>
    </row>
    <row r="75" spans="1:8" s="203" customFormat="1" ht="14.25" customHeight="1">
      <c r="A75" s="391" t="s">
        <v>464</v>
      </c>
      <c r="B75" s="390">
        <v>315160</v>
      </c>
      <c r="C75" s="388">
        <v>1040000</v>
      </c>
      <c r="D75" s="195">
        <f t="shared" si="4"/>
        <v>2.2999111562381014</v>
      </c>
      <c r="E75" s="390">
        <v>1285160</v>
      </c>
      <c r="F75" s="388">
        <v>2530000</v>
      </c>
      <c r="G75" s="195">
        <f t="shared" si="5"/>
        <v>0.96862647452457273</v>
      </c>
      <c r="H75" s="360">
        <f t="shared" si="3"/>
        <v>3.0145130544319788E-3</v>
      </c>
    </row>
    <row r="76" spans="1:8" s="203" customFormat="1" ht="14.25" customHeight="1">
      <c r="A76" s="391" t="s">
        <v>567</v>
      </c>
      <c r="B76" s="390">
        <v>0</v>
      </c>
      <c r="C76" s="388">
        <v>612282</v>
      </c>
      <c r="D76" s="195" t="s">
        <v>64</v>
      </c>
      <c r="E76" s="390">
        <v>0</v>
      </c>
      <c r="F76" s="388">
        <v>2510654</v>
      </c>
      <c r="G76" s="195" t="s">
        <v>64</v>
      </c>
      <c r="H76" s="360">
        <f t="shared" si="3"/>
        <v>2.9914621573762313E-3</v>
      </c>
    </row>
    <row r="77" spans="1:8" s="203" customFormat="1" ht="14.25" customHeight="1">
      <c r="A77" s="391" t="s">
        <v>479</v>
      </c>
      <c r="B77" s="390">
        <v>2026348.0899999999</v>
      </c>
      <c r="C77" s="388">
        <v>321117.93</v>
      </c>
      <c r="D77" s="195">
        <f t="shared" si="4"/>
        <v>-0.84152874247780396</v>
      </c>
      <c r="E77" s="390">
        <v>4579465.72</v>
      </c>
      <c r="F77" s="388">
        <v>2451676.7100000004</v>
      </c>
      <c r="G77" s="195">
        <f t="shared" si="5"/>
        <v>-0.46463695550929884</v>
      </c>
      <c r="H77" s="360">
        <f t="shared" si="3"/>
        <v>2.9211902954710853E-3</v>
      </c>
    </row>
    <row r="78" spans="1:8" s="203" customFormat="1" ht="14.25" customHeight="1">
      <c r="A78" s="391" t="s">
        <v>560</v>
      </c>
      <c r="B78" s="390">
        <v>5838.92</v>
      </c>
      <c r="C78" s="388">
        <v>1420587.3800000001</v>
      </c>
      <c r="D78" s="195" t="s">
        <v>64</v>
      </c>
      <c r="E78" s="390">
        <v>424168.05</v>
      </c>
      <c r="F78" s="388">
        <v>2258860.98</v>
      </c>
      <c r="G78" s="195">
        <f t="shared" si="5"/>
        <v>4.3253916224949052</v>
      </c>
      <c r="H78" s="360">
        <f t="shared" si="3"/>
        <v>2.6914489772162107E-3</v>
      </c>
    </row>
    <row r="79" spans="1:8" s="203" customFormat="1" ht="14.25" customHeight="1">
      <c r="A79" s="391" t="s">
        <v>544</v>
      </c>
      <c r="B79" s="390">
        <v>129424</v>
      </c>
      <c r="C79" s="388">
        <v>381564.82</v>
      </c>
      <c r="D79" s="195">
        <f t="shared" si="4"/>
        <v>1.9481766905674371</v>
      </c>
      <c r="E79" s="390">
        <v>370093</v>
      </c>
      <c r="F79" s="388">
        <v>2165314.8199999998</v>
      </c>
      <c r="G79" s="195">
        <f t="shared" si="5"/>
        <v>4.8507316269153966</v>
      </c>
      <c r="H79" s="360">
        <f t="shared" si="3"/>
        <v>2.5799880600177985E-3</v>
      </c>
    </row>
    <row r="80" spans="1:8" s="203" customFormat="1" ht="14.25" customHeight="1">
      <c r="A80" s="391" t="s">
        <v>545</v>
      </c>
      <c r="B80" s="390">
        <v>636503</v>
      </c>
      <c r="C80" s="388">
        <v>1455442</v>
      </c>
      <c r="D80" s="195">
        <f t="shared" si="4"/>
        <v>1.2866223725575527</v>
      </c>
      <c r="E80" s="390">
        <v>1106848</v>
      </c>
      <c r="F80" s="388">
        <v>1861111.87</v>
      </c>
      <c r="G80" s="195">
        <f t="shared" si="5"/>
        <v>0.68145207833415267</v>
      </c>
      <c r="H80" s="360">
        <f t="shared" si="3"/>
        <v>2.2175280742582262E-3</v>
      </c>
    </row>
    <row r="81" spans="1:13" s="203" customFormat="1" ht="14.25" customHeight="1">
      <c r="A81" s="391" t="s">
        <v>573</v>
      </c>
      <c r="B81" s="390">
        <v>486470.53</v>
      </c>
      <c r="C81" s="388">
        <v>1684787</v>
      </c>
      <c r="D81" s="195">
        <f t="shared" si="4"/>
        <v>2.46328687166312</v>
      </c>
      <c r="E81" s="390">
        <v>1664218.1700000002</v>
      </c>
      <c r="F81" s="388">
        <v>1686826.79</v>
      </c>
      <c r="G81" s="195">
        <f t="shared" si="5"/>
        <v>1.3585129887146774E-2</v>
      </c>
      <c r="H81" s="360">
        <f t="shared" si="3"/>
        <v>2.0098661577156482E-3</v>
      </c>
    </row>
    <row r="82" spans="1:13" s="203" customFormat="1" ht="14.25" customHeight="1">
      <c r="A82" s="391" t="s">
        <v>546</v>
      </c>
      <c r="B82" s="390">
        <v>1306313.2400000002</v>
      </c>
      <c r="C82" s="388">
        <v>1161125.54</v>
      </c>
      <c r="D82" s="195">
        <f t="shared" si="4"/>
        <v>-0.11114309765397479</v>
      </c>
      <c r="E82" s="390">
        <v>1979176.3900000001</v>
      </c>
      <c r="F82" s="388">
        <v>1638113</v>
      </c>
      <c r="G82" s="195">
        <f t="shared" si="5"/>
        <v>-0.17232591886365423</v>
      </c>
      <c r="H82" s="360">
        <f t="shared" si="3"/>
        <v>1.9518233293022657E-3</v>
      </c>
    </row>
    <row r="83" spans="1:13" s="203" customFormat="1" ht="14.25" customHeight="1">
      <c r="A83" s="391" t="s">
        <v>568</v>
      </c>
      <c r="B83" s="390">
        <v>437955</v>
      </c>
      <c r="C83" s="388">
        <v>310633.77</v>
      </c>
      <c r="D83" s="195">
        <f t="shared" si="4"/>
        <v>-0.29071760797342183</v>
      </c>
      <c r="E83" s="390">
        <v>1020978</v>
      </c>
      <c r="F83" s="388">
        <v>1446235.77</v>
      </c>
      <c r="G83" s="195">
        <f t="shared" si="5"/>
        <v>0.4165200131638489</v>
      </c>
      <c r="H83" s="360">
        <f t="shared" si="3"/>
        <v>1.7232002404946581E-3</v>
      </c>
    </row>
    <row r="84" spans="1:13" s="203" customFormat="1" ht="14.25" customHeight="1">
      <c r="A84" s="391" t="s">
        <v>547</v>
      </c>
      <c r="B84" s="390">
        <v>555000</v>
      </c>
      <c r="C84" s="388">
        <v>810276.5</v>
      </c>
      <c r="D84" s="195">
        <f t="shared" si="4"/>
        <v>0.45995765765765761</v>
      </c>
      <c r="E84" s="390">
        <v>1252000</v>
      </c>
      <c r="F84" s="388">
        <v>1388287.6</v>
      </c>
      <c r="G84" s="195">
        <f t="shared" si="5"/>
        <v>0.10885591054313104</v>
      </c>
      <c r="H84" s="360">
        <f t="shared" si="3"/>
        <v>1.6541545824134553E-3</v>
      </c>
    </row>
    <row r="85" spans="1:13" s="203" customFormat="1" ht="14.25" customHeight="1">
      <c r="A85" s="391" t="s">
        <v>489</v>
      </c>
      <c r="B85" s="390">
        <v>705473</v>
      </c>
      <c r="C85" s="388">
        <v>551916</v>
      </c>
      <c r="D85" s="195">
        <f t="shared" si="4"/>
        <v>-0.21766531107498088</v>
      </c>
      <c r="E85" s="390">
        <v>1809963</v>
      </c>
      <c r="F85" s="388">
        <v>1368262</v>
      </c>
      <c r="G85" s="195">
        <f t="shared" si="5"/>
        <v>-0.24403869029366898</v>
      </c>
      <c r="H85" s="360">
        <f t="shared" si="3"/>
        <v>1.6302939371079875E-3</v>
      </c>
    </row>
    <row r="86" spans="1:13" s="203" customFormat="1" ht="14.25" customHeight="1">
      <c r="A86" s="391" t="s">
        <v>548</v>
      </c>
      <c r="B86" s="390">
        <v>327262</v>
      </c>
      <c r="C86" s="388">
        <v>891826</v>
      </c>
      <c r="D86" s="195">
        <f t="shared" si="4"/>
        <v>1.7251132120441723</v>
      </c>
      <c r="E86" s="390">
        <v>806216</v>
      </c>
      <c r="F86" s="388">
        <v>1362928</v>
      </c>
      <c r="G86" s="195">
        <f t="shared" si="5"/>
        <v>0.69052462367405254</v>
      </c>
      <c r="H86" s="360">
        <f t="shared" si="3"/>
        <v>1.6239384380438214E-3</v>
      </c>
    </row>
    <row r="87" spans="1:13" s="205" customFormat="1" ht="14.25" customHeight="1">
      <c r="A87" s="393" t="s">
        <v>549</v>
      </c>
      <c r="B87" s="390">
        <v>22604736.409999996</v>
      </c>
      <c r="C87" s="388">
        <v>13796574.99000001</v>
      </c>
      <c r="D87" s="195">
        <f t="shared" si="4"/>
        <v>-0.38965999250065964</v>
      </c>
      <c r="E87" s="390">
        <v>64969327.730000257</v>
      </c>
      <c r="F87" s="388">
        <v>39504584.680000067</v>
      </c>
      <c r="G87" s="195">
        <f t="shared" si="5"/>
        <v>-0.39195023158969189</v>
      </c>
      <c r="H87" s="360">
        <f t="shared" si="3"/>
        <v>4.7069994556432314E-2</v>
      </c>
      <c r="I87" s="203"/>
      <c r="J87" s="203"/>
      <c r="K87" s="203"/>
      <c r="L87" s="203"/>
      <c r="M87" s="203"/>
    </row>
    <row r="88" spans="1:13" s="199" customFormat="1" ht="13.5" thickBot="1">
      <c r="A88" s="563" t="s">
        <v>55</v>
      </c>
      <c r="B88" s="564">
        <f>SUM(B37:B87)</f>
        <v>218949765.71999997</v>
      </c>
      <c r="C88" s="564">
        <f>SUM(C37:C87)</f>
        <v>312254742.75999999</v>
      </c>
      <c r="D88" s="565">
        <f t="shared" si="4"/>
        <v>0.42614787338627003</v>
      </c>
      <c r="E88" s="564">
        <f>SUM(E37:E87)</f>
        <v>644824052.94000018</v>
      </c>
      <c r="F88" s="564">
        <f>SUM(F37:F87)</f>
        <v>839273194.1500001</v>
      </c>
      <c r="G88" s="565">
        <f t="shared" ref="G88" si="6">+F88/E88-1</f>
        <v>0.30155379645568692</v>
      </c>
      <c r="H88" s="565">
        <f t="shared" ref="H88" si="7">+F88/$F$88</f>
        <v>1</v>
      </c>
    </row>
    <row r="89" spans="1:13" s="199" customFormat="1">
      <c r="B89" s="211"/>
      <c r="E89" s="211"/>
      <c r="F89" s="211"/>
    </row>
    <row r="90" spans="1:13" s="199" customFormat="1">
      <c r="B90" s="620"/>
      <c r="C90" s="620"/>
      <c r="E90" s="211"/>
      <c r="F90" s="211"/>
    </row>
    <row r="91" spans="1:13" s="199" customFormat="1"/>
    <row r="92" spans="1:13" s="199" customFormat="1"/>
    <row r="93" spans="1:13" s="199" customFormat="1"/>
    <row r="94" spans="1:13" s="199" customFormat="1"/>
    <row r="95" spans="1:13" s="199" customFormat="1"/>
    <row r="96" spans="1:13" s="199" customFormat="1"/>
    <row r="97" s="199" customFormat="1"/>
    <row r="98" s="199" customFormat="1"/>
    <row r="99" s="199" customFormat="1"/>
    <row r="100" s="199" customFormat="1"/>
    <row r="101" s="199" customFormat="1"/>
    <row r="102" s="199" customFormat="1"/>
    <row r="103" s="199" customFormat="1"/>
    <row r="104" s="199" customFormat="1"/>
    <row r="105" s="199" customFormat="1"/>
    <row r="106" s="199" customFormat="1"/>
    <row r="107" s="199" customFormat="1"/>
    <row r="108" s="199" customFormat="1"/>
    <row r="109" s="199" customFormat="1"/>
    <row r="110" s="199" customFormat="1"/>
    <row r="111" s="199" customFormat="1"/>
    <row r="112" s="199" customFormat="1"/>
    <row r="113" s="199" customFormat="1"/>
    <row r="114" s="199" customFormat="1"/>
    <row r="115" s="199" customFormat="1"/>
    <row r="116" s="199" customFormat="1"/>
    <row r="117" s="199" customFormat="1"/>
    <row r="118" s="199" customFormat="1"/>
    <row r="119" s="199" customFormat="1"/>
    <row r="120" s="199" customFormat="1"/>
    <row r="121" s="199" customFormat="1"/>
    <row r="122" s="199" customFormat="1"/>
    <row r="123" s="199" customFormat="1"/>
    <row r="124" s="199" customFormat="1"/>
    <row r="125" s="199" customFormat="1"/>
    <row r="126" s="199" customFormat="1"/>
    <row r="127" s="199" customFormat="1"/>
    <row r="128" s="199" customFormat="1"/>
    <row r="129" s="199" customFormat="1"/>
    <row r="130" s="199" customFormat="1"/>
    <row r="131" s="199" customFormat="1"/>
    <row r="132" s="199" customFormat="1"/>
    <row r="133" s="199" customFormat="1"/>
    <row r="134" s="199" customFormat="1"/>
    <row r="135" s="199" customFormat="1"/>
    <row r="136" s="199" customFormat="1"/>
    <row r="137" s="199" customFormat="1"/>
    <row r="138" s="199" customFormat="1"/>
    <row r="139" s="199" customFormat="1"/>
    <row r="140" s="199" customFormat="1"/>
    <row r="141" s="199" customFormat="1"/>
    <row r="142" s="199" customFormat="1"/>
    <row r="143" s="199" customFormat="1"/>
    <row r="144" s="199" customFormat="1"/>
    <row r="145" s="199" customFormat="1"/>
    <row r="146" s="199" customFormat="1"/>
    <row r="147" s="199" customFormat="1"/>
    <row r="148" s="199" customFormat="1"/>
    <row r="149" s="199" customFormat="1"/>
    <row r="150" s="199" customFormat="1"/>
    <row r="151" s="199" customFormat="1"/>
    <row r="152" s="199" customFormat="1"/>
    <row r="153" s="199" customFormat="1"/>
    <row r="154" s="199" customFormat="1"/>
    <row r="155" s="199" customFormat="1"/>
    <row r="156" s="199" customFormat="1"/>
    <row r="157" s="199" customFormat="1"/>
    <row r="158" s="199" customFormat="1"/>
    <row r="159" s="199" customFormat="1"/>
    <row r="160" s="199" customFormat="1"/>
    <row r="161" s="199" customFormat="1"/>
    <row r="162" s="199" customFormat="1"/>
    <row r="163" s="199" customFormat="1"/>
    <row r="164" s="199" customFormat="1"/>
    <row r="165" s="199" customFormat="1"/>
    <row r="166" s="199" customFormat="1"/>
    <row r="167" s="199" customFormat="1"/>
    <row r="168" s="199" customFormat="1"/>
    <row r="169" s="199" customFormat="1"/>
    <row r="170" s="199" customFormat="1"/>
    <row r="171" s="199" customFormat="1"/>
    <row r="172" s="199" customFormat="1"/>
    <row r="173" s="199" customFormat="1"/>
    <row r="174" s="199" customFormat="1"/>
    <row r="175" s="199" customFormat="1"/>
    <row r="176" s="199" customFormat="1"/>
    <row r="177" s="199" customFormat="1"/>
    <row r="178" s="199" customFormat="1"/>
    <row r="179" s="199" customFormat="1"/>
    <row r="180" s="199" customFormat="1"/>
    <row r="181" s="199" customFormat="1"/>
    <row r="182" s="199" customFormat="1"/>
    <row r="183" s="199" customFormat="1"/>
    <row r="184" s="199" customFormat="1"/>
    <row r="185" s="199" customFormat="1"/>
    <row r="186" s="199" customFormat="1"/>
    <row r="187" s="199" customFormat="1"/>
    <row r="188" s="199" customFormat="1"/>
    <row r="189" s="199" customFormat="1"/>
    <row r="190" s="199" customFormat="1"/>
    <row r="191" s="199" customFormat="1"/>
    <row r="192" s="199" customFormat="1"/>
    <row r="193" s="199" customFormat="1"/>
    <row r="194" s="199" customFormat="1"/>
    <row r="195" s="199" customFormat="1"/>
    <row r="196" s="199" customFormat="1"/>
    <row r="197" s="199" customFormat="1"/>
    <row r="198" s="199" customFormat="1"/>
    <row r="199" s="199" customFormat="1"/>
    <row r="200" s="199" customFormat="1"/>
    <row r="201" s="199" customFormat="1"/>
    <row r="202" s="199" customFormat="1"/>
    <row r="203" s="199" customFormat="1"/>
    <row r="204" s="199" customFormat="1"/>
    <row r="205" s="199" customFormat="1"/>
    <row r="206" s="199" customFormat="1"/>
    <row r="207" s="199" customFormat="1"/>
    <row r="208" s="199" customFormat="1"/>
    <row r="209" s="199" customFormat="1"/>
    <row r="210" s="199" customFormat="1"/>
    <row r="211" s="199" customFormat="1"/>
    <row r="212" s="199" customFormat="1"/>
    <row r="213" s="199" customFormat="1"/>
    <row r="214" s="199" customFormat="1"/>
    <row r="215" s="199" customFormat="1"/>
    <row r="216" s="199" customFormat="1"/>
    <row r="217" s="199" customFormat="1"/>
    <row r="218" s="199" customFormat="1"/>
    <row r="219" s="199" customFormat="1"/>
    <row r="220" s="199" customFormat="1"/>
    <row r="221" s="199" customFormat="1"/>
    <row r="222" s="199" customFormat="1"/>
    <row r="223" s="199" customFormat="1"/>
    <row r="224" s="199" customFormat="1"/>
    <row r="225" s="199" customFormat="1"/>
    <row r="226" s="199" customFormat="1"/>
    <row r="227" s="199" customFormat="1"/>
    <row r="228" s="199" customFormat="1"/>
    <row r="229" s="199" customFormat="1"/>
    <row r="230" s="199" customFormat="1"/>
    <row r="231" s="199" customFormat="1"/>
    <row r="232" s="199" customFormat="1"/>
    <row r="233" s="199" customFormat="1"/>
    <row r="234" s="199" customFormat="1"/>
    <row r="235" s="199" customFormat="1"/>
    <row r="236" s="199" customFormat="1"/>
    <row r="237" s="199" customFormat="1"/>
    <row r="238" s="199" customFormat="1"/>
    <row r="239" s="199" customFormat="1"/>
    <row r="240" s="199" customFormat="1"/>
    <row r="241" s="199" customFormat="1"/>
    <row r="242" s="199" customFormat="1"/>
    <row r="243" s="199" customFormat="1"/>
    <row r="244" s="199" customFormat="1"/>
    <row r="245" s="199" customFormat="1"/>
    <row r="246" s="199" customFormat="1"/>
    <row r="247" s="199" customFormat="1"/>
    <row r="248" s="199" customFormat="1"/>
    <row r="249" s="199" customFormat="1"/>
    <row r="250" s="199" customFormat="1"/>
    <row r="251" s="199" customFormat="1"/>
    <row r="252" s="199" customFormat="1"/>
    <row r="253" s="199" customFormat="1"/>
    <row r="254" s="199" customFormat="1"/>
    <row r="255" s="199" customFormat="1"/>
    <row r="256" s="199" customFormat="1"/>
    <row r="257" s="199" customFormat="1"/>
    <row r="258" s="199" customFormat="1"/>
    <row r="259" s="199" customFormat="1"/>
    <row r="260" s="199" customFormat="1"/>
    <row r="261" s="199" customFormat="1"/>
    <row r="262" s="199" customFormat="1"/>
    <row r="263" s="199" customFormat="1"/>
    <row r="264" s="199" customFormat="1"/>
    <row r="265" s="199" customFormat="1"/>
    <row r="266" s="199" customFormat="1"/>
    <row r="267" s="199" customFormat="1"/>
    <row r="268" s="199" customFormat="1"/>
    <row r="269" s="199" customFormat="1"/>
    <row r="270" s="199" customFormat="1"/>
    <row r="271" s="199" customFormat="1"/>
    <row r="272" s="199" customFormat="1"/>
    <row r="273" s="199" customFormat="1"/>
    <row r="274" s="199" customFormat="1"/>
    <row r="275" s="199" customFormat="1"/>
    <row r="276" s="199" customFormat="1"/>
    <row r="277" s="199" customFormat="1"/>
    <row r="278" s="199" customFormat="1"/>
    <row r="279" s="199" customFormat="1"/>
    <row r="280" s="199" customFormat="1"/>
    <row r="281" s="199" customFormat="1"/>
    <row r="282" s="199" customFormat="1"/>
    <row r="283" s="199" customFormat="1"/>
    <row r="284" s="199" customFormat="1"/>
    <row r="285" s="199" customFormat="1"/>
    <row r="286" s="199" customFormat="1"/>
  </sheetData>
  <mergeCells count="4">
    <mergeCell ref="B5:D5"/>
    <mergeCell ref="E5:H5"/>
    <mergeCell ref="B35:D35"/>
    <mergeCell ref="E35:H35"/>
  </mergeCells>
  <printOptions horizontalCentered="1" verticalCentered="1"/>
  <pageMargins left="0" right="0" top="0" bottom="0" header="0.31496062992125984" footer="0.31496062992125984"/>
  <pageSetup paperSize="9" scale="62" orientation="portrait" r:id="rId1"/>
  <rowBreaks count="1" manualBreakCount="1">
    <brk id="89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0"/>
  </sheetPr>
  <dimension ref="A1:I258"/>
  <sheetViews>
    <sheetView view="pageBreakPreview" topLeftCell="A49" zoomScaleNormal="60" zoomScaleSheetLayoutView="100" workbookViewId="0">
      <selection activeCell="A68" sqref="A68:H78"/>
    </sheetView>
  </sheetViews>
  <sheetFormatPr baseColWidth="10" defaultRowHeight="15"/>
  <cols>
    <col min="1" max="1" width="90.140625" style="198" bestFit="1" customWidth="1"/>
    <col min="2" max="2" width="13.140625" style="198" bestFit="1" customWidth="1"/>
    <col min="3" max="3" width="11.28515625" style="198" bestFit="1" customWidth="1"/>
    <col min="4" max="4" width="8.28515625" style="198" bestFit="1" customWidth="1"/>
    <col min="5" max="6" width="11.7109375" style="198" bestFit="1" customWidth="1"/>
    <col min="7" max="7" width="8.7109375" style="198" bestFit="1" customWidth="1"/>
    <col min="8" max="8" width="6.7109375" style="198" bestFit="1" customWidth="1"/>
    <col min="9" max="9" width="11.42578125" style="198"/>
    <col min="10" max="16384" width="11.42578125" style="124"/>
  </cols>
  <sheetData>
    <row r="1" spans="1:8">
      <c r="A1" s="368" t="s">
        <v>320</v>
      </c>
      <c r="B1" s="365"/>
      <c r="C1" s="365"/>
      <c r="D1" s="365"/>
      <c r="E1" s="365"/>
      <c r="F1" s="365"/>
      <c r="G1" s="365"/>
      <c r="H1" s="365"/>
    </row>
    <row r="2" spans="1:8" ht="15.75">
      <c r="A2" s="369" t="s">
        <v>296</v>
      </c>
      <c r="B2" s="365"/>
      <c r="C2" s="365"/>
      <c r="D2" s="365"/>
      <c r="E2" s="365"/>
      <c r="F2" s="365"/>
      <c r="G2" s="365"/>
      <c r="H2" s="365"/>
    </row>
    <row r="3" spans="1:8">
      <c r="A3" s="204"/>
      <c r="B3" s="365"/>
      <c r="C3" s="365"/>
      <c r="D3" s="365"/>
      <c r="E3" s="365"/>
      <c r="F3" s="365"/>
      <c r="G3" s="365"/>
      <c r="H3" s="365"/>
    </row>
    <row r="4" spans="1:8" ht="15.75" thickBot="1">
      <c r="A4" s="1" t="s">
        <v>316</v>
      </c>
      <c r="B4" s="621"/>
      <c r="C4" s="365"/>
      <c r="D4" s="365"/>
      <c r="E4" s="365"/>
      <c r="F4" s="365"/>
      <c r="G4" s="365"/>
      <c r="H4" s="365"/>
    </row>
    <row r="5" spans="1:8" ht="15.75" thickBot="1">
      <c r="A5" s="366"/>
      <c r="B5" s="629" t="s">
        <v>522</v>
      </c>
      <c r="C5" s="630"/>
      <c r="D5" s="631"/>
      <c r="E5" s="632" t="s">
        <v>521</v>
      </c>
      <c r="F5" s="633"/>
      <c r="G5" s="633"/>
      <c r="H5" s="634"/>
    </row>
    <row r="6" spans="1:8">
      <c r="A6" s="142" t="s">
        <v>317</v>
      </c>
      <c r="B6" s="556">
        <v>2017</v>
      </c>
      <c r="C6" s="557">
        <v>2018</v>
      </c>
      <c r="D6" s="558" t="s">
        <v>214</v>
      </c>
      <c r="E6" s="557">
        <v>2017</v>
      </c>
      <c r="F6" s="557">
        <v>2018</v>
      </c>
      <c r="G6" s="517" t="s">
        <v>214</v>
      </c>
      <c r="H6" s="518" t="s">
        <v>215</v>
      </c>
    </row>
    <row r="7" spans="1:8">
      <c r="A7" s="622" t="s">
        <v>460</v>
      </c>
      <c r="B7" s="561">
        <f>SUM(B8:B18)</f>
        <v>11323986.510000002</v>
      </c>
      <c r="C7" s="561">
        <f>SUM(C8:C18)</f>
        <v>93718488.000000015</v>
      </c>
      <c r="D7" s="465">
        <f>C7/B7-1</f>
        <v>7.2761038188485099</v>
      </c>
      <c r="E7" s="561">
        <f>SUM(E8:E18)</f>
        <v>97334595.219999999</v>
      </c>
      <c r="F7" s="561">
        <f>SUM(F8:F18)</f>
        <v>180581175.11000004</v>
      </c>
      <c r="G7" s="465">
        <f>F7/E7-1</f>
        <v>0.85526199294138339</v>
      </c>
      <c r="H7" s="560">
        <f>F7/F7</f>
        <v>1</v>
      </c>
    </row>
    <row r="8" spans="1:8">
      <c r="A8" s="399" t="s">
        <v>523</v>
      </c>
      <c r="B8" s="402">
        <v>3128479</v>
      </c>
      <c r="C8" s="143">
        <v>35522725.229999997</v>
      </c>
      <c r="D8" s="195" t="s">
        <v>64</v>
      </c>
      <c r="E8" s="402">
        <v>6743744</v>
      </c>
      <c r="F8" s="143">
        <v>78896204.11999999</v>
      </c>
      <c r="G8" s="195" t="s">
        <v>64</v>
      </c>
      <c r="H8" s="195">
        <f>+F8/$F$7</f>
        <v>0.43690159880696755</v>
      </c>
    </row>
    <row r="9" spans="1:8">
      <c r="A9" s="399" t="s">
        <v>506</v>
      </c>
      <c r="B9" s="402">
        <v>240311.56</v>
      </c>
      <c r="C9" s="143">
        <v>13088133.219999999</v>
      </c>
      <c r="D9" s="195" t="s">
        <v>64</v>
      </c>
      <c r="E9" s="402">
        <v>4138422.65</v>
      </c>
      <c r="F9" s="143">
        <v>21893527.399999999</v>
      </c>
      <c r="G9" s="195">
        <f t="shared" ref="G9:G66" si="0">F9/E9-1</f>
        <v>4.2903072623575556</v>
      </c>
      <c r="H9" s="195">
        <f t="shared" ref="H9:H18" si="1">+F9/$F$7</f>
        <v>0.1212392564544099</v>
      </c>
    </row>
    <row r="10" spans="1:8">
      <c r="A10" s="399" t="s">
        <v>473</v>
      </c>
      <c r="B10" s="402">
        <v>0</v>
      </c>
      <c r="C10" s="143">
        <v>8104157</v>
      </c>
      <c r="D10" s="195" t="s">
        <v>64</v>
      </c>
      <c r="E10" s="402">
        <v>786</v>
      </c>
      <c r="F10" s="143">
        <v>16208461</v>
      </c>
      <c r="G10" s="195" t="s">
        <v>64</v>
      </c>
      <c r="H10" s="195">
        <f t="shared" si="1"/>
        <v>8.9757201934956427E-2</v>
      </c>
    </row>
    <row r="11" spans="1:8">
      <c r="A11" s="400" t="s">
        <v>505</v>
      </c>
      <c r="B11" s="402">
        <v>114000</v>
      </c>
      <c r="C11" s="143">
        <v>14782909</v>
      </c>
      <c r="D11" s="195" t="s">
        <v>64</v>
      </c>
      <c r="E11" s="402">
        <v>122000</v>
      </c>
      <c r="F11" s="143">
        <v>15154909</v>
      </c>
      <c r="G11" s="195" t="s">
        <v>64</v>
      </c>
      <c r="H11" s="195">
        <f t="shared" si="1"/>
        <v>8.3922972540014032E-2</v>
      </c>
    </row>
    <row r="12" spans="1:8">
      <c r="A12" s="400" t="s">
        <v>160</v>
      </c>
      <c r="B12" s="402">
        <v>0</v>
      </c>
      <c r="C12" s="143">
        <v>4946214</v>
      </c>
      <c r="D12" s="195" t="s">
        <v>64</v>
      </c>
      <c r="E12" s="402">
        <v>0</v>
      </c>
      <c r="F12" s="143">
        <v>9456215</v>
      </c>
      <c r="G12" s="195" t="s">
        <v>64</v>
      </c>
      <c r="H12" s="195">
        <f t="shared" si="1"/>
        <v>5.2365452790080681E-2</v>
      </c>
    </row>
    <row r="13" spans="1:8">
      <c r="A13" s="400" t="s">
        <v>22</v>
      </c>
      <c r="B13" s="402">
        <v>3212455</v>
      </c>
      <c r="C13" s="143">
        <v>2192777</v>
      </c>
      <c r="D13" s="195">
        <f t="shared" ref="D13:D66" si="2">C13/B13-1</f>
        <v>-0.3174139404287375</v>
      </c>
      <c r="E13" s="402">
        <v>17334622</v>
      </c>
      <c r="F13" s="143">
        <v>6549826</v>
      </c>
      <c r="G13" s="195">
        <f t="shared" si="0"/>
        <v>-0.62215351450986356</v>
      </c>
      <c r="H13" s="195">
        <f t="shared" si="1"/>
        <v>3.6270812813186143E-2</v>
      </c>
    </row>
    <row r="14" spans="1:8">
      <c r="A14" s="400" t="s">
        <v>304</v>
      </c>
      <c r="B14" s="402">
        <v>0</v>
      </c>
      <c r="C14" s="143">
        <v>1971533</v>
      </c>
      <c r="D14" s="195" t="s">
        <v>64</v>
      </c>
      <c r="E14" s="402">
        <v>0</v>
      </c>
      <c r="F14" s="143">
        <v>5539270</v>
      </c>
      <c r="G14" s="195" t="s">
        <v>64</v>
      </c>
      <c r="H14" s="195">
        <f t="shared" si="1"/>
        <v>3.0674681326144787E-2</v>
      </c>
    </row>
    <row r="15" spans="1:8">
      <c r="A15" s="400" t="s">
        <v>161</v>
      </c>
      <c r="B15" s="402">
        <v>1021641</v>
      </c>
      <c r="C15" s="143">
        <v>1395161.69</v>
      </c>
      <c r="D15" s="195">
        <f t="shared" si="2"/>
        <v>0.36560855525571112</v>
      </c>
      <c r="E15" s="402">
        <v>1993171</v>
      </c>
      <c r="F15" s="143">
        <v>3360979.4699999997</v>
      </c>
      <c r="G15" s="195">
        <f t="shared" si="0"/>
        <v>0.68624742683894135</v>
      </c>
      <c r="H15" s="195">
        <f t="shared" si="1"/>
        <v>1.8612014613110572E-2</v>
      </c>
    </row>
    <row r="16" spans="1:8">
      <c r="A16" s="400" t="s">
        <v>524</v>
      </c>
      <c r="B16" s="402">
        <v>70512</v>
      </c>
      <c r="C16" s="143">
        <v>1546347.59</v>
      </c>
      <c r="D16" s="195" t="s">
        <v>64</v>
      </c>
      <c r="E16" s="402">
        <v>453845.33</v>
      </c>
      <c r="F16" s="143">
        <v>2952318.4699999997</v>
      </c>
      <c r="G16" s="195">
        <f t="shared" si="0"/>
        <v>5.5051203016675299</v>
      </c>
      <c r="H16" s="195">
        <f t="shared" si="1"/>
        <v>1.6348982490570298E-2</v>
      </c>
    </row>
    <row r="17" spans="1:9">
      <c r="A17" s="400" t="s">
        <v>125</v>
      </c>
      <c r="B17" s="402">
        <v>0</v>
      </c>
      <c r="C17" s="143">
        <v>0</v>
      </c>
      <c r="D17" s="195" t="s">
        <v>64</v>
      </c>
      <c r="E17" s="402">
        <v>0</v>
      </c>
      <c r="F17" s="143">
        <v>1987525.03</v>
      </c>
      <c r="G17" s="195" t="s">
        <v>64</v>
      </c>
      <c r="H17" s="195">
        <f t="shared" si="1"/>
        <v>1.1006269223740015E-2</v>
      </c>
      <c r="I17" s="124"/>
    </row>
    <row r="18" spans="1:9">
      <c r="A18" s="400" t="s">
        <v>550</v>
      </c>
      <c r="B18" s="402">
        <v>3536587.9500000011</v>
      </c>
      <c r="C18" s="143">
        <v>10168530.270000026</v>
      </c>
      <c r="D18" s="195">
        <f t="shared" si="2"/>
        <v>1.8752374926799211</v>
      </c>
      <c r="E18" s="402">
        <v>66548004.240000002</v>
      </c>
      <c r="F18" s="143">
        <v>18581939.620000064</v>
      </c>
      <c r="G18" s="195">
        <f t="shared" si="0"/>
        <v>-0.72077390100256356</v>
      </c>
      <c r="H18" s="195">
        <f t="shared" si="1"/>
        <v>0.10290075700681965</v>
      </c>
      <c r="I18" s="124"/>
    </row>
    <row r="19" spans="1:9">
      <c r="A19" s="622" t="s">
        <v>312</v>
      </c>
      <c r="B19" s="561">
        <f>SUM(B20:B30)</f>
        <v>19310309.700000003</v>
      </c>
      <c r="C19" s="561">
        <f>SUM(C20:C30)</f>
        <v>40339896.719999991</v>
      </c>
      <c r="D19" s="465">
        <f>C19/B19-1</f>
        <v>1.0890341660341152</v>
      </c>
      <c r="E19" s="561">
        <f>SUM(E20:E30)</f>
        <v>74547253.24000001</v>
      </c>
      <c r="F19" s="561">
        <f>SUM(F20:F30)</f>
        <v>114460231.51999998</v>
      </c>
      <c r="G19" s="465">
        <f>F19/E19-1</f>
        <v>0.53540508261924491</v>
      </c>
      <c r="H19" s="560">
        <f>F19/F19</f>
        <v>1</v>
      </c>
      <c r="I19" s="124"/>
    </row>
    <row r="20" spans="1:9">
      <c r="A20" s="399" t="s">
        <v>22</v>
      </c>
      <c r="B20" s="402">
        <v>6528542</v>
      </c>
      <c r="C20" s="143">
        <v>20088692</v>
      </c>
      <c r="D20" s="195">
        <f>C20/B20-1</f>
        <v>2.0770564086131329</v>
      </c>
      <c r="E20" s="402">
        <v>28733936</v>
      </c>
      <c r="F20" s="143">
        <v>42815290</v>
      </c>
      <c r="G20" s="195">
        <f>F20/E20-1</f>
        <v>0.49006004607235143</v>
      </c>
      <c r="H20" s="195">
        <f t="shared" ref="H20:H30" si="3">+F20/$F$19</f>
        <v>0.37406258428298528</v>
      </c>
      <c r="I20" s="124"/>
    </row>
    <row r="21" spans="1:9">
      <c r="A21" s="399" t="s">
        <v>523</v>
      </c>
      <c r="B21" s="402">
        <v>5038215</v>
      </c>
      <c r="C21" s="143">
        <v>2601244.12</v>
      </c>
      <c r="D21" s="195">
        <f>C21/B21-1</f>
        <v>-0.48369727770648929</v>
      </c>
      <c r="E21" s="402">
        <v>11378671</v>
      </c>
      <c r="F21" s="143">
        <v>22987936.110000003</v>
      </c>
      <c r="G21" s="195">
        <f>F21/E21-1</f>
        <v>1.0202654694911208</v>
      </c>
      <c r="H21" s="195">
        <f t="shared" si="3"/>
        <v>0.20083775652666971</v>
      </c>
      <c r="I21" s="124"/>
    </row>
    <row r="22" spans="1:9">
      <c r="A22" s="399" t="s">
        <v>33</v>
      </c>
      <c r="B22" s="402">
        <v>97245</v>
      </c>
      <c r="C22" s="143">
        <v>1059920</v>
      </c>
      <c r="D22" s="195">
        <f>C22/B22-1</f>
        <v>9.8994806930947608</v>
      </c>
      <c r="E22" s="402">
        <v>1054511.25</v>
      </c>
      <c r="F22" s="143">
        <v>5530442</v>
      </c>
      <c r="G22" s="195">
        <f>F22/E22-1</f>
        <v>4.244554764114655</v>
      </c>
      <c r="H22" s="195">
        <f t="shared" si="3"/>
        <v>4.8317585300652215E-2</v>
      </c>
      <c r="I22" s="124"/>
    </row>
    <row r="23" spans="1:9">
      <c r="A23" s="400" t="s">
        <v>473</v>
      </c>
      <c r="B23" s="402">
        <v>484951</v>
      </c>
      <c r="C23" s="143">
        <v>2255625</v>
      </c>
      <c r="D23" s="195">
        <f>C23/B23-1</f>
        <v>3.6512431152838118</v>
      </c>
      <c r="E23" s="402">
        <v>935568</v>
      </c>
      <c r="F23" s="143">
        <v>4581877</v>
      </c>
      <c r="G23" s="195">
        <f>F23/E23-1</f>
        <v>3.8974280864672588</v>
      </c>
      <c r="H23" s="195">
        <f t="shared" si="3"/>
        <v>4.0030296454532287E-2</v>
      </c>
      <c r="I23" s="124"/>
    </row>
    <row r="24" spans="1:9">
      <c r="A24" s="400" t="s">
        <v>564</v>
      </c>
      <c r="B24" s="402">
        <v>0</v>
      </c>
      <c r="C24" s="143">
        <v>900000</v>
      </c>
      <c r="D24" s="195" t="s">
        <v>64</v>
      </c>
      <c r="E24" s="402">
        <v>1350</v>
      </c>
      <c r="F24" s="143">
        <v>3918002.91</v>
      </c>
      <c r="G24" s="195" t="s">
        <v>64</v>
      </c>
      <c r="H24" s="195">
        <f t="shared" si="3"/>
        <v>3.4230254980004961E-2</v>
      </c>
      <c r="I24" s="124"/>
    </row>
    <row r="25" spans="1:9">
      <c r="A25" s="400" t="s">
        <v>474</v>
      </c>
      <c r="B25" s="402">
        <v>273165</v>
      </c>
      <c r="C25" s="143">
        <v>2981263.57</v>
      </c>
      <c r="D25" s="195">
        <f>C25/B25-1</f>
        <v>9.9137831347354162</v>
      </c>
      <c r="E25" s="402">
        <v>3937393</v>
      </c>
      <c r="F25" s="143">
        <v>3002528.09</v>
      </c>
      <c r="G25" s="195">
        <f>F25/E25-1</f>
        <v>-0.23743246102179794</v>
      </c>
      <c r="H25" s="195">
        <f t="shared" si="3"/>
        <v>2.6232063749367474E-2</v>
      </c>
      <c r="I25" s="124"/>
    </row>
    <row r="26" spans="1:9">
      <c r="A26" s="400" t="s">
        <v>499</v>
      </c>
      <c r="B26" s="402">
        <v>287000</v>
      </c>
      <c r="C26" s="143">
        <v>630000</v>
      </c>
      <c r="D26" s="195">
        <f>C26/B26-1</f>
        <v>1.1951219512195124</v>
      </c>
      <c r="E26" s="402">
        <v>461000</v>
      </c>
      <c r="F26" s="143">
        <v>2810000</v>
      </c>
      <c r="G26" s="195">
        <f>F26/E26-1</f>
        <v>5.0954446854663775</v>
      </c>
      <c r="H26" s="195">
        <f t="shared" si="3"/>
        <v>2.4550011499050658E-2</v>
      </c>
      <c r="I26" s="124"/>
    </row>
    <row r="27" spans="1:9">
      <c r="A27" s="400" t="s">
        <v>24</v>
      </c>
      <c r="B27" s="402">
        <v>631846</v>
      </c>
      <c r="C27" s="143">
        <v>1620841</v>
      </c>
      <c r="D27" s="195">
        <f>C27/B27-1</f>
        <v>1.56524691143095</v>
      </c>
      <c r="E27" s="402">
        <v>2300358</v>
      </c>
      <c r="F27" s="143">
        <v>2658788</v>
      </c>
      <c r="G27" s="195">
        <f>F27/E27-1</f>
        <v>0.15581487751037004</v>
      </c>
      <c r="H27" s="195">
        <f t="shared" si="3"/>
        <v>2.3228923833999254E-2</v>
      </c>
      <c r="I27" s="124"/>
    </row>
    <row r="28" spans="1:9">
      <c r="A28" s="400" t="s">
        <v>562</v>
      </c>
      <c r="B28" s="402">
        <v>64197.95</v>
      </c>
      <c r="C28" s="143">
        <v>30754.18</v>
      </c>
      <c r="D28" s="195">
        <f>C28/B28-1</f>
        <v>-0.52094763150536738</v>
      </c>
      <c r="E28" s="402">
        <v>201472.21000000002</v>
      </c>
      <c r="F28" s="143">
        <v>2657128.8400000003</v>
      </c>
      <c r="G28" s="195" t="s">
        <v>64</v>
      </c>
      <c r="H28" s="195">
        <f t="shared" si="3"/>
        <v>2.3214428319024604E-2</v>
      </c>
      <c r="I28" s="124"/>
    </row>
    <row r="29" spans="1:9">
      <c r="A29" s="400" t="s">
        <v>524</v>
      </c>
      <c r="B29" s="402">
        <v>683170.9</v>
      </c>
      <c r="C29" s="143">
        <v>709349.48</v>
      </c>
      <c r="D29" s="195">
        <f>C29/B29-1</f>
        <v>3.8319225833535864E-2</v>
      </c>
      <c r="E29" s="402">
        <v>8448445.6099999994</v>
      </c>
      <c r="F29" s="143">
        <v>2317195.71</v>
      </c>
      <c r="G29" s="195">
        <f>F29/E29-1</f>
        <v>-0.72572520236654514</v>
      </c>
      <c r="H29" s="195">
        <f t="shared" si="3"/>
        <v>2.0244548514608843E-2</v>
      </c>
      <c r="I29" s="124"/>
    </row>
    <row r="30" spans="1:9">
      <c r="A30" s="400" t="s">
        <v>551</v>
      </c>
      <c r="B30" s="402">
        <v>5221976.8500000034</v>
      </c>
      <c r="C30" s="143">
        <v>7462207.3699999899</v>
      </c>
      <c r="D30" s="195">
        <f t="shared" si="2"/>
        <v>0.42900046942950065</v>
      </c>
      <c r="E30" s="143">
        <v>17094548.170000009</v>
      </c>
      <c r="F30" s="143">
        <v>21181042.859999985</v>
      </c>
      <c r="G30" s="195">
        <f t="shared" si="0"/>
        <v>0.23905251249468806</v>
      </c>
      <c r="H30" s="195">
        <f t="shared" si="3"/>
        <v>0.18505154653910477</v>
      </c>
      <c r="I30" s="124"/>
    </row>
    <row r="31" spans="1:9">
      <c r="A31" s="622" t="s">
        <v>313</v>
      </c>
      <c r="B31" s="561">
        <f>SUM(B32:B42)</f>
        <v>31174662.450000007</v>
      </c>
      <c r="C31" s="561">
        <f>SUM(C32:C42)</f>
        <v>28932799.210000005</v>
      </c>
      <c r="D31" s="465">
        <f>C31/B31-1</f>
        <v>-7.1912991635295187E-2</v>
      </c>
      <c r="E31" s="561">
        <f>SUM(E32:E42)</f>
        <v>82245653.780000001</v>
      </c>
      <c r="F31" s="561">
        <f>SUM(F32:F42)</f>
        <v>105615689.03000002</v>
      </c>
      <c r="G31" s="465">
        <f>F31/E31-1</f>
        <v>0.28414918206514406</v>
      </c>
      <c r="H31" s="560">
        <f>F31/F31</f>
        <v>1</v>
      </c>
      <c r="I31" s="124"/>
    </row>
    <row r="32" spans="1:9">
      <c r="A32" s="399" t="s">
        <v>475</v>
      </c>
      <c r="B32" s="402">
        <v>3274345</v>
      </c>
      <c r="C32" s="143">
        <v>2420537</v>
      </c>
      <c r="D32" s="195">
        <f t="shared" si="2"/>
        <v>-0.26075688420126775</v>
      </c>
      <c r="E32" s="402">
        <v>10714589</v>
      </c>
      <c r="F32" s="143">
        <v>12172658</v>
      </c>
      <c r="G32" s="195">
        <f>F32/E32-1</f>
        <v>0.13608258795554362</v>
      </c>
      <c r="H32" s="195">
        <f t="shared" ref="H32:H42" si="4">+F32/$F$31</f>
        <v>0.11525425920899281</v>
      </c>
      <c r="I32" s="124"/>
    </row>
    <row r="33" spans="1:9">
      <c r="A33" s="399" t="s">
        <v>569</v>
      </c>
      <c r="B33" s="402">
        <v>350000</v>
      </c>
      <c r="C33" s="143">
        <v>3500000</v>
      </c>
      <c r="D33" s="195">
        <f t="shared" si="2"/>
        <v>9</v>
      </c>
      <c r="E33" s="402">
        <v>600000</v>
      </c>
      <c r="F33" s="143">
        <v>10500000</v>
      </c>
      <c r="G33" s="195" t="s">
        <v>64</v>
      </c>
      <c r="H33" s="195">
        <f t="shared" si="4"/>
        <v>9.9417047755258101E-2</v>
      </c>
      <c r="I33" s="124"/>
    </row>
    <row r="34" spans="1:9">
      <c r="A34" s="399" t="s">
        <v>125</v>
      </c>
      <c r="B34" s="402">
        <v>4838614.59</v>
      </c>
      <c r="C34" s="143">
        <v>897662.85999999987</v>
      </c>
      <c r="D34" s="195">
        <f t="shared" si="2"/>
        <v>-0.81447936319309122</v>
      </c>
      <c r="E34" s="402">
        <v>14458103.51</v>
      </c>
      <c r="F34" s="143">
        <v>8400308.4800000004</v>
      </c>
      <c r="G34" s="195">
        <f>F34/E34-1</f>
        <v>-0.41898960163136911</v>
      </c>
      <c r="H34" s="195">
        <f t="shared" si="4"/>
        <v>7.9536558982386624E-2</v>
      </c>
      <c r="I34" s="124"/>
    </row>
    <row r="35" spans="1:9">
      <c r="A35" s="400" t="s">
        <v>474</v>
      </c>
      <c r="B35" s="402">
        <v>656924</v>
      </c>
      <c r="C35" s="143">
        <v>2248410.41</v>
      </c>
      <c r="D35" s="195">
        <f t="shared" si="2"/>
        <v>2.4226339881021248</v>
      </c>
      <c r="E35" s="402">
        <v>782409</v>
      </c>
      <c r="F35" s="143">
        <v>7336857.6699999999</v>
      </c>
      <c r="G35" s="195">
        <f>F35/E35-1</f>
        <v>8.3772664552682805</v>
      </c>
      <c r="H35" s="195">
        <f t="shared" si="4"/>
        <v>6.9467498033516345E-2</v>
      </c>
      <c r="I35" s="124"/>
    </row>
    <row r="36" spans="1:9">
      <c r="A36" s="400" t="s">
        <v>29</v>
      </c>
      <c r="B36" s="402">
        <v>1485238</v>
      </c>
      <c r="C36" s="143">
        <v>2297553</v>
      </c>
      <c r="D36" s="195">
        <f t="shared" si="2"/>
        <v>0.54692581256337358</v>
      </c>
      <c r="E36" s="402">
        <v>4868769</v>
      </c>
      <c r="F36" s="143">
        <v>6419088</v>
      </c>
      <c r="G36" s="195">
        <f>F36/E36-1</f>
        <v>0.31842114505740571</v>
      </c>
      <c r="H36" s="195">
        <f t="shared" si="4"/>
        <v>6.0777788403924206E-2</v>
      </c>
      <c r="I36" s="124"/>
    </row>
    <row r="37" spans="1:9">
      <c r="A37" s="400" t="s">
        <v>563</v>
      </c>
      <c r="B37" s="402">
        <v>555136</v>
      </c>
      <c r="C37" s="143">
        <v>1851692.8499999999</v>
      </c>
      <c r="D37" s="195">
        <f t="shared" si="2"/>
        <v>2.3355661495561444</v>
      </c>
      <c r="E37" s="402">
        <v>1573672</v>
      </c>
      <c r="F37" s="143">
        <v>5244033.8499999996</v>
      </c>
      <c r="G37" s="195">
        <f>F37/E37-1</f>
        <v>2.3323550587415927</v>
      </c>
      <c r="H37" s="195">
        <f t="shared" si="4"/>
        <v>4.965203463767999E-2</v>
      </c>
      <c r="I37" s="124"/>
    </row>
    <row r="38" spans="1:9">
      <c r="A38" s="400" t="s">
        <v>462</v>
      </c>
      <c r="B38" s="402">
        <v>1367536</v>
      </c>
      <c r="C38" s="143">
        <v>1534749</v>
      </c>
      <c r="D38" s="195">
        <f t="shared" si="2"/>
        <v>0.12227319792678215</v>
      </c>
      <c r="E38" s="402">
        <v>2412188</v>
      </c>
      <c r="F38" s="143">
        <v>3794923</v>
      </c>
      <c r="G38" s="195">
        <f>F38/E38-1</f>
        <v>0.57322853774249771</v>
      </c>
      <c r="H38" s="195">
        <f t="shared" si="4"/>
        <v>3.5931432487478793E-2</v>
      </c>
      <c r="I38" s="124"/>
    </row>
    <row r="39" spans="1:9">
      <c r="A39" s="400" t="s">
        <v>571</v>
      </c>
      <c r="B39" s="402">
        <v>70000</v>
      </c>
      <c r="C39" s="143">
        <v>1648796.07</v>
      </c>
      <c r="D39" s="195" t="s">
        <v>64</v>
      </c>
      <c r="E39" s="402">
        <v>240000</v>
      </c>
      <c r="F39" s="143">
        <v>3727519.54</v>
      </c>
      <c r="G39" s="195" t="s">
        <v>64</v>
      </c>
      <c r="H39" s="195">
        <f t="shared" si="4"/>
        <v>3.5293236963508348E-2</v>
      </c>
      <c r="I39" s="124"/>
    </row>
    <row r="40" spans="1:9">
      <c r="A40" s="400" t="s">
        <v>473</v>
      </c>
      <c r="B40" s="402">
        <v>937555</v>
      </c>
      <c r="C40" s="143">
        <v>925928</v>
      </c>
      <c r="D40" s="195">
        <f>C40/B40-1</f>
        <v>-1.240140578419402E-2</v>
      </c>
      <c r="E40" s="402">
        <v>1906423</v>
      </c>
      <c r="F40" s="143">
        <v>2596181</v>
      </c>
      <c r="G40" s="195">
        <f>F40/E40-1</f>
        <v>0.36180742678828359</v>
      </c>
      <c r="H40" s="195">
        <f t="shared" si="4"/>
        <v>2.4581395281742257E-2</v>
      </c>
      <c r="I40" s="124"/>
    </row>
    <row r="41" spans="1:9">
      <c r="A41" s="400" t="s">
        <v>31</v>
      </c>
      <c r="B41" s="402">
        <v>267197</v>
      </c>
      <c r="C41" s="143">
        <v>1049397</v>
      </c>
      <c r="D41" s="195">
        <f>C41/B41-1</f>
        <v>2.9274280774110486</v>
      </c>
      <c r="E41" s="402">
        <v>1211810</v>
      </c>
      <c r="F41" s="143">
        <v>2443806.94</v>
      </c>
      <c r="G41" s="195">
        <f>F41/E41-1</f>
        <v>1.016658502570535</v>
      </c>
      <c r="H41" s="195">
        <f t="shared" si="4"/>
        <v>2.3138673453201062E-2</v>
      </c>
      <c r="I41" s="124"/>
    </row>
    <row r="42" spans="1:9">
      <c r="A42" s="400" t="s">
        <v>552</v>
      </c>
      <c r="B42" s="402">
        <v>17372116.860000007</v>
      </c>
      <c r="C42" s="143">
        <v>10558073.020000007</v>
      </c>
      <c r="D42" s="195">
        <f t="shared" si="2"/>
        <v>-0.3922402718628728</v>
      </c>
      <c r="E42" s="402">
        <v>43477690.270000003</v>
      </c>
      <c r="F42" s="143">
        <v>42980312.550000019</v>
      </c>
      <c r="G42" s="195">
        <f t="shared" si="0"/>
        <v>-1.1439837694027122E-2</v>
      </c>
      <c r="H42" s="195">
        <f t="shared" si="4"/>
        <v>0.40695007479231149</v>
      </c>
      <c r="I42" s="124"/>
    </row>
    <row r="43" spans="1:9">
      <c r="A43" s="622" t="s">
        <v>315</v>
      </c>
      <c r="B43" s="561">
        <f>SUM(B44:B54)</f>
        <v>70578363.519999981</v>
      </c>
      <c r="C43" s="561">
        <f>SUM(C44:C54)</f>
        <v>55399118.039999999</v>
      </c>
      <c r="D43" s="465">
        <f>C43/B43-1</f>
        <v>-0.215069388449317</v>
      </c>
      <c r="E43" s="561">
        <f>SUM(E44:E54)</f>
        <v>186084932.52999997</v>
      </c>
      <c r="F43" s="561">
        <f>SUM(F44:F54)</f>
        <v>217849330.43999997</v>
      </c>
      <c r="G43" s="562">
        <f>F43/E43-1</f>
        <v>0.1706983874413317</v>
      </c>
      <c r="H43" s="404">
        <f>F43/F43</f>
        <v>1</v>
      </c>
      <c r="I43" s="124"/>
    </row>
    <row r="44" spans="1:9">
      <c r="A44" s="399" t="s">
        <v>505</v>
      </c>
      <c r="B44" s="402">
        <v>-1716000</v>
      </c>
      <c r="C44" s="143">
        <v>2083922</v>
      </c>
      <c r="D44" s="195">
        <f t="shared" si="2"/>
        <v>-2.2144067599067601</v>
      </c>
      <c r="E44" s="402">
        <v>1837000</v>
      </c>
      <c r="F44" s="143">
        <v>42147922</v>
      </c>
      <c r="G44" s="195" t="s">
        <v>64</v>
      </c>
      <c r="H44" s="195">
        <f t="shared" ref="H44:H54" si="5">+F44/$F$43</f>
        <v>0.19347280946364154</v>
      </c>
      <c r="I44" s="124"/>
    </row>
    <row r="45" spans="1:9">
      <c r="A45" s="399" t="s">
        <v>523</v>
      </c>
      <c r="B45" s="402">
        <v>30800187</v>
      </c>
      <c r="C45" s="143">
        <v>3406395.2799999993</v>
      </c>
      <c r="D45" s="195">
        <f t="shared" si="2"/>
        <v>-0.88940342212857348</v>
      </c>
      <c r="E45" s="402">
        <v>69973936</v>
      </c>
      <c r="F45" s="143">
        <v>23912360.409999996</v>
      </c>
      <c r="G45" s="195">
        <f t="shared" ref="G45:G50" si="6">F45/E45-1</f>
        <v>-0.65826760967112108</v>
      </c>
      <c r="H45" s="195">
        <f t="shared" si="5"/>
        <v>0.1097655905652918</v>
      </c>
      <c r="I45" s="124"/>
    </row>
    <row r="46" spans="1:9">
      <c r="A46" s="399" t="s">
        <v>562</v>
      </c>
      <c r="B46" s="402">
        <v>735108.49</v>
      </c>
      <c r="C46" s="143">
        <v>5855036.21</v>
      </c>
      <c r="D46" s="195">
        <f t="shared" si="2"/>
        <v>6.9648600031812995</v>
      </c>
      <c r="E46" s="402">
        <v>2007183.52</v>
      </c>
      <c r="F46" s="143">
        <v>16697904</v>
      </c>
      <c r="G46" s="195">
        <f t="shared" si="6"/>
        <v>7.3190718903471268</v>
      </c>
      <c r="H46" s="195">
        <f t="shared" si="5"/>
        <v>7.6648865370733538E-2</v>
      </c>
      <c r="I46" s="124"/>
    </row>
    <row r="47" spans="1:9">
      <c r="A47" s="400" t="s">
        <v>22</v>
      </c>
      <c r="B47" s="402">
        <v>3708426</v>
      </c>
      <c r="C47" s="143">
        <v>5702999</v>
      </c>
      <c r="D47" s="195">
        <f t="shared" si="2"/>
        <v>0.53784894184217236</v>
      </c>
      <c r="E47" s="402">
        <v>10236985</v>
      </c>
      <c r="F47" s="143">
        <v>16014269</v>
      </c>
      <c r="G47" s="195">
        <f t="shared" si="6"/>
        <v>0.56435405541768402</v>
      </c>
      <c r="H47" s="195">
        <f t="shared" si="5"/>
        <v>7.3510756115959919E-2</v>
      </c>
      <c r="I47" s="124"/>
    </row>
    <row r="48" spans="1:9">
      <c r="A48" s="400" t="s">
        <v>473</v>
      </c>
      <c r="B48" s="402">
        <v>9966519</v>
      </c>
      <c r="C48" s="143">
        <v>2633011</v>
      </c>
      <c r="D48" s="195">
        <f t="shared" si="2"/>
        <v>-0.73581438012610012</v>
      </c>
      <c r="E48" s="402">
        <v>27344973</v>
      </c>
      <c r="F48" s="143">
        <v>13678389</v>
      </c>
      <c r="G48" s="195">
        <f t="shared" si="6"/>
        <v>-0.49978414679729255</v>
      </c>
      <c r="H48" s="195">
        <f t="shared" si="5"/>
        <v>6.2788299474564144E-2</v>
      </c>
      <c r="I48" s="124"/>
    </row>
    <row r="49" spans="1:9">
      <c r="A49" s="400" t="s">
        <v>474</v>
      </c>
      <c r="B49" s="402">
        <v>999589</v>
      </c>
      <c r="C49" s="143">
        <v>1148793.3599999999</v>
      </c>
      <c r="D49" s="195">
        <f t="shared" si="2"/>
        <v>0.14926570820607266</v>
      </c>
      <c r="E49" s="402">
        <v>1606407</v>
      </c>
      <c r="F49" s="143">
        <v>12860249.239999998</v>
      </c>
      <c r="G49" s="195">
        <f t="shared" si="6"/>
        <v>7.0055983570788705</v>
      </c>
      <c r="H49" s="195">
        <f t="shared" si="5"/>
        <v>5.9032769180541352E-2</v>
      </c>
      <c r="I49" s="124"/>
    </row>
    <row r="50" spans="1:9">
      <c r="A50" s="400" t="s">
        <v>304</v>
      </c>
      <c r="B50" s="402">
        <v>3587107</v>
      </c>
      <c r="C50" s="143">
        <v>5421015</v>
      </c>
      <c r="D50" s="195">
        <f t="shared" si="2"/>
        <v>0.5112498735053066</v>
      </c>
      <c r="E50" s="402">
        <v>8936347</v>
      </c>
      <c r="F50" s="143">
        <v>12265535</v>
      </c>
      <c r="G50" s="195">
        <f t="shared" si="6"/>
        <v>0.37254462030178548</v>
      </c>
      <c r="H50" s="195">
        <f t="shared" si="5"/>
        <v>5.6302835428627455E-2</v>
      </c>
      <c r="I50" s="124"/>
    </row>
    <row r="51" spans="1:9">
      <c r="A51" s="400" t="s">
        <v>161</v>
      </c>
      <c r="B51" s="402">
        <v>146447</v>
      </c>
      <c r="C51" s="143">
        <v>3148844.33</v>
      </c>
      <c r="D51" s="195" t="s">
        <v>64</v>
      </c>
      <c r="E51" s="402">
        <v>240329</v>
      </c>
      <c r="F51" s="143">
        <v>11545948.76</v>
      </c>
      <c r="G51" s="195" t="s">
        <v>64</v>
      </c>
      <c r="H51" s="195">
        <f t="shared" si="5"/>
        <v>5.2999698170658291E-2</v>
      </c>
      <c r="I51" s="124"/>
    </row>
    <row r="52" spans="1:9">
      <c r="A52" s="400" t="s">
        <v>305</v>
      </c>
      <c r="B52" s="402">
        <v>3653612</v>
      </c>
      <c r="C52" s="143">
        <v>8101849</v>
      </c>
      <c r="D52" s="195">
        <f>C52/B52-1</f>
        <v>1.2174902534806651</v>
      </c>
      <c r="E52" s="402">
        <v>6212374</v>
      </c>
      <c r="F52" s="143">
        <v>11431894</v>
      </c>
      <c r="G52" s="195">
        <f>F52/E52-1</f>
        <v>0.84018122540593976</v>
      </c>
      <c r="H52" s="195">
        <f t="shared" si="5"/>
        <v>5.2476149350151761E-2</v>
      </c>
      <c r="I52" s="124"/>
    </row>
    <row r="53" spans="1:9">
      <c r="A53" s="400" t="s">
        <v>506</v>
      </c>
      <c r="B53" s="402">
        <v>1610210.7799999998</v>
      </c>
      <c r="C53" s="143">
        <v>1020056.98</v>
      </c>
      <c r="D53" s="195">
        <f>C53/B53-1</f>
        <v>-0.36650717243366104</v>
      </c>
      <c r="E53" s="402">
        <v>13416168.539999999</v>
      </c>
      <c r="F53" s="143">
        <v>7781866.3000000007</v>
      </c>
      <c r="G53" s="195">
        <f>F53/E53-1</f>
        <v>-0.41996358522192501</v>
      </c>
      <c r="H53" s="195">
        <f t="shared" si="5"/>
        <v>3.5721323009268009E-2</v>
      </c>
      <c r="I53" s="124"/>
    </row>
    <row r="54" spans="1:9">
      <c r="A54" s="400" t="s">
        <v>553</v>
      </c>
      <c r="B54" s="402">
        <v>17087157.249999985</v>
      </c>
      <c r="C54" s="143">
        <v>16877195.880000003</v>
      </c>
      <c r="D54" s="195">
        <f t="shared" si="2"/>
        <v>-1.228767119820251E-2</v>
      </c>
      <c r="E54" s="402">
        <v>44273229.469999969</v>
      </c>
      <c r="F54" s="143">
        <v>49512992.729999989</v>
      </c>
      <c r="G54" s="195">
        <f t="shared" si="0"/>
        <v>0.11835059973545725</v>
      </c>
      <c r="H54" s="195">
        <f t="shared" si="5"/>
        <v>0.22728090387056227</v>
      </c>
      <c r="I54" s="124"/>
    </row>
    <row r="55" spans="1:9">
      <c r="A55" s="622" t="s">
        <v>26</v>
      </c>
      <c r="B55" s="561">
        <f>SUM(B56:B66)</f>
        <v>43885092.020000003</v>
      </c>
      <c r="C55" s="561">
        <f>SUM(C56:C66)</f>
        <v>32806100.77</v>
      </c>
      <c r="D55" s="465">
        <f>C55/B55-1</f>
        <v>-0.2524545521050956</v>
      </c>
      <c r="E55" s="561">
        <f>SUM(E56:E66)</f>
        <v>112732815.01000002</v>
      </c>
      <c r="F55" s="561">
        <f>SUM(F56:F66)</f>
        <v>84178806.599999994</v>
      </c>
      <c r="G55" s="562">
        <f>F55/E55-1</f>
        <v>-0.25328923443867812</v>
      </c>
      <c r="H55" s="404">
        <f>F55/F55</f>
        <v>1</v>
      </c>
      <c r="I55" s="124"/>
    </row>
    <row r="56" spans="1:9">
      <c r="A56" s="399" t="s">
        <v>305</v>
      </c>
      <c r="B56" s="402">
        <v>4796121</v>
      </c>
      <c r="C56" s="143">
        <v>12506225</v>
      </c>
      <c r="D56" s="195">
        <f t="shared" si="2"/>
        <v>1.6075707848071388</v>
      </c>
      <c r="E56" s="402">
        <v>8264772</v>
      </c>
      <c r="F56" s="143">
        <v>26990141</v>
      </c>
      <c r="G56" s="195">
        <f t="shared" si="0"/>
        <v>2.265684885197075</v>
      </c>
      <c r="H56" s="195">
        <f>+F56/$F$55</f>
        <v>0.32062869610698425</v>
      </c>
      <c r="I56" s="124"/>
    </row>
    <row r="57" spans="1:9">
      <c r="A57" s="399" t="s">
        <v>306</v>
      </c>
      <c r="B57" s="402">
        <v>929566.13</v>
      </c>
      <c r="C57" s="143">
        <v>7117725.8399999999</v>
      </c>
      <c r="D57" s="195">
        <f t="shared" si="2"/>
        <v>6.6570408605571716</v>
      </c>
      <c r="E57" s="402">
        <v>2288359.71</v>
      </c>
      <c r="F57" s="143">
        <v>16946152.899999999</v>
      </c>
      <c r="G57" s="195">
        <f t="shared" si="0"/>
        <v>6.4053711162394125</v>
      </c>
      <c r="H57" s="195">
        <f t="shared" ref="H57:H66" si="7">+F57/$F$55</f>
        <v>0.20131139397740047</v>
      </c>
      <c r="I57" s="124"/>
    </row>
    <row r="58" spans="1:9">
      <c r="A58" s="399" t="s">
        <v>22</v>
      </c>
      <c r="B58" s="402">
        <v>3430704</v>
      </c>
      <c r="C58" s="143">
        <v>3468047</v>
      </c>
      <c r="D58" s="195">
        <f t="shared" si="2"/>
        <v>1.0884937901958214E-2</v>
      </c>
      <c r="E58" s="402">
        <v>5339380</v>
      </c>
      <c r="F58" s="143">
        <v>7242609</v>
      </c>
      <c r="G58" s="195">
        <f t="shared" si="0"/>
        <v>0.35645131082635073</v>
      </c>
      <c r="H58" s="195">
        <f t="shared" si="7"/>
        <v>8.6038390095209555E-2</v>
      </c>
      <c r="I58" s="124"/>
    </row>
    <row r="59" spans="1:9">
      <c r="A59" s="400" t="s">
        <v>570</v>
      </c>
      <c r="B59" s="402">
        <v>0</v>
      </c>
      <c r="C59" s="143">
        <v>0</v>
      </c>
      <c r="D59" s="195">
        <v>0</v>
      </c>
      <c r="E59" s="402">
        <v>0</v>
      </c>
      <c r="F59" s="143">
        <v>5958533</v>
      </c>
      <c r="G59" s="195" t="s">
        <v>64</v>
      </c>
      <c r="H59" s="195">
        <f t="shared" si="7"/>
        <v>7.0784241790379579E-2</v>
      </c>
      <c r="I59" s="124"/>
    </row>
    <row r="60" spans="1:9">
      <c r="A60" s="400" t="s">
        <v>160</v>
      </c>
      <c r="B60" s="402">
        <v>10592765</v>
      </c>
      <c r="C60" s="143">
        <v>803608</v>
      </c>
      <c r="D60" s="195">
        <f t="shared" si="2"/>
        <v>-0.92413614386800802</v>
      </c>
      <c r="E60" s="402">
        <v>34312541</v>
      </c>
      <c r="F60" s="143">
        <v>5445573</v>
      </c>
      <c r="G60" s="195">
        <f t="shared" si="0"/>
        <v>-0.84129496559290085</v>
      </c>
      <c r="H60" s="195">
        <f t="shared" si="7"/>
        <v>6.4690546468260349E-2</v>
      </c>
      <c r="I60" s="124"/>
    </row>
    <row r="61" spans="1:9">
      <c r="A61" s="400" t="s">
        <v>569</v>
      </c>
      <c r="B61" s="402">
        <v>200000</v>
      </c>
      <c r="C61" s="143">
        <v>1500000</v>
      </c>
      <c r="D61" s="195">
        <f t="shared" si="2"/>
        <v>6.5</v>
      </c>
      <c r="E61" s="402">
        <v>530000</v>
      </c>
      <c r="F61" s="143">
        <v>4500000</v>
      </c>
      <c r="G61" s="195">
        <f t="shared" si="0"/>
        <v>7.4905660377358494</v>
      </c>
      <c r="H61" s="195">
        <f t="shared" si="7"/>
        <v>5.3457635974611221E-2</v>
      </c>
      <c r="I61" s="124"/>
    </row>
    <row r="62" spans="1:9">
      <c r="A62" s="400" t="s">
        <v>24</v>
      </c>
      <c r="B62" s="402">
        <v>181937</v>
      </c>
      <c r="C62" s="143">
        <v>444807</v>
      </c>
      <c r="D62" s="195">
        <f t="shared" si="2"/>
        <v>1.4448407965394616</v>
      </c>
      <c r="E62" s="402">
        <v>2253754</v>
      </c>
      <c r="F62" s="143">
        <v>2888488</v>
      </c>
      <c r="G62" s="195">
        <f t="shared" si="0"/>
        <v>0.28163410913524722</v>
      </c>
      <c r="H62" s="195">
        <f t="shared" si="7"/>
        <v>3.4313720004673955E-2</v>
      </c>
      <c r="I62" s="124"/>
    </row>
    <row r="63" spans="1:9">
      <c r="A63" s="400" t="s">
        <v>506</v>
      </c>
      <c r="B63" s="402">
        <v>4719545.84</v>
      </c>
      <c r="C63" s="143">
        <v>175039.58</v>
      </c>
      <c r="D63" s="195">
        <f t="shared" si="2"/>
        <v>-0.96291177457871668</v>
      </c>
      <c r="E63" s="402">
        <v>12721118.51</v>
      </c>
      <c r="F63" s="143">
        <v>1804218.8800000001</v>
      </c>
      <c r="G63" s="195">
        <f t="shared" si="0"/>
        <v>-0.85817136452414045</v>
      </c>
      <c r="H63" s="195">
        <f t="shared" si="7"/>
        <v>2.1433172467902394E-2</v>
      </c>
      <c r="I63" s="124"/>
    </row>
    <row r="64" spans="1:9">
      <c r="A64" s="400" t="s">
        <v>478</v>
      </c>
      <c r="B64" s="402">
        <v>56998.17</v>
      </c>
      <c r="C64" s="143">
        <v>487348</v>
      </c>
      <c r="D64" s="195">
        <f t="shared" si="2"/>
        <v>7.5502394199673439</v>
      </c>
      <c r="E64" s="402">
        <v>262555.96999999997</v>
      </c>
      <c r="F64" s="143">
        <v>1722636.65</v>
      </c>
      <c r="G64" s="195">
        <f t="shared" si="0"/>
        <v>5.561026397533448</v>
      </c>
      <c r="H64" s="195">
        <f t="shared" si="7"/>
        <v>2.0464018433827499E-2</v>
      </c>
      <c r="I64" s="124"/>
    </row>
    <row r="65" spans="1:9">
      <c r="A65" s="400" t="s">
        <v>523</v>
      </c>
      <c r="B65" s="402">
        <v>1172809</v>
      </c>
      <c r="C65" s="143">
        <v>0</v>
      </c>
      <c r="D65" s="195">
        <f t="shared" si="2"/>
        <v>-1</v>
      </c>
      <c r="E65" s="402">
        <v>2791432</v>
      </c>
      <c r="F65" s="143">
        <v>1568201.91</v>
      </c>
      <c r="G65" s="195">
        <f t="shared" si="0"/>
        <v>-0.43820880823892538</v>
      </c>
      <c r="H65" s="195">
        <f t="shared" si="7"/>
        <v>1.8629414853215561E-2</v>
      </c>
      <c r="I65" s="124"/>
    </row>
    <row r="66" spans="1:9">
      <c r="A66" s="400" t="s">
        <v>554</v>
      </c>
      <c r="B66" s="402">
        <v>17804645.880000003</v>
      </c>
      <c r="C66" s="143">
        <v>6303300.3500000015</v>
      </c>
      <c r="D66" s="195">
        <f t="shared" si="2"/>
        <v>-0.64597440508038906</v>
      </c>
      <c r="E66" s="402">
        <v>43968901.820000023</v>
      </c>
      <c r="F66" s="143">
        <v>9112252.2599999905</v>
      </c>
      <c r="G66" s="195">
        <f t="shared" si="0"/>
        <v>-0.79275688309651793</v>
      </c>
      <c r="H66" s="195">
        <f t="shared" si="7"/>
        <v>0.10824876982753508</v>
      </c>
      <c r="I66" s="124"/>
    </row>
    <row r="67" spans="1:9">
      <c r="A67" s="622" t="s">
        <v>461</v>
      </c>
      <c r="B67" s="561">
        <v>42677351.520000003</v>
      </c>
      <c r="C67" s="561">
        <v>61058340.019999996</v>
      </c>
      <c r="D67" s="465">
        <v>0.43069656024427999</v>
      </c>
      <c r="E67" s="561">
        <v>91878803.159999996</v>
      </c>
      <c r="F67" s="561">
        <v>136587961.44999999</v>
      </c>
      <c r="G67" s="465">
        <v>0.48661015111551198</v>
      </c>
      <c r="H67" s="560">
        <v>1</v>
      </c>
      <c r="I67" s="124"/>
    </row>
    <row r="68" spans="1:9">
      <c r="A68" s="399" t="s">
        <v>505</v>
      </c>
      <c r="B68" s="402">
        <v>623000</v>
      </c>
      <c r="C68" s="143">
        <v>25474245</v>
      </c>
      <c r="D68" s="195" t="s">
        <v>64</v>
      </c>
      <c r="E68" s="402">
        <v>1294000</v>
      </c>
      <c r="F68" s="143">
        <v>26442245</v>
      </c>
      <c r="G68" s="195" t="s">
        <v>64</v>
      </c>
      <c r="H68" s="195">
        <v>0.19359132912807669</v>
      </c>
      <c r="I68" s="124"/>
    </row>
    <row r="69" spans="1:9">
      <c r="A69" s="399" t="s">
        <v>476</v>
      </c>
      <c r="B69" s="402">
        <v>3542201</v>
      </c>
      <c r="C69" s="143">
        <v>4954513</v>
      </c>
      <c r="D69" s="195">
        <v>0.39871029340232256</v>
      </c>
      <c r="E69" s="402">
        <v>10492952</v>
      </c>
      <c r="F69" s="143">
        <v>13977720</v>
      </c>
      <c r="G69" s="195">
        <v>0.33210558858936934</v>
      </c>
      <c r="H69" s="195">
        <v>0.10233493385225423</v>
      </c>
      <c r="I69" s="124"/>
    </row>
    <row r="70" spans="1:9">
      <c r="A70" s="399" t="s">
        <v>31</v>
      </c>
      <c r="B70" s="402">
        <v>3438132</v>
      </c>
      <c r="C70" s="143">
        <v>3690225</v>
      </c>
      <c r="D70" s="195">
        <v>7.3322664749346345E-2</v>
      </c>
      <c r="E70" s="402">
        <v>8458230</v>
      </c>
      <c r="F70" s="143">
        <v>11356643.77</v>
      </c>
      <c r="G70" s="195">
        <v>0.34267379463552072</v>
      </c>
      <c r="H70" s="195">
        <v>8.3145276124186568E-2</v>
      </c>
      <c r="I70" s="124"/>
    </row>
    <row r="71" spans="1:9">
      <c r="A71" s="400" t="s">
        <v>499</v>
      </c>
      <c r="B71" s="402">
        <v>193000</v>
      </c>
      <c r="C71" s="143">
        <v>2940000</v>
      </c>
      <c r="D71" s="195" t="s">
        <v>64</v>
      </c>
      <c r="E71" s="402">
        <v>313000</v>
      </c>
      <c r="F71" s="143">
        <v>10330000</v>
      </c>
      <c r="G71" s="195" t="s">
        <v>64</v>
      </c>
      <c r="H71" s="195">
        <v>7.5628919930703017E-2</v>
      </c>
      <c r="I71" s="124"/>
    </row>
    <row r="72" spans="1:9">
      <c r="A72" s="400" t="s">
        <v>24</v>
      </c>
      <c r="B72" s="402">
        <v>2214939</v>
      </c>
      <c r="C72" s="143">
        <v>5193864</v>
      </c>
      <c r="D72" s="195">
        <v>1.3449241717266256</v>
      </c>
      <c r="E72" s="402">
        <v>5142591</v>
      </c>
      <c r="F72" s="143">
        <v>7210474</v>
      </c>
      <c r="G72" s="195">
        <v>0.40210917026067206</v>
      </c>
      <c r="H72" s="195">
        <v>5.278996716441587E-2</v>
      </c>
      <c r="I72" s="124"/>
    </row>
    <row r="73" spans="1:9">
      <c r="A73" s="400" t="s">
        <v>477</v>
      </c>
      <c r="B73" s="402">
        <v>6281</v>
      </c>
      <c r="C73" s="143">
        <v>1399854</v>
      </c>
      <c r="D73" s="195" t="s">
        <v>64</v>
      </c>
      <c r="E73" s="402">
        <v>1542989</v>
      </c>
      <c r="F73" s="143">
        <v>7199369.0700000003</v>
      </c>
      <c r="G73" s="195">
        <v>3.6658589724230053</v>
      </c>
      <c r="H73" s="195">
        <v>5.2708664757658265E-2</v>
      </c>
      <c r="I73" s="124"/>
    </row>
    <row r="74" spans="1:9">
      <c r="A74" s="400" t="s">
        <v>304</v>
      </c>
      <c r="B74" s="402">
        <v>0</v>
      </c>
      <c r="C74" s="143">
        <v>0</v>
      </c>
      <c r="D74" s="195">
        <v>0</v>
      </c>
      <c r="E74" s="402">
        <v>14832</v>
      </c>
      <c r="F74" s="143">
        <v>6922387</v>
      </c>
      <c r="G74" s="195" t="s">
        <v>64</v>
      </c>
      <c r="H74" s="195">
        <v>5.0680798853082236E-2</v>
      </c>
      <c r="I74" s="124"/>
    </row>
    <row r="75" spans="1:9">
      <c r="A75" s="400" t="s">
        <v>125</v>
      </c>
      <c r="B75" s="402">
        <v>22020514.729999997</v>
      </c>
      <c r="C75" s="143">
        <v>0</v>
      </c>
      <c r="D75" s="195">
        <v>-1</v>
      </c>
      <c r="E75" s="402">
        <v>37192650.289999992</v>
      </c>
      <c r="F75" s="143">
        <v>5873507.4000000004</v>
      </c>
      <c r="G75" s="195">
        <v>-0.84207881519055894</v>
      </c>
      <c r="H75" s="195">
        <v>4.3001647712196681E-2</v>
      </c>
      <c r="I75" s="124"/>
    </row>
    <row r="76" spans="1:9">
      <c r="A76" s="400" t="s">
        <v>475</v>
      </c>
      <c r="B76" s="402">
        <v>774798</v>
      </c>
      <c r="C76" s="143">
        <v>737675</v>
      </c>
      <c r="D76" s="195">
        <v>-4.7913133487696102E-2</v>
      </c>
      <c r="E76" s="402">
        <v>2815020</v>
      </c>
      <c r="F76" s="143">
        <v>4968285</v>
      </c>
      <c r="G76" s="195">
        <v>0.76491996504465343</v>
      </c>
      <c r="H76" s="195">
        <v>3.6374252512866682E-2</v>
      </c>
      <c r="I76" s="124"/>
    </row>
    <row r="77" spans="1:9">
      <c r="A77" s="400" t="s">
        <v>29</v>
      </c>
      <c r="B77" s="402">
        <v>1468686</v>
      </c>
      <c r="C77" s="143">
        <v>1767157</v>
      </c>
      <c r="D77" s="195">
        <v>0.20322315321314433</v>
      </c>
      <c r="E77" s="402">
        <v>4406058</v>
      </c>
      <c r="F77" s="143">
        <v>4668148</v>
      </c>
      <c r="G77" s="195">
        <v>5.9484010423830114E-2</v>
      </c>
      <c r="H77" s="195">
        <v>3.4176862663762964E-2</v>
      </c>
      <c r="I77" s="124"/>
    </row>
    <row r="78" spans="1:9" ht="15.75" thickBot="1">
      <c r="A78" s="400" t="s">
        <v>555</v>
      </c>
      <c r="B78" s="403">
        <v>8395799.7900000066</v>
      </c>
      <c r="C78" s="401">
        <v>14900807.019999996</v>
      </c>
      <c r="D78" s="361">
        <v>0.77479303850812586</v>
      </c>
      <c r="E78" s="403">
        <v>20206480.870000005</v>
      </c>
      <c r="F78" s="401">
        <v>37639182.209999979</v>
      </c>
      <c r="G78" s="361">
        <v>0.8627282232940332</v>
      </c>
      <c r="H78" s="566">
        <v>0.27556734730079668</v>
      </c>
      <c r="I78" s="124"/>
    </row>
    <row r="79" spans="1:9" s="198" customFormat="1" ht="16.5" customHeight="1">
      <c r="B79" s="365"/>
      <c r="C79" s="365"/>
      <c r="D79" s="365"/>
      <c r="E79" s="365"/>
      <c r="F79" s="365"/>
      <c r="G79" s="365"/>
      <c r="H79" s="365"/>
    </row>
    <row r="80" spans="1:9" s="198" customFormat="1">
      <c r="B80" s="365"/>
      <c r="C80" s="365"/>
      <c r="D80" s="365"/>
      <c r="E80" s="365"/>
      <c r="F80" s="365"/>
      <c r="G80" s="365"/>
      <c r="H80" s="365"/>
    </row>
    <row r="81" spans="1:8" s="198" customFormat="1" ht="45.75" customHeight="1">
      <c r="A81" s="653" t="s">
        <v>541</v>
      </c>
      <c r="B81" s="653"/>
      <c r="C81" s="653"/>
      <c r="D81" s="653"/>
      <c r="E81" s="653"/>
      <c r="F81" s="367"/>
      <c r="G81" s="367"/>
      <c r="H81" s="367"/>
    </row>
    <row r="82" spans="1:8" s="198" customFormat="1"/>
    <row r="83" spans="1:8" s="198" customFormat="1"/>
    <row r="84" spans="1:8" s="198" customFormat="1"/>
    <row r="85" spans="1:8" s="198" customFormat="1"/>
    <row r="86" spans="1:8" s="198" customFormat="1"/>
    <row r="87" spans="1:8" s="198" customFormat="1"/>
    <row r="88" spans="1:8" s="198" customFormat="1"/>
    <row r="89" spans="1:8" s="198" customFormat="1"/>
    <row r="90" spans="1:8" s="198" customFormat="1"/>
    <row r="91" spans="1:8" s="198" customFormat="1"/>
    <row r="92" spans="1:8" s="198" customFormat="1"/>
    <row r="93" spans="1:8" s="198" customFormat="1"/>
    <row r="94" spans="1:8" s="198" customFormat="1"/>
    <row r="95" spans="1:8" s="198" customFormat="1"/>
    <row r="96" spans="1:8" s="198" customFormat="1"/>
    <row r="97" s="198" customFormat="1"/>
    <row r="98" s="198" customFormat="1"/>
    <row r="99" s="198" customFormat="1"/>
    <row r="100" s="198" customFormat="1"/>
    <row r="101" s="198" customFormat="1"/>
    <row r="102" s="198" customFormat="1"/>
    <row r="103" s="198" customFormat="1"/>
    <row r="104" s="198" customFormat="1"/>
    <row r="105" s="198" customFormat="1"/>
    <row r="106" s="198" customFormat="1"/>
    <row r="107" s="198" customFormat="1"/>
    <row r="108" s="198" customFormat="1"/>
    <row r="109" s="198" customFormat="1"/>
    <row r="110" s="198" customFormat="1"/>
    <row r="111" s="198" customFormat="1"/>
    <row r="112" s="198" customFormat="1"/>
    <row r="113" s="198" customFormat="1"/>
    <row r="114" s="198" customFormat="1"/>
    <row r="115" s="198" customFormat="1"/>
    <row r="116" s="198" customFormat="1"/>
    <row r="117" s="198" customFormat="1"/>
    <row r="118" s="198" customFormat="1"/>
    <row r="119" s="198" customFormat="1"/>
    <row r="120" s="198" customFormat="1"/>
    <row r="121" s="198" customFormat="1"/>
    <row r="122" s="198" customFormat="1"/>
    <row r="123" s="198" customFormat="1"/>
    <row r="124" s="198" customFormat="1"/>
    <row r="125" s="198" customFormat="1"/>
    <row r="126" s="198" customFormat="1"/>
    <row r="127" s="198" customFormat="1"/>
    <row r="128" s="198" customFormat="1"/>
    <row r="129" s="198" customFormat="1"/>
    <row r="130" s="198" customFormat="1"/>
    <row r="131" s="198" customFormat="1"/>
    <row r="132" s="198" customFormat="1"/>
    <row r="133" s="198" customFormat="1"/>
    <row r="134" s="198" customFormat="1"/>
    <row r="135" s="198" customFormat="1"/>
    <row r="136" s="198" customFormat="1"/>
    <row r="137" s="198" customFormat="1"/>
    <row r="138" s="198" customFormat="1"/>
    <row r="139" s="198" customFormat="1"/>
    <row r="140" s="198" customFormat="1"/>
    <row r="141" s="198" customFormat="1"/>
    <row r="142" s="198" customFormat="1"/>
    <row r="143" s="198" customFormat="1"/>
    <row r="144" s="198" customFormat="1"/>
    <row r="145" s="198" customFormat="1"/>
    <row r="146" s="198" customFormat="1"/>
    <row r="147" s="198" customFormat="1"/>
    <row r="148" s="198" customFormat="1"/>
    <row r="149" s="198" customFormat="1"/>
    <row r="150" s="198" customFormat="1"/>
    <row r="151" s="198" customFormat="1"/>
    <row r="152" s="198" customFormat="1"/>
    <row r="153" s="198" customFormat="1"/>
    <row r="154" s="198" customFormat="1"/>
    <row r="155" s="198" customFormat="1"/>
    <row r="156" s="198" customFormat="1"/>
    <row r="157" s="198" customFormat="1"/>
    <row r="158" s="198" customFormat="1"/>
    <row r="159" s="198" customFormat="1"/>
    <row r="160" s="198" customFormat="1"/>
    <row r="161" s="198" customFormat="1"/>
    <row r="162" s="198" customFormat="1"/>
    <row r="163" s="198" customFormat="1"/>
    <row r="164" s="198" customFormat="1"/>
    <row r="165" s="198" customFormat="1"/>
    <row r="166" s="198" customFormat="1"/>
    <row r="167" s="198" customFormat="1"/>
    <row r="168" s="198" customFormat="1"/>
    <row r="169" s="198" customFormat="1"/>
    <row r="170" s="198" customFormat="1"/>
    <row r="171" s="198" customFormat="1"/>
    <row r="172" s="198" customFormat="1"/>
    <row r="173" s="198" customFormat="1"/>
    <row r="174" s="198" customFormat="1"/>
    <row r="175" s="198" customFormat="1"/>
    <row r="176" s="198" customFormat="1"/>
    <row r="177" s="198" customFormat="1"/>
    <row r="178" s="198" customFormat="1"/>
    <row r="179" s="198" customFormat="1"/>
    <row r="180" s="198" customFormat="1"/>
    <row r="181" s="198" customFormat="1"/>
    <row r="182" s="198" customFormat="1"/>
    <row r="183" s="198" customFormat="1"/>
    <row r="184" s="198" customFormat="1"/>
    <row r="185" s="198" customFormat="1"/>
    <row r="186" s="198" customFormat="1"/>
    <row r="187" s="198" customFormat="1"/>
    <row r="188" s="198" customFormat="1"/>
    <row r="189" s="198" customFormat="1"/>
    <row r="190" s="198" customFormat="1"/>
    <row r="191" s="198" customFormat="1"/>
    <row r="192" s="198" customFormat="1"/>
    <row r="193" s="198" customFormat="1"/>
    <row r="194" s="198" customFormat="1"/>
    <row r="195" s="198" customFormat="1"/>
    <row r="196" s="198" customFormat="1"/>
    <row r="197" s="198" customFormat="1"/>
    <row r="198" s="198" customFormat="1"/>
    <row r="199" s="198" customFormat="1"/>
    <row r="200" s="198" customFormat="1"/>
    <row r="201" s="198" customFormat="1"/>
    <row r="202" s="198" customFormat="1"/>
    <row r="203" s="198" customFormat="1"/>
    <row r="204" s="198" customFormat="1"/>
    <row r="205" s="198" customFormat="1"/>
    <row r="206" s="198" customFormat="1"/>
    <row r="207" s="198" customFormat="1"/>
    <row r="208" s="198" customFormat="1"/>
    <row r="209" s="198" customFormat="1"/>
    <row r="210" s="198" customFormat="1"/>
    <row r="211" s="198" customFormat="1"/>
    <row r="212" s="198" customFormat="1"/>
    <row r="213" s="198" customFormat="1"/>
    <row r="214" s="198" customFormat="1"/>
    <row r="215" s="198" customFormat="1"/>
    <row r="216" s="198" customFormat="1"/>
    <row r="217" s="198" customFormat="1"/>
    <row r="218" s="198" customFormat="1"/>
    <row r="219" s="198" customFormat="1"/>
    <row r="220" s="198" customFormat="1"/>
    <row r="221" s="198" customFormat="1"/>
    <row r="222" s="198" customFormat="1"/>
    <row r="223" s="198" customFormat="1"/>
    <row r="224" s="198" customFormat="1"/>
    <row r="225" s="198" customFormat="1"/>
    <row r="226" s="198" customFormat="1"/>
    <row r="227" s="198" customFormat="1"/>
    <row r="228" s="198" customFormat="1"/>
    <row r="229" s="198" customFormat="1"/>
    <row r="230" s="198" customFormat="1"/>
    <row r="231" s="198" customFormat="1"/>
    <row r="232" s="198" customFormat="1"/>
    <row r="233" s="198" customFormat="1"/>
    <row r="234" s="198" customFormat="1"/>
    <row r="235" s="198" customFormat="1"/>
    <row r="236" s="198" customFormat="1"/>
    <row r="237" s="198" customFormat="1"/>
    <row r="238" s="198" customFormat="1"/>
    <row r="239" s="198" customFormat="1"/>
    <row r="240" s="198" customFormat="1"/>
    <row r="241" s="198" customFormat="1"/>
    <row r="242" s="198" customFormat="1"/>
    <row r="243" s="198" customFormat="1"/>
    <row r="244" s="198" customFormat="1"/>
    <row r="245" s="198" customFormat="1"/>
    <row r="246" s="198" customFormat="1"/>
    <row r="247" s="198" customFormat="1"/>
    <row r="248" s="198" customFormat="1"/>
    <row r="249" s="198" customFormat="1"/>
    <row r="250" s="198" customFormat="1"/>
    <row r="251" s="198" customFormat="1"/>
    <row r="252" s="198" customFormat="1"/>
    <row r="253" s="198" customFormat="1"/>
    <row r="254" s="198" customFormat="1"/>
    <row r="255" s="198" customFormat="1"/>
    <row r="256" s="198" customFormat="1"/>
    <row r="257" s="198" customFormat="1"/>
    <row r="258" s="198" customFormat="1"/>
  </sheetData>
  <mergeCells count="3">
    <mergeCell ref="B5:D5"/>
    <mergeCell ref="E5:H5"/>
    <mergeCell ref="A81:E81"/>
  </mergeCells>
  <printOptions horizontalCentered="1" verticalCentered="1"/>
  <pageMargins left="0" right="0" top="0" bottom="0" header="0.31496062992125984" footer="0.31496062992125984"/>
  <pageSetup scale="63" orientation="portrait" r:id="rId1"/>
  <colBreaks count="1" manualBreakCount="1">
    <brk id="8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0"/>
  </sheetPr>
  <dimension ref="A1:O55"/>
  <sheetViews>
    <sheetView view="pageBreakPreview" zoomScaleNormal="90" zoomScaleSheetLayoutView="100" workbookViewId="0"/>
  </sheetViews>
  <sheetFormatPr baseColWidth="10" defaultRowHeight="12.75"/>
  <cols>
    <col min="1" max="2" width="13.85546875" style="248" customWidth="1"/>
    <col min="3" max="3" width="19.28515625" style="248" customWidth="1"/>
    <col min="4" max="9" width="13.5703125" style="248" customWidth="1"/>
    <col min="10" max="14" width="11.42578125" style="248" customWidth="1"/>
    <col min="15" max="16384" width="11.42578125" style="248"/>
  </cols>
  <sheetData>
    <row r="1" spans="1:10">
      <c r="A1" s="288" t="s">
        <v>437</v>
      </c>
      <c r="B1" s="351"/>
      <c r="C1" s="351"/>
      <c r="D1" s="351"/>
      <c r="E1" s="352"/>
      <c r="F1" s="333"/>
      <c r="G1" s="332"/>
      <c r="H1" s="334"/>
      <c r="I1" s="334"/>
    </row>
    <row r="2" spans="1:10" ht="15.75">
      <c r="A2" s="654" t="s">
        <v>321</v>
      </c>
      <c r="B2" s="654"/>
      <c r="C2" s="654"/>
      <c r="D2" s="654"/>
      <c r="E2" s="654"/>
      <c r="F2" s="333"/>
      <c r="G2" s="332"/>
      <c r="H2" s="334"/>
      <c r="I2" s="334"/>
    </row>
    <row r="3" spans="1:10">
      <c r="A3" s="606"/>
      <c r="B3" s="606"/>
      <c r="C3" s="606"/>
      <c r="D3" s="606"/>
      <c r="E3" s="606"/>
      <c r="F3" s="333"/>
      <c r="G3" s="332"/>
      <c r="H3" s="334"/>
      <c r="I3" s="334"/>
    </row>
    <row r="4" spans="1:10" ht="15" customHeight="1">
      <c r="A4" s="658" t="s">
        <v>456</v>
      </c>
      <c r="B4" s="658"/>
      <c r="C4" s="658"/>
      <c r="D4" s="658"/>
      <c r="E4" s="658"/>
      <c r="G4" s="658" t="s">
        <v>556</v>
      </c>
      <c r="H4" s="658"/>
      <c r="I4" s="658"/>
    </row>
    <row r="5" spans="1:10" ht="38.25">
      <c r="A5" s="422" t="s">
        <v>259</v>
      </c>
      <c r="B5" s="422" t="s">
        <v>466</v>
      </c>
      <c r="C5" s="422" t="s">
        <v>467</v>
      </c>
      <c r="D5" s="422" t="s">
        <v>468</v>
      </c>
      <c r="E5" s="422" t="s">
        <v>55</v>
      </c>
      <c r="G5" s="335" t="s">
        <v>318</v>
      </c>
      <c r="H5" s="336" t="s">
        <v>319</v>
      </c>
      <c r="I5" s="336" t="s">
        <v>311</v>
      </c>
    </row>
    <row r="6" spans="1:10">
      <c r="A6" s="405">
        <v>2006</v>
      </c>
      <c r="B6" s="420">
        <v>37570.416666666664</v>
      </c>
      <c r="C6" s="420">
        <v>37253.416666666664</v>
      </c>
      <c r="D6" s="420">
        <v>31094.25</v>
      </c>
      <c r="E6" s="420">
        <v>105918.08333333333</v>
      </c>
      <c r="G6" s="248" t="s">
        <v>34</v>
      </c>
      <c r="H6" s="338">
        <v>29341</v>
      </c>
      <c r="I6" s="141">
        <f>H6/$H$30</f>
        <v>0.15355750359806358</v>
      </c>
      <c r="J6" s="340"/>
    </row>
    <row r="7" spans="1:10">
      <c r="A7" s="405">
        <v>2007</v>
      </c>
      <c r="B7" s="420">
        <v>41560.916666666664</v>
      </c>
      <c r="C7" s="420">
        <v>39501.833333333336</v>
      </c>
      <c r="D7" s="420">
        <v>43771.833333333336</v>
      </c>
      <c r="E7" s="420">
        <v>124834.58333333334</v>
      </c>
      <c r="G7" s="248" t="s">
        <v>503</v>
      </c>
      <c r="H7" s="338">
        <v>19084</v>
      </c>
      <c r="I7" s="141">
        <f t="shared" ref="I7:I29" si="0">H7/$H$30</f>
        <v>9.9877011644642161E-2</v>
      </c>
      <c r="J7" s="340"/>
    </row>
    <row r="8" spans="1:10">
      <c r="A8" s="405">
        <v>2008</v>
      </c>
      <c r="B8" s="420">
        <v>49312.666666666664</v>
      </c>
      <c r="C8" s="420">
        <v>24304.083333333332</v>
      </c>
      <c r="D8" s="420">
        <v>64252.916666666664</v>
      </c>
      <c r="E8" s="420">
        <v>137869.66666666666</v>
      </c>
      <c r="G8" s="248" t="s">
        <v>44</v>
      </c>
      <c r="H8" s="338">
        <v>16441</v>
      </c>
      <c r="I8" s="141">
        <f t="shared" si="0"/>
        <v>8.6044746827162108E-2</v>
      </c>
      <c r="J8" s="340"/>
    </row>
    <row r="9" spans="1:10">
      <c r="A9" s="405">
        <v>2009</v>
      </c>
      <c r="B9" s="420">
        <v>49973.916666666664</v>
      </c>
      <c r="C9" s="420">
        <v>30463.75</v>
      </c>
      <c r="D9" s="420">
        <v>45619.333333333336</v>
      </c>
      <c r="E9" s="420">
        <v>126057</v>
      </c>
      <c r="G9" s="248" t="s">
        <v>41</v>
      </c>
      <c r="H9" s="338">
        <v>15096</v>
      </c>
      <c r="I9" s="141">
        <f t="shared" si="0"/>
        <v>7.9005626063064244E-2</v>
      </c>
      <c r="J9" s="340"/>
    </row>
    <row r="10" spans="1:10">
      <c r="A10" s="405">
        <v>2010</v>
      </c>
      <c r="B10" s="420">
        <v>53983.333333333336</v>
      </c>
      <c r="C10" s="420">
        <v>41700.083333333336</v>
      </c>
      <c r="D10" s="420">
        <v>49031.916666666664</v>
      </c>
      <c r="E10" s="420">
        <v>144715.33333333334</v>
      </c>
      <c r="G10" s="248" t="s">
        <v>38</v>
      </c>
      <c r="H10" s="338">
        <v>14161</v>
      </c>
      <c r="I10" s="141">
        <f t="shared" si="0"/>
        <v>7.4112259583933013E-2</v>
      </c>
      <c r="J10" s="340"/>
    </row>
    <row r="11" spans="1:10">
      <c r="A11" s="405">
        <v>2011</v>
      </c>
      <c r="B11" s="420">
        <v>61467.833333333336</v>
      </c>
      <c r="C11" s="420">
        <v>50060.166666666664</v>
      </c>
      <c r="D11" s="420">
        <v>56530</v>
      </c>
      <c r="E11" s="420">
        <v>168058</v>
      </c>
      <c r="G11" s="248" t="s">
        <v>40</v>
      </c>
      <c r="H11" s="338">
        <v>14122</v>
      </c>
      <c r="I11" s="141">
        <f t="shared" si="0"/>
        <v>7.3908151249509349E-2</v>
      </c>
      <c r="J11" s="340"/>
    </row>
    <row r="12" spans="1:10">
      <c r="A12" s="405">
        <v>2012</v>
      </c>
      <c r="B12" s="420">
        <v>68480.916666666672</v>
      </c>
      <c r="C12" s="420">
        <v>59378.25</v>
      </c>
      <c r="D12" s="420">
        <v>76629.75</v>
      </c>
      <c r="E12" s="420">
        <v>204488.91666666669</v>
      </c>
      <c r="G12" s="248" t="s">
        <v>501</v>
      </c>
      <c r="H12" s="338">
        <v>12528</v>
      </c>
      <c r="I12" s="141">
        <f t="shared" si="0"/>
        <v>6.5565877273321999E-2</v>
      </c>
      <c r="J12" s="340"/>
    </row>
    <row r="13" spans="1:10">
      <c r="A13" s="405">
        <v>2013</v>
      </c>
      <c r="B13" s="420">
        <v>68473.583333333328</v>
      </c>
      <c r="C13" s="420">
        <v>61452.583333333336</v>
      </c>
      <c r="D13" s="420">
        <v>75398.25</v>
      </c>
      <c r="E13" s="420">
        <v>205324.41666666666</v>
      </c>
      <c r="G13" s="248" t="s">
        <v>39</v>
      </c>
      <c r="H13" s="338">
        <v>11782</v>
      </c>
      <c r="I13" s="141">
        <f t="shared" si="0"/>
        <v>6.1661651184090019E-2</v>
      </c>
      <c r="J13" s="340"/>
    </row>
    <row r="14" spans="1:10">
      <c r="A14" s="405">
        <v>2014</v>
      </c>
      <c r="B14" s="420">
        <v>63160.5</v>
      </c>
      <c r="C14" s="420">
        <v>59806.083333333336</v>
      </c>
      <c r="D14" s="420">
        <v>72026.583333333328</v>
      </c>
      <c r="E14" s="420">
        <v>194993.16666666669</v>
      </c>
      <c r="G14" s="248" t="s">
        <v>502</v>
      </c>
      <c r="H14" s="338">
        <v>10124</v>
      </c>
      <c r="I14" s="141">
        <f t="shared" si="0"/>
        <v>5.29844301975664E-2</v>
      </c>
      <c r="J14" s="340"/>
    </row>
    <row r="15" spans="1:10">
      <c r="A15" s="405">
        <v>2015</v>
      </c>
      <c r="B15" s="420">
        <v>63623.583333333336</v>
      </c>
      <c r="C15" s="420">
        <v>61926.916666666664</v>
      </c>
      <c r="D15" s="420">
        <v>71388.25</v>
      </c>
      <c r="E15" s="420">
        <v>196938.75</v>
      </c>
      <c r="G15" s="248" t="s">
        <v>35</v>
      </c>
      <c r="H15" s="338">
        <v>8497</v>
      </c>
      <c r="I15" s="141">
        <f t="shared" si="0"/>
        <v>4.4469449169174405E-2</v>
      </c>
      <c r="J15" s="340"/>
    </row>
    <row r="16" spans="1:10">
      <c r="A16" s="405">
        <v>2016</v>
      </c>
      <c r="B16" s="420">
        <v>63729.666666666664</v>
      </c>
      <c r="C16" s="420">
        <v>52659.583333333336</v>
      </c>
      <c r="D16" s="420">
        <v>61622.416666666664</v>
      </c>
      <c r="E16" s="420">
        <v>178011.66666666666</v>
      </c>
      <c r="G16" s="248" t="s">
        <v>37</v>
      </c>
      <c r="H16" s="338">
        <v>8398</v>
      </c>
      <c r="I16" s="141">
        <f t="shared" si="0"/>
        <v>4.3951328012560513E-2</v>
      </c>
      <c r="J16" s="340"/>
    </row>
    <row r="17" spans="1:10">
      <c r="A17" s="246">
        <v>2017</v>
      </c>
      <c r="B17" s="421">
        <v>65777.583333333328</v>
      </c>
      <c r="C17" s="421">
        <v>56802.166666666664</v>
      </c>
      <c r="D17" s="421">
        <v>67381.916666666672</v>
      </c>
      <c r="E17" s="421">
        <v>189961.66666666669</v>
      </c>
      <c r="F17" s="339"/>
      <c r="G17" s="248" t="s">
        <v>36</v>
      </c>
      <c r="H17" s="338">
        <v>7866</v>
      </c>
      <c r="I17" s="141">
        <f t="shared" si="0"/>
        <v>4.1167080989140389E-2</v>
      </c>
      <c r="J17" s="340"/>
    </row>
    <row r="18" spans="1:10">
      <c r="A18" s="217">
        <v>2018</v>
      </c>
      <c r="B18" s="364">
        <f>AVERAGE(B19:B21)</f>
        <v>63465.666666666664</v>
      </c>
      <c r="C18" s="364">
        <f>AVERAGE(C19:C21)</f>
        <v>56766.666666666664</v>
      </c>
      <c r="D18" s="364">
        <f>AVERAGE(D19:D21)</f>
        <v>73379</v>
      </c>
      <c r="E18" s="364">
        <f>AVERAGE(E19:E21)</f>
        <v>193611.33333333334</v>
      </c>
      <c r="F18" s="339"/>
      <c r="G18" s="248" t="s">
        <v>45</v>
      </c>
      <c r="H18" s="338">
        <v>7366</v>
      </c>
      <c r="I18" s="141">
        <f t="shared" si="0"/>
        <v>3.8550307470888397E-2</v>
      </c>
      <c r="J18" s="340"/>
    </row>
    <row r="19" spans="1:10">
      <c r="A19" s="406" t="s">
        <v>451</v>
      </c>
      <c r="B19" s="337">
        <v>62031</v>
      </c>
      <c r="C19" s="337">
        <v>58052</v>
      </c>
      <c r="D19" s="337">
        <v>73370</v>
      </c>
      <c r="E19" s="337">
        <f>SUM(B19:D19)</f>
        <v>193453</v>
      </c>
      <c r="F19" s="339"/>
      <c r="G19" s="248" t="s">
        <v>43</v>
      </c>
      <c r="H19" s="338">
        <v>5399</v>
      </c>
      <c r="I19" s="141">
        <f t="shared" si="0"/>
        <v>2.8255920450085046E-2</v>
      </c>
      <c r="J19" s="340"/>
    </row>
    <row r="20" spans="1:10">
      <c r="A20" s="406" t="s">
        <v>239</v>
      </c>
      <c r="B20" s="337">
        <v>64183</v>
      </c>
      <c r="C20" s="337">
        <v>55528</v>
      </c>
      <c r="D20" s="337">
        <v>76595</v>
      </c>
      <c r="E20" s="337">
        <f>SUM(B20:D20)</f>
        <v>196306</v>
      </c>
      <c r="G20" s="248" t="s">
        <v>42</v>
      </c>
      <c r="H20" s="338">
        <v>4587</v>
      </c>
      <c r="I20" s="141">
        <f t="shared" si="0"/>
        <v>2.4006280256443805E-2</v>
      </c>
      <c r="J20" s="340"/>
    </row>
    <row r="21" spans="1:10">
      <c r="A21" s="406" t="s">
        <v>240</v>
      </c>
      <c r="B21" s="337">
        <v>64183</v>
      </c>
      <c r="C21" s="337">
        <v>56720</v>
      </c>
      <c r="D21" s="337">
        <v>70172</v>
      </c>
      <c r="E21" s="337">
        <f>SUM(B21:D21)</f>
        <v>191075</v>
      </c>
      <c r="G21" s="248" t="s">
        <v>162</v>
      </c>
      <c r="H21" s="338">
        <v>2402</v>
      </c>
      <c r="I21" s="141">
        <f t="shared" si="0"/>
        <v>1.2570979981682585E-2</v>
      </c>
      <c r="J21" s="340"/>
    </row>
    <row r="22" spans="1:10">
      <c r="G22" s="248" t="s">
        <v>492</v>
      </c>
      <c r="H22" s="338">
        <v>1920</v>
      </c>
      <c r="I22" s="141">
        <f t="shared" si="0"/>
        <v>1.0048410310087661E-2</v>
      </c>
      <c r="J22" s="340"/>
    </row>
    <row r="23" spans="1:10" ht="15.75" customHeight="1">
      <c r="G23" s="248" t="s">
        <v>299</v>
      </c>
      <c r="H23" s="338">
        <v>950</v>
      </c>
      <c r="I23" s="141">
        <f t="shared" si="0"/>
        <v>4.9718696846787914E-3</v>
      </c>
      <c r="J23" s="340"/>
    </row>
    <row r="24" spans="1:10" ht="15">
      <c r="A24" s="406"/>
      <c r="B24" s="124"/>
      <c r="C24" s="337"/>
      <c r="D24" s="337"/>
      <c r="E24" s="337"/>
      <c r="G24" s="248" t="s">
        <v>28</v>
      </c>
      <c r="H24" s="338">
        <v>737</v>
      </c>
      <c r="I24" s="141">
        <f t="shared" si="0"/>
        <v>3.8571241659034411E-3</v>
      </c>
      <c r="J24" s="340"/>
    </row>
    <row r="25" spans="1:10">
      <c r="A25" s="406"/>
      <c r="B25" s="337"/>
      <c r="C25" s="337"/>
      <c r="D25" s="337"/>
      <c r="E25" s="337"/>
      <c r="G25" s="248" t="s">
        <v>300</v>
      </c>
      <c r="H25" s="338">
        <v>141</v>
      </c>
      <c r="I25" s="141">
        <f t="shared" si="0"/>
        <v>7.3793013214706264E-4</v>
      </c>
      <c r="J25" s="340"/>
    </row>
    <row r="26" spans="1:10">
      <c r="A26" s="406"/>
      <c r="B26" s="337"/>
      <c r="C26" s="337"/>
      <c r="D26" s="337"/>
      <c r="E26" s="337"/>
      <c r="G26" s="248" t="s">
        <v>561</v>
      </c>
      <c r="H26" s="338">
        <v>83</v>
      </c>
      <c r="I26" s="141">
        <f t="shared" si="0"/>
        <v>4.3438440402983119E-4</v>
      </c>
      <c r="J26" s="340"/>
    </row>
    <row r="27" spans="1:10">
      <c r="A27" s="658" t="s">
        <v>557</v>
      </c>
      <c r="B27" s="658"/>
      <c r="C27" s="658"/>
      <c r="D27" s="658"/>
      <c r="E27" s="658"/>
      <c r="F27" s="340"/>
      <c r="G27" s="248" t="s">
        <v>298</v>
      </c>
      <c r="H27" s="338">
        <v>45</v>
      </c>
      <c r="I27" s="141">
        <f t="shared" si="0"/>
        <v>2.3550961664267958E-4</v>
      </c>
      <c r="J27" s="340"/>
    </row>
    <row r="28" spans="1:10">
      <c r="A28" s="405" t="s">
        <v>528</v>
      </c>
      <c r="B28" s="337">
        <v>61887</v>
      </c>
      <c r="C28" s="337">
        <v>49615</v>
      </c>
      <c r="D28" s="337">
        <v>63630</v>
      </c>
      <c r="E28" s="337">
        <f>SUM(B28:D28)</f>
        <v>175132</v>
      </c>
      <c r="G28" s="248" t="s">
        <v>302</v>
      </c>
      <c r="H28" s="338">
        <v>5</v>
      </c>
      <c r="I28" s="141">
        <f t="shared" si="0"/>
        <v>2.6167735182519953E-5</v>
      </c>
      <c r="J28" s="340"/>
    </row>
    <row r="29" spans="1:10">
      <c r="A29" s="405" t="s">
        <v>529</v>
      </c>
      <c r="B29" s="337">
        <f>+B21</f>
        <v>64183</v>
      </c>
      <c r="C29" s="337">
        <f>+C21</f>
        <v>56720</v>
      </c>
      <c r="D29" s="337">
        <f>+D21</f>
        <v>70172</v>
      </c>
      <c r="E29" s="337">
        <f>SUM(B29:D29)</f>
        <v>191075</v>
      </c>
      <c r="G29" s="248" t="s">
        <v>301</v>
      </c>
      <c r="H29" s="338">
        <v>0</v>
      </c>
      <c r="I29" s="141">
        <f t="shared" si="0"/>
        <v>0</v>
      </c>
      <c r="J29" s="340"/>
    </row>
    <row r="30" spans="1:10">
      <c r="A30" s="341" t="s">
        <v>260</v>
      </c>
      <c r="B30" s="342">
        <f>B29/B28-1</f>
        <v>3.7099875579685637E-2</v>
      </c>
      <c r="C30" s="342">
        <f>C29/C28-1</f>
        <v>0.14320266048574015</v>
      </c>
      <c r="D30" s="342">
        <f>D29/D28-1</f>
        <v>0.10281313845670281</v>
      </c>
      <c r="E30" s="342">
        <f>E29/E28-1</f>
        <v>9.1034191352808103E-2</v>
      </c>
      <c r="G30" s="276" t="s">
        <v>55</v>
      </c>
      <c r="H30" s="343">
        <f>SUM(H6:H29)</f>
        <v>191075</v>
      </c>
      <c r="I30" s="344">
        <f>H30/$H$30</f>
        <v>1</v>
      </c>
      <c r="J30" s="340"/>
    </row>
    <row r="32" spans="1:10" ht="59.25" customHeight="1">
      <c r="A32" s="653" t="s">
        <v>558</v>
      </c>
      <c r="B32" s="653"/>
      <c r="C32" s="653"/>
      <c r="D32" s="653"/>
      <c r="E32" s="653"/>
    </row>
    <row r="33" spans="1:15">
      <c r="A33" s="332"/>
      <c r="B33" s="345"/>
      <c r="C33" s="345"/>
      <c r="D33" s="345"/>
      <c r="E33" s="345"/>
      <c r="F33" s="345"/>
      <c r="G33" s="345"/>
      <c r="H33" s="345"/>
      <c r="I33" s="345"/>
      <c r="J33" s="345"/>
      <c r="K33" s="345"/>
      <c r="L33" s="345"/>
      <c r="M33" s="345"/>
      <c r="N33" s="345"/>
      <c r="O33" s="345"/>
    </row>
    <row r="34" spans="1:15">
      <c r="A34" s="655" t="s">
        <v>347</v>
      </c>
      <c r="B34" s="655"/>
      <c r="C34" s="655"/>
      <c r="D34" s="655"/>
      <c r="E34" s="655"/>
      <c r="F34" s="655"/>
      <c r="G34" s="655"/>
      <c r="H34" s="655"/>
      <c r="I34" s="655"/>
      <c r="J34" s="655"/>
      <c r="K34" s="655"/>
      <c r="L34" s="655"/>
      <c r="M34" s="655"/>
      <c r="N34" s="655"/>
      <c r="O34" s="655"/>
    </row>
    <row r="35" spans="1:15">
      <c r="A35" s="656"/>
      <c r="B35" s="657"/>
      <c r="C35" s="657"/>
      <c r="D35" s="657"/>
      <c r="E35" s="657"/>
      <c r="F35" s="657"/>
      <c r="G35" s="657"/>
      <c r="H35" s="657"/>
      <c r="I35" s="657"/>
      <c r="J35" s="657"/>
      <c r="K35" s="657"/>
      <c r="L35" s="657"/>
      <c r="M35" s="657"/>
      <c r="N35" s="657"/>
      <c r="O35" s="657"/>
    </row>
    <row r="36" spans="1:15" ht="12.75" customHeight="1">
      <c r="A36" s="346" t="s">
        <v>322</v>
      </c>
      <c r="B36" s="346" t="s">
        <v>323</v>
      </c>
      <c r="C36" s="346" t="s">
        <v>324</v>
      </c>
      <c r="D36" s="346" t="s">
        <v>325</v>
      </c>
      <c r="E36" s="346" t="s">
        <v>326</v>
      </c>
      <c r="F36" s="346" t="s">
        <v>327</v>
      </c>
      <c r="G36" s="346" t="s">
        <v>328</v>
      </c>
      <c r="H36" s="346" t="s">
        <v>329</v>
      </c>
      <c r="I36" s="346" t="s">
        <v>330</v>
      </c>
      <c r="J36" s="346" t="s">
        <v>331</v>
      </c>
      <c r="K36" s="346" t="s">
        <v>332</v>
      </c>
      <c r="L36" s="346" t="s">
        <v>333</v>
      </c>
      <c r="M36" s="346" t="s">
        <v>334</v>
      </c>
      <c r="N36" s="346" t="s">
        <v>294</v>
      </c>
    </row>
    <row r="37" spans="1:15">
      <c r="A37" s="347" t="s">
        <v>335</v>
      </c>
      <c r="B37" s="348">
        <v>6</v>
      </c>
      <c r="C37" s="348">
        <v>4</v>
      </c>
      <c r="D37" s="348">
        <v>2</v>
      </c>
      <c r="E37" s="348">
        <v>3</v>
      </c>
      <c r="F37" s="348">
        <v>3</v>
      </c>
      <c r="G37" s="348">
        <v>6</v>
      </c>
      <c r="H37" s="348">
        <v>8</v>
      </c>
      <c r="I37" s="348">
        <v>0</v>
      </c>
      <c r="J37" s="348">
        <v>0</v>
      </c>
      <c r="K37" s="348">
        <v>7</v>
      </c>
      <c r="L37" s="348">
        <v>8</v>
      </c>
      <c r="M37" s="348">
        <v>7</v>
      </c>
      <c r="N37" s="348">
        <v>54</v>
      </c>
    </row>
    <row r="38" spans="1:15">
      <c r="A38" s="347" t="s">
        <v>336</v>
      </c>
      <c r="B38" s="348">
        <v>2</v>
      </c>
      <c r="C38" s="348">
        <v>9</v>
      </c>
      <c r="D38" s="348">
        <v>5</v>
      </c>
      <c r="E38" s="348">
        <v>5</v>
      </c>
      <c r="F38" s="348">
        <v>8</v>
      </c>
      <c r="G38" s="348">
        <v>3</v>
      </c>
      <c r="H38" s="348">
        <v>8</v>
      </c>
      <c r="I38" s="348">
        <v>8</v>
      </c>
      <c r="J38" s="348">
        <v>4</v>
      </c>
      <c r="K38" s="348">
        <v>5</v>
      </c>
      <c r="L38" s="348">
        <v>4</v>
      </c>
      <c r="M38" s="348">
        <v>5</v>
      </c>
      <c r="N38" s="348">
        <v>66</v>
      </c>
    </row>
    <row r="39" spans="1:15">
      <c r="A39" s="347" t="s">
        <v>337</v>
      </c>
      <c r="B39" s="348">
        <v>20</v>
      </c>
      <c r="C39" s="348">
        <v>2</v>
      </c>
      <c r="D39" s="348">
        <v>4</v>
      </c>
      <c r="E39" s="348">
        <v>6</v>
      </c>
      <c r="F39" s="348">
        <v>5</v>
      </c>
      <c r="G39" s="348">
        <v>5</v>
      </c>
      <c r="H39" s="348">
        <v>4</v>
      </c>
      <c r="I39" s="348">
        <v>6</v>
      </c>
      <c r="J39" s="348">
        <v>4</v>
      </c>
      <c r="K39" s="348">
        <v>8</v>
      </c>
      <c r="L39" s="348">
        <v>8</v>
      </c>
      <c r="M39" s="348">
        <v>1</v>
      </c>
      <c r="N39" s="348">
        <v>73</v>
      </c>
    </row>
    <row r="40" spans="1:15">
      <c r="A40" s="347" t="s">
        <v>338</v>
      </c>
      <c r="B40" s="348">
        <v>4</v>
      </c>
      <c r="C40" s="348">
        <v>8</v>
      </c>
      <c r="D40" s="348">
        <v>5</v>
      </c>
      <c r="E40" s="348">
        <v>7</v>
      </c>
      <c r="F40" s="348">
        <v>5</v>
      </c>
      <c r="G40" s="348">
        <v>3</v>
      </c>
      <c r="H40" s="348">
        <v>4</v>
      </c>
      <c r="I40" s="348">
        <v>5</v>
      </c>
      <c r="J40" s="348">
        <v>3</v>
      </c>
      <c r="K40" s="348">
        <v>3</v>
      </c>
      <c r="L40" s="348">
        <v>4</v>
      </c>
      <c r="M40" s="348">
        <v>3</v>
      </c>
      <c r="N40" s="348">
        <v>54</v>
      </c>
    </row>
    <row r="41" spans="1:15">
      <c r="A41" s="347" t="s">
        <v>339</v>
      </c>
      <c r="B41" s="348">
        <v>2</v>
      </c>
      <c r="C41" s="348">
        <v>9</v>
      </c>
      <c r="D41" s="348">
        <v>8</v>
      </c>
      <c r="E41" s="348">
        <v>5</v>
      </c>
      <c r="F41" s="348">
        <v>2</v>
      </c>
      <c r="G41" s="348">
        <v>9</v>
      </c>
      <c r="H41" s="348">
        <v>1</v>
      </c>
      <c r="I41" s="348">
        <v>3</v>
      </c>
      <c r="J41" s="348">
        <v>4</v>
      </c>
      <c r="K41" s="348">
        <v>7</v>
      </c>
      <c r="L41" s="348">
        <v>5</v>
      </c>
      <c r="M41" s="348">
        <v>1</v>
      </c>
      <c r="N41" s="348">
        <v>56</v>
      </c>
    </row>
    <row r="42" spans="1:15">
      <c r="A42" s="347" t="s">
        <v>340</v>
      </c>
      <c r="B42" s="348">
        <v>3</v>
      </c>
      <c r="C42" s="348">
        <v>8</v>
      </c>
      <c r="D42" s="348">
        <v>6</v>
      </c>
      <c r="E42" s="348">
        <v>6</v>
      </c>
      <c r="F42" s="348">
        <v>6</v>
      </c>
      <c r="G42" s="348">
        <v>3</v>
      </c>
      <c r="H42" s="348">
        <v>5</v>
      </c>
      <c r="I42" s="348">
        <v>3</v>
      </c>
      <c r="J42" s="348">
        <v>7</v>
      </c>
      <c r="K42" s="348">
        <v>5</v>
      </c>
      <c r="L42" s="348">
        <v>8</v>
      </c>
      <c r="M42" s="348">
        <v>9</v>
      </c>
      <c r="N42" s="348">
        <v>69</v>
      </c>
    </row>
    <row r="43" spans="1:15">
      <c r="A43" s="347" t="s">
        <v>341</v>
      </c>
      <c r="B43" s="348">
        <v>6</v>
      </c>
      <c r="C43" s="348">
        <v>7</v>
      </c>
      <c r="D43" s="348">
        <v>6</v>
      </c>
      <c r="E43" s="348">
        <v>3</v>
      </c>
      <c r="F43" s="348">
        <v>6</v>
      </c>
      <c r="G43" s="348">
        <v>5</v>
      </c>
      <c r="H43" s="348">
        <v>6</v>
      </c>
      <c r="I43" s="348">
        <v>5</v>
      </c>
      <c r="J43" s="348">
        <v>4</v>
      </c>
      <c r="K43" s="348">
        <v>9</v>
      </c>
      <c r="L43" s="348">
        <v>4</v>
      </c>
      <c r="M43" s="348">
        <v>4</v>
      </c>
      <c r="N43" s="348">
        <v>65</v>
      </c>
    </row>
    <row r="44" spans="1:15">
      <c r="A44" s="347" t="s">
        <v>342</v>
      </c>
      <c r="B44" s="348">
        <v>5</v>
      </c>
      <c r="C44" s="348">
        <v>6</v>
      </c>
      <c r="D44" s="348">
        <v>7</v>
      </c>
      <c r="E44" s="348">
        <v>3</v>
      </c>
      <c r="F44" s="348">
        <v>7</v>
      </c>
      <c r="G44" s="348">
        <v>6</v>
      </c>
      <c r="H44" s="348">
        <v>4</v>
      </c>
      <c r="I44" s="348">
        <v>6</v>
      </c>
      <c r="J44" s="348">
        <v>5</v>
      </c>
      <c r="K44" s="348">
        <v>6</v>
      </c>
      <c r="L44" s="348">
        <v>5</v>
      </c>
      <c r="M44" s="348">
        <v>2</v>
      </c>
      <c r="N44" s="348">
        <v>62</v>
      </c>
    </row>
    <row r="45" spans="1:15">
      <c r="A45" s="347" t="s">
        <v>343</v>
      </c>
      <c r="B45" s="348">
        <v>12</v>
      </c>
      <c r="C45" s="348">
        <v>5</v>
      </c>
      <c r="D45" s="348">
        <v>7</v>
      </c>
      <c r="E45" s="348">
        <v>6</v>
      </c>
      <c r="F45" s="348">
        <v>3</v>
      </c>
      <c r="G45" s="348">
        <v>5</v>
      </c>
      <c r="H45" s="348">
        <v>6</v>
      </c>
      <c r="I45" s="348">
        <v>6</v>
      </c>
      <c r="J45" s="348">
        <v>5</v>
      </c>
      <c r="K45" s="348">
        <v>3</v>
      </c>
      <c r="L45" s="348">
        <v>3</v>
      </c>
      <c r="M45" s="348">
        <v>3</v>
      </c>
      <c r="N45" s="348">
        <v>64</v>
      </c>
    </row>
    <row r="46" spans="1:15">
      <c r="A46" s="347" t="s">
        <v>344</v>
      </c>
      <c r="B46" s="348">
        <v>4</v>
      </c>
      <c r="C46" s="348">
        <v>14</v>
      </c>
      <c r="D46" s="348">
        <v>6</v>
      </c>
      <c r="E46" s="348">
        <v>2</v>
      </c>
      <c r="F46" s="348">
        <v>3</v>
      </c>
      <c r="G46" s="348">
        <v>8</v>
      </c>
      <c r="H46" s="348">
        <v>6</v>
      </c>
      <c r="I46" s="348">
        <v>4</v>
      </c>
      <c r="J46" s="348">
        <v>2</v>
      </c>
      <c r="K46" s="348">
        <v>1</v>
      </c>
      <c r="L46" s="348">
        <v>4</v>
      </c>
      <c r="M46" s="348">
        <v>2</v>
      </c>
      <c r="N46" s="348">
        <v>56</v>
      </c>
    </row>
    <row r="47" spans="1:15">
      <c r="A47" s="347" t="s">
        <v>345</v>
      </c>
      <c r="B47" s="348">
        <v>5</v>
      </c>
      <c r="C47" s="348">
        <v>13</v>
      </c>
      <c r="D47" s="348">
        <v>1</v>
      </c>
      <c r="E47" s="348">
        <v>6</v>
      </c>
      <c r="F47" s="348">
        <v>5</v>
      </c>
      <c r="G47" s="348">
        <v>9</v>
      </c>
      <c r="H47" s="348">
        <v>6</v>
      </c>
      <c r="I47" s="348">
        <v>4</v>
      </c>
      <c r="J47" s="348">
        <v>3</v>
      </c>
      <c r="K47" s="348">
        <v>4</v>
      </c>
      <c r="L47" s="348">
        <v>4</v>
      </c>
      <c r="M47" s="348">
        <v>6</v>
      </c>
      <c r="N47" s="348">
        <v>66</v>
      </c>
    </row>
    <row r="48" spans="1:15">
      <c r="A48" s="347" t="s">
        <v>346</v>
      </c>
      <c r="B48" s="348">
        <v>4</v>
      </c>
      <c r="C48" s="348">
        <v>8</v>
      </c>
      <c r="D48" s="348">
        <v>2</v>
      </c>
      <c r="E48" s="348">
        <v>5</v>
      </c>
      <c r="F48" s="348">
        <v>6</v>
      </c>
      <c r="G48" s="348">
        <v>5</v>
      </c>
      <c r="H48" s="348">
        <v>4</v>
      </c>
      <c r="I48" s="348">
        <v>5</v>
      </c>
      <c r="J48" s="348">
        <v>4</v>
      </c>
      <c r="K48" s="348">
        <v>5</v>
      </c>
      <c r="L48" s="348">
        <v>1</v>
      </c>
      <c r="M48" s="348">
        <v>3</v>
      </c>
      <c r="N48" s="348">
        <v>52</v>
      </c>
    </row>
    <row r="49" spans="1:14">
      <c r="A49" s="347">
        <v>2012</v>
      </c>
      <c r="B49" s="348">
        <v>2</v>
      </c>
      <c r="C49" s="348">
        <v>6</v>
      </c>
      <c r="D49" s="348">
        <v>8</v>
      </c>
      <c r="E49" s="348">
        <v>2</v>
      </c>
      <c r="F49" s="348">
        <v>4</v>
      </c>
      <c r="G49" s="348">
        <v>2</v>
      </c>
      <c r="H49" s="348">
        <v>5</v>
      </c>
      <c r="I49" s="348">
        <v>5</v>
      </c>
      <c r="J49" s="348">
        <v>3</v>
      </c>
      <c r="K49" s="348">
        <v>8</v>
      </c>
      <c r="L49" s="348">
        <v>4</v>
      </c>
      <c r="M49" s="348">
        <v>4</v>
      </c>
      <c r="N49" s="348">
        <v>53</v>
      </c>
    </row>
    <row r="50" spans="1:14">
      <c r="A50" s="347">
        <v>2013</v>
      </c>
      <c r="B50" s="348">
        <v>4</v>
      </c>
      <c r="C50" s="348">
        <v>6</v>
      </c>
      <c r="D50" s="348">
        <v>5</v>
      </c>
      <c r="E50" s="348">
        <v>6</v>
      </c>
      <c r="F50" s="348">
        <v>1</v>
      </c>
      <c r="G50" s="348">
        <v>4</v>
      </c>
      <c r="H50" s="348">
        <v>4</v>
      </c>
      <c r="I50" s="348">
        <v>4</v>
      </c>
      <c r="J50" s="348">
        <v>5</v>
      </c>
      <c r="K50" s="348">
        <v>2</v>
      </c>
      <c r="L50" s="348">
        <v>4</v>
      </c>
      <c r="M50" s="348">
        <v>2</v>
      </c>
      <c r="N50" s="348">
        <v>47</v>
      </c>
    </row>
    <row r="51" spans="1:14">
      <c r="A51" s="347">
        <v>2014</v>
      </c>
      <c r="B51" s="348">
        <v>6</v>
      </c>
      <c r="C51" s="348">
        <v>1</v>
      </c>
      <c r="D51" s="348">
        <v>1</v>
      </c>
      <c r="E51" s="348">
        <v>1</v>
      </c>
      <c r="F51" s="348">
        <v>1</v>
      </c>
      <c r="G51" s="348">
        <v>3</v>
      </c>
      <c r="H51" s="348">
        <v>7</v>
      </c>
      <c r="I51" s="348">
        <v>2</v>
      </c>
      <c r="J51" s="348">
        <v>2</v>
      </c>
      <c r="K51" s="348">
        <v>0</v>
      </c>
      <c r="L51" s="348">
        <v>1</v>
      </c>
      <c r="M51" s="348">
        <v>7</v>
      </c>
      <c r="N51" s="348">
        <v>32</v>
      </c>
    </row>
    <row r="52" spans="1:14">
      <c r="A52" s="347">
        <v>2015</v>
      </c>
      <c r="B52" s="348">
        <v>5</v>
      </c>
      <c r="C52" s="348">
        <v>2</v>
      </c>
      <c r="D52" s="348">
        <v>7</v>
      </c>
      <c r="E52" s="348">
        <v>2</v>
      </c>
      <c r="F52" s="348">
        <v>0</v>
      </c>
      <c r="G52" s="348">
        <v>2</v>
      </c>
      <c r="H52" s="348">
        <v>1</v>
      </c>
      <c r="I52" s="348">
        <v>2</v>
      </c>
      <c r="J52" s="348">
        <v>2</v>
      </c>
      <c r="K52" s="348">
        <v>3</v>
      </c>
      <c r="L52" s="348">
        <v>3</v>
      </c>
      <c r="M52" s="348">
        <v>0</v>
      </c>
      <c r="N52" s="348">
        <v>29</v>
      </c>
    </row>
    <row r="53" spans="1:14">
      <c r="A53" s="347">
        <v>2016</v>
      </c>
      <c r="B53" s="348">
        <v>4</v>
      </c>
      <c r="C53" s="348">
        <v>3</v>
      </c>
      <c r="D53" s="348">
        <v>3</v>
      </c>
      <c r="E53" s="348">
        <v>1</v>
      </c>
      <c r="F53" s="348">
        <v>6</v>
      </c>
      <c r="G53" s="348">
        <v>2</v>
      </c>
      <c r="H53" s="348">
        <v>2</v>
      </c>
      <c r="I53" s="348">
        <v>3</v>
      </c>
      <c r="J53" s="348">
        <v>4</v>
      </c>
      <c r="K53" s="348">
        <v>1</v>
      </c>
      <c r="L53" s="348">
        <v>2</v>
      </c>
      <c r="M53" s="348">
        <v>3</v>
      </c>
      <c r="N53" s="348">
        <v>34</v>
      </c>
    </row>
    <row r="54" spans="1:14">
      <c r="A54" s="347">
        <v>2017</v>
      </c>
      <c r="B54" s="348">
        <v>5</v>
      </c>
      <c r="C54" s="348">
        <v>5</v>
      </c>
      <c r="D54" s="348">
        <v>3</v>
      </c>
      <c r="E54" s="348">
        <v>2</v>
      </c>
      <c r="F54" s="348">
        <v>6</v>
      </c>
      <c r="G54" s="348">
        <v>1</v>
      </c>
      <c r="H54" s="348">
        <v>3</v>
      </c>
      <c r="I54" s="348">
        <v>4</v>
      </c>
      <c r="J54" s="348">
        <v>2</v>
      </c>
      <c r="K54" s="348">
        <v>8</v>
      </c>
      <c r="L54" s="348">
        <v>0</v>
      </c>
      <c r="M54" s="348">
        <v>2</v>
      </c>
      <c r="N54" s="348">
        <v>41</v>
      </c>
    </row>
    <row r="55" spans="1:14">
      <c r="A55" s="349">
        <v>2018</v>
      </c>
      <c r="B55" s="350">
        <v>2</v>
      </c>
      <c r="C55" s="350">
        <v>1</v>
      </c>
      <c r="D55" s="350">
        <v>2</v>
      </c>
      <c r="E55" s="350"/>
      <c r="F55" s="350"/>
      <c r="G55" s="350"/>
      <c r="H55" s="350"/>
      <c r="I55" s="350"/>
      <c r="J55" s="350"/>
      <c r="K55" s="350"/>
      <c r="L55" s="350"/>
      <c r="M55" s="350"/>
      <c r="N55" s="350">
        <f>SUM(B55:M55)</f>
        <v>5</v>
      </c>
    </row>
  </sheetData>
  <mergeCells count="7">
    <mergeCell ref="A2:E2"/>
    <mergeCell ref="A34:O34"/>
    <mergeCell ref="A35:O35"/>
    <mergeCell ref="A4:E4"/>
    <mergeCell ref="G4:I4"/>
    <mergeCell ref="A27:E27"/>
    <mergeCell ref="A32:E32"/>
  </mergeCells>
  <printOptions horizontalCentered="1" verticalCentered="1"/>
  <pageMargins left="0" right="0" top="0" bottom="0" header="0.31496062992125984" footer="0.31496062992125984"/>
  <pageSetup paperSize="9" scale="51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0"/>
  </sheetPr>
  <dimension ref="A1:Q67"/>
  <sheetViews>
    <sheetView view="pageBreakPreview" zoomScaleNormal="100" zoomScaleSheetLayoutView="100" workbookViewId="0"/>
  </sheetViews>
  <sheetFormatPr baseColWidth="10" defaultColWidth="11.5703125" defaultRowHeight="12"/>
  <cols>
    <col min="1" max="1" width="17" style="145" customWidth="1"/>
    <col min="2" max="2" width="18.5703125" style="152" hidden="1" customWidth="1"/>
    <col min="3" max="5" width="17.28515625" style="152" customWidth="1"/>
    <col min="6" max="11" width="17.28515625" style="144" customWidth="1"/>
    <col min="12" max="12" width="17.28515625" style="145" customWidth="1"/>
    <col min="13" max="16384" width="11.5703125" style="145"/>
  </cols>
  <sheetData>
    <row r="1" spans="1:16" ht="12.75">
      <c r="A1" s="321" t="s">
        <v>375</v>
      </c>
      <c r="B1" s="304"/>
      <c r="C1" s="304"/>
      <c r="D1" s="304"/>
      <c r="E1" s="304"/>
      <c r="F1" s="305"/>
      <c r="G1" s="305"/>
      <c r="H1" s="305"/>
      <c r="I1" s="305"/>
      <c r="J1" s="305"/>
      <c r="K1" s="305"/>
    </row>
    <row r="2" spans="1:16" ht="31.5" customHeight="1">
      <c r="A2" s="627" t="s">
        <v>376</v>
      </c>
      <c r="B2" s="627"/>
      <c r="C2" s="627"/>
      <c r="D2" s="627"/>
      <c r="E2" s="627"/>
      <c r="F2" s="627"/>
      <c r="G2" s="627"/>
      <c r="H2" s="627"/>
      <c r="I2" s="627"/>
      <c r="J2" s="627"/>
      <c r="K2" s="627"/>
    </row>
    <row r="3" spans="1:16">
      <c r="E3" s="144"/>
    </row>
    <row r="4" spans="1:16" ht="25.5">
      <c r="A4" s="307" t="s">
        <v>348</v>
      </c>
      <c r="B4" s="322">
        <v>2008</v>
      </c>
      <c r="C4" s="322">
        <v>2009</v>
      </c>
      <c r="D4" s="322">
        <v>2010</v>
      </c>
      <c r="E4" s="322">
        <v>2011</v>
      </c>
      <c r="F4" s="322">
        <v>2012</v>
      </c>
      <c r="G4" s="322">
        <v>2013</v>
      </c>
      <c r="H4" s="322">
        <v>2014</v>
      </c>
      <c r="I4" s="322">
        <v>2015</v>
      </c>
      <c r="J4" s="322">
        <v>2016</v>
      </c>
      <c r="K4" s="322">
        <v>2017</v>
      </c>
      <c r="L4" s="443" t="s">
        <v>518</v>
      </c>
    </row>
    <row r="5" spans="1:16" ht="12.75">
      <c r="A5" s="308" t="s">
        <v>349</v>
      </c>
      <c r="B5" s="309">
        <f>'12. TRANSFERENCIAS 2'!B6+'12. TRANSFERENCIAS 2'!B32+'12. TRANSFERENCIAS 2'!B58</f>
        <v>2037639.897724174</v>
      </c>
      <c r="C5" s="309">
        <f>'12. TRANSFERENCIAS 2'!C6+'12. TRANSFERENCIAS 2'!C32+'12. TRANSFERENCIAS 2'!C58</f>
        <v>2682789.9075251226</v>
      </c>
      <c r="D5" s="309">
        <f>'12. TRANSFERENCIAS 2'!D6+'12. TRANSFERENCIAS 2'!D32+'12. TRANSFERENCIAS 2'!D58</f>
        <v>2917749.4890824147</v>
      </c>
      <c r="E5" s="309">
        <f>'12. TRANSFERENCIAS 2'!E6+'12. TRANSFERENCIAS 2'!E32+'12. TRANSFERENCIAS 2'!E58</f>
        <v>2885886.1343818358</v>
      </c>
      <c r="F5" s="309">
        <f>'12. TRANSFERENCIAS 2'!F6+'12. TRANSFERENCIAS 2'!F32+'12. TRANSFERENCIAS 2'!F58</f>
        <v>2599069.3819712554</v>
      </c>
      <c r="G5" s="309">
        <f>'12. TRANSFERENCIAS 2'!G6+'12. TRANSFERENCIAS 2'!G32+'12. TRANSFERENCIAS 2'!G58</f>
        <v>1825852.1229200002</v>
      </c>
      <c r="H5" s="309">
        <f>'12. TRANSFERENCIAS 2'!H6+'12. TRANSFERENCIAS 2'!H32+'12. TRANSFERENCIAS 2'!H58</f>
        <v>1957001.4364799999</v>
      </c>
      <c r="I5" s="309">
        <f>'12. TRANSFERENCIAS 2'!I6+'12. TRANSFERENCIAS 2'!I32+'12. TRANSFERENCIAS 2'!I58</f>
        <v>2181241.04</v>
      </c>
      <c r="J5" s="309">
        <f>'12. TRANSFERENCIAS 2'!J6+'12. TRANSFERENCIAS 2'!J32+'12. TRANSFERENCIAS 2'!J58</f>
        <v>1553578.78</v>
      </c>
      <c r="K5" s="309">
        <f>'12. TRANSFERENCIAS 2'!K6+'12. TRANSFERENCIAS 2'!K32+'12. TRANSFERENCIAS 2'!K58</f>
        <v>1936562.98459</v>
      </c>
      <c r="L5" s="309">
        <f>'12. TRANSFERENCIAS 2'!L6+'12. TRANSFERENCIAS 2'!L32+'12. TRANSFERENCIAS 2'!L58</f>
        <v>175730.73</v>
      </c>
      <c r="N5" s="96"/>
      <c r="O5" s="308"/>
      <c r="P5" s="309"/>
    </row>
    <row r="6" spans="1:16" ht="12.75">
      <c r="A6" s="308" t="s">
        <v>350</v>
      </c>
      <c r="B6" s="309">
        <f>'12. TRANSFERENCIAS 2'!B7+'12. TRANSFERENCIAS 2'!B33+'12. TRANSFERENCIAS 2'!B59</f>
        <v>1332321904.9793286</v>
      </c>
      <c r="C6" s="309">
        <f>'12. TRANSFERENCIAS 2'!C7+'12. TRANSFERENCIAS 2'!C33+'12. TRANSFERENCIAS 2'!C59</f>
        <v>864662329.16954947</v>
      </c>
      <c r="D6" s="309">
        <f>'12. TRANSFERENCIAS 2'!D7+'12. TRANSFERENCIAS 2'!D33+'12. TRANSFERENCIAS 2'!D59</f>
        <v>794731907.35502791</v>
      </c>
      <c r="E6" s="309">
        <f>'12. TRANSFERENCIAS 2'!E7+'12. TRANSFERENCIAS 2'!E33+'12. TRANSFERENCIAS 2'!E59</f>
        <v>770582075.17868149</v>
      </c>
      <c r="F6" s="309">
        <f>'12. TRANSFERENCIAS 2'!F7+'12. TRANSFERENCIAS 2'!F33+'12. TRANSFERENCIAS 2'!F59</f>
        <v>1015864460.2310069</v>
      </c>
      <c r="G6" s="309">
        <f>'12. TRANSFERENCIAS 2'!G7+'12. TRANSFERENCIAS 2'!G33+'12. TRANSFERENCIAS 2'!G59</f>
        <v>1019235893.6981801</v>
      </c>
      <c r="H6" s="309">
        <f>'12. TRANSFERENCIAS 2'!H7+'12. TRANSFERENCIAS 2'!H33+'12. TRANSFERENCIAS 2'!H59</f>
        <v>748108985.49879992</v>
      </c>
      <c r="I6" s="309">
        <f>'12. TRANSFERENCIAS 2'!I7+'12. TRANSFERENCIAS 2'!I33+'12. TRANSFERENCIAS 2'!I59</f>
        <v>434978723.07999998</v>
      </c>
      <c r="J6" s="309">
        <f>'12. TRANSFERENCIAS 2'!J7+'12. TRANSFERENCIAS 2'!J33+'12. TRANSFERENCIAS 2'!J59</f>
        <v>397241204.63</v>
      </c>
      <c r="K6" s="309">
        <f>'12. TRANSFERENCIAS 2'!K7+'12. TRANSFERENCIAS 2'!K33+'12. TRANSFERENCIAS 2'!K59</f>
        <v>750902788.65413082</v>
      </c>
      <c r="L6" s="309">
        <f>'12. TRANSFERENCIAS 2'!L7+'12. TRANSFERENCIAS 2'!L33+'12. TRANSFERENCIAS 2'!L59</f>
        <v>204284664.54054999</v>
      </c>
      <c r="N6" s="96"/>
      <c r="O6" s="308"/>
      <c r="P6" s="309"/>
    </row>
    <row r="7" spans="1:16" ht="12.75">
      <c r="A7" s="308" t="s">
        <v>351</v>
      </c>
      <c r="B7" s="309">
        <f>'12. TRANSFERENCIAS 2'!B8+'12. TRANSFERENCIAS 2'!B34+'12. TRANSFERENCIAS 2'!B60</f>
        <v>32235283.822984003</v>
      </c>
      <c r="C7" s="309">
        <f>'12. TRANSFERENCIAS 2'!C8+'12. TRANSFERENCIAS 2'!C34+'12. TRANSFERENCIAS 2'!C60</f>
        <v>17362096.761994701</v>
      </c>
      <c r="D7" s="309">
        <f>'12. TRANSFERENCIAS 2'!D8+'12. TRANSFERENCIAS 2'!D34+'12. TRANSFERENCIAS 2'!D60</f>
        <v>7456589.6571504148</v>
      </c>
      <c r="E7" s="309">
        <f>'12. TRANSFERENCIAS 2'!E8+'12. TRANSFERENCIAS 2'!E34+'12. TRANSFERENCIAS 2'!E60</f>
        <v>10352474.048096461</v>
      </c>
      <c r="F7" s="309">
        <f>'12. TRANSFERENCIAS 2'!F8+'12. TRANSFERENCIAS 2'!F34+'12. TRANSFERENCIAS 2'!F60</f>
        <v>16258266.173091136</v>
      </c>
      <c r="G7" s="309">
        <f>'12. TRANSFERENCIAS 2'!G8+'12. TRANSFERENCIAS 2'!G34+'12. TRANSFERENCIAS 2'!G60</f>
        <v>23194328.901979998</v>
      </c>
      <c r="H7" s="309">
        <f>'12. TRANSFERENCIAS 2'!H8+'12. TRANSFERENCIAS 2'!H34+'12. TRANSFERENCIAS 2'!H60</f>
        <v>12359816.557359999</v>
      </c>
      <c r="I7" s="309">
        <f>'12. TRANSFERENCIAS 2'!I8+'12. TRANSFERENCIAS 2'!I34+'12. TRANSFERENCIAS 2'!I60</f>
        <v>12761019.199999999</v>
      </c>
      <c r="J7" s="309">
        <f>'12. TRANSFERENCIAS 2'!J8+'12. TRANSFERENCIAS 2'!J34+'12. TRANSFERENCIAS 2'!J60</f>
        <v>108657238.47</v>
      </c>
      <c r="K7" s="309">
        <f>'12. TRANSFERENCIAS 2'!K8+'12. TRANSFERENCIAS 2'!K34+'12. TRANSFERENCIAS 2'!K60</f>
        <v>312005052.26177514</v>
      </c>
      <c r="L7" s="309">
        <f>'12. TRANSFERENCIAS 2'!L8+'12. TRANSFERENCIAS 2'!L34+'12. TRANSFERENCIAS 2'!L60</f>
        <v>86641809.731500015</v>
      </c>
      <c r="N7" s="96"/>
      <c r="O7" s="308"/>
      <c r="P7" s="309"/>
    </row>
    <row r="8" spans="1:16" ht="12.75">
      <c r="A8" s="308" t="s">
        <v>352</v>
      </c>
      <c r="B8" s="309">
        <f>'12. TRANSFERENCIAS 2'!B9+'12. TRANSFERENCIAS 2'!B35+'12. TRANSFERENCIAS 2'!B61</f>
        <v>501658386.81776476</v>
      </c>
      <c r="C8" s="309">
        <f>'12. TRANSFERENCIAS 2'!C9+'12. TRANSFERENCIAS 2'!C35+'12. TRANSFERENCIAS 2'!C61</f>
        <v>581694791.97875822</v>
      </c>
      <c r="D8" s="309">
        <f>'12. TRANSFERENCIAS 2'!D9+'12. TRANSFERENCIAS 2'!D35+'12. TRANSFERENCIAS 2'!D61</f>
        <v>412482426.68868721</v>
      </c>
      <c r="E8" s="309">
        <f>'12. TRANSFERENCIAS 2'!E9+'12. TRANSFERENCIAS 2'!E35+'12. TRANSFERENCIAS 2'!E61</f>
        <v>743425104.79328167</v>
      </c>
      <c r="F8" s="309">
        <f>'12. TRANSFERENCIAS 2'!F9+'12. TRANSFERENCIAS 2'!F35+'12. TRANSFERENCIAS 2'!F61</f>
        <v>834558660.40025938</v>
      </c>
      <c r="G8" s="309">
        <f>'12. TRANSFERENCIAS 2'!G9+'12. TRANSFERENCIAS 2'!G35+'12. TRANSFERENCIAS 2'!G61</f>
        <v>495471646.29208004</v>
      </c>
      <c r="H8" s="309">
        <f>'12. TRANSFERENCIAS 2'!H9+'12. TRANSFERENCIAS 2'!H35+'12. TRANSFERENCIAS 2'!H61</f>
        <v>465207945.30327994</v>
      </c>
      <c r="I8" s="309">
        <f>'12. TRANSFERENCIAS 2'!I9+'12. TRANSFERENCIAS 2'!I35+'12. TRANSFERENCIAS 2'!I61</f>
        <v>453708276.44</v>
      </c>
      <c r="J8" s="309">
        <f>'12. TRANSFERENCIAS 2'!J9+'12. TRANSFERENCIAS 2'!J35+'12. TRANSFERENCIAS 2'!J61</f>
        <v>399551676.09000003</v>
      </c>
      <c r="K8" s="309">
        <f>'12. TRANSFERENCIAS 2'!K9+'12. TRANSFERENCIAS 2'!K35+'12. TRANSFERENCIAS 2'!K61</f>
        <v>528519880.00192571</v>
      </c>
      <c r="L8" s="309">
        <f>'12. TRANSFERENCIAS 2'!L9+'12. TRANSFERENCIAS 2'!L35+'12. TRANSFERENCIAS 2'!L61</f>
        <v>129852993.34117</v>
      </c>
      <c r="N8" s="96"/>
      <c r="O8" s="308"/>
      <c r="P8" s="309"/>
    </row>
    <row r="9" spans="1:16" ht="12.75">
      <c r="A9" s="308" t="s">
        <v>353</v>
      </c>
      <c r="B9" s="309">
        <f>'12. TRANSFERENCIAS 2'!B10+'12. TRANSFERENCIAS 2'!B36+'12. TRANSFERENCIAS 2'!B62</f>
        <v>51057776.343486637</v>
      </c>
      <c r="C9" s="309">
        <f>'12. TRANSFERENCIAS 2'!C10+'12. TRANSFERENCIAS 2'!C36+'12. TRANSFERENCIAS 2'!C62</f>
        <v>20169722.014334258</v>
      </c>
      <c r="D9" s="309">
        <f>'12. TRANSFERENCIAS 2'!D10+'12. TRANSFERENCIAS 2'!D36+'12. TRANSFERENCIAS 2'!D62</f>
        <v>56291528.337267637</v>
      </c>
      <c r="E9" s="309">
        <f>'12. TRANSFERENCIAS 2'!E10+'12. TRANSFERENCIAS 2'!E36+'12. TRANSFERENCIAS 2'!E62</f>
        <v>93335995.954704985</v>
      </c>
      <c r="F9" s="309">
        <f>'12. TRANSFERENCIAS 2'!F10+'12. TRANSFERENCIAS 2'!F36+'12. TRANSFERENCIAS 2'!F62</f>
        <v>103933365.76069061</v>
      </c>
      <c r="G9" s="309">
        <f>'12. TRANSFERENCIAS 2'!G10+'12. TRANSFERENCIAS 2'!G36+'12. TRANSFERENCIAS 2'!G62</f>
        <v>35571156.607960001</v>
      </c>
      <c r="H9" s="309">
        <f>'12. TRANSFERENCIAS 2'!H10+'12. TRANSFERENCIAS 2'!H36+'12. TRANSFERENCIAS 2'!H62</f>
        <v>22621632.889839999</v>
      </c>
      <c r="I9" s="309">
        <f>'12. TRANSFERENCIAS 2'!I10+'12. TRANSFERENCIAS 2'!I36+'12. TRANSFERENCIAS 2'!I62</f>
        <v>31112361.829999998</v>
      </c>
      <c r="J9" s="309">
        <f>'12. TRANSFERENCIAS 2'!J10+'12. TRANSFERENCIAS 2'!J36+'12. TRANSFERENCIAS 2'!J62</f>
        <v>39934274.399999999</v>
      </c>
      <c r="K9" s="309">
        <f>'12. TRANSFERENCIAS 2'!K10+'12. TRANSFERENCIAS 2'!K36+'12. TRANSFERENCIAS 2'!K62</f>
        <v>39870273.374913946</v>
      </c>
      <c r="L9" s="309">
        <f>'12. TRANSFERENCIAS 2'!L10+'12. TRANSFERENCIAS 2'!L36+'12. TRANSFERENCIAS 2'!L62</f>
        <v>9696249.34956</v>
      </c>
      <c r="N9" s="96"/>
      <c r="O9" s="308"/>
      <c r="P9" s="309"/>
    </row>
    <row r="10" spans="1:16" ht="12.75">
      <c r="A10" s="308" t="s">
        <v>354</v>
      </c>
      <c r="B10" s="309">
        <f>'12. TRANSFERENCIAS 2'!B11+'12. TRANSFERENCIAS 2'!B37+'12. TRANSFERENCIAS 2'!B63</f>
        <v>197276722.8137708</v>
      </c>
      <c r="C10" s="309">
        <f>'12. TRANSFERENCIAS 2'!C11+'12. TRANSFERENCIAS 2'!C37+'12. TRANSFERENCIAS 2'!C63</f>
        <v>256033968.66698673</v>
      </c>
      <c r="D10" s="309">
        <f>'12. TRANSFERENCIAS 2'!D11+'12. TRANSFERENCIAS 2'!D37+'12. TRANSFERENCIAS 2'!D63</f>
        <v>483863876.56651074</v>
      </c>
      <c r="E10" s="309">
        <f>'12. TRANSFERENCIAS 2'!E11+'12. TRANSFERENCIAS 2'!E37+'12. TRANSFERENCIAS 2'!E63</f>
        <v>522692115.00276071</v>
      </c>
      <c r="F10" s="309">
        <f>'12. TRANSFERENCIAS 2'!F11+'12. TRANSFERENCIAS 2'!F37+'12. TRANSFERENCIAS 2'!F63</f>
        <v>609316360.71507764</v>
      </c>
      <c r="G10" s="309">
        <f>'12. TRANSFERENCIAS 2'!G11+'12. TRANSFERENCIAS 2'!G37+'12. TRANSFERENCIAS 2'!G63</f>
        <v>629747254.24443996</v>
      </c>
      <c r="H10" s="309">
        <f>'12. TRANSFERENCIAS 2'!H11+'12. TRANSFERENCIAS 2'!H37+'12. TRANSFERENCIAS 2'!H63</f>
        <v>411623262.18224001</v>
      </c>
      <c r="I10" s="309">
        <f>'12. TRANSFERENCIAS 2'!I11+'12. TRANSFERENCIAS 2'!I37+'12. TRANSFERENCIAS 2'!I63</f>
        <v>265309848.54999998</v>
      </c>
      <c r="J10" s="309">
        <f>'12. TRANSFERENCIAS 2'!J11+'12. TRANSFERENCIAS 2'!J37+'12. TRANSFERENCIAS 2'!J63</f>
        <v>278735159.80000001</v>
      </c>
      <c r="K10" s="309">
        <f>'12. TRANSFERENCIAS 2'!K11+'12. TRANSFERENCIAS 2'!K37+'12. TRANSFERENCIAS 2'!K63</f>
        <v>241767781.83069101</v>
      </c>
      <c r="L10" s="309">
        <f>'12. TRANSFERENCIAS 2'!L11+'12. TRANSFERENCIAS 2'!L37+'12. TRANSFERENCIAS 2'!L63</f>
        <v>22472261.63538</v>
      </c>
      <c r="N10" s="96"/>
      <c r="O10" s="308"/>
      <c r="P10" s="309"/>
    </row>
    <row r="11" spans="1:16" ht="12.75">
      <c r="A11" s="308" t="s">
        <v>355</v>
      </c>
      <c r="B11" s="309">
        <f>'12. TRANSFERENCIAS 2'!B12+'12. TRANSFERENCIAS 2'!B38+'12. TRANSFERENCIAS 2'!B64</f>
        <v>13186.780776316482</v>
      </c>
      <c r="C11" s="309">
        <f>'12. TRANSFERENCIAS 2'!C12+'12. TRANSFERENCIAS 2'!C38+'12. TRANSFERENCIAS 2'!C64</f>
        <v>11277.203526444284</v>
      </c>
      <c r="D11" s="309">
        <f>'12. TRANSFERENCIAS 2'!D12+'12. TRANSFERENCIAS 2'!D38+'12. TRANSFERENCIAS 2'!D64</f>
        <v>22442.175658171251</v>
      </c>
      <c r="E11" s="309">
        <f>'12. TRANSFERENCIAS 2'!E12+'12. TRANSFERENCIAS 2'!E38+'12. TRANSFERENCIAS 2'!E64</f>
        <v>5142.9157128230454</v>
      </c>
      <c r="F11" s="309">
        <f>'12. TRANSFERENCIAS 2'!F12+'12. TRANSFERENCIAS 2'!F38+'12. TRANSFERENCIAS 2'!F64</f>
        <v>8691.0249344109852</v>
      </c>
      <c r="G11" s="309">
        <f>'12. TRANSFERENCIAS 2'!G12+'12. TRANSFERENCIAS 2'!G38+'12. TRANSFERENCIAS 2'!G64</f>
        <v>17994.093239999998</v>
      </c>
      <c r="H11" s="309">
        <f>'12. TRANSFERENCIAS 2'!H12+'12. TRANSFERENCIAS 2'!H38+'12. TRANSFERENCIAS 2'!H64</f>
        <v>16281.536479999999</v>
      </c>
      <c r="I11" s="309">
        <f>'12. TRANSFERENCIAS 2'!I12+'12. TRANSFERENCIAS 2'!I38+'12. TRANSFERENCIAS 2'!I64</f>
        <v>47933.94</v>
      </c>
      <c r="J11" s="309">
        <f>'12. TRANSFERENCIAS 2'!J12+'12. TRANSFERENCIAS 2'!J38+'12. TRANSFERENCIAS 2'!J64</f>
        <v>33930</v>
      </c>
      <c r="K11" s="309">
        <f>'12. TRANSFERENCIAS 2'!K12+'12. TRANSFERENCIAS 2'!K38+'12. TRANSFERENCIAS 2'!K64</f>
        <v>24759.048299999999</v>
      </c>
      <c r="L11" s="309">
        <f>'12. TRANSFERENCIAS 2'!L12+'12. TRANSFERENCIAS 2'!L38+'12. TRANSFERENCIAS 2'!L64</f>
        <v>72.877499999999998</v>
      </c>
      <c r="N11" s="96"/>
      <c r="O11" s="308"/>
      <c r="P11" s="309"/>
    </row>
    <row r="12" spans="1:16" ht="12.75">
      <c r="A12" s="308" t="s">
        <v>356</v>
      </c>
      <c r="B12" s="309">
        <f>'12. TRANSFERENCIAS 2'!B13+'12. TRANSFERENCIAS 2'!B39+'12. TRANSFERENCIAS 2'!B65</f>
        <v>250741998.31695116</v>
      </c>
      <c r="C12" s="309">
        <f>'12. TRANSFERENCIAS 2'!C13+'12. TRANSFERENCIAS 2'!C39+'12. TRANSFERENCIAS 2'!C65</f>
        <v>143603003.3838864</v>
      </c>
      <c r="D12" s="309">
        <f>'12. TRANSFERENCIAS 2'!D13+'12. TRANSFERENCIAS 2'!D39+'12. TRANSFERENCIAS 2'!D65</f>
        <v>130630810.13498613</v>
      </c>
      <c r="E12" s="309">
        <f>'12. TRANSFERENCIAS 2'!E13+'12. TRANSFERENCIAS 2'!E39+'12. TRANSFERENCIAS 2'!E65</f>
        <v>219739294.56000155</v>
      </c>
      <c r="F12" s="309">
        <f>'12. TRANSFERENCIAS 2'!F13+'12. TRANSFERENCIAS 2'!F39+'12. TRANSFERENCIAS 2'!F65</f>
        <v>396420697.22841984</v>
      </c>
      <c r="G12" s="309">
        <f>'12. TRANSFERENCIAS 2'!G13+'12. TRANSFERENCIAS 2'!G39+'12. TRANSFERENCIAS 2'!G65</f>
        <v>68682450.740199998</v>
      </c>
      <c r="H12" s="309">
        <f>'12. TRANSFERENCIAS 2'!H13+'12. TRANSFERENCIAS 2'!H39+'12. TRANSFERENCIAS 2'!H65</f>
        <v>150877029.51295999</v>
      </c>
      <c r="I12" s="309">
        <f>'12. TRANSFERENCIAS 2'!I13+'12. TRANSFERENCIAS 2'!I39+'12. TRANSFERENCIAS 2'!I65</f>
        <v>241732042.68000001</v>
      </c>
      <c r="J12" s="309">
        <f>'12. TRANSFERENCIAS 2'!J13+'12. TRANSFERENCIAS 2'!J39+'12. TRANSFERENCIAS 2'!J65</f>
        <v>174060577.40000001</v>
      </c>
      <c r="K12" s="309">
        <f>'12. TRANSFERENCIAS 2'!K13+'12. TRANSFERENCIAS 2'!K39+'12. TRANSFERENCIAS 2'!K65</f>
        <v>220807925.0292407</v>
      </c>
      <c r="L12" s="309">
        <f>'12. TRANSFERENCIAS 2'!L13+'12. TRANSFERENCIAS 2'!L39+'12. TRANSFERENCIAS 2'!L65</f>
        <v>62300343.204149999</v>
      </c>
      <c r="N12" s="96"/>
      <c r="O12" s="308"/>
      <c r="P12" s="309"/>
    </row>
    <row r="13" spans="1:16" ht="12.75">
      <c r="A13" s="308" t="s">
        <v>357</v>
      </c>
      <c r="B13" s="309">
        <f>'12. TRANSFERENCIAS 2'!B14+'12. TRANSFERENCIAS 2'!B40+'12. TRANSFERENCIAS 2'!B66</f>
        <v>67356765.200979695</v>
      </c>
      <c r="C13" s="309">
        <f>'12. TRANSFERENCIAS 2'!C14+'12. TRANSFERENCIAS 2'!C40+'12. TRANSFERENCIAS 2'!C66</f>
        <v>29419025.881064825</v>
      </c>
      <c r="D13" s="309">
        <f>'12. TRANSFERENCIAS 2'!D14+'12. TRANSFERENCIAS 2'!D40+'12. TRANSFERENCIAS 2'!D66</f>
        <v>22869909.017901029</v>
      </c>
      <c r="E13" s="309">
        <f>'12. TRANSFERENCIAS 2'!E14+'12. TRANSFERENCIAS 2'!E40+'12. TRANSFERENCIAS 2'!E66</f>
        <v>37913552.890751623</v>
      </c>
      <c r="F13" s="309">
        <f>'12. TRANSFERENCIAS 2'!F14+'12. TRANSFERENCIAS 2'!F40+'12. TRANSFERENCIAS 2'!F66</f>
        <v>33372077.119185343</v>
      </c>
      <c r="G13" s="309">
        <f>'12. TRANSFERENCIAS 2'!G14+'12. TRANSFERENCIAS 2'!G40+'12. TRANSFERENCIAS 2'!G66</f>
        <v>24907916.656780001</v>
      </c>
      <c r="H13" s="309">
        <f>'12. TRANSFERENCIAS 2'!H14+'12. TRANSFERENCIAS 2'!H40+'12. TRANSFERENCIAS 2'!H66</f>
        <v>18203655.401840001</v>
      </c>
      <c r="I13" s="309">
        <f>'12. TRANSFERENCIAS 2'!I14+'12. TRANSFERENCIAS 2'!I40+'12. TRANSFERENCIAS 2'!I66</f>
        <v>19226095.850000001</v>
      </c>
      <c r="J13" s="309">
        <f>'12. TRANSFERENCIAS 2'!J14+'12. TRANSFERENCIAS 2'!J40+'12. TRANSFERENCIAS 2'!J66</f>
        <v>15202767.09</v>
      </c>
      <c r="K13" s="309">
        <f>'12. TRANSFERENCIAS 2'!K14+'12. TRANSFERENCIAS 2'!K40+'12. TRANSFERENCIAS 2'!K66</f>
        <v>15521295.794381678</v>
      </c>
      <c r="L13" s="309">
        <f>'12. TRANSFERENCIAS 2'!L14+'12. TRANSFERENCIAS 2'!L40+'12. TRANSFERENCIAS 2'!L66</f>
        <v>2569311.9271</v>
      </c>
      <c r="N13" s="96"/>
      <c r="O13" s="308"/>
      <c r="P13" s="309"/>
    </row>
    <row r="14" spans="1:16" ht="12.75">
      <c r="A14" s="308" t="s">
        <v>358</v>
      </c>
      <c r="B14" s="309">
        <f>'12. TRANSFERENCIAS 2'!B15+'12. TRANSFERENCIAS 2'!B41+'12. TRANSFERENCIAS 2'!B67</f>
        <v>12124101.537941579</v>
      </c>
      <c r="C14" s="309">
        <f>'12. TRANSFERENCIAS 2'!C15+'12. TRANSFERENCIAS 2'!C41+'12. TRANSFERENCIAS 2'!C67</f>
        <v>4938485.7920551421</v>
      </c>
      <c r="D14" s="309">
        <f>'12. TRANSFERENCIAS 2'!D15+'12. TRANSFERENCIAS 2'!D41+'12. TRANSFERENCIAS 2'!D67</f>
        <v>4586447.8802538551</v>
      </c>
      <c r="E14" s="309">
        <f>'12. TRANSFERENCIAS 2'!E15+'12. TRANSFERENCIAS 2'!E41+'12. TRANSFERENCIAS 2'!E67</f>
        <v>8485729.6713526193</v>
      </c>
      <c r="F14" s="309">
        <f>'12. TRANSFERENCIAS 2'!F15+'12. TRANSFERENCIAS 2'!F41+'12. TRANSFERENCIAS 2'!F67</f>
        <v>7778782.0031547062</v>
      </c>
      <c r="G14" s="309">
        <f>'12. TRANSFERENCIAS 2'!G15+'12. TRANSFERENCIAS 2'!G41+'12. TRANSFERENCIAS 2'!G67</f>
        <v>5030770.7192000002</v>
      </c>
      <c r="H14" s="309">
        <f>'12. TRANSFERENCIAS 2'!H15+'12. TRANSFERENCIAS 2'!H41+'12. TRANSFERENCIAS 2'!H67</f>
        <v>4481266.7911999999</v>
      </c>
      <c r="I14" s="309">
        <f>'12. TRANSFERENCIAS 2'!I15+'12. TRANSFERENCIAS 2'!I41+'12. TRANSFERENCIAS 2'!I67</f>
        <v>6282684.9800000004</v>
      </c>
      <c r="J14" s="309">
        <f>'12. TRANSFERENCIAS 2'!J15+'12. TRANSFERENCIAS 2'!J41+'12. TRANSFERENCIAS 2'!J67</f>
        <v>5384865.1699999999</v>
      </c>
      <c r="K14" s="309">
        <f>'12. TRANSFERENCIAS 2'!K15+'12. TRANSFERENCIAS 2'!K41+'12. TRANSFERENCIAS 2'!K67</f>
        <v>11058731.944498029</v>
      </c>
      <c r="L14" s="309">
        <f>'12. TRANSFERENCIAS 2'!L15+'12. TRANSFERENCIAS 2'!L41+'12. TRANSFERENCIAS 2'!L67</f>
        <v>4307839.8174999999</v>
      </c>
      <c r="N14" s="96"/>
      <c r="O14" s="308"/>
      <c r="P14" s="309"/>
    </row>
    <row r="15" spans="1:16" ht="12.75">
      <c r="A15" s="308" t="s">
        <v>359</v>
      </c>
      <c r="B15" s="309">
        <f>'12. TRANSFERENCIAS 2'!B16+'12. TRANSFERENCIAS 2'!B42+'12. TRANSFERENCIAS 2'!B68</f>
        <v>83369187.72447972</v>
      </c>
      <c r="C15" s="309">
        <f>'12. TRANSFERENCIAS 2'!C16+'12. TRANSFERENCIAS 2'!C42+'12. TRANSFERENCIAS 2'!C68</f>
        <v>121588574.6759932</v>
      </c>
      <c r="D15" s="309">
        <f>'12. TRANSFERENCIAS 2'!D16+'12. TRANSFERENCIAS 2'!D42+'12. TRANSFERENCIAS 2'!D68</f>
        <v>83859562.787208542</v>
      </c>
      <c r="E15" s="309">
        <f>'12. TRANSFERENCIAS 2'!E16+'12. TRANSFERENCIAS 2'!E42+'12. TRANSFERENCIAS 2'!E68</f>
        <v>235060437.92280096</v>
      </c>
      <c r="F15" s="309">
        <f>'12. TRANSFERENCIAS 2'!F16+'12. TRANSFERENCIAS 2'!F42+'12. TRANSFERENCIAS 2'!F68</f>
        <v>401195537.93356752</v>
      </c>
      <c r="G15" s="309">
        <f>'12. TRANSFERENCIAS 2'!G16+'12. TRANSFERENCIAS 2'!G42+'12. TRANSFERENCIAS 2'!G68</f>
        <v>230490249.9151406</v>
      </c>
      <c r="H15" s="309">
        <f>'12. TRANSFERENCIAS 2'!H16+'12. TRANSFERENCIAS 2'!H42+'12. TRANSFERENCIAS 2'!H68</f>
        <v>288055484.03720003</v>
      </c>
      <c r="I15" s="309">
        <f>'12. TRANSFERENCIAS 2'!I16+'12. TRANSFERENCIAS 2'!I42+'12. TRANSFERENCIAS 2'!I68</f>
        <v>145700263.68000001</v>
      </c>
      <c r="J15" s="309">
        <f>'12. TRANSFERENCIAS 2'!J16+'12. TRANSFERENCIAS 2'!J42+'12. TRANSFERENCIAS 2'!J68</f>
        <v>73677188.530000001</v>
      </c>
      <c r="K15" s="309">
        <f>'12. TRANSFERENCIAS 2'!K16+'12. TRANSFERENCIAS 2'!K42+'12. TRANSFERENCIAS 2'!K68</f>
        <v>121724599.81236839</v>
      </c>
      <c r="L15" s="309">
        <f>'12. TRANSFERENCIAS 2'!L16+'12. TRANSFERENCIAS 2'!L42+'12. TRANSFERENCIAS 2'!L68</f>
        <v>4679901.9679199997</v>
      </c>
      <c r="N15" s="96"/>
      <c r="O15" s="308"/>
      <c r="P15" s="309"/>
    </row>
    <row r="16" spans="1:16" ht="12.75">
      <c r="A16" s="308" t="s">
        <v>360</v>
      </c>
      <c r="B16" s="309">
        <f>'12. TRANSFERENCIAS 2'!B17+'12. TRANSFERENCIAS 2'!B43+'12. TRANSFERENCIAS 2'!B69</f>
        <v>155734539.24298778</v>
      </c>
      <c r="C16" s="309">
        <f>'12. TRANSFERENCIAS 2'!C17+'12. TRANSFERENCIAS 2'!C43+'12. TRANSFERENCIAS 2'!C69</f>
        <v>63676951.723635748</v>
      </c>
      <c r="D16" s="309">
        <f>'12. TRANSFERENCIAS 2'!D17+'12. TRANSFERENCIAS 2'!D43+'12. TRANSFERENCIAS 2'!D69</f>
        <v>104704001.41625033</v>
      </c>
      <c r="E16" s="309">
        <f>'12. TRANSFERENCIAS 2'!E17+'12. TRANSFERENCIAS 2'!E43+'12. TRANSFERENCIAS 2'!E69</f>
        <v>136496760.74062246</v>
      </c>
      <c r="F16" s="309">
        <f>'12. TRANSFERENCIAS 2'!F17+'12. TRANSFERENCIAS 2'!F43+'12. TRANSFERENCIAS 2'!F69</f>
        <v>129925948.56495766</v>
      </c>
      <c r="G16" s="309">
        <f>'12. TRANSFERENCIAS 2'!G17+'12. TRANSFERENCIAS 2'!G43+'12. TRANSFERENCIAS 2'!G69</f>
        <v>93695808.519779995</v>
      </c>
      <c r="H16" s="309">
        <f>'12. TRANSFERENCIAS 2'!H17+'12. TRANSFERENCIAS 2'!H43+'12. TRANSFERENCIAS 2'!H69</f>
        <v>45498783.084800005</v>
      </c>
      <c r="I16" s="309">
        <f>'12. TRANSFERENCIAS 2'!I17+'12. TRANSFERENCIAS 2'!I43+'12. TRANSFERENCIAS 2'!I69</f>
        <v>66478640.479999997</v>
      </c>
      <c r="J16" s="309">
        <f>'12. TRANSFERENCIAS 2'!J17+'12. TRANSFERENCIAS 2'!J43+'12. TRANSFERENCIAS 2'!J69</f>
        <v>60847155.209999993</v>
      </c>
      <c r="K16" s="309">
        <f>'12. TRANSFERENCIAS 2'!K17+'12. TRANSFERENCIAS 2'!K43+'12. TRANSFERENCIAS 2'!K69</f>
        <v>102871017.98461364</v>
      </c>
      <c r="L16" s="309">
        <f>'12. TRANSFERENCIAS 2'!L17+'12. TRANSFERENCIAS 2'!L43+'12. TRANSFERENCIAS 2'!L69</f>
        <v>18266028.43798</v>
      </c>
      <c r="N16" s="96"/>
      <c r="O16" s="308"/>
      <c r="P16" s="309"/>
    </row>
    <row r="17" spans="1:16" ht="12.75">
      <c r="A17" s="308" t="s">
        <v>361</v>
      </c>
      <c r="B17" s="309">
        <f>'12. TRANSFERENCIAS 2'!B18+'12. TRANSFERENCIAS 2'!B44+'12. TRANSFERENCIAS 2'!B70</f>
        <v>298011459.04555273</v>
      </c>
      <c r="C17" s="309">
        <f>'12. TRANSFERENCIAS 2'!C18+'12. TRANSFERENCIAS 2'!C44+'12. TRANSFERENCIAS 2'!C70</f>
        <v>408525371.9003821</v>
      </c>
      <c r="D17" s="309">
        <f>'12. TRANSFERENCIAS 2'!D18+'12. TRANSFERENCIAS 2'!D44+'12. TRANSFERENCIAS 2'!D70</f>
        <v>475092519.6333521</v>
      </c>
      <c r="E17" s="309">
        <f>'12. TRANSFERENCIAS 2'!E18+'12. TRANSFERENCIAS 2'!E44+'12. TRANSFERENCIAS 2'!E70</f>
        <v>533515484.51588351</v>
      </c>
      <c r="F17" s="309">
        <f>'12. TRANSFERENCIAS 2'!F18+'12. TRANSFERENCIAS 2'!F44+'12. TRANSFERENCIAS 2'!F70</f>
        <v>607324121.93845201</v>
      </c>
      <c r="G17" s="309">
        <f>'12. TRANSFERENCIAS 2'!G18+'12. TRANSFERENCIAS 2'!G44+'12. TRANSFERENCIAS 2'!G70</f>
        <v>601975757.91471994</v>
      </c>
      <c r="H17" s="309">
        <f>'12. TRANSFERENCIAS 2'!H18+'12. TRANSFERENCIAS 2'!H44+'12. TRANSFERENCIAS 2'!H70</f>
        <v>408796725.35535997</v>
      </c>
      <c r="I17" s="309">
        <f>'12. TRANSFERENCIAS 2'!I18+'12. TRANSFERENCIAS 2'!I44+'12. TRANSFERENCIAS 2'!I70</f>
        <v>345426174.19</v>
      </c>
      <c r="J17" s="309">
        <f>'12. TRANSFERENCIAS 2'!J18+'12. TRANSFERENCIAS 2'!J44+'12. TRANSFERENCIAS 2'!J70</f>
        <v>310235381.54000002</v>
      </c>
      <c r="K17" s="309">
        <f>'12. TRANSFERENCIAS 2'!K18+'12. TRANSFERENCIAS 2'!K44+'12. TRANSFERENCIAS 2'!K70</f>
        <v>317733876.33502603</v>
      </c>
      <c r="L17" s="309">
        <f>'12. TRANSFERENCIAS 2'!L18+'12. TRANSFERENCIAS 2'!L44+'12. TRANSFERENCIAS 2'!L70</f>
        <v>21319186.309760001</v>
      </c>
      <c r="N17" s="96"/>
      <c r="O17" s="308"/>
      <c r="P17" s="309"/>
    </row>
    <row r="18" spans="1:16" ht="12.75">
      <c r="A18" s="308" t="s">
        <v>362</v>
      </c>
      <c r="B18" s="309">
        <f>'12. TRANSFERENCIAS 2'!B19+'12. TRANSFERENCIAS 2'!B45+'12. TRANSFERENCIAS 2'!B71</f>
        <v>1059665.7928002398</v>
      </c>
      <c r="C18" s="309">
        <f>'12. TRANSFERENCIAS 2'!C19+'12. TRANSFERENCIAS 2'!C45+'12. TRANSFERENCIAS 2'!C71</f>
        <v>1697802.6951710866</v>
      </c>
      <c r="D18" s="309">
        <f>'12. TRANSFERENCIAS 2'!D19+'12. TRANSFERENCIAS 2'!D45+'12. TRANSFERENCIAS 2'!D71</f>
        <v>1663173.6381679007</v>
      </c>
      <c r="E18" s="309">
        <f>'12. TRANSFERENCIAS 2'!E19+'12. TRANSFERENCIAS 2'!E45+'12. TRANSFERENCIAS 2'!E71</f>
        <v>2417239.1047222111</v>
      </c>
      <c r="F18" s="309">
        <f>'12. TRANSFERENCIAS 2'!F19+'12. TRANSFERENCIAS 2'!F45+'12. TRANSFERENCIAS 2'!F71</f>
        <v>2208583.4398764428</v>
      </c>
      <c r="G18" s="309">
        <f>'12. TRANSFERENCIAS 2'!G19+'12. TRANSFERENCIAS 2'!G45+'12. TRANSFERENCIAS 2'!G71</f>
        <v>1739908.2035400001</v>
      </c>
      <c r="H18" s="309">
        <f>'12. TRANSFERENCIAS 2'!H19+'12. TRANSFERENCIAS 2'!H45+'12. TRANSFERENCIAS 2'!H71</f>
        <v>2045578.206</v>
      </c>
      <c r="I18" s="309">
        <f>'12. TRANSFERENCIAS 2'!I19+'12. TRANSFERENCIAS 2'!I45+'12. TRANSFERENCIAS 2'!I71</f>
        <v>2821838.08</v>
      </c>
      <c r="J18" s="309">
        <f>'12. TRANSFERENCIAS 2'!J19+'12. TRANSFERENCIAS 2'!J45+'12. TRANSFERENCIAS 2'!J71</f>
        <v>2970444</v>
      </c>
      <c r="K18" s="309">
        <f>'12. TRANSFERENCIAS 2'!K19+'12. TRANSFERENCIAS 2'!K45+'12. TRANSFERENCIAS 2'!K71</f>
        <v>2901145.3169399998</v>
      </c>
      <c r="L18" s="309">
        <f>'12. TRANSFERENCIAS 2'!L19+'12. TRANSFERENCIAS 2'!L45+'12. TRANSFERENCIAS 2'!L71</f>
        <v>18300.349999999999</v>
      </c>
      <c r="N18" s="96"/>
      <c r="O18" s="308"/>
      <c r="P18" s="309"/>
    </row>
    <row r="19" spans="1:16" ht="12.75">
      <c r="A19" s="308" t="s">
        <v>363</v>
      </c>
      <c r="B19" s="309">
        <f>'12. TRANSFERENCIAS 2'!B20+'12. TRANSFERENCIAS 2'!B46+'12. TRANSFERENCIAS 2'!B72</f>
        <v>233783431.93630555</v>
      </c>
      <c r="C19" s="309">
        <f>'12. TRANSFERENCIAS 2'!C20+'12. TRANSFERENCIAS 2'!C46+'12. TRANSFERENCIAS 2'!C72</f>
        <v>95008444.96867387</v>
      </c>
      <c r="D19" s="309">
        <f>'12. TRANSFERENCIAS 2'!D20+'12. TRANSFERENCIAS 2'!D46+'12. TRANSFERENCIAS 2'!D72</f>
        <v>117783126.49145791</v>
      </c>
      <c r="E19" s="309">
        <f>'12. TRANSFERENCIAS 2'!E20+'12. TRANSFERENCIAS 2'!E46+'12. TRANSFERENCIAS 2'!E72</f>
        <v>186330859.39603898</v>
      </c>
      <c r="F19" s="309">
        <f>'12. TRANSFERENCIAS 2'!F20+'12. TRANSFERENCIAS 2'!F46+'12. TRANSFERENCIAS 2'!F72</f>
        <v>199901478.77317116</v>
      </c>
      <c r="G19" s="309">
        <f>'12. TRANSFERENCIAS 2'!G20+'12. TRANSFERENCIAS 2'!G46+'12. TRANSFERENCIAS 2'!G72</f>
        <v>145750025.89083999</v>
      </c>
      <c r="H19" s="309">
        <f>'12. TRANSFERENCIAS 2'!H20+'12. TRANSFERENCIAS 2'!H46+'12. TRANSFERENCIAS 2'!H72</f>
        <v>91464145.30776</v>
      </c>
      <c r="I19" s="309">
        <f>'12. TRANSFERENCIAS 2'!I20+'12. TRANSFERENCIAS 2'!I46+'12. TRANSFERENCIAS 2'!I72</f>
        <v>132132732.88</v>
      </c>
      <c r="J19" s="309">
        <f>'12. TRANSFERENCIAS 2'!J20+'12. TRANSFERENCIAS 2'!J46+'12. TRANSFERENCIAS 2'!J72</f>
        <v>87032168.450000003</v>
      </c>
      <c r="K19" s="309">
        <f>'12. TRANSFERENCIAS 2'!K20+'12. TRANSFERENCIAS 2'!K46+'12. TRANSFERENCIAS 2'!K72</f>
        <v>130941148.43981849</v>
      </c>
      <c r="L19" s="309">
        <f>'12. TRANSFERENCIAS 2'!L20+'12. TRANSFERENCIAS 2'!L46+'12. TRANSFERENCIAS 2'!L72</f>
        <v>21929724.807819996</v>
      </c>
      <c r="N19" s="96"/>
      <c r="O19" s="308"/>
      <c r="P19" s="309"/>
    </row>
    <row r="20" spans="1:16" ht="12.75">
      <c r="A20" s="308" t="s">
        <v>364</v>
      </c>
      <c r="B20" s="309">
        <f>'12. TRANSFERENCIAS 2'!B21+'12. TRANSFERENCIAS 2'!B47+'12. TRANSFERENCIAS 2'!B73</f>
        <v>418151.15014961758</v>
      </c>
      <c r="C20" s="309">
        <f>'12. TRANSFERENCIAS 2'!C21+'12. TRANSFERENCIAS 2'!C47+'12. TRANSFERENCIAS 2'!C73</f>
        <v>477062.15524675179</v>
      </c>
      <c r="D20" s="309">
        <f>'12. TRANSFERENCIAS 2'!D21+'12. TRANSFERENCIAS 2'!D47+'12. TRANSFERENCIAS 2'!D73</f>
        <v>114580.23345233868</v>
      </c>
      <c r="E20" s="309">
        <f>'12. TRANSFERENCIAS 2'!E21+'12. TRANSFERENCIAS 2'!E47+'12. TRANSFERENCIAS 2'!E73</f>
        <v>488981.38280839717</v>
      </c>
      <c r="F20" s="309">
        <f>'12. TRANSFERENCIAS 2'!F21+'12. TRANSFERENCIAS 2'!F47+'12. TRANSFERENCIAS 2'!F73</f>
        <v>589887.75891903555</v>
      </c>
      <c r="G20" s="309">
        <f>'12. TRANSFERENCIAS 2'!G21+'12. TRANSFERENCIAS 2'!G47+'12. TRANSFERENCIAS 2'!G73</f>
        <v>414056.74178000004</v>
      </c>
      <c r="H20" s="309">
        <f>'12. TRANSFERENCIAS 2'!H21+'12. TRANSFERENCIAS 2'!H47+'12. TRANSFERENCIAS 2'!H73</f>
        <v>465466.93167999998</v>
      </c>
      <c r="I20" s="309">
        <f>'12. TRANSFERENCIAS 2'!I21+'12. TRANSFERENCIAS 2'!I47+'12. TRANSFERENCIAS 2'!I73</f>
        <v>486813</v>
      </c>
      <c r="J20" s="309">
        <f>'12. TRANSFERENCIAS 2'!J21+'12. TRANSFERENCIAS 2'!J47+'12. TRANSFERENCIAS 2'!J73</f>
        <v>105507</v>
      </c>
      <c r="K20" s="309">
        <f>'12. TRANSFERENCIAS 2'!K21+'12. TRANSFERENCIAS 2'!K47+'12. TRANSFERENCIAS 2'!K73</f>
        <v>137411.74225000001</v>
      </c>
      <c r="L20" s="309">
        <f>'12. TRANSFERENCIAS 2'!L21+'12. TRANSFERENCIAS 2'!L47+'12. TRANSFERENCIAS 2'!L73</f>
        <v>5465.8125</v>
      </c>
      <c r="N20" s="96"/>
      <c r="O20" s="308"/>
      <c r="P20" s="309"/>
    </row>
    <row r="21" spans="1:16" ht="12.75">
      <c r="A21" s="308" t="s">
        <v>365</v>
      </c>
      <c r="B21" s="309">
        <f>'12. TRANSFERENCIAS 2'!B22+'12. TRANSFERENCIAS 2'!B48+'12. TRANSFERENCIAS 2'!B74</f>
        <v>1551357.1201049828</v>
      </c>
      <c r="C21" s="309">
        <f>'12. TRANSFERENCIAS 2'!C22+'12. TRANSFERENCIAS 2'!C48+'12. TRANSFERENCIAS 2'!C74</f>
        <v>1859395.4470035345</v>
      </c>
      <c r="D21" s="309">
        <f>'12. TRANSFERENCIAS 2'!D22+'12. TRANSFERENCIAS 2'!D48+'12. TRANSFERENCIAS 2'!D74</f>
        <v>1986445.1567431935</v>
      </c>
      <c r="E21" s="309">
        <f>'12. TRANSFERENCIAS 2'!E22+'12. TRANSFERENCIAS 2'!E48+'12. TRANSFERENCIAS 2'!E74</f>
        <v>2207435.8189031449</v>
      </c>
      <c r="F21" s="309">
        <f>'12. TRANSFERENCIAS 2'!F22+'12. TRANSFERENCIAS 2'!F48+'12. TRANSFERENCIAS 2'!F74</f>
        <v>3050291.1766951731</v>
      </c>
      <c r="G21" s="309">
        <f>'12. TRANSFERENCIAS 2'!G22+'12. TRANSFERENCIAS 2'!G48+'12. TRANSFERENCIAS 2'!G74</f>
        <v>5120161.9310600003</v>
      </c>
      <c r="H21" s="309">
        <f>'12. TRANSFERENCIAS 2'!H22+'12. TRANSFERENCIAS 2'!H48+'12. TRANSFERENCIAS 2'!H74</f>
        <v>4484740.0181599995</v>
      </c>
      <c r="I21" s="309">
        <f>'12. TRANSFERENCIAS 2'!I22+'12. TRANSFERENCIAS 2'!I48+'12. TRANSFERENCIAS 2'!I74</f>
        <v>5576767.3899999997</v>
      </c>
      <c r="J21" s="309">
        <f>'12. TRANSFERENCIAS 2'!J22+'12. TRANSFERENCIAS 2'!J48+'12. TRANSFERENCIAS 2'!J74</f>
        <v>7070181</v>
      </c>
      <c r="K21" s="309">
        <f>'12. TRANSFERENCIAS 2'!K22+'12. TRANSFERENCIAS 2'!K48+'12. TRANSFERENCIAS 2'!K74</f>
        <v>6498758.7072200002</v>
      </c>
      <c r="L21" s="309">
        <f>'12. TRANSFERENCIAS 2'!L22+'12. TRANSFERENCIAS 2'!L48+'12. TRANSFERENCIAS 2'!L74</f>
        <v>45041.922679999996</v>
      </c>
      <c r="N21" s="96"/>
      <c r="O21" s="308"/>
      <c r="P21" s="309"/>
    </row>
    <row r="22" spans="1:16" ht="12.75">
      <c r="A22" s="308" t="s">
        <v>366</v>
      </c>
      <c r="B22" s="309">
        <f>'12. TRANSFERENCIAS 2'!B23+'12. TRANSFERENCIAS 2'!B49+'12. TRANSFERENCIAS 2'!B75</f>
        <v>319895057.78610307</v>
      </c>
      <c r="C22" s="309">
        <f>'12. TRANSFERENCIAS 2'!C23+'12. TRANSFERENCIAS 2'!C49+'12. TRANSFERENCIAS 2'!C75</f>
        <v>446120183.02466661</v>
      </c>
      <c r="D22" s="309">
        <f>'12. TRANSFERENCIAS 2'!D23+'12. TRANSFERENCIAS 2'!D49+'12. TRANSFERENCIAS 2'!D75</f>
        <v>345257085.01441556</v>
      </c>
      <c r="E22" s="309">
        <f>'12. TRANSFERENCIAS 2'!E23+'12. TRANSFERENCIAS 2'!E49+'12. TRANSFERENCIAS 2'!E75</f>
        <v>500118580.46051222</v>
      </c>
      <c r="F22" s="309">
        <f>'12. TRANSFERENCIAS 2'!F23+'12. TRANSFERENCIAS 2'!F49+'12. TRANSFERENCIAS 2'!F75</f>
        <v>421321618.27921975</v>
      </c>
      <c r="G22" s="309">
        <f>'12. TRANSFERENCIAS 2'!G23+'12. TRANSFERENCIAS 2'!G49+'12. TRANSFERENCIAS 2'!G75</f>
        <v>362196812.46267998</v>
      </c>
      <c r="H22" s="309">
        <f>'12. TRANSFERENCIAS 2'!H23+'12. TRANSFERENCIAS 2'!H49+'12. TRANSFERENCIAS 2'!H75</f>
        <v>303773207.83976001</v>
      </c>
      <c r="I22" s="309">
        <f>'12. TRANSFERENCIAS 2'!I23+'12. TRANSFERENCIAS 2'!I49+'12. TRANSFERENCIAS 2'!I75</f>
        <v>287963588.88</v>
      </c>
      <c r="J22" s="309">
        <f>'12. TRANSFERENCIAS 2'!J23+'12. TRANSFERENCIAS 2'!J49+'12. TRANSFERENCIAS 2'!J75</f>
        <v>225809459.91</v>
      </c>
      <c r="K22" s="309">
        <f>'12. TRANSFERENCIAS 2'!K23+'12. TRANSFERENCIAS 2'!K49+'12. TRANSFERENCIAS 2'!K75</f>
        <v>129278778.82423852</v>
      </c>
      <c r="L22" s="309">
        <f>'12. TRANSFERENCIAS 2'!L23+'12. TRANSFERENCIAS 2'!L49+'12. TRANSFERENCIAS 2'!L75</f>
        <v>22958883.544999998</v>
      </c>
      <c r="N22" s="96"/>
      <c r="O22" s="308"/>
      <c r="P22" s="309"/>
    </row>
    <row r="23" spans="1:16" ht="12.75">
      <c r="A23" s="308" t="s">
        <v>367</v>
      </c>
      <c r="B23" s="309">
        <f>'12. TRANSFERENCIAS 2'!B24+'12. TRANSFERENCIAS 2'!B50+'12. TRANSFERENCIAS 2'!B76</f>
        <v>438974376.79479349</v>
      </c>
      <c r="C23" s="309">
        <f>'12. TRANSFERENCIAS 2'!C24+'12. TRANSFERENCIAS 2'!C50+'12. TRANSFERENCIAS 2'!C76</f>
        <v>147895217.80337313</v>
      </c>
      <c r="D23" s="309">
        <f>'12. TRANSFERENCIAS 2'!D24+'12. TRANSFERENCIAS 2'!D50+'12. TRANSFERENCIAS 2'!D76</f>
        <v>206278603.05626643</v>
      </c>
      <c r="E23" s="309">
        <f>'12. TRANSFERENCIAS 2'!E24+'12. TRANSFERENCIAS 2'!E50+'12. TRANSFERENCIAS 2'!E76</f>
        <v>261270045.80078006</v>
      </c>
      <c r="F23" s="309">
        <f>'12. TRANSFERENCIAS 2'!F24+'12. TRANSFERENCIAS 2'!F50+'12. TRANSFERENCIAS 2'!F76</f>
        <v>227450184.85691136</v>
      </c>
      <c r="G23" s="309">
        <f>'12. TRANSFERENCIAS 2'!G24+'12. TRANSFERENCIAS 2'!G50+'12. TRANSFERENCIAS 2'!G76</f>
        <v>128872727.3241</v>
      </c>
      <c r="H23" s="309">
        <f>'12. TRANSFERENCIAS 2'!H24+'12. TRANSFERENCIAS 2'!H50+'12. TRANSFERENCIAS 2'!H76</f>
        <v>85954084.161439985</v>
      </c>
      <c r="I23" s="309">
        <f>'12. TRANSFERENCIAS 2'!I24+'12. TRANSFERENCIAS 2'!I50+'12. TRANSFERENCIAS 2'!I76</f>
        <v>93811156.810000002</v>
      </c>
      <c r="J23" s="309">
        <f>'12. TRANSFERENCIAS 2'!J24+'12. TRANSFERENCIAS 2'!J50+'12. TRANSFERENCIAS 2'!J76</f>
        <v>43139786.490000002</v>
      </c>
      <c r="K23" s="309">
        <f>'12. TRANSFERENCIAS 2'!K24+'12. TRANSFERENCIAS 2'!K50+'12. TRANSFERENCIAS 2'!K76</f>
        <v>80428379.951815233</v>
      </c>
      <c r="L23" s="309">
        <f>'12. TRANSFERENCIAS 2'!L24+'12. TRANSFERENCIAS 2'!L50+'12. TRANSFERENCIAS 2'!L76</f>
        <v>17914631.244999997</v>
      </c>
      <c r="N23" s="96"/>
      <c r="O23" s="308"/>
      <c r="P23" s="309"/>
    </row>
    <row r="24" spans="1:16" ht="12.75">
      <c r="A24" s="308" t="s">
        <v>368</v>
      </c>
      <c r="B24" s="309">
        <f>'12. TRANSFERENCIAS 2'!B25+'12. TRANSFERENCIAS 2'!B51+'12. TRANSFERENCIAS 2'!B77</f>
        <v>5412573.0853502769</v>
      </c>
      <c r="C24" s="309">
        <f>'12. TRANSFERENCIAS 2'!C25+'12. TRANSFERENCIAS 2'!C51+'12. TRANSFERENCIAS 2'!C77</f>
        <v>5377922.3562381808</v>
      </c>
      <c r="D24" s="309">
        <f>'12. TRANSFERENCIAS 2'!D25+'12. TRANSFERENCIAS 2'!D51+'12. TRANSFERENCIAS 2'!D77</f>
        <v>5306423.5924795112</v>
      </c>
      <c r="E24" s="309">
        <f>'12. TRANSFERENCIAS 2'!E25+'12. TRANSFERENCIAS 2'!E51+'12. TRANSFERENCIAS 2'!E77</f>
        <v>5455625.3564978996</v>
      </c>
      <c r="F24" s="309">
        <f>'12. TRANSFERENCIAS 2'!F25+'12. TRANSFERENCIAS 2'!F51+'12. TRANSFERENCIAS 2'!F77</f>
        <v>6632227.77506366</v>
      </c>
      <c r="G24" s="309">
        <f>'12. TRANSFERENCIAS 2'!G25+'12. TRANSFERENCIAS 2'!G51+'12. TRANSFERENCIAS 2'!G77</f>
        <v>12665687.741540002</v>
      </c>
      <c r="H24" s="309">
        <f>'12. TRANSFERENCIAS 2'!H25+'12. TRANSFERENCIAS 2'!H51+'12. TRANSFERENCIAS 2'!H77</f>
        <v>11693266.029920001</v>
      </c>
      <c r="I24" s="309">
        <f>'12. TRANSFERENCIAS 2'!I25+'12. TRANSFERENCIAS 2'!I51+'12. TRANSFERENCIAS 2'!I77</f>
        <v>8850417.8399999999</v>
      </c>
      <c r="J24" s="309">
        <f>'12. TRANSFERENCIAS 2'!J25+'12. TRANSFERENCIAS 2'!J51+'12. TRANSFERENCIAS 2'!J77</f>
        <v>40099774.409999996</v>
      </c>
      <c r="K24" s="309">
        <f>'12. TRANSFERENCIAS 2'!K25+'12. TRANSFERENCIAS 2'!K51+'12. TRANSFERENCIAS 2'!K77</f>
        <v>13834884.511889234</v>
      </c>
      <c r="L24" s="309">
        <f>'12. TRANSFERENCIAS 2'!L25+'12. TRANSFERENCIAS 2'!L51+'12. TRANSFERENCIAS 2'!L77</f>
        <v>566033.05001000001</v>
      </c>
      <c r="N24" s="96"/>
      <c r="O24" s="308"/>
      <c r="P24" s="309"/>
    </row>
    <row r="25" spans="1:16" ht="12.75">
      <c r="A25" s="308" t="s">
        <v>369</v>
      </c>
      <c r="B25" s="309">
        <f>'12. TRANSFERENCIAS 2'!B26+'12. TRANSFERENCIAS 2'!B52+'12. TRANSFERENCIAS 2'!B78</f>
        <v>241942667.06183195</v>
      </c>
      <c r="C25" s="309">
        <f>'12. TRANSFERENCIAS 2'!C26+'12. TRANSFERENCIAS 2'!C52+'12. TRANSFERENCIAS 2'!C78</f>
        <v>293447473.05829656</v>
      </c>
      <c r="D25" s="309">
        <f>'12. TRANSFERENCIAS 2'!D26+'12. TRANSFERENCIAS 2'!D52+'12. TRANSFERENCIAS 2'!D78</f>
        <v>260812911.31111979</v>
      </c>
      <c r="E25" s="309">
        <f>'12. TRANSFERENCIAS 2'!E26+'12. TRANSFERENCIAS 2'!E52+'12. TRANSFERENCIAS 2'!E78</f>
        <v>397361014.89526153</v>
      </c>
      <c r="F25" s="309">
        <f>'12. TRANSFERENCIAS 2'!F26+'12. TRANSFERENCIAS 2'!F52+'12. TRANSFERENCIAS 2'!F78</f>
        <v>377115469.54351628</v>
      </c>
      <c r="G25" s="309">
        <f>'12. TRANSFERENCIAS 2'!G26+'12. TRANSFERENCIAS 2'!G52+'12. TRANSFERENCIAS 2'!G78</f>
        <v>275624663.60460001</v>
      </c>
      <c r="H25" s="309">
        <f>'12. TRANSFERENCIAS 2'!H26+'12. TRANSFERENCIAS 2'!H52+'12. TRANSFERENCIAS 2'!H78</f>
        <v>237485100.33135998</v>
      </c>
      <c r="I25" s="309">
        <f>'12. TRANSFERENCIAS 2'!I26+'12. TRANSFERENCIAS 2'!I52+'12. TRANSFERENCIAS 2'!I78</f>
        <v>177276591.92000002</v>
      </c>
      <c r="J25" s="309">
        <f>'12. TRANSFERENCIAS 2'!J26+'12. TRANSFERENCIAS 2'!J52+'12. TRANSFERENCIAS 2'!J78</f>
        <v>122134194.66</v>
      </c>
      <c r="K25" s="309">
        <f>'12. TRANSFERENCIAS 2'!K26+'12. TRANSFERENCIAS 2'!K52+'12. TRANSFERENCIAS 2'!K78</f>
        <v>136613880.79370436</v>
      </c>
      <c r="L25" s="309">
        <f>'12. TRANSFERENCIAS 2'!L26+'12. TRANSFERENCIAS 2'!L52+'12. TRANSFERENCIAS 2'!L78</f>
        <v>13161715.345380001</v>
      </c>
      <c r="N25" s="96"/>
      <c r="O25" s="308"/>
      <c r="P25" s="309"/>
    </row>
    <row r="26" spans="1:16" ht="12.75">
      <c r="A26" s="308" t="s">
        <v>370</v>
      </c>
      <c r="B26" s="309">
        <f>'12. TRANSFERENCIAS 2'!B27+'12. TRANSFERENCIAS 2'!B53+'12. TRANSFERENCIAS 2'!B79</f>
        <v>1527023.974048265</v>
      </c>
      <c r="C26" s="309">
        <f>'12. TRANSFERENCIAS 2'!C27+'12. TRANSFERENCIAS 2'!C53+'12. TRANSFERENCIAS 2'!C79</f>
        <v>1192003.3157302772</v>
      </c>
      <c r="D26" s="309">
        <f>'12. TRANSFERENCIAS 2'!D27+'12. TRANSFERENCIAS 2'!D53+'12. TRANSFERENCIAS 2'!D79</f>
        <v>1383842.7831051038</v>
      </c>
      <c r="E26" s="309">
        <f>'12. TRANSFERENCIAS 2'!E27+'12. TRANSFERENCIAS 2'!E53+'12. TRANSFERENCIAS 2'!E79</f>
        <v>1561706.6010984238</v>
      </c>
      <c r="F26" s="309">
        <f>'12. TRANSFERENCIAS 2'!F27+'12. TRANSFERENCIAS 2'!F53+'12. TRANSFERENCIAS 2'!F79</f>
        <v>2013543.9280217586</v>
      </c>
      <c r="G26" s="309">
        <f>'12. TRANSFERENCIAS 2'!G27+'12. TRANSFERENCIAS 2'!G53+'12. TRANSFERENCIAS 2'!G79</f>
        <v>1576367.84188</v>
      </c>
      <c r="H26" s="309">
        <f>'12. TRANSFERENCIAS 2'!H27+'12. TRANSFERENCIAS 2'!H53+'12. TRANSFERENCIAS 2'!H79</f>
        <v>3115735.2936800001</v>
      </c>
      <c r="I26" s="309">
        <f>'12. TRANSFERENCIAS 2'!I27+'12. TRANSFERENCIAS 2'!I53+'12. TRANSFERENCIAS 2'!I79</f>
        <v>2117818.94</v>
      </c>
      <c r="J26" s="309">
        <f>'12. TRANSFERENCIAS 2'!J27+'12. TRANSFERENCIAS 2'!J53+'12. TRANSFERENCIAS 2'!J79</f>
        <v>2559411.46</v>
      </c>
      <c r="K26" s="309">
        <f>'12. TRANSFERENCIAS 2'!K27+'12. TRANSFERENCIAS 2'!K53+'12. TRANSFERENCIAS 2'!K79</f>
        <v>2436367.1838600002</v>
      </c>
      <c r="L26" s="309">
        <f>'12. TRANSFERENCIAS 2'!L27+'12. TRANSFERENCIAS 2'!L53+'12. TRANSFERENCIAS 2'!L79</f>
        <v>156773.40289999999</v>
      </c>
      <c r="N26" s="96"/>
      <c r="O26" s="308"/>
      <c r="P26" s="309"/>
    </row>
    <row r="27" spans="1:16" ht="12.75">
      <c r="A27" s="308" t="s">
        <v>371</v>
      </c>
      <c r="B27" s="309">
        <f>'12. TRANSFERENCIAS 2'!B28+'12. TRANSFERENCIAS 2'!B54+'12. TRANSFERENCIAS 2'!B80</f>
        <v>799467984.01479232</v>
      </c>
      <c r="C27" s="309">
        <f>'12. TRANSFERENCIAS 2'!C28+'12. TRANSFERENCIAS 2'!C54+'12. TRANSFERENCIAS 2'!C80</f>
        <v>351246840.05158681</v>
      </c>
      <c r="D27" s="309">
        <f>'12. TRANSFERENCIAS 2'!D28+'12. TRANSFERENCIAS 2'!D54+'12. TRANSFERENCIAS 2'!D80</f>
        <v>278801911.42170143</v>
      </c>
      <c r="E27" s="309">
        <f>'12. TRANSFERENCIAS 2'!E28+'12. TRANSFERENCIAS 2'!E54+'12. TRANSFERENCIAS 2'!E80</f>
        <v>459989094.08042836</v>
      </c>
      <c r="F27" s="309">
        <f>'12. TRANSFERENCIAS 2'!F28+'12. TRANSFERENCIAS 2'!F54+'12. TRANSFERENCIAS 2'!F80</f>
        <v>386564323.69621229</v>
      </c>
      <c r="G27" s="309">
        <f>'12. TRANSFERENCIAS 2'!G28+'12. TRANSFERENCIAS 2'!G54+'12. TRANSFERENCIAS 2'!G80</f>
        <v>304535228.32422</v>
      </c>
      <c r="H27" s="309">
        <f>'12. TRANSFERENCIAS 2'!H28+'12. TRANSFERENCIAS 2'!H54+'12. TRANSFERENCIAS 2'!H80</f>
        <v>279236762.82183999</v>
      </c>
      <c r="I27" s="309">
        <f>'12. TRANSFERENCIAS 2'!I28+'12. TRANSFERENCIAS 2'!I54+'12. TRANSFERENCIAS 2'!I80</f>
        <v>259060548.84</v>
      </c>
      <c r="J27" s="309">
        <f>'12. TRANSFERENCIAS 2'!J28+'12. TRANSFERENCIAS 2'!J54+'12. TRANSFERENCIAS 2'!J80</f>
        <v>214765362.22</v>
      </c>
      <c r="K27" s="309">
        <f>'12. TRANSFERENCIAS 2'!K28+'12. TRANSFERENCIAS 2'!K54+'12. TRANSFERENCIAS 2'!K80</f>
        <v>134555988.48519117</v>
      </c>
      <c r="L27" s="309">
        <f>'12. TRANSFERENCIAS 2'!L28+'12. TRANSFERENCIAS 2'!L54+'12. TRANSFERENCIAS 2'!L80</f>
        <v>20733890.535889998</v>
      </c>
      <c r="N27" s="96"/>
      <c r="O27" s="308"/>
      <c r="P27" s="309"/>
    </row>
    <row r="28" spans="1:16" ht="12.75">
      <c r="A28" s="308" t="s">
        <v>372</v>
      </c>
      <c r="B28" s="309">
        <f>'12. TRANSFERENCIAS 2'!B29+'12. TRANSFERENCIAS 2'!B55+'12. TRANSFERENCIAS 2'!B81</f>
        <v>11310.414307878293</v>
      </c>
      <c r="C28" s="309">
        <f>'12. TRANSFERENCIAS 2'!C29+'12. TRANSFERENCIAS 2'!C55+'12. TRANSFERENCIAS 2'!C81</f>
        <v>12014.912377266814</v>
      </c>
      <c r="D28" s="309">
        <f>'12. TRANSFERENCIAS 2'!D29+'12. TRANSFERENCIAS 2'!D55+'12. TRANSFERENCIAS 2'!D81</f>
        <v>19463.666679419461</v>
      </c>
      <c r="E28" s="309">
        <f>'12. TRANSFERENCIAS 2'!E29+'12. TRANSFERENCIAS 2'!E55+'12. TRANSFERENCIAS 2'!E81</f>
        <v>19455.877442696172</v>
      </c>
      <c r="F28" s="309">
        <f>'12. TRANSFERENCIAS 2'!F29+'12. TRANSFERENCIAS 2'!F55+'12. TRANSFERENCIAS 2'!F81</f>
        <v>43553.030509609976</v>
      </c>
      <c r="G28" s="309">
        <f>'12. TRANSFERENCIAS 2'!G29+'12. TRANSFERENCIAS 2'!G55+'12. TRANSFERENCIAS 2'!G81</f>
        <v>55096.25740000001</v>
      </c>
      <c r="H28" s="309">
        <f>'12. TRANSFERENCIAS 2'!H29+'12. TRANSFERENCIAS 2'!H55+'12. TRANSFERENCIAS 2'!H81</f>
        <v>56406.394079999998</v>
      </c>
      <c r="I28" s="309">
        <f>'12. TRANSFERENCIAS 2'!I29+'12. TRANSFERENCIAS 2'!I55+'12. TRANSFERENCIAS 2'!I81</f>
        <v>56161</v>
      </c>
      <c r="J28" s="309">
        <f>'12. TRANSFERENCIAS 2'!J29+'12. TRANSFERENCIAS 2'!J55+'12. TRANSFERENCIAS 2'!J81</f>
        <v>68216</v>
      </c>
      <c r="K28" s="309">
        <f>'12. TRANSFERENCIAS 2'!K29+'12. TRANSFERENCIAS 2'!K55+'12. TRANSFERENCIAS 2'!K81</f>
        <v>130264.1</v>
      </c>
      <c r="L28" s="309">
        <f>'12. TRANSFERENCIAS 2'!L29+'12. TRANSFERENCIAS 2'!L55+'12. TRANSFERENCIAS 2'!L81</f>
        <v>0</v>
      </c>
      <c r="N28" s="96"/>
      <c r="O28" s="308"/>
      <c r="P28" s="309"/>
    </row>
    <row r="29" spans="1:16" ht="12.75">
      <c r="A29" s="308" t="s">
        <v>373</v>
      </c>
      <c r="B29" s="309">
        <f>'12. TRANSFERENCIAS 2'!B30+'12. TRANSFERENCIAS 2'!B56+'12. TRANSFERENCIAS 2'!B82</f>
        <v>28699.609274904571</v>
      </c>
      <c r="C29" s="309">
        <f>'12. TRANSFERENCIAS 2'!C30+'12. TRANSFERENCIAS 2'!C56+'12. TRANSFERENCIAS 2'!C82</f>
        <v>25915.892184152653</v>
      </c>
      <c r="D29" s="309">
        <f>'12. TRANSFERENCIAS 2'!D30+'12. TRANSFERENCIAS 2'!D56+'12. TRANSFERENCIAS 2'!D82</f>
        <v>46904.923492221176</v>
      </c>
      <c r="E29" s="309">
        <f>'12. TRANSFERENCIAS 2'!E30+'12. TRANSFERENCIAS 2'!E56+'12. TRANSFERENCIAS 2'!E82</f>
        <v>35251.343504267919</v>
      </c>
      <c r="F29" s="309">
        <f>'12. TRANSFERENCIAS 2'!F30+'12. TRANSFERENCIAS 2'!F56+'12. TRANSFERENCIAS 2'!F82</f>
        <v>74048.562939078285</v>
      </c>
      <c r="G29" s="309">
        <f>'12. TRANSFERENCIAS 2'!G30+'12. TRANSFERENCIAS 2'!G56+'12. TRANSFERENCIAS 2'!G82</f>
        <v>37294.849779999997</v>
      </c>
      <c r="H29" s="309">
        <f>'12. TRANSFERENCIAS 2'!H30+'12. TRANSFERENCIAS 2'!H56+'12. TRANSFERENCIAS 2'!H82</f>
        <v>40275</v>
      </c>
      <c r="I29" s="309">
        <f>'12. TRANSFERENCIAS 2'!I30+'12. TRANSFERENCIAS 2'!I56+'12. TRANSFERENCIAS 2'!I82</f>
        <v>41360</v>
      </c>
      <c r="J29" s="309">
        <f>'12. TRANSFERENCIAS 2'!J30+'12. TRANSFERENCIAS 2'!J56+'12. TRANSFERENCIAS 2'!J82</f>
        <v>20882</v>
      </c>
      <c r="K29" s="309">
        <f>'12. TRANSFERENCIAS 2'!K30+'12. TRANSFERENCIAS 2'!K56+'12. TRANSFERENCIAS 2'!K82</f>
        <v>11613.72387</v>
      </c>
      <c r="L29" s="309">
        <f>'12. TRANSFERENCIAS 2'!L30+'12. TRANSFERENCIAS 2'!L56+'12. TRANSFERENCIAS 2'!L82</f>
        <v>0</v>
      </c>
      <c r="N29" s="96"/>
      <c r="O29" s="308"/>
      <c r="P29" s="309"/>
    </row>
    <row r="30" spans="1:16" ht="12.75">
      <c r="A30" s="308"/>
      <c r="B30" s="309"/>
      <c r="C30" s="309"/>
      <c r="D30" s="309"/>
      <c r="E30" s="309"/>
      <c r="F30" s="309"/>
      <c r="G30" s="309"/>
      <c r="H30" s="309"/>
      <c r="I30" s="306"/>
      <c r="J30" s="306"/>
      <c r="K30" s="306"/>
      <c r="L30" s="306"/>
    </row>
    <row r="31" spans="1:16" ht="12.75">
      <c r="A31" s="323" t="s">
        <v>374</v>
      </c>
      <c r="B31" s="324">
        <f>SUM(B5:B29)</f>
        <v>5028011251.2645903</v>
      </c>
      <c r="C31" s="324">
        <f t="shared" ref="C31:G31" si="0">SUM(C5:C29)</f>
        <v>3858728664.7402406</v>
      </c>
      <c r="D31" s="324">
        <f t="shared" si="0"/>
        <v>3798964242.4284172</v>
      </c>
      <c r="E31" s="324">
        <f t="shared" si="0"/>
        <v>5131745344.4470291</v>
      </c>
      <c r="F31" s="324">
        <f t="shared" si="0"/>
        <v>5785521249.2958241</v>
      </c>
      <c r="G31" s="324">
        <f t="shared" si="0"/>
        <v>4468435111.6000395</v>
      </c>
      <c r="H31" s="324">
        <f>SUM(H5:H29)</f>
        <v>3597622637.9235196</v>
      </c>
      <c r="I31" s="324">
        <f>SUM(I5:I29)</f>
        <v>2995141101.5200005</v>
      </c>
      <c r="J31" s="324">
        <f>SUM(J5:J29)</f>
        <v>2610890384.7099996</v>
      </c>
      <c r="K31" s="324">
        <f>SUM(K5:K29)</f>
        <v>3302513166.8372512</v>
      </c>
      <c r="L31" s="324">
        <f>SUM(L5:L29)</f>
        <v>664056853.88724995</v>
      </c>
    </row>
    <row r="32" spans="1:16" ht="12.75">
      <c r="A32" s="306"/>
      <c r="B32" s="442"/>
      <c r="C32" s="442"/>
      <c r="D32" s="442"/>
      <c r="E32" s="442"/>
      <c r="F32" s="442"/>
      <c r="G32" s="442"/>
      <c r="H32" s="442"/>
      <c r="I32" s="442"/>
      <c r="J32" s="442"/>
      <c r="K32" s="442"/>
      <c r="L32" s="442"/>
    </row>
    <row r="34" spans="1:17" ht="15">
      <c r="A34" s="326" t="s">
        <v>377</v>
      </c>
      <c r="B34" s="327"/>
      <c r="C34" s="327"/>
      <c r="D34" s="327"/>
      <c r="E34" s="327"/>
      <c r="F34" s="328"/>
      <c r="G34" s="328"/>
      <c r="H34" s="328"/>
      <c r="I34" s="328"/>
      <c r="J34" s="328"/>
      <c r="K34" s="328"/>
      <c r="L34" s="328"/>
    </row>
    <row r="35" spans="1:17">
      <c r="A35" s="329" t="s">
        <v>378</v>
      </c>
      <c r="B35" s="330"/>
      <c r="C35" s="330"/>
      <c r="D35" s="330"/>
      <c r="E35" s="330"/>
      <c r="F35" s="331"/>
      <c r="G35" s="331"/>
      <c r="H35" s="331"/>
      <c r="I35" s="331"/>
      <c r="J35" s="331"/>
      <c r="K35" s="331"/>
      <c r="L35" s="331"/>
    </row>
    <row r="39" spans="1:17">
      <c r="N39" s="546"/>
      <c r="O39" s="546"/>
      <c r="P39" s="546"/>
      <c r="Q39" s="546"/>
    </row>
    <row r="40" spans="1:17" ht="42.75" customHeight="1">
      <c r="A40" s="659" t="s">
        <v>471</v>
      </c>
      <c r="B40" s="659"/>
      <c r="C40" s="659"/>
      <c r="D40" s="659"/>
      <c r="E40" s="659"/>
      <c r="F40" s="659"/>
      <c r="G40" s="659"/>
      <c r="H40" s="659"/>
      <c r="I40" s="659"/>
      <c r="J40" s="659"/>
      <c r="K40" s="659"/>
      <c r="L40" s="659"/>
      <c r="N40" s="546"/>
      <c r="O40" s="546"/>
      <c r="P40" s="546"/>
      <c r="Q40" s="546"/>
    </row>
    <row r="41" spans="1:17">
      <c r="N41" s="546"/>
      <c r="O41" s="546"/>
      <c r="P41" s="546"/>
      <c r="Q41" s="546"/>
    </row>
    <row r="42" spans="1:17">
      <c r="N42" s="546"/>
      <c r="O42" s="546"/>
      <c r="P42" s="546"/>
      <c r="Q42" s="546"/>
    </row>
    <row r="43" spans="1:17" ht="12.75">
      <c r="K43" s="308"/>
      <c r="L43" s="309"/>
      <c r="M43" s="308"/>
      <c r="N43" s="547"/>
      <c r="O43" s="587" t="s">
        <v>350</v>
      </c>
      <c r="P43" s="588">
        <v>204.28466454054998</v>
      </c>
      <c r="Q43" s="546"/>
    </row>
    <row r="44" spans="1:17" ht="12.75">
      <c r="K44" s="308"/>
      <c r="L44" s="309"/>
      <c r="M44" s="308"/>
      <c r="N44" s="547"/>
      <c r="O44" s="587" t="s">
        <v>352</v>
      </c>
      <c r="P44" s="588">
        <v>129.85299334116999</v>
      </c>
      <c r="Q44" s="546"/>
    </row>
    <row r="45" spans="1:17" ht="12.75">
      <c r="K45" s="308"/>
      <c r="L45" s="309"/>
      <c r="M45" s="308"/>
      <c r="N45" s="547"/>
      <c r="O45" s="587" t="s">
        <v>351</v>
      </c>
      <c r="P45" s="588">
        <v>86.641809731500018</v>
      </c>
      <c r="Q45" s="546"/>
    </row>
    <row r="46" spans="1:17" ht="12.75">
      <c r="K46" s="308"/>
      <c r="L46" s="309"/>
      <c r="M46" s="308"/>
      <c r="N46" s="547"/>
      <c r="O46" s="587" t="s">
        <v>355</v>
      </c>
      <c r="P46" s="588">
        <v>51.839886527499999</v>
      </c>
      <c r="Q46" s="546"/>
    </row>
    <row r="47" spans="1:17" ht="12.75">
      <c r="K47" s="308"/>
      <c r="L47" s="309"/>
      <c r="M47" s="308"/>
      <c r="N47" s="547"/>
      <c r="O47" s="587" t="s">
        <v>366</v>
      </c>
      <c r="P47" s="588">
        <v>22.958883544999999</v>
      </c>
      <c r="Q47" s="546"/>
    </row>
    <row r="48" spans="1:17" ht="12.75">
      <c r="K48" s="308"/>
      <c r="L48" s="309"/>
      <c r="M48" s="308"/>
      <c r="N48" s="547"/>
      <c r="O48" s="587" t="s">
        <v>354</v>
      </c>
      <c r="P48" s="588">
        <v>22.472261635380001</v>
      </c>
      <c r="Q48" s="546"/>
    </row>
    <row r="49" spans="11:17" ht="12.75">
      <c r="K49" s="308"/>
      <c r="L49" s="309"/>
      <c r="M49" s="308"/>
      <c r="N49" s="547"/>
      <c r="O49" s="587" t="s">
        <v>363</v>
      </c>
      <c r="P49" s="588">
        <v>21.929724807819998</v>
      </c>
      <c r="Q49" s="546"/>
    </row>
    <row r="50" spans="11:17" ht="12.75">
      <c r="K50" s="308"/>
      <c r="L50" s="309"/>
      <c r="M50" s="308"/>
      <c r="N50" s="547"/>
      <c r="O50" s="587" t="s">
        <v>361</v>
      </c>
      <c r="P50" s="588">
        <v>21.319186309759999</v>
      </c>
      <c r="Q50" s="546"/>
    </row>
    <row r="51" spans="11:17" ht="12.75">
      <c r="K51" s="308"/>
      <c r="L51" s="309"/>
      <c r="M51" s="308"/>
      <c r="N51" s="547"/>
      <c r="O51" s="587" t="s">
        <v>371</v>
      </c>
      <c r="P51" s="588">
        <v>20.733890535889998</v>
      </c>
      <c r="Q51" s="546"/>
    </row>
    <row r="52" spans="11:17" ht="12.75">
      <c r="K52" s="308"/>
      <c r="L52" s="309"/>
      <c r="M52" s="308"/>
      <c r="N52" s="547"/>
      <c r="O52" s="587" t="s">
        <v>360</v>
      </c>
      <c r="P52" s="588">
        <v>18.266028437980001</v>
      </c>
      <c r="Q52" s="546"/>
    </row>
    <row r="53" spans="11:17" ht="12.75">
      <c r="K53" s="308"/>
      <c r="L53" s="309"/>
      <c r="M53" s="308"/>
      <c r="N53" s="547"/>
      <c r="O53" s="587" t="s">
        <v>367</v>
      </c>
      <c r="P53" s="588">
        <v>17.914631244999999</v>
      </c>
      <c r="Q53" s="546"/>
    </row>
    <row r="54" spans="11:17" ht="12.75">
      <c r="K54" s="308"/>
      <c r="L54" s="309"/>
      <c r="M54" s="308"/>
      <c r="N54" s="547"/>
      <c r="O54" s="587" t="s">
        <v>369</v>
      </c>
      <c r="P54" s="588">
        <v>13.161715345380001</v>
      </c>
      <c r="Q54" s="546"/>
    </row>
    <row r="55" spans="11:17" ht="12.75">
      <c r="K55" s="308"/>
      <c r="L55" s="309"/>
      <c r="M55" s="308"/>
      <c r="N55" s="547"/>
      <c r="O55" s="587" t="s">
        <v>356</v>
      </c>
      <c r="P55" s="588">
        <v>10.46052955415</v>
      </c>
      <c r="Q55" s="546"/>
    </row>
    <row r="56" spans="11:17" ht="12.75">
      <c r="K56" s="308"/>
      <c r="L56" s="309"/>
      <c r="M56" s="308"/>
      <c r="N56" s="547"/>
      <c r="O56" s="587" t="s">
        <v>353</v>
      </c>
      <c r="P56" s="588">
        <v>9.6962493495600004</v>
      </c>
      <c r="Q56" s="546"/>
    </row>
    <row r="57" spans="11:17" ht="12.75">
      <c r="K57" s="308"/>
      <c r="L57" s="309"/>
      <c r="M57" s="308"/>
      <c r="N57" s="547"/>
      <c r="O57" s="587" t="s">
        <v>359</v>
      </c>
      <c r="P57" s="588">
        <v>4.6799019679199994</v>
      </c>
      <c r="Q57" s="546"/>
    </row>
    <row r="58" spans="11:17" ht="12.75">
      <c r="K58" s="308"/>
      <c r="L58" s="309"/>
      <c r="M58" s="308"/>
      <c r="N58" s="547"/>
      <c r="O58" s="587" t="s">
        <v>519</v>
      </c>
      <c r="P58" s="589">
        <v>7.8444970126900007</v>
      </c>
      <c r="Q58" s="546"/>
    </row>
    <row r="59" spans="11:17" ht="12.75">
      <c r="K59" s="308"/>
      <c r="L59" s="309"/>
      <c r="M59" s="308"/>
      <c r="N59" s="547"/>
      <c r="O59" s="548"/>
      <c r="P59" s="549"/>
      <c r="Q59" s="546"/>
    </row>
    <row r="60" spans="11:17" ht="12.75">
      <c r="K60" s="308"/>
      <c r="L60" s="309"/>
      <c r="M60" s="308"/>
      <c r="N60" s="547"/>
      <c r="O60" s="548"/>
      <c r="P60" s="549"/>
      <c r="Q60" s="546"/>
    </row>
    <row r="61" spans="11:17" ht="12.75">
      <c r="K61" s="308"/>
      <c r="L61" s="309"/>
      <c r="M61" s="308"/>
      <c r="N61" s="309"/>
    </row>
    <row r="62" spans="11:17" ht="12.75">
      <c r="K62" s="308"/>
      <c r="L62" s="309"/>
      <c r="M62" s="308"/>
      <c r="N62" s="309"/>
    </row>
    <row r="63" spans="11:17" ht="12.75">
      <c r="K63" s="308"/>
      <c r="L63" s="309"/>
      <c r="M63" s="308"/>
      <c r="N63" s="309"/>
    </row>
    <row r="64" spans="11:17" ht="12.75">
      <c r="K64" s="308"/>
      <c r="L64" s="309"/>
      <c r="M64" s="308"/>
      <c r="N64" s="309"/>
    </row>
    <row r="65" spans="11:14" ht="12.75">
      <c r="K65" s="308"/>
      <c r="L65" s="309"/>
      <c r="M65" s="308"/>
      <c r="N65" s="309"/>
    </row>
    <row r="66" spans="11:14" ht="12.75">
      <c r="K66" s="308"/>
      <c r="L66" s="309"/>
      <c r="M66" s="308"/>
      <c r="N66" s="309"/>
    </row>
    <row r="67" spans="11:14" ht="12.75">
      <c r="K67" s="308"/>
      <c r="L67" s="309"/>
      <c r="M67" s="308"/>
      <c r="N67" s="309"/>
    </row>
  </sheetData>
  <sortState ref="O5:P29">
    <sortCondition descending="1" ref="P5"/>
  </sortState>
  <mergeCells count="2">
    <mergeCell ref="A2:K2"/>
    <mergeCell ref="A40:L40"/>
  </mergeCells>
  <printOptions horizontalCentered="1" verticalCentered="1"/>
  <pageMargins left="0" right="0" top="0" bottom="0" header="0.31496062992125984" footer="0.31496062992125984"/>
  <pageSetup paperSize="9" scale="62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theme="0"/>
  </sheetPr>
  <dimension ref="A1:L93"/>
  <sheetViews>
    <sheetView view="pageBreakPreview" zoomScaleNormal="80" zoomScaleSheetLayoutView="100" workbookViewId="0">
      <pane ySplit="4" topLeftCell="A35" activePane="bottomLeft" state="frozen"/>
      <selection activeCell="K33" sqref="K33"/>
      <selection pane="bottomLeft" activeCell="A5" sqref="A5"/>
    </sheetView>
  </sheetViews>
  <sheetFormatPr baseColWidth="10" defaultColWidth="11.5703125" defaultRowHeight="12"/>
  <cols>
    <col min="1" max="1" width="18.42578125" style="145" customWidth="1"/>
    <col min="2" max="11" width="13.7109375" style="378" customWidth="1"/>
    <col min="12" max="12" width="13.42578125" style="145" customWidth="1"/>
    <col min="13" max="16384" width="11.5703125" style="145"/>
  </cols>
  <sheetData>
    <row r="1" spans="1:12" ht="12.75">
      <c r="A1" s="321" t="s">
        <v>438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</row>
    <row r="2" spans="1:12" ht="31.5" customHeight="1">
      <c r="A2" s="627" t="s">
        <v>376</v>
      </c>
      <c r="B2" s="627"/>
      <c r="C2" s="627"/>
      <c r="D2" s="627"/>
      <c r="E2" s="627"/>
      <c r="F2" s="627"/>
      <c r="G2" s="627"/>
      <c r="H2" s="627"/>
      <c r="I2" s="627"/>
      <c r="J2" s="627"/>
      <c r="K2" s="627"/>
    </row>
    <row r="3" spans="1:12" ht="12.75">
      <c r="A3" s="306"/>
      <c r="B3" s="309"/>
      <c r="C3" s="309"/>
      <c r="D3" s="309"/>
      <c r="E3" s="309"/>
      <c r="F3" s="309"/>
      <c r="G3" s="309"/>
      <c r="H3" s="309"/>
      <c r="I3" s="309"/>
      <c r="J3" s="309"/>
      <c r="K3" s="309"/>
    </row>
    <row r="4" spans="1:12" ht="13.5" thickBot="1">
      <c r="A4" s="307" t="s">
        <v>348</v>
      </c>
      <c r="B4" s="429">
        <v>2008</v>
      </c>
      <c r="C4" s="429">
        <v>2009</v>
      </c>
      <c r="D4" s="429">
        <v>2010</v>
      </c>
      <c r="E4" s="429">
        <v>2011</v>
      </c>
      <c r="F4" s="429">
        <v>2012</v>
      </c>
      <c r="G4" s="429">
        <v>2013</v>
      </c>
      <c r="H4" s="429">
        <v>2014</v>
      </c>
      <c r="I4" s="429">
        <v>2015</v>
      </c>
      <c r="J4" s="429">
        <v>2016</v>
      </c>
      <c r="K4" s="429">
        <v>2017</v>
      </c>
      <c r="L4" s="429" t="s">
        <v>469</v>
      </c>
    </row>
    <row r="5" spans="1:12" ht="13.5" thickBot="1">
      <c r="A5" s="317" t="s">
        <v>379</v>
      </c>
      <c r="B5" s="318">
        <f>SUM(B6:B30)</f>
        <v>4435674554.2599993</v>
      </c>
      <c r="C5" s="318">
        <f>SUM(C6:C30)</f>
        <v>3434452214.6400008</v>
      </c>
      <c r="D5" s="318">
        <f t="shared" ref="D5:I5" si="0">SUM(D6:D30)</f>
        <v>3089624088.0300002</v>
      </c>
      <c r="E5" s="318">
        <f t="shared" si="0"/>
        <v>4157369625.0100002</v>
      </c>
      <c r="F5" s="318">
        <f>SUM(F6:F30)</f>
        <v>5124235060.0200005</v>
      </c>
      <c r="G5" s="318">
        <f t="shared" si="0"/>
        <v>3817165283.1399999</v>
      </c>
      <c r="H5" s="318">
        <f t="shared" si="0"/>
        <v>2978748571.54</v>
      </c>
      <c r="I5" s="318">
        <f t="shared" si="0"/>
        <v>2260054866.7900004</v>
      </c>
      <c r="J5" s="318">
        <f>SUM(J6:J30)</f>
        <v>1496824680</v>
      </c>
      <c r="K5" s="318">
        <f>SUM(K6:K30)</f>
        <v>1862681755.54</v>
      </c>
      <c r="L5" s="319">
        <f>SUM(L6:L30)</f>
        <v>0</v>
      </c>
    </row>
    <row r="6" spans="1:12" ht="12.75">
      <c r="A6" s="308" t="s">
        <v>349</v>
      </c>
      <c r="B6" s="309">
        <v>17933.04</v>
      </c>
      <c r="C6" s="309">
        <v>74217.87</v>
      </c>
      <c r="D6" s="309">
        <v>111199.59</v>
      </c>
      <c r="E6" s="309">
        <v>126051.05</v>
      </c>
      <c r="F6" s="309">
        <v>92.62</v>
      </c>
      <c r="G6" s="309">
        <v>12.48</v>
      </c>
      <c r="H6" s="309">
        <v>7.12</v>
      </c>
      <c r="I6" s="309">
        <v>89.12</v>
      </c>
      <c r="J6" s="309">
        <v>15</v>
      </c>
      <c r="K6" s="309">
        <v>0</v>
      </c>
      <c r="L6" s="309">
        <v>0</v>
      </c>
    </row>
    <row r="7" spans="1:12" ht="12.75">
      <c r="A7" s="308" t="s">
        <v>350</v>
      </c>
      <c r="B7" s="309">
        <v>1319496305.51</v>
      </c>
      <c r="C7" s="309">
        <v>855475615.14999998</v>
      </c>
      <c r="D7" s="309">
        <v>782241866.36999989</v>
      </c>
      <c r="E7" s="309">
        <v>756045883.97000003</v>
      </c>
      <c r="F7" s="309">
        <v>1003300317.11</v>
      </c>
      <c r="G7" s="309">
        <v>1003366246.96</v>
      </c>
      <c r="H7" s="309">
        <v>731629442.54999995</v>
      </c>
      <c r="I7" s="309">
        <v>415256250.88999999</v>
      </c>
      <c r="J7" s="309">
        <v>313663813</v>
      </c>
      <c r="K7" s="309">
        <v>494474963.68000001</v>
      </c>
      <c r="L7" s="309">
        <v>0</v>
      </c>
    </row>
    <row r="8" spans="1:12" ht="12.75">
      <c r="A8" s="308" t="s">
        <v>351</v>
      </c>
      <c r="B8" s="309">
        <v>22544897.590000004</v>
      </c>
      <c r="C8" s="309">
        <v>12005878.120000001</v>
      </c>
      <c r="D8" s="309">
        <v>744744.65999999992</v>
      </c>
      <c r="E8" s="309">
        <v>2003181.67</v>
      </c>
      <c r="F8" s="309">
        <v>7035996.9500000002</v>
      </c>
      <c r="G8" s="309">
        <v>11641850.82</v>
      </c>
      <c r="H8" s="309">
        <v>2259338.4299999997</v>
      </c>
      <c r="I8" s="309">
        <v>659.47</v>
      </c>
      <c r="J8" s="309">
        <v>3207066</v>
      </c>
      <c r="K8" s="309">
        <v>16469485.630000001</v>
      </c>
      <c r="L8" s="309">
        <v>0</v>
      </c>
    </row>
    <row r="9" spans="1:12" ht="12.75">
      <c r="A9" s="308" t="s">
        <v>352</v>
      </c>
      <c r="B9" s="309">
        <v>457527413.31</v>
      </c>
      <c r="C9" s="309">
        <v>530845865.07999998</v>
      </c>
      <c r="D9" s="309">
        <v>347511926.96000004</v>
      </c>
      <c r="E9" s="309">
        <v>662649336.91999996</v>
      </c>
      <c r="F9" s="309">
        <v>781587277</v>
      </c>
      <c r="G9" s="309">
        <v>445771506.77000004</v>
      </c>
      <c r="H9" s="309">
        <v>383204568.28999996</v>
      </c>
      <c r="I9" s="309">
        <v>356823875.94999999</v>
      </c>
      <c r="J9" s="309">
        <v>21985207</v>
      </c>
      <c r="K9" s="309">
        <v>258608519.87</v>
      </c>
      <c r="L9" s="309">
        <v>0</v>
      </c>
    </row>
    <row r="10" spans="1:12" ht="12.75">
      <c r="A10" s="308" t="s">
        <v>353</v>
      </c>
      <c r="B10" s="309">
        <v>41206251.899999999</v>
      </c>
      <c r="C10" s="309">
        <v>9502869.9600000009</v>
      </c>
      <c r="D10" s="309">
        <v>34324031.140000001</v>
      </c>
      <c r="E10" s="309">
        <v>57453332.809999995</v>
      </c>
      <c r="F10" s="309">
        <v>83545774.930000007</v>
      </c>
      <c r="G10" s="309">
        <v>16803539.789999999</v>
      </c>
      <c r="H10" s="309">
        <v>3308871.21</v>
      </c>
      <c r="I10" s="309">
        <v>9649463.5899999999</v>
      </c>
      <c r="J10" s="309">
        <v>15023097</v>
      </c>
      <c r="K10" s="309">
        <v>10813574.67</v>
      </c>
      <c r="L10" s="309">
        <v>0</v>
      </c>
    </row>
    <row r="11" spans="1:12" ht="12.75">
      <c r="A11" s="308" t="s">
        <v>354</v>
      </c>
      <c r="B11" s="309">
        <v>183348632.80000001</v>
      </c>
      <c r="C11" s="309">
        <v>228105055.57999998</v>
      </c>
      <c r="D11" s="309">
        <v>411689577.15999997</v>
      </c>
      <c r="E11" s="309">
        <v>417671620.28999996</v>
      </c>
      <c r="F11" s="309">
        <v>538824016.48000002</v>
      </c>
      <c r="G11" s="309">
        <v>528459118.89999998</v>
      </c>
      <c r="H11" s="309">
        <v>351470803.22000003</v>
      </c>
      <c r="I11" s="309">
        <v>209812694.41999999</v>
      </c>
      <c r="J11" s="309">
        <v>216889851</v>
      </c>
      <c r="K11" s="309">
        <v>185195634.31</v>
      </c>
      <c r="L11" s="309">
        <v>0</v>
      </c>
    </row>
    <row r="12" spans="1:12" ht="12.75">
      <c r="A12" s="308" t="s">
        <v>355</v>
      </c>
      <c r="B12" s="309">
        <v>1886.72</v>
      </c>
      <c r="C12" s="309">
        <v>31.240000000000002</v>
      </c>
      <c r="D12" s="309">
        <v>13.91</v>
      </c>
      <c r="E12" s="309">
        <v>54.879999999999995</v>
      </c>
      <c r="F12" s="309">
        <v>1111.96</v>
      </c>
      <c r="G12" s="309">
        <v>477.55</v>
      </c>
      <c r="H12" s="309">
        <v>2637.24</v>
      </c>
      <c r="I12" s="309">
        <v>15468.939999999999</v>
      </c>
      <c r="J12" s="309">
        <v>5135</v>
      </c>
      <c r="K12" s="309">
        <v>8256.16</v>
      </c>
      <c r="L12" s="309">
        <v>0</v>
      </c>
    </row>
    <row r="13" spans="1:12" ht="12.75">
      <c r="A13" s="308" t="s">
        <v>356</v>
      </c>
      <c r="B13" s="309">
        <v>242406460.46000001</v>
      </c>
      <c r="C13" s="309">
        <v>135273907.24000001</v>
      </c>
      <c r="D13" s="309">
        <v>103638879.95</v>
      </c>
      <c r="E13" s="309">
        <v>170082899.13</v>
      </c>
      <c r="F13" s="309">
        <v>357199502.73000002</v>
      </c>
      <c r="G13" s="309">
        <v>34983511.259999998</v>
      </c>
      <c r="H13" s="309">
        <v>100854933.39999999</v>
      </c>
      <c r="I13" s="309">
        <v>137066946.16</v>
      </c>
      <c r="J13" s="309">
        <v>49043314</v>
      </c>
      <c r="K13" s="309">
        <v>81305449.939999998</v>
      </c>
      <c r="L13" s="309">
        <v>0</v>
      </c>
    </row>
    <row r="14" spans="1:12" ht="12.75">
      <c r="A14" s="308" t="s">
        <v>357</v>
      </c>
      <c r="B14" s="309">
        <v>48079583.93</v>
      </c>
      <c r="C14" s="309">
        <v>16853688.530000001</v>
      </c>
      <c r="D14" s="309">
        <v>5812310.2400000002</v>
      </c>
      <c r="E14" s="309">
        <v>8536206.0899999999</v>
      </c>
      <c r="F14" s="309">
        <v>18430940.420000002</v>
      </c>
      <c r="G14" s="309">
        <v>9866148.8900000006</v>
      </c>
      <c r="H14" s="309">
        <v>3403180.4899999998</v>
      </c>
      <c r="I14" s="309">
        <v>1919372.6</v>
      </c>
      <c r="J14" s="309">
        <v>95517</v>
      </c>
      <c r="K14" s="309">
        <v>980189.5</v>
      </c>
      <c r="L14" s="309">
        <v>0</v>
      </c>
    </row>
    <row r="15" spans="1:12" ht="12.75">
      <c r="A15" s="308" t="s">
        <v>358</v>
      </c>
      <c r="B15" s="309">
        <v>7728576.9900000002</v>
      </c>
      <c r="C15" s="309">
        <v>2682871.1500000004</v>
      </c>
      <c r="D15" s="309">
        <v>1649753.88</v>
      </c>
      <c r="E15" s="309">
        <v>4322956.87</v>
      </c>
      <c r="F15" s="309">
        <v>4139210.03</v>
      </c>
      <c r="G15" s="309">
        <v>1098254.94</v>
      </c>
      <c r="H15" s="309">
        <v>125513.64</v>
      </c>
      <c r="I15" s="309">
        <v>805950.03</v>
      </c>
      <c r="J15" s="309">
        <v>22760</v>
      </c>
      <c r="K15" s="309">
        <v>3631134.7199999997</v>
      </c>
      <c r="L15" s="309">
        <v>0</v>
      </c>
    </row>
    <row r="16" spans="1:12" ht="12.75">
      <c r="A16" s="308" t="s">
        <v>359</v>
      </c>
      <c r="B16" s="309">
        <v>68652141.739999995</v>
      </c>
      <c r="C16" s="309">
        <v>110479558.08</v>
      </c>
      <c r="D16" s="309">
        <v>67342320.370000005</v>
      </c>
      <c r="E16" s="309">
        <v>201987826.62</v>
      </c>
      <c r="F16" s="309">
        <v>347064086</v>
      </c>
      <c r="G16" s="309">
        <v>185986109.46000001</v>
      </c>
      <c r="H16" s="309">
        <v>234651200.10999998</v>
      </c>
      <c r="I16" s="309">
        <v>126136074.55</v>
      </c>
      <c r="J16" s="309">
        <v>56638874</v>
      </c>
      <c r="K16" s="309">
        <v>93245662.599999994</v>
      </c>
      <c r="L16" s="309">
        <v>0</v>
      </c>
    </row>
    <row r="17" spans="1:12" ht="12.75">
      <c r="A17" s="308" t="s">
        <v>360</v>
      </c>
      <c r="B17" s="309">
        <v>123229875.47</v>
      </c>
      <c r="C17" s="309">
        <v>38907551.469999999</v>
      </c>
      <c r="D17" s="309">
        <v>63002507.140000001</v>
      </c>
      <c r="E17" s="309">
        <v>78663596.210000008</v>
      </c>
      <c r="F17" s="309">
        <v>108067124.84</v>
      </c>
      <c r="G17" s="309">
        <v>63627363.269999996</v>
      </c>
      <c r="H17" s="309">
        <v>32192362.059999999</v>
      </c>
      <c r="I17" s="309">
        <v>15536481.15</v>
      </c>
      <c r="J17" s="309">
        <v>25434253</v>
      </c>
      <c r="K17" s="309">
        <v>62385858.5</v>
      </c>
      <c r="L17" s="309">
        <v>0</v>
      </c>
    </row>
    <row r="18" spans="1:12" ht="12.75">
      <c r="A18" s="308" t="s">
        <v>361</v>
      </c>
      <c r="B18" s="309">
        <v>264799247.04000002</v>
      </c>
      <c r="C18" s="309">
        <v>372054757.60000002</v>
      </c>
      <c r="D18" s="309">
        <v>422325535.78999996</v>
      </c>
      <c r="E18" s="309">
        <v>459340507.74000001</v>
      </c>
      <c r="F18" s="309">
        <v>547675206.03999996</v>
      </c>
      <c r="G18" s="309">
        <v>545255309.13999999</v>
      </c>
      <c r="H18" s="309">
        <v>358192493.45999998</v>
      </c>
      <c r="I18" s="309">
        <v>288802646.45999998</v>
      </c>
      <c r="J18" s="309">
        <v>253360993</v>
      </c>
      <c r="K18" s="309">
        <v>254956497.04999998</v>
      </c>
      <c r="L18" s="309">
        <v>0</v>
      </c>
    </row>
    <row r="19" spans="1:12" ht="12.75">
      <c r="A19" s="308" t="s">
        <v>362</v>
      </c>
      <c r="B19" s="309">
        <v>0</v>
      </c>
      <c r="C19" s="309">
        <v>274095.75</v>
      </c>
      <c r="D19" s="309">
        <v>115757.74</v>
      </c>
      <c r="E19" s="309">
        <v>501828.61</v>
      </c>
      <c r="F19" s="309">
        <v>444450.51</v>
      </c>
      <c r="G19" s="309">
        <v>95383.06</v>
      </c>
      <c r="H19" s="309">
        <v>1078.8699999999999</v>
      </c>
      <c r="I19" s="309">
        <v>1429.08</v>
      </c>
      <c r="J19" s="309">
        <v>4315</v>
      </c>
      <c r="K19" s="309">
        <v>6720.92</v>
      </c>
      <c r="L19" s="309">
        <v>0</v>
      </c>
    </row>
    <row r="20" spans="1:12" ht="12.75">
      <c r="A20" s="308" t="s">
        <v>363</v>
      </c>
      <c r="B20" s="309">
        <v>183366498.43000001</v>
      </c>
      <c r="C20" s="309">
        <v>68279154.75</v>
      </c>
      <c r="D20" s="309">
        <v>72488136.25</v>
      </c>
      <c r="E20" s="309">
        <v>105630074.91999999</v>
      </c>
      <c r="F20" s="309">
        <v>161777753.31</v>
      </c>
      <c r="G20" s="309">
        <v>103733678.27999999</v>
      </c>
      <c r="H20" s="309">
        <v>53900588.590000004</v>
      </c>
      <c r="I20" s="309">
        <v>75878391.219999999</v>
      </c>
      <c r="J20" s="309">
        <v>41111915</v>
      </c>
      <c r="K20" s="309">
        <v>75575204.480000004</v>
      </c>
      <c r="L20" s="309">
        <v>0</v>
      </c>
    </row>
    <row r="21" spans="1:12" ht="12.75">
      <c r="A21" s="308" t="s">
        <v>364</v>
      </c>
      <c r="B21" s="309">
        <v>0</v>
      </c>
      <c r="C21" s="309">
        <v>0</v>
      </c>
      <c r="D21" s="309">
        <v>0</v>
      </c>
      <c r="E21" s="309">
        <v>0</v>
      </c>
      <c r="F21" s="309">
        <v>0</v>
      </c>
      <c r="G21" s="309">
        <v>0</v>
      </c>
      <c r="H21" s="309">
        <v>0</v>
      </c>
      <c r="I21" s="309">
        <v>0</v>
      </c>
      <c r="J21" s="309">
        <v>0</v>
      </c>
      <c r="K21" s="309">
        <v>0</v>
      </c>
      <c r="L21" s="309">
        <v>0</v>
      </c>
    </row>
    <row r="22" spans="1:12" ht="12.75">
      <c r="A22" s="308" t="s">
        <v>365</v>
      </c>
      <c r="B22" s="309">
        <v>47797.5</v>
      </c>
      <c r="C22" s="309">
        <v>43896.76</v>
      </c>
      <c r="D22" s="309">
        <v>56577.5</v>
      </c>
      <c r="E22" s="309">
        <v>120121.37</v>
      </c>
      <c r="F22" s="309">
        <v>710522.33</v>
      </c>
      <c r="G22" s="309">
        <v>1670990.4700000002</v>
      </c>
      <c r="H22" s="309">
        <v>789063.23</v>
      </c>
      <c r="I22" s="309">
        <v>99562.389999999985</v>
      </c>
      <c r="J22" s="309">
        <v>582874</v>
      </c>
      <c r="K22" s="309">
        <v>884570.42999999993</v>
      </c>
      <c r="L22" s="309">
        <v>0</v>
      </c>
    </row>
    <row r="23" spans="1:12" ht="12.75">
      <c r="A23" s="308" t="s">
        <v>366</v>
      </c>
      <c r="B23" s="309">
        <v>211435193.41</v>
      </c>
      <c r="C23" s="309">
        <v>385563975.85000002</v>
      </c>
      <c r="D23" s="309">
        <v>245490011.28</v>
      </c>
      <c r="E23" s="309">
        <v>392507454.75</v>
      </c>
      <c r="F23" s="309">
        <v>325421341.69</v>
      </c>
      <c r="G23" s="309">
        <v>297492036.81999999</v>
      </c>
      <c r="H23" s="309">
        <v>249401909.13</v>
      </c>
      <c r="I23" s="309">
        <v>233544864.59999999</v>
      </c>
      <c r="J23" s="309">
        <v>189395285</v>
      </c>
      <c r="K23" s="309">
        <v>87391273.040000007</v>
      </c>
      <c r="L23" s="309">
        <v>0</v>
      </c>
    </row>
    <row r="24" spans="1:12" ht="12.75">
      <c r="A24" s="308" t="s">
        <v>367</v>
      </c>
      <c r="B24" s="309">
        <v>377199408.09999996</v>
      </c>
      <c r="C24" s="309">
        <v>112581503.64999999</v>
      </c>
      <c r="D24" s="309">
        <v>149832539.31</v>
      </c>
      <c r="E24" s="309">
        <v>181704859.61000001</v>
      </c>
      <c r="F24" s="309">
        <v>197004847.94</v>
      </c>
      <c r="G24" s="309">
        <v>90142507.200000003</v>
      </c>
      <c r="H24" s="309">
        <v>64108014.82</v>
      </c>
      <c r="I24" s="309">
        <v>45275011.489999995</v>
      </c>
      <c r="J24" s="309">
        <v>12959533</v>
      </c>
      <c r="K24" s="309">
        <v>44307510.899999999</v>
      </c>
      <c r="L24" s="309">
        <v>0</v>
      </c>
    </row>
    <row r="25" spans="1:12" ht="12.75">
      <c r="A25" s="308" t="s">
        <v>368</v>
      </c>
      <c r="B25" s="309">
        <v>9607.2900000000009</v>
      </c>
      <c r="C25" s="309">
        <v>33783.71</v>
      </c>
      <c r="D25" s="309">
        <v>19851.16</v>
      </c>
      <c r="E25" s="309">
        <v>128027.83</v>
      </c>
      <c r="F25" s="309">
        <v>182005.68</v>
      </c>
      <c r="G25" s="309">
        <v>6206028.790000001</v>
      </c>
      <c r="H25" s="309">
        <v>4140435.82</v>
      </c>
      <c r="I25" s="309">
        <v>1851.9</v>
      </c>
      <c r="J25" s="309">
        <v>31623009</v>
      </c>
      <c r="K25" s="309">
        <v>5204824.2</v>
      </c>
      <c r="L25" s="309">
        <v>0</v>
      </c>
    </row>
    <row r="26" spans="1:12" ht="12.75">
      <c r="A26" s="308" t="s">
        <v>369</v>
      </c>
      <c r="B26" s="309">
        <v>172502222.28</v>
      </c>
      <c r="C26" s="309">
        <v>247656042.30000001</v>
      </c>
      <c r="D26" s="309">
        <v>181583871.34999999</v>
      </c>
      <c r="E26" s="309">
        <v>307169985.73000002</v>
      </c>
      <c r="F26" s="309">
        <v>304315338.49000001</v>
      </c>
      <c r="G26" s="309">
        <v>218491749.28</v>
      </c>
      <c r="H26" s="309">
        <v>177457561.19999999</v>
      </c>
      <c r="I26" s="309">
        <v>136941189.25</v>
      </c>
      <c r="J26" s="309">
        <v>87174904</v>
      </c>
      <c r="K26" s="309">
        <v>91418285.570000008</v>
      </c>
      <c r="L26" s="309">
        <v>0</v>
      </c>
    </row>
    <row r="27" spans="1:12" ht="12.75">
      <c r="A27" s="308" t="s">
        <v>370</v>
      </c>
      <c r="B27" s="309">
        <v>478211.55</v>
      </c>
      <c r="C27" s="309">
        <v>511912.33999999997</v>
      </c>
      <c r="D27" s="309">
        <v>436063.37</v>
      </c>
      <c r="E27" s="309">
        <v>622210.17000000004</v>
      </c>
      <c r="F27" s="309">
        <v>960723.89999999991</v>
      </c>
      <c r="G27" s="309">
        <v>554779.19999999995</v>
      </c>
      <c r="H27" s="309">
        <v>853012.37</v>
      </c>
      <c r="I27" s="309">
        <v>806841.22</v>
      </c>
      <c r="J27" s="309">
        <v>943408</v>
      </c>
      <c r="K27" s="309">
        <v>1055998.03</v>
      </c>
      <c r="L27" s="309">
        <v>0</v>
      </c>
    </row>
    <row r="28" spans="1:12" ht="12.75">
      <c r="A28" s="308" t="s">
        <v>371</v>
      </c>
      <c r="B28" s="309">
        <v>711596409.20000005</v>
      </c>
      <c r="C28" s="309">
        <v>307245982.46000004</v>
      </c>
      <c r="D28" s="309">
        <v>199206612.91</v>
      </c>
      <c r="E28" s="309">
        <v>350101607.76999998</v>
      </c>
      <c r="F28" s="309">
        <v>336547419.06</v>
      </c>
      <c r="G28" s="309">
        <v>251918679.81</v>
      </c>
      <c r="H28" s="309">
        <v>226801556.28999999</v>
      </c>
      <c r="I28" s="309">
        <v>205679752.31</v>
      </c>
      <c r="J28" s="309">
        <v>177659542</v>
      </c>
      <c r="K28" s="309">
        <v>94715680.090000004</v>
      </c>
      <c r="L28" s="309">
        <v>0</v>
      </c>
    </row>
    <row r="29" spans="1:12" ht="12.75">
      <c r="A29" s="310" t="s">
        <v>372</v>
      </c>
      <c r="B29" s="311">
        <v>0</v>
      </c>
      <c r="C29" s="311">
        <v>0</v>
      </c>
      <c r="D29" s="311">
        <v>0</v>
      </c>
      <c r="E29" s="311">
        <v>0</v>
      </c>
      <c r="F29" s="311">
        <v>0</v>
      </c>
      <c r="G29" s="311">
        <v>0</v>
      </c>
      <c r="H29" s="311">
        <v>0</v>
      </c>
      <c r="I29" s="311">
        <v>0</v>
      </c>
      <c r="J29" s="311">
        <v>0</v>
      </c>
      <c r="K29" s="311">
        <v>46461.25</v>
      </c>
      <c r="L29" s="309">
        <v>0</v>
      </c>
    </row>
    <row r="30" spans="1:12" ht="13.5" thickBot="1">
      <c r="A30" s="312" t="s">
        <v>373</v>
      </c>
      <c r="B30" s="313">
        <v>0</v>
      </c>
      <c r="C30" s="313">
        <v>0</v>
      </c>
      <c r="D30" s="313">
        <v>0</v>
      </c>
      <c r="E30" s="313">
        <v>0</v>
      </c>
      <c r="F30" s="313">
        <v>0</v>
      </c>
      <c r="G30" s="313">
        <v>0</v>
      </c>
      <c r="H30" s="313">
        <v>0</v>
      </c>
      <c r="I30" s="313">
        <v>0</v>
      </c>
      <c r="J30" s="313">
        <v>0</v>
      </c>
      <c r="K30" s="313">
        <v>0</v>
      </c>
      <c r="L30" s="309">
        <v>0</v>
      </c>
    </row>
    <row r="31" spans="1:12" ht="13.5" thickBot="1">
      <c r="A31" s="320" t="s">
        <v>470</v>
      </c>
      <c r="B31" s="318">
        <f>SUM(B32:B56)</f>
        <v>474391804</v>
      </c>
      <c r="C31" s="318">
        <f>SUM(C32:C56)</f>
        <v>308374494</v>
      </c>
      <c r="D31" s="318">
        <f t="shared" ref="D31:I31" si="1">SUM(D32:D56)</f>
        <v>567225962</v>
      </c>
      <c r="E31" s="318">
        <f t="shared" si="1"/>
        <v>821042473</v>
      </c>
      <c r="F31" s="318">
        <f t="shared" si="1"/>
        <v>496572185</v>
      </c>
      <c r="G31" s="318">
        <f>SUM(G32:G56)</f>
        <v>478831011</v>
      </c>
      <c r="H31" s="318">
        <f t="shared" si="1"/>
        <v>437758520</v>
      </c>
      <c r="I31" s="318">
        <f t="shared" si="1"/>
        <v>527303728.73000002</v>
      </c>
      <c r="J31" s="318">
        <f>SUM(J32:J56)</f>
        <v>875626109.70999992</v>
      </c>
      <c r="K31" s="318">
        <f>SUM(K32:K56)</f>
        <v>1225004033.9799998</v>
      </c>
      <c r="L31" s="319">
        <f>SUM(L32:L56)</f>
        <v>659026101.14999998</v>
      </c>
    </row>
    <row r="32" spans="1:12" ht="12.75">
      <c r="A32" s="306" t="s">
        <v>349</v>
      </c>
      <c r="B32" s="309">
        <v>134260</v>
      </c>
      <c r="C32" s="309">
        <v>4436</v>
      </c>
      <c r="D32" s="309">
        <v>4468</v>
      </c>
      <c r="E32" s="309">
        <v>923</v>
      </c>
      <c r="F32" s="309">
        <v>39</v>
      </c>
      <c r="G32" s="309">
        <v>48</v>
      </c>
      <c r="H32" s="309">
        <v>58</v>
      </c>
      <c r="I32" s="309">
        <v>74.92</v>
      </c>
      <c r="J32" s="309">
        <v>61.78</v>
      </c>
      <c r="K32" s="375">
        <v>63.230000000000004</v>
      </c>
      <c r="L32" s="375">
        <v>14.98</v>
      </c>
    </row>
    <row r="33" spans="1:12" ht="12.75">
      <c r="A33" s="306" t="s">
        <v>350</v>
      </c>
      <c r="B33" s="309">
        <v>5169377</v>
      </c>
      <c r="C33" s="309">
        <v>1914984</v>
      </c>
      <c r="D33" s="309">
        <v>4392094</v>
      </c>
      <c r="E33" s="309">
        <v>5143777</v>
      </c>
      <c r="F33" s="309">
        <v>2307836</v>
      </c>
      <c r="G33" s="309">
        <v>3591939</v>
      </c>
      <c r="H33" s="309">
        <v>2794537</v>
      </c>
      <c r="I33" s="309">
        <v>3593649.19</v>
      </c>
      <c r="J33" s="309">
        <v>64479376.629999995</v>
      </c>
      <c r="K33" s="375">
        <v>240450402.25</v>
      </c>
      <c r="L33" s="375">
        <v>204005701.19999999</v>
      </c>
    </row>
    <row r="34" spans="1:12" ht="12.75">
      <c r="A34" s="306" t="s">
        <v>351</v>
      </c>
      <c r="B34" s="309">
        <v>2377545</v>
      </c>
      <c r="C34" s="309">
        <v>454836</v>
      </c>
      <c r="D34" s="309">
        <v>140127</v>
      </c>
      <c r="E34" s="309">
        <v>630930</v>
      </c>
      <c r="F34" s="309">
        <v>1467003</v>
      </c>
      <c r="G34" s="309">
        <v>2311448</v>
      </c>
      <c r="H34" s="309">
        <v>465201</v>
      </c>
      <c r="I34" s="309">
        <v>1873625.73</v>
      </c>
      <c r="J34" s="309">
        <v>92722444.469999999</v>
      </c>
      <c r="K34" s="375">
        <v>284070785.38</v>
      </c>
      <c r="L34" s="375">
        <v>86441352.88000001</v>
      </c>
    </row>
    <row r="35" spans="1:12" ht="12.75">
      <c r="A35" s="306" t="s">
        <v>352</v>
      </c>
      <c r="B35" s="309">
        <v>32353502</v>
      </c>
      <c r="C35" s="309">
        <v>37677744</v>
      </c>
      <c r="D35" s="309">
        <v>47817208</v>
      </c>
      <c r="E35" s="309">
        <v>62327359</v>
      </c>
      <c r="F35" s="309">
        <v>34047458</v>
      </c>
      <c r="G35" s="309">
        <v>28469309</v>
      </c>
      <c r="H35" s="309">
        <v>61205266</v>
      </c>
      <c r="I35" s="309">
        <v>70970669.489999995</v>
      </c>
      <c r="J35" s="309">
        <v>346070142.09000003</v>
      </c>
      <c r="K35" s="375">
        <v>242193346.10000002</v>
      </c>
      <c r="L35" s="375">
        <v>129295271.45999999</v>
      </c>
    </row>
    <row r="36" spans="1:12" ht="12.75">
      <c r="A36" s="306" t="s">
        <v>353</v>
      </c>
      <c r="B36" s="309">
        <v>2987536</v>
      </c>
      <c r="C36" s="309">
        <v>5680483</v>
      </c>
      <c r="D36" s="309">
        <v>14009728</v>
      </c>
      <c r="E36" s="309">
        <v>27428581</v>
      </c>
      <c r="F36" s="309">
        <v>11305525</v>
      </c>
      <c r="G36" s="309">
        <v>8838112</v>
      </c>
      <c r="H36" s="309">
        <v>9143440</v>
      </c>
      <c r="I36" s="309">
        <v>10431709.24</v>
      </c>
      <c r="J36" s="309">
        <v>13828411.4</v>
      </c>
      <c r="K36" s="375">
        <v>17736873.469999999</v>
      </c>
      <c r="L36" s="375">
        <v>9506573.3800000008</v>
      </c>
    </row>
    <row r="37" spans="1:12" ht="12.75">
      <c r="A37" s="306" t="s">
        <v>354</v>
      </c>
      <c r="B37" s="309">
        <v>603619</v>
      </c>
      <c r="C37" s="309">
        <v>14610064</v>
      </c>
      <c r="D37" s="309">
        <v>57124732</v>
      </c>
      <c r="E37" s="309">
        <v>89462978</v>
      </c>
      <c r="F37" s="309">
        <v>54639955</v>
      </c>
      <c r="G37" s="309">
        <v>85457657</v>
      </c>
      <c r="H37" s="309">
        <v>43509723</v>
      </c>
      <c r="I37" s="309">
        <v>37939895.130000003</v>
      </c>
      <c r="J37" s="309">
        <v>39867955.800000004</v>
      </c>
      <c r="K37" s="375">
        <v>41237929.579999998</v>
      </c>
      <c r="L37" s="375">
        <v>22280560.059999999</v>
      </c>
    </row>
    <row r="38" spans="1:12" ht="12.75">
      <c r="A38" s="306" t="s">
        <v>355</v>
      </c>
      <c r="B38" s="309">
        <v>0</v>
      </c>
      <c r="C38" s="309">
        <v>0</v>
      </c>
      <c r="D38" s="309">
        <v>0</v>
      </c>
      <c r="E38" s="309">
        <v>0</v>
      </c>
      <c r="F38" s="309">
        <v>0</v>
      </c>
      <c r="G38" s="309">
        <v>0</v>
      </c>
      <c r="H38" s="309">
        <v>0</v>
      </c>
      <c r="I38" s="309">
        <v>0</v>
      </c>
      <c r="J38" s="309">
        <v>0</v>
      </c>
      <c r="K38" s="375">
        <v>0</v>
      </c>
      <c r="L38" s="375">
        <v>0</v>
      </c>
    </row>
    <row r="39" spans="1:12" ht="12.75">
      <c r="A39" s="306" t="s">
        <v>356</v>
      </c>
      <c r="B39" s="309">
        <v>0</v>
      </c>
      <c r="C39" s="309">
        <v>0</v>
      </c>
      <c r="D39" s="309">
        <v>19385830</v>
      </c>
      <c r="E39" s="309">
        <v>39996699</v>
      </c>
      <c r="F39" s="309">
        <v>28282072</v>
      </c>
      <c r="G39" s="309">
        <v>21311417</v>
      </c>
      <c r="H39" s="309">
        <v>38022772</v>
      </c>
      <c r="I39" s="309">
        <v>91040799.520000011</v>
      </c>
      <c r="J39" s="309">
        <v>108135667.40000001</v>
      </c>
      <c r="K39" s="375">
        <v>127249237.69</v>
      </c>
      <c r="L39" s="375">
        <v>61559778.729999997</v>
      </c>
    </row>
    <row r="40" spans="1:12" ht="12.75">
      <c r="A40" s="306" t="s">
        <v>357</v>
      </c>
      <c r="B40" s="309">
        <v>13695532</v>
      </c>
      <c r="C40" s="309">
        <v>7409606</v>
      </c>
      <c r="D40" s="309">
        <v>11902860</v>
      </c>
      <c r="E40" s="309">
        <v>21536755</v>
      </c>
      <c r="F40" s="309">
        <v>7169662</v>
      </c>
      <c r="G40" s="309">
        <v>6575704</v>
      </c>
      <c r="H40" s="309">
        <v>6097305</v>
      </c>
      <c r="I40" s="309">
        <v>7386627.25</v>
      </c>
      <c r="J40" s="309">
        <v>4262079.09</v>
      </c>
      <c r="K40" s="375">
        <v>4695094.09</v>
      </c>
      <c r="L40" s="375">
        <v>2367104.7200000002</v>
      </c>
    </row>
    <row r="41" spans="1:12" ht="12.75">
      <c r="A41" s="306" t="s">
        <v>358</v>
      </c>
      <c r="B41" s="309">
        <v>1932104</v>
      </c>
      <c r="C41" s="309">
        <v>925949</v>
      </c>
      <c r="D41" s="309">
        <v>1421240</v>
      </c>
      <c r="E41" s="309">
        <v>2460403</v>
      </c>
      <c r="F41" s="309">
        <v>1312787</v>
      </c>
      <c r="G41" s="309">
        <v>1350610</v>
      </c>
      <c r="H41" s="309">
        <v>1417405</v>
      </c>
      <c r="I41" s="309">
        <v>1940862.95</v>
      </c>
      <c r="J41" s="309">
        <v>1996555.1700000002</v>
      </c>
      <c r="K41" s="375">
        <v>4386888.4800000004</v>
      </c>
      <c r="L41" s="375">
        <v>4241205.49</v>
      </c>
    </row>
    <row r="42" spans="1:12" ht="12.75">
      <c r="A42" s="306" t="s">
        <v>359</v>
      </c>
      <c r="B42" s="309">
        <v>11287173</v>
      </c>
      <c r="C42" s="309">
        <v>8048300</v>
      </c>
      <c r="D42" s="309">
        <v>12491671</v>
      </c>
      <c r="E42" s="309">
        <v>28657841</v>
      </c>
      <c r="F42" s="309">
        <v>50162706</v>
      </c>
      <c r="G42" s="309">
        <v>39303662</v>
      </c>
      <c r="H42" s="309">
        <v>48393448</v>
      </c>
      <c r="I42" s="309">
        <v>12316881.129999999</v>
      </c>
      <c r="J42" s="309">
        <v>10090881.529999999</v>
      </c>
      <c r="K42" s="375">
        <v>20748879.640000001</v>
      </c>
      <c r="L42" s="375">
        <v>4504382.8899999997</v>
      </c>
    </row>
    <row r="43" spans="1:12" ht="12.75">
      <c r="A43" s="306" t="s">
        <v>360</v>
      </c>
      <c r="B43" s="309">
        <v>28059807</v>
      </c>
      <c r="C43" s="309">
        <v>20609806</v>
      </c>
      <c r="D43" s="309">
        <v>35561680</v>
      </c>
      <c r="E43" s="309">
        <v>51439201</v>
      </c>
      <c r="F43" s="309">
        <v>14513337</v>
      </c>
      <c r="G43" s="309">
        <v>22211870</v>
      </c>
      <c r="H43" s="309">
        <v>4771452</v>
      </c>
      <c r="I43" s="309">
        <v>42233184.329999998</v>
      </c>
      <c r="J43" s="309">
        <v>23859437.209999997</v>
      </c>
      <c r="K43" s="375">
        <v>28572055.059999999</v>
      </c>
      <c r="L43" s="375">
        <v>18155779.449999999</v>
      </c>
    </row>
    <row r="44" spans="1:12" ht="12.75">
      <c r="A44" s="306" t="s">
        <v>361</v>
      </c>
      <c r="B44" s="309">
        <v>23501267</v>
      </c>
      <c r="C44" s="309">
        <v>26089773</v>
      </c>
      <c r="D44" s="309">
        <v>41357775</v>
      </c>
      <c r="E44" s="309">
        <v>62079461</v>
      </c>
      <c r="F44" s="309">
        <v>46281459</v>
      </c>
      <c r="G44" s="309">
        <v>43177064</v>
      </c>
      <c r="H44" s="309">
        <v>35976682</v>
      </c>
      <c r="I44" s="309">
        <v>40327207.729999997</v>
      </c>
      <c r="J44" s="309">
        <v>38962430.539999999</v>
      </c>
      <c r="K44" s="375">
        <v>45439583.25</v>
      </c>
      <c r="L44" s="375">
        <v>20596642.800000001</v>
      </c>
    </row>
    <row r="45" spans="1:12" ht="12.75">
      <c r="A45" s="306" t="s">
        <v>362</v>
      </c>
      <c r="B45" s="309">
        <v>0</v>
      </c>
      <c r="C45" s="309">
        <v>0</v>
      </c>
      <c r="D45" s="309">
        <v>25896</v>
      </c>
      <c r="E45" s="309">
        <v>124424</v>
      </c>
      <c r="F45" s="309">
        <v>29154</v>
      </c>
      <c r="G45" s="309">
        <v>0</v>
      </c>
      <c r="H45" s="309">
        <v>0</v>
      </c>
      <c r="I45" s="309">
        <v>0</v>
      </c>
      <c r="J45" s="309">
        <v>0</v>
      </c>
      <c r="K45" s="375">
        <v>0</v>
      </c>
      <c r="L45" s="375">
        <v>0</v>
      </c>
    </row>
    <row r="46" spans="1:12" ht="12.75">
      <c r="A46" s="306" t="s">
        <v>363</v>
      </c>
      <c r="B46" s="309">
        <v>42749832</v>
      </c>
      <c r="C46" s="309">
        <v>18927527</v>
      </c>
      <c r="D46" s="309">
        <v>35863622</v>
      </c>
      <c r="E46" s="309">
        <v>69320655</v>
      </c>
      <c r="F46" s="309">
        <v>26921423</v>
      </c>
      <c r="G46" s="309">
        <v>29843264</v>
      </c>
      <c r="H46" s="309">
        <v>24527570</v>
      </c>
      <c r="I46" s="309">
        <v>40962473.659999996</v>
      </c>
      <c r="J46" s="309">
        <v>28250435.450000003</v>
      </c>
      <c r="K46" s="375">
        <v>39867900.509999998</v>
      </c>
      <c r="L46" s="375">
        <v>21555440.139999997</v>
      </c>
    </row>
    <row r="47" spans="1:12" ht="12.75">
      <c r="A47" s="306" t="s">
        <v>364</v>
      </c>
      <c r="B47" s="309">
        <v>0</v>
      </c>
      <c r="C47" s="309">
        <v>0</v>
      </c>
      <c r="D47" s="309">
        <v>0</v>
      </c>
      <c r="E47" s="309">
        <v>0</v>
      </c>
      <c r="F47" s="309">
        <v>0</v>
      </c>
      <c r="G47" s="309">
        <v>0</v>
      </c>
      <c r="H47" s="309">
        <v>0</v>
      </c>
      <c r="I47" s="309">
        <v>0</v>
      </c>
      <c r="J47" s="309">
        <v>0</v>
      </c>
      <c r="K47" s="375">
        <v>0</v>
      </c>
      <c r="L47" s="375">
        <v>0</v>
      </c>
    </row>
    <row r="48" spans="1:12" ht="12.75">
      <c r="A48" s="306" t="s">
        <v>365</v>
      </c>
      <c r="B48" s="309">
        <v>0</v>
      </c>
      <c r="C48" s="309">
        <v>0</v>
      </c>
      <c r="D48" s="309">
        <v>0</v>
      </c>
      <c r="E48" s="309">
        <v>0</v>
      </c>
      <c r="F48" s="309">
        <v>0</v>
      </c>
      <c r="G48" s="309">
        <v>0</v>
      </c>
      <c r="H48" s="309">
        <v>0</v>
      </c>
      <c r="I48" s="309">
        <v>0</v>
      </c>
      <c r="J48" s="309">
        <v>0</v>
      </c>
      <c r="K48" s="375">
        <v>0</v>
      </c>
      <c r="L48" s="375">
        <v>0</v>
      </c>
    </row>
    <row r="49" spans="1:12" ht="12.75">
      <c r="A49" s="306" t="s">
        <v>366</v>
      </c>
      <c r="B49" s="309">
        <v>104590058</v>
      </c>
      <c r="C49" s="309">
        <v>55321786</v>
      </c>
      <c r="D49" s="309">
        <v>93874114</v>
      </c>
      <c r="E49" s="309">
        <v>102567807</v>
      </c>
      <c r="F49" s="309">
        <v>88816447</v>
      </c>
      <c r="G49" s="309">
        <v>58598499</v>
      </c>
      <c r="H49" s="309">
        <v>49229991</v>
      </c>
      <c r="I49" s="309">
        <v>50191725.279999994</v>
      </c>
      <c r="J49" s="309">
        <v>31014915.91</v>
      </c>
      <c r="K49" s="375">
        <v>35169008.460000001</v>
      </c>
      <c r="L49" s="375">
        <v>22885730.729999997</v>
      </c>
    </row>
    <row r="50" spans="1:12" ht="12.75">
      <c r="A50" s="306" t="s">
        <v>367</v>
      </c>
      <c r="B50" s="309">
        <v>57814651</v>
      </c>
      <c r="C50" s="309">
        <v>31390469</v>
      </c>
      <c r="D50" s="309">
        <v>52135742</v>
      </c>
      <c r="E50" s="309">
        <v>75166609</v>
      </c>
      <c r="F50" s="309">
        <v>24788149</v>
      </c>
      <c r="G50" s="309">
        <v>32663590</v>
      </c>
      <c r="H50" s="309">
        <v>15509637</v>
      </c>
      <c r="I50" s="309">
        <v>41367240.32</v>
      </c>
      <c r="J50" s="309">
        <v>21140128.490000002</v>
      </c>
      <c r="K50" s="375">
        <v>29268180.289999999</v>
      </c>
      <c r="L50" s="375">
        <v>17838595.719999999</v>
      </c>
    </row>
    <row r="51" spans="1:12" ht="12.75">
      <c r="A51" s="306" t="s">
        <v>368</v>
      </c>
      <c r="B51" s="309">
        <v>913</v>
      </c>
      <c r="C51" s="309">
        <v>0</v>
      </c>
      <c r="D51" s="309">
        <v>1291</v>
      </c>
      <c r="E51" s="309">
        <v>168584</v>
      </c>
      <c r="F51" s="309">
        <v>127077</v>
      </c>
      <c r="G51" s="309">
        <v>172335</v>
      </c>
      <c r="H51" s="309">
        <v>288123</v>
      </c>
      <c r="I51" s="309">
        <v>296383.94</v>
      </c>
      <c r="J51" s="309">
        <v>617143.41</v>
      </c>
      <c r="K51" s="375">
        <v>433589.57</v>
      </c>
      <c r="L51" s="375">
        <v>313645.02</v>
      </c>
    </row>
    <row r="52" spans="1:12" ht="12.75">
      <c r="A52" s="306" t="s">
        <v>369</v>
      </c>
      <c r="B52" s="309">
        <v>62394204</v>
      </c>
      <c r="C52" s="309">
        <v>38500189</v>
      </c>
      <c r="D52" s="309">
        <v>64903313</v>
      </c>
      <c r="E52" s="309">
        <v>76674845</v>
      </c>
      <c r="F52" s="309">
        <v>59113704</v>
      </c>
      <c r="G52" s="309">
        <v>46641569</v>
      </c>
      <c r="H52" s="309">
        <v>49023865</v>
      </c>
      <c r="I52" s="309">
        <v>26760661.670000002</v>
      </c>
      <c r="J52" s="309">
        <v>19687433.66</v>
      </c>
      <c r="K52" s="375">
        <v>30125057.299999997</v>
      </c>
      <c r="L52" s="375">
        <v>12677175.780000001</v>
      </c>
    </row>
    <row r="53" spans="1:12" ht="12.75">
      <c r="A53" s="306" t="s">
        <v>370</v>
      </c>
      <c r="B53" s="309">
        <v>14992</v>
      </c>
      <c r="C53" s="309">
        <v>15561</v>
      </c>
      <c r="D53" s="309">
        <v>19786</v>
      </c>
      <c r="E53" s="309">
        <v>70114</v>
      </c>
      <c r="F53" s="309">
        <v>103084</v>
      </c>
      <c r="G53" s="309">
        <v>108145</v>
      </c>
      <c r="H53" s="309">
        <v>159648</v>
      </c>
      <c r="I53" s="309">
        <v>293277.71999999997</v>
      </c>
      <c r="J53" s="309">
        <v>252898.46</v>
      </c>
      <c r="K53" s="375">
        <v>254147.06</v>
      </c>
      <c r="L53" s="375">
        <v>130857.84</v>
      </c>
    </row>
    <row r="54" spans="1:12" ht="12.75">
      <c r="A54" s="306" t="s">
        <v>371</v>
      </c>
      <c r="B54" s="309">
        <v>84725432</v>
      </c>
      <c r="C54" s="309">
        <v>40792981</v>
      </c>
      <c r="D54" s="309">
        <v>74792785</v>
      </c>
      <c r="E54" s="309">
        <v>105784527</v>
      </c>
      <c r="F54" s="309">
        <v>45183308</v>
      </c>
      <c r="G54" s="309">
        <v>48204769</v>
      </c>
      <c r="H54" s="309">
        <v>47222397</v>
      </c>
      <c r="I54" s="309">
        <v>47376779.530000001</v>
      </c>
      <c r="J54" s="309">
        <v>30387711.219999999</v>
      </c>
      <c r="K54" s="375">
        <v>33105012.57</v>
      </c>
      <c r="L54" s="375">
        <v>20670287.879999999</v>
      </c>
    </row>
    <row r="55" spans="1:12" ht="12.75">
      <c r="A55" s="306" t="s">
        <v>372</v>
      </c>
      <c r="B55" s="309">
        <v>0</v>
      </c>
      <c r="C55" s="309">
        <v>0</v>
      </c>
      <c r="D55" s="309">
        <v>0</v>
      </c>
      <c r="E55" s="309">
        <v>0</v>
      </c>
      <c r="F55" s="309">
        <v>0</v>
      </c>
      <c r="G55" s="309">
        <v>0</v>
      </c>
      <c r="H55" s="309">
        <v>0</v>
      </c>
      <c r="I55" s="309">
        <v>0</v>
      </c>
      <c r="J55" s="309">
        <v>0</v>
      </c>
      <c r="K55" s="375">
        <v>0</v>
      </c>
      <c r="L55" s="375">
        <v>0</v>
      </c>
    </row>
    <row r="56" spans="1:12" ht="13.5" thickBot="1">
      <c r="A56" s="306" t="s">
        <v>373</v>
      </c>
      <c r="B56" s="309">
        <v>0</v>
      </c>
      <c r="C56" s="309">
        <v>0</v>
      </c>
      <c r="D56" s="309">
        <v>0</v>
      </c>
      <c r="E56" s="309">
        <v>0</v>
      </c>
      <c r="F56" s="309">
        <v>0</v>
      </c>
      <c r="G56" s="309">
        <v>0</v>
      </c>
      <c r="H56" s="309">
        <v>0</v>
      </c>
      <c r="I56" s="309">
        <v>0</v>
      </c>
      <c r="J56" s="309">
        <v>0</v>
      </c>
      <c r="K56" s="375">
        <v>0</v>
      </c>
      <c r="L56" s="375">
        <v>0</v>
      </c>
    </row>
    <row r="57" spans="1:12" ht="13.5" thickBot="1">
      <c r="A57" s="320" t="s">
        <v>380</v>
      </c>
      <c r="B57" s="318">
        <f t="shared" ref="B57:J57" si="2">SUM(B58:B82)</f>
        <v>117944893.00459036</v>
      </c>
      <c r="C57" s="318">
        <f t="shared" si="2"/>
        <v>115901956.10024057</v>
      </c>
      <c r="D57" s="318">
        <f t="shared" si="2"/>
        <v>142114192.39841759</v>
      </c>
      <c r="E57" s="318">
        <f t="shared" si="2"/>
        <v>153333246.43703079</v>
      </c>
      <c r="F57" s="318">
        <f t="shared" si="2"/>
        <v>164714004.27582407</v>
      </c>
      <c r="G57" s="318">
        <f t="shared" si="2"/>
        <v>172438817.46004063</v>
      </c>
      <c r="H57" s="318">
        <f t="shared" si="2"/>
        <v>181115546.38351998</v>
      </c>
      <c r="I57" s="318">
        <f t="shared" si="2"/>
        <v>207782506</v>
      </c>
      <c r="J57" s="318">
        <f t="shared" si="2"/>
        <v>238439595</v>
      </c>
      <c r="K57" s="318">
        <f>SUM(K58:K82)</f>
        <v>214827377.31725195</v>
      </c>
      <c r="L57" s="318">
        <f>SUM(L58:L82)</f>
        <v>5030752.7372500002</v>
      </c>
    </row>
    <row r="58" spans="1:12" ht="12.75">
      <c r="A58" s="306" t="s">
        <v>349</v>
      </c>
      <c r="B58" s="309">
        <v>1885446.8577241739</v>
      </c>
      <c r="C58" s="309">
        <v>2604136.0375251225</v>
      </c>
      <c r="D58" s="309">
        <v>2802081.8990824148</v>
      </c>
      <c r="E58" s="309">
        <v>2758912.084381836</v>
      </c>
      <c r="F58" s="309">
        <v>2598937.7619712553</v>
      </c>
      <c r="G58" s="309">
        <v>1825791.6429200002</v>
      </c>
      <c r="H58" s="309">
        <v>1956936.3164799998</v>
      </c>
      <c r="I58" s="309">
        <v>2181077</v>
      </c>
      <c r="J58" s="309">
        <v>1553502</v>
      </c>
      <c r="K58" s="309">
        <v>1936499.75459</v>
      </c>
      <c r="L58" s="309">
        <v>175715.75</v>
      </c>
    </row>
    <row r="59" spans="1:12" ht="12.75">
      <c r="A59" s="306" t="s">
        <v>350</v>
      </c>
      <c r="B59" s="309">
        <v>7656222.469328573</v>
      </c>
      <c r="C59" s="309">
        <v>7271730.0195494294</v>
      </c>
      <c r="D59" s="309">
        <v>8097946.9850280313</v>
      </c>
      <c r="E59" s="309">
        <v>9392414.2086814065</v>
      </c>
      <c r="F59" s="309">
        <v>10256307.121006878</v>
      </c>
      <c r="G59" s="309">
        <v>12277707.738180002</v>
      </c>
      <c r="H59" s="309">
        <v>13685005.948799999</v>
      </c>
      <c r="I59" s="309">
        <v>16128823</v>
      </c>
      <c r="J59" s="309">
        <v>19098015</v>
      </c>
      <c r="K59" s="309">
        <v>15977422.724130755</v>
      </c>
      <c r="L59" s="309">
        <v>278963.34054999996</v>
      </c>
    </row>
    <row r="60" spans="1:12" ht="12.75">
      <c r="A60" s="306" t="s">
        <v>351</v>
      </c>
      <c r="B60" s="309">
        <v>7312841.2329840008</v>
      </c>
      <c r="C60" s="309">
        <v>4901382.6419947008</v>
      </c>
      <c r="D60" s="309">
        <v>6571717.9971504146</v>
      </c>
      <c r="E60" s="309">
        <v>7718362.3780964613</v>
      </c>
      <c r="F60" s="309">
        <v>7755266.2230911357</v>
      </c>
      <c r="G60" s="309">
        <v>9241030.0819799993</v>
      </c>
      <c r="H60" s="309">
        <v>9635277.1273599993</v>
      </c>
      <c r="I60" s="309">
        <v>10886734</v>
      </c>
      <c r="J60" s="309">
        <v>12727728</v>
      </c>
      <c r="K60" s="309">
        <v>11464781.251775123</v>
      </c>
      <c r="L60" s="309">
        <v>200456.85149999999</v>
      </c>
    </row>
    <row r="61" spans="1:12" ht="12.75">
      <c r="A61" s="306" t="s">
        <v>352</v>
      </c>
      <c r="B61" s="309">
        <v>11777471.507764734</v>
      </c>
      <c r="C61" s="309">
        <v>13171182.898758335</v>
      </c>
      <c r="D61" s="309">
        <v>17153291.72868719</v>
      </c>
      <c r="E61" s="309">
        <v>18448408.87328168</v>
      </c>
      <c r="F61" s="309">
        <v>18923925.400259413</v>
      </c>
      <c r="G61" s="309">
        <v>21230830.52208</v>
      </c>
      <c r="H61" s="309">
        <v>20798111.013280001</v>
      </c>
      <c r="I61" s="309">
        <v>25913731</v>
      </c>
      <c r="J61" s="309">
        <v>31496327</v>
      </c>
      <c r="K61" s="309">
        <v>27718014.031925693</v>
      </c>
      <c r="L61" s="309">
        <v>557721.88117000007</v>
      </c>
    </row>
    <row r="62" spans="1:12" ht="12.75">
      <c r="A62" s="306" t="s">
        <v>353</v>
      </c>
      <c r="B62" s="309">
        <v>6863988.4434866421</v>
      </c>
      <c r="C62" s="309">
        <v>4986369.0543342577</v>
      </c>
      <c r="D62" s="309">
        <v>7957769.1972676329</v>
      </c>
      <c r="E62" s="309">
        <v>8454082.1447049789</v>
      </c>
      <c r="F62" s="309">
        <v>9082065.8306906074</v>
      </c>
      <c r="G62" s="309">
        <v>9929504.8179599997</v>
      </c>
      <c r="H62" s="309">
        <v>10169321.679839998</v>
      </c>
      <c r="I62" s="309">
        <v>11031189</v>
      </c>
      <c r="J62" s="309">
        <v>11082766</v>
      </c>
      <c r="K62" s="309">
        <v>11319825.234913943</v>
      </c>
      <c r="L62" s="309">
        <v>189675.96956</v>
      </c>
    </row>
    <row r="63" spans="1:12" ht="12.75">
      <c r="A63" s="306" t="s">
        <v>354</v>
      </c>
      <c r="B63" s="309">
        <v>13324471.013770783</v>
      </c>
      <c r="C63" s="309">
        <v>13318849.086986749</v>
      </c>
      <c r="D63" s="309">
        <v>15049567.406510746</v>
      </c>
      <c r="E63" s="309">
        <v>15557516.712760732</v>
      </c>
      <c r="F63" s="309">
        <v>15852389.235077644</v>
      </c>
      <c r="G63" s="309">
        <v>15830478.344440002</v>
      </c>
      <c r="H63" s="309">
        <v>16642735.962239999</v>
      </c>
      <c r="I63" s="309">
        <v>17557259</v>
      </c>
      <c r="J63" s="309">
        <v>21977353</v>
      </c>
      <c r="K63" s="309">
        <v>15334217.940691018</v>
      </c>
      <c r="L63" s="309">
        <v>191701.57537999997</v>
      </c>
    </row>
    <row r="64" spans="1:12" ht="12.75">
      <c r="A64" s="306" t="s">
        <v>355</v>
      </c>
      <c r="B64" s="309">
        <v>11300.060776316483</v>
      </c>
      <c r="C64" s="309">
        <v>11245.963526444284</v>
      </c>
      <c r="D64" s="309">
        <v>22428.265658171251</v>
      </c>
      <c r="E64" s="309">
        <v>5088.0357128230453</v>
      </c>
      <c r="F64" s="309">
        <v>7579.0649344109852</v>
      </c>
      <c r="G64" s="309">
        <v>17516.543239999999</v>
      </c>
      <c r="H64" s="309">
        <v>13644.296479999999</v>
      </c>
      <c r="I64" s="309">
        <v>32465</v>
      </c>
      <c r="J64" s="309">
        <v>28795</v>
      </c>
      <c r="K64" s="309">
        <v>16502.888299999999</v>
      </c>
      <c r="L64" s="309">
        <v>72.877499999999998</v>
      </c>
    </row>
    <row r="65" spans="1:12" ht="12.75">
      <c r="A65" s="306" t="s">
        <v>356</v>
      </c>
      <c r="B65" s="309">
        <v>8335537.8569511361</v>
      </c>
      <c r="C65" s="309">
        <v>8329096.1438863734</v>
      </c>
      <c r="D65" s="309">
        <v>7606100.1849861285</v>
      </c>
      <c r="E65" s="309">
        <v>9659696.4300015625</v>
      </c>
      <c r="F65" s="309">
        <v>10939122.498419806</v>
      </c>
      <c r="G65" s="309">
        <v>12387522.480200002</v>
      </c>
      <c r="H65" s="309">
        <v>11999324.112959998</v>
      </c>
      <c r="I65" s="309">
        <v>13624297</v>
      </c>
      <c r="J65" s="309">
        <v>16881596</v>
      </c>
      <c r="K65" s="309">
        <v>12253237.399240695</v>
      </c>
      <c r="L65" s="309">
        <v>740564.47415000002</v>
      </c>
    </row>
    <row r="66" spans="1:12" ht="12.75">
      <c r="A66" s="306" t="s">
        <v>357</v>
      </c>
      <c r="B66" s="309">
        <v>5581649.2709796997</v>
      </c>
      <c r="C66" s="309">
        <v>5155731.3510648236</v>
      </c>
      <c r="D66" s="309">
        <v>5154738.7779010274</v>
      </c>
      <c r="E66" s="309">
        <v>7840591.8007516256</v>
      </c>
      <c r="F66" s="309">
        <v>7771474.6991853416</v>
      </c>
      <c r="G66" s="309">
        <v>8466063.7667800002</v>
      </c>
      <c r="H66" s="309">
        <v>8703169.9118399993</v>
      </c>
      <c r="I66" s="309">
        <v>9920096</v>
      </c>
      <c r="J66" s="309">
        <v>10845171</v>
      </c>
      <c r="K66" s="309">
        <v>9846012.2043816783</v>
      </c>
      <c r="L66" s="309">
        <v>202207.20709999997</v>
      </c>
    </row>
    <row r="67" spans="1:12" ht="12.75">
      <c r="A67" s="306" t="s">
        <v>358</v>
      </c>
      <c r="B67" s="309">
        <v>2463420.5479415776</v>
      </c>
      <c r="C67" s="309">
        <v>1329665.642055142</v>
      </c>
      <c r="D67" s="309">
        <v>1515454.0002538557</v>
      </c>
      <c r="E67" s="309">
        <v>1702369.8013526185</v>
      </c>
      <c r="F67" s="309">
        <v>2326784.9731547069</v>
      </c>
      <c r="G67" s="309">
        <v>2581905.7791999998</v>
      </c>
      <c r="H67" s="309">
        <v>2938348.1512000002</v>
      </c>
      <c r="I67" s="309">
        <v>3535872</v>
      </c>
      <c r="J67" s="309">
        <v>3365550</v>
      </c>
      <c r="K67" s="309">
        <v>3040708.7444980284</v>
      </c>
      <c r="L67" s="309">
        <v>66634.327499999999</v>
      </c>
    </row>
    <row r="68" spans="1:12" ht="12.75">
      <c r="A68" s="306" t="s">
        <v>359</v>
      </c>
      <c r="B68" s="309">
        <v>3429872.9844797268</v>
      </c>
      <c r="C68" s="309">
        <v>3060716.5959932036</v>
      </c>
      <c r="D68" s="309">
        <v>4025571.4172085314</v>
      </c>
      <c r="E68" s="309">
        <v>4414770.3028009674</v>
      </c>
      <c r="F68" s="309">
        <v>3968745.9335675007</v>
      </c>
      <c r="G68" s="309">
        <v>5200478.4551406</v>
      </c>
      <c r="H68" s="309">
        <v>5010835.9271999998</v>
      </c>
      <c r="I68" s="309">
        <v>7247308</v>
      </c>
      <c r="J68" s="309">
        <v>6947433</v>
      </c>
      <c r="K68" s="309">
        <v>7730057.5723683983</v>
      </c>
      <c r="L68" s="309">
        <v>175519.07791999998</v>
      </c>
    </row>
    <row r="69" spans="1:12" ht="12.75">
      <c r="A69" s="306" t="s">
        <v>360</v>
      </c>
      <c r="B69" s="309">
        <v>4444856.7729877736</v>
      </c>
      <c r="C69" s="309">
        <v>4159594.2536357469</v>
      </c>
      <c r="D69" s="309">
        <v>6139814.2762503335</v>
      </c>
      <c r="E69" s="309">
        <v>6393963.5306224655</v>
      </c>
      <c r="F69" s="309">
        <v>7345486.7249576561</v>
      </c>
      <c r="G69" s="309">
        <v>7856575.2497799993</v>
      </c>
      <c r="H69" s="309">
        <v>8534969.0248000007</v>
      </c>
      <c r="I69" s="309">
        <v>8708975</v>
      </c>
      <c r="J69" s="309">
        <v>11553465</v>
      </c>
      <c r="K69" s="309">
        <v>11913104.424613645</v>
      </c>
      <c r="L69" s="309">
        <v>110248.98797999999</v>
      </c>
    </row>
    <row r="70" spans="1:12" ht="12.75">
      <c r="A70" s="306" t="s">
        <v>361</v>
      </c>
      <c r="B70" s="309">
        <v>9710945.0055526961</v>
      </c>
      <c r="C70" s="309">
        <v>10380841.300382096</v>
      </c>
      <c r="D70" s="309">
        <v>11409208.843352167</v>
      </c>
      <c r="E70" s="309">
        <v>12095515.775883485</v>
      </c>
      <c r="F70" s="309">
        <v>13367456.898452088</v>
      </c>
      <c r="G70" s="309">
        <v>13543384.77472</v>
      </c>
      <c r="H70" s="309">
        <v>14627549.89536</v>
      </c>
      <c r="I70" s="309">
        <v>16296320</v>
      </c>
      <c r="J70" s="309">
        <v>17911958</v>
      </c>
      <c r="K70" s="309">
        <v>17337796.035026044</v>
      </c>
      <c r="L70" s="309">
        <v>722543.50976000004</v>
      </c>
    </row>
    <row r="71" spans="1:12" ht="12.75">
      <c r="A71" s="306" t="s">
        <v>362</v>
      </c>
      <c r="B71" s="309">
        <v>1059665.7928002398</v>
      </c>
      <c r="C71" s="309">
        <v>1423706.9451710866</v>
      </c>
      <c r="D71" s="309">
        <v>1521519.8981679007</v>
      </c>
      <c r="E71" s="309">
        <v>1790986.4947222113</v>
      </c>
      <c r="F71" s="309">
        <v>1734978.9298764425</v>
      </c>
      <c r="G71" s="309">
        <v>1644525.1435400001</v>
      </c>
      <c r="H71" s="309">
        <v>2044499.3359999999</v>
      </c>
      <c r="I71" s="309">
        <v>2820409</v>
      </c>
      <c r="J71" s="309">
        <v>2966129</v>
      </c>
      <c r="K71" s="309">
        <v>2894424.3969399999</v>
      </c>
      <c r="L71" s="309">
        <v>18300.349999999999</v>
      </c>
    </row>
    <row r="72" spans="1:12" ht="12.75">
      <c r="A72" s="306" t="s">
        <v>363</v>
      </c>
      <c r="B72" s="309">
        <v>7667101.5063055521</v>
      </c>
      <c r="C72" s="309">
        <v>7801763.2186738746</v>
      </c>
      <c r="D72" s="309">
        <v>9431368.2414579075</v>
      </c>
      <c r="E72" s="309">
        <v>11380129.476038987</v>
      </c>
      <c r="F72" s="309">
        <v>11202302.463171164</v>
      </c>
      <c r="G72" s="309">
        <v>12173083.610840002</v>
      </c>
      <c r="H72" s="309">
        <v>13035986.717759999</v>
      </c>
      <c r="I72" s="309">
        <v>15291868</v>
      </c>
      <c r="J72" s="309">
        <v>17669818</v>
      </c>
      <c r="K72" s="309">
        <v>15498043.449818473</v>
      </c>
      <c r="L72" s="309">
        <v>374284.66782000003</v>
      </c>
    </row>
    <row r="73" spans="1:12" ht="12.75">
      <c r="A73" s="306" t="s">
        <v>364</v>
      </c>
      <c r="B73" s="309">
        <v>418151.15014961758</v>
      </c>
      <c r="C73" s="309">
        <v>477062.15524675179</v>
      </c>
      <c r="D73" s="309">
        <v>114580.23345233868</v>
      </c>
      <c r="E73" s="309">
        <v>488981.38280839717</v>
      </c>
      <c r="F73" s="309">
        <v>589887.75891903555</v>
      </c>
      <c r="G73" s="309">
        <v>414056.74178000004</v>
      </c>
      <c r="H73" s="309">
        <v>465466.93167999998</v>
      </c>
      <c r="I73" s="309">
        <v>486813</v>
      </c>
      <c r="J73" s="309">
        <v>105507</v>
      </c>
      <c r="K73" s="309">
        <v>137411.74225000001</v>
      </c>
      <c r="L73" s="309">
        <v>5465.8125</v>
      </c>
    </row>
    <row r="74" spans="1:12" ht="12.75">
      <c r="A74" s="306" t="s">
        <v>365</v>
      </c>
      <c r="B74" s="309">
        <v>1503559.6201049828</v>
      </c>
      <c r="C74" s="309">
        <v>1815498.6870035345</v>
      </c>
      <c r="D74" s="309">
        <v>1929867.6567431935</v>
      </c>
      <c r="E74" s="309">
        <v>2087314.4489031448</v>
      </c>
      <c r="F74" s="309">
        <v>2339768.8466951731</v>
      </c>
      <c r="G74" s="309">
        <v>3449171.4610600001</v>
      </c>
      <c r="H74" s="309">
        <v>3695676.7881599995</v>
      </c>
      <c r="I74" s="309">
        <v>5477205</v>
      </c>
      <c r="J74" s="309">
        <v>6487307</v>
      </c>
      <c r="K74" s="309">
        <v>5614188.2772200005</v>
      </c>
      <c r="L74" s="309">
        <v>45041.922679999996</v>
      </c>
    </row>
    <row r="75" spans="1:12" ht="12.75">
      <c r="A75" s="306" t="s">
        <v>366</v>
      </c>
      <c r="B75" s="309">
        <v>3869806.3761030934</v>
      </c>
      <c r="C75" s="309">
        <v>5234421.1746665835</v>
      </c>
      <c r="D75" s="309">
        <v>5892959.7344155908</v>
      </c>
      <c r="E75" s="309">
        <v>5043318.7105122404</v>
      </c>
      <c r="F75" s="309">
        <v>7083829.589219776</v>
      </c>
      <c r="G75" s="309">
        <v>6106276.6426799996</v>
      </c>
      <c r="H75" s="309">
        <v>5141307.7097599991</v>
      </c>
      <c r="I75" s="309">
        <v>4226999</v>
      </c>
      <c r="J75" s="309">
        <v>5399259</v>
      </c>
      <c r="K75" s="309">
        <v>6718497.3242385183</v>
      </c>
      <c r="L75" s="309">
        <v>73152.815000000002</v>
      </c>
    </row>
    <row r="76" spans="1:12" ht="12.75">
      <c r="A76" s="306" t="s">
        <v>367</v>
      </c>
      <c r="B76" s="309">
        <v>3960317.6947935098</v>
      </c>
      <c r="C76" s="309">
        <v>3923245.1533731665</v>
      </c>
      <c r="D76" s="309">
        <v>4310321.7462664228</v>
      </c>
      <c r="E76" s="309">
        <v>4398577.190780038</v>
      </c>
      <c r="F76" s="309">
        <v>5657187.9169113589</v>
      </c>
      <c r="G76" s="309">
        <v>6066630.1240999997</v>
      </c>
      <c r="H76" s="309">
        <v>6336432.3414399996</v>
      </c>
      <c r="I76" s="309">
        <v>7168905</v>
      </c>
      <c r="J76" s="309">
        <v>9040125</v>
      </c>
      <c r="K76" s="309">
        <v>6852688.7618152322</v>
      </c>
      <c r="L76" s="309">
        <v>76035.524999999994</v>
      </c>
    </row>
    <row r="77" spans="1:12" ht="12.75">
      <c r="A77" s="306" t="s">
        <v>368</v>
      </c>
      <c r="B77" s="309">
        <v>5402052.7953502769</v>
      </c>
      <c r="C77" s="309">
        <v>5344138.6462381808</v>
      </c>
      <c r="D77" s="309">
        <v>5285281.432479511</v>
      </c>
      <c r="E77" s="309">
        <v>5159013.5264978996</v>
      </c>
      <c r="F77" s="309">
        <v>6323145.0950636603</v>
      </c>
      <c r="G77" s="309">
        <v>6287323.9515400007</v>
      </c>
      <c r="H77" s="309">
        <v>7264707.2099199994</v>
      </c>
      <c r="I77" s="309">
        <v>8552182</v>
      </c>
      <c r="J77" s="309">
        <v>7859622</v>
      </c>
      <c r="K77" s="309">
        <v>8196470.7418892337</v>
      </c>
      <c r="L77" s="309">
        <v>252388.03000999996</v>
      </c>
    </row>
    <row r="78" spans="1:12" ht="12.75">
      <c r="A78" s="306" t="s">
        <v>369</v>
      </c>
      <c r="B78" s="309">
        <v>7046240.7818319406</v>
      </c>
      <c r="C78" s="309">
        <v>7291241.7582965214</v>
      </c>
      <c r="D78" s="309">
        <v>14325726.961119816</v>
      </c>
      <c r="E78" s="309">
        <v>13516184.16526149</v>
      </c>
      <c r="F78" s="309">
        <v>13686427.053516259</v>
      </c>
      <c r="G78" s="309">
        <v>10491345.324599998</v>
      </c>
      <c r="H78" s="309">
        <v>11003674.13136</v>
      </c>
      <c r="I78" s="309">
        <v>13574741</v>
      </c>
      <c r="J78" s="309">
        <v>15271857</v>
      </c>
      <c r="K78" s="309">
        <v>15070537.92370435</v>
      </c>
      <c r="L78" s="309">
        <v>484539.56537999999</v>
      </c>
    </row>
    <row r="79" spans="1:12" ht="12.75">
      <c r="A79" s="306" t="s">
        <v>370</v>
      </c>
      <c r="B79" s="309">
        <v>1033820.424048265</v>
      </c>
      <c r="C79" s="309">
        <v>664529.97573027725</v>
      </c>
      <c r="D79" s="309">
        <v>927993.41310510365</v>
      </c>
      <c r="E79" s="309">
        <v>869382.4310984239</v>
      </c>
      <c r="F79" s="309">
        <v>949736.02802175866</v>
      </c>
      <c r="G79" s="309">
        <v>913443.64188000001</v>
      </c>
      <c r="H79" s="309">
        <v>2103074.92368</v>
      </c>
      <c r="I79" s="309">
        <v>1017700</v>
      </c>
      <c r="J79" s="309">
        <v>1363105</v>
      </c>
      <c r="K79" s="309">
        <v>1126222.0938600001</v>
      </c>
      <c r="L79" s="309">
        <v>25915.562899999997</v>
      </c>
    </row>
    <row r="80" spans="1:12" ht="12.75">
      <c r="A80" s="306" t="s">
        <v>371</v>
      </c>
      <c r="B80" s="309">
        <v>3146142.814792308</v>
      </c>
      <c r="C80" s="309">
        <v>3207876.5915867663</v>
      </c>
      <c r="D80" s="309">
        <v>4802513.511701487</v>
      </c>
      <c r="E80" s="309">
        <v>4102959.3104283637</v>
      </c>
      <c r="F80" s="309">
        <v>4833596.6362122968</v>
      </c>
      <c r="G80" s="309">
        <v>4411779.5142200002</v>
      </c>
      <c r="H80" s="309">
        <v>5212809.5318400003</v>
      </c>
      <c r="I80" s="309">
        <v>6004017</v>
      </c>
      <c r="J80" s="309">
        <v>6718109</v>
      </c>
      <c r="K80" s="309">
        <v>6735295.82519117</v>
      </c>
      <c r="L80" s="309">
        <v>63602.655890000002</v>
      </c>
    </row>
    <row r="81" spans="1:12" ht="12.75">
      <c r="A81" s="306" t="s">
        <v>372</v>
      </c>
      <c r="B81" s="309">
        <v>11310.414307878293</v>
      </c>
      <c r="C81" s="309">
        <v>12014.912377266814</v>
      </c>
      <c r="D81" s="309">
        <v>19463.666679419461</v>
      </c>
      <c r="E81" s="309">
        <v>19455.877442696172</v>
      </c>
      <c r="F81" s="309">
        <v>43553.030509609976</v>
      </c>
      <c r="G81" s="309">
        <v>55096.25740000001</v>
      </c>
      <c r="H81" s="309">
        <v>56406.394079999998</v>
      </c>
      <c r="I81" s="309">
        <v>56161</v>
      </c>
      <c r="J81" s="309">
        <v>68216</v>
      </c>
      <c r="K81" s="309">
        <v>83802.850000000006</v>
      </c>
      <c r="L81" s="309">
        <v>0</v>
      </c>
    </row>
    <row r="82" spans="1:12" ht="12.75">
      <c r="A82" s="306" t="s">
        <v>373</v>
      </c>
      <c r="B82" s="309">
        <v>28699.609274904571</v>
      </c>
      <c r="C82" s="309">
        <v>25915.892184152653</v>
      </c>
      <c r="D82" s="309">
        <v>46904.923492221176</v>
      </c>
      <c r="E82" s="309">
        <v>35251.343504267919</v>
      </c>
      <c r="F82" s="309">
        <v>74048.562939078285</v>
      </c>
      <c r="G82" s="309">
        <v>37294.849779999997</v>
      </c>
      <c r="H82" s="309">
        <v>40275</v>
      </c>
      <c r="I82" s="309">
        <v>41360</v>
      </c>
      <c r="J82" s="309">
        <v>20882</v>
      </c>
      <c r="K82" s="309">
        <v>11613.72387</v>
      </c>
      <c r="L82" s="309">
        <v>0</v>
      </c>
    </row>
    <row r="83" spans="1:12" ht="12.75">
      <c r="A83" s="306"/>
      <c r="B83" s="309"/>
      <c r="C83" s="309"/>
      <c r="D83" s="309"/>
      <c r="E83" s="309"/>
      <c r="F83" s="309"/>
      <c r="G83" s="309"/>
      <c r="H83" s="309"/>
      <c r="I83" s="309"/>
      <c r="J83" s="309"/>
      <c r="K83" s="309"/>
      <c r="L83" s="309"/>
    </row>
    <row r="84" spans="1:12" ht="12.75">
      <c r="A84" s="306"/>
      <c r="B84" s="309"/>
      <c r="C84" s="309"/>
      <c r="D84" s="309"/>
      <c r="E84" s="309"/>
      <c r="F84" s="309"/>
      <c r="G84" s="309"/>
      <c r="H84" s="309"/>
      <c r="I84" s="309"/>
      <c r="J84" s="309"/>
      <c r="K84" s="309"/>
      <c r="L84" s="309"/>
    </row>
    <row r="85" spans="1:12" ht="12.75">
      <c r="A85" s="314" t="s">
        <v>381</v>
      </c>
      <c r="B85" s="376"/>
      <c r="C85" s="376"/>
      <c r="D85" s="376"/>
      <c r="E85" s="376"/>
      <c r="F85" s="376"/>
      <c r="G85" s="376"/>
      <c r="H85" s="376"/>
      <c r="I85" s="376"/>
      <c r="J85" s="376"/>
      <c r="K85" s="376"/>
      <c r="L85" s="376"/>
    </row>
    <row r="86" spans="1:12" ht="12.75">
      <c r="A86" s="315" t="s">
        <v>378</v>
      </c>
      <c r="B86" s="311"/>
      <c r="C86" s="311"/>
      <c r="D86" s="311"/>
      <c r="E86" s="311"/>
      <c r="F86" s="311"/>
      <c r="G86" s="311"/>
      <c r="H86" s="311"/>
      <c r="I86" s="311"/>
      <c r="J86" s="311"/>
      <c r="K86" s="311"/>
      <c r="L86" s="311"/>
    </row>
    <row r="87" spans="1:12" ht="12.75">
      <c r="A87" s="315" t="s">
        <v>483</v>
      </c>
      <c r="B87" s="311"/>
      <c r="C87" s="311"/>
      <c r="D87" s="311"/>
      <c r="E87" s="311"/>
      <c r="F87" s="311"/>
      <c r="G87" s="311"/>
      <c r="H87" s="311"/>
      <c r="I87" s="311"/>
      <c r="J87" s="311"/>
      <c r="K87" s="311"/>
      <c r="L87" s="311"/>
    </row>
    <row r="88" spans="1:12" ht="12.75">
      <c r="A88" s="316" t="s">
        <v>482</v>
      </c>
      <c r="B88" s="377"/>
      <c r="C88" s="377"/>
      <c r="D88" s="377"/>
      <c r="E88" s="377"/>
      <c r="F88" s="377"/>
      <c r="G88" s="377"/>
      <c r="H88" s="377"/>
      <c r="I88" s="377"/>
      <c r="J88" s="377"/>
      <c r="K88" s="377"/>
      <c r="L88" s="377"/>
    </row>
    <row r="93" spans="1:12" ht="10.5" customHeight="1"/>
  </sheetData>
  <mergeCells count="1">
    <mergeCell ref="A2:K2"/>
  </mergeCells>
  <printOptions horizontalCentered="1" verticalCentered="1"/>
  <pageMargins left="0" right="0" top="0" bottom="0" header="0.31496062992125984" footer="0.31496062992125984"/>
  <pageSetup paperSize="9" scale="5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theme="0"/>
  </sheetPr>
  <dimension ref="A1:N44"/>
  <sheetViews>
    <sheetView view="pageBreakPreview" zoomScaleNormal="100" zoomScaleSheetLayoutView="100" workbookViewId="0">
      <selection activeCell="F38" sqref="F38"/>
    </sheetView>
  </sheetViews>
  <sheetFormatPr baseColWidth="10" defaultColWidth="11.42578125" defaultRowHeight="12.75"/>
  <cols>
    <col min="1" max="1" width="11.42578125" style="288"/>
    <col min="2" max="14" width="10.5703125" style="287" customWidth="1"/>
    <col min="15" max="16384" width="11.42578125" style="288"/>
  </cols>
  <sheetData>
    <row r="1" spans="1:14">
      <c r="A1" s="222" t="s">
        <v>383</v>
      </c>
    </row>
    <row r="2" spans="1:14" ht="15.75">
      <c r="A2" s="299" t="s">
        <v>384</v>
      </c>
    </row>
    <row r="3" spans="1:14" ht="15.75">
      <c r="A3" s="299"/>
    </row>
    <row r="4" spans="1:14" ht="15.75">
      <c r="A4" s="299" t="s">
        <v>382</v>
      </c>
    </row>
    <row r="5" spans="1:14" ht="13.5" thickBot="1">
      <c r="A5" s="237" t="s">
        <v>293</v>
      </c>
      <c r="B5" s="278" t="s">
        <v>117</v>
      </c>
      <c r="C5" s="278" t="s">
        <v>118</v>
      </c>
      <c r="D5" s="278" t="s">
        <v>124</v>
      </c>
      <c r="E5" s="278" t="s">
        <v>126</v>
      </c>
      <c r="F5" s="278" t="s">
        <v>127</v>
      </c>
      <c r="G5" s="278" t="s">
        <v>152</v>
      </c>
      <c r="H5" s="278" t="s">
        <v>153</v>
      </c>
      <c r="I5" s="278" t="s">
        <v>155</v>
      </c>
      <c r="J5" s="278" t="s">
        <v>156</v>
      </c>
      <c r="K5" s="278" t="s">
        <v>157</v>
      </c>
      <c r="L5" s="278" t="s">
        <v>158</v>
      </c>
      <c r="M5" s="278" t="s">
        <v>159</v>
      </c>
      <c r="N5" s="278" t="s">
        <v>55</v>
      </c>
    </row>
    <row r="6" spans="1:14" ht="13.5" thickBot="1">
      <c r="A6" s="289" t="s">
        <v>385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1"/>
    </row>
    <row r="7" spans="1:14">
      <c r="A7" s="292">
        <v>2008</v>
      </c>
      <c r="B7" s="293">
        <v>709</v>
      </c>
      <c r="C7" s="293">
        <v>1674</v>
      </c>
      <c r="D7" s="293">
        <v>642</v>
      </c>
      <c r="E7" s="293">
        <v>807</v>
      </c>
      <c r="F7" s="293">
        <v>1007</v>
      </c>
      <c r="G7" s="293">
        <v>649</v>
      </c>
      <c r="H7" s="293">
        <v>856</v>
      </c>
      <c r="I7" s="293">
        <v>1094</v>
      </c>
      <c r="J7" s="293">
        <v>812</v>
      </c>
      <c r="K7" s="293">
        <v>686</v>
      </c>
      <c r="L7" s="293">
        <v>511</v>
      </c>
      <c r="M7" s="293">
        <v>346</v>
      </c>
      <c r="N7" s="293">
        <v>9793</v>
      </c>
    </row>
    <row r="8" spans="1:14">
      <c r="A8" s="292">
        <v>2009</v>
      </c>
      <c r="B8" s="293">
        <v>353</v>
      </c>
      <c r="C8" s="293">
        <v>717</v>
      </c>
      <c r="D8" s="293">
        <v>601</v>
      </c>
      <c r="E8" s="293">
        <v>338</v>
      </c>
      <c r="F8" s="293">
        <v>507</v>
      </c>
      <c r="G8" s="293">
        <v>281</v>
      </c>
      <c r="H8" s="293">
        <v>304</v>
      </c>
      <c r="I8" s="293">
        <v>586</v>
      </c>
      <c r="J8" s="293">
        <v>415</v>
      </c>
      <c r="K8" s="293">
        <v>439</v>
      </c>
      <c r="L8" s="293">
        <v>404</v>
      </c>
      <c r="M8" s="293">
        <v>290</v>
      </c>
      <c r="N8" s="293">
        <v>5235</v>
      </c>
    </row>
    <row r="9" spans="1:14">
      <c r="A9" s="292">
        <v>2010</v>
      </c>
      <c r="B9" s="293">
        <v>514</v>
      </c>
      <c r="C9" s="293">
        <v>1556</v>
      </c>
      <c r="D9" s="293">
        <v>512</v>
      </c>
      <c r="E9" s="293">
        <v>467</v>
      </c>
      <c r="F9" s="293">
        <v>697</v>
      </c>
      <c r="G9" s="293">
        <v>476</v>
      </c>
      <c r="H9" s="293">
        <v>686</v>
      </c>
      <c r="I9" s="293">
        <v>686</v>
      </c>
      <c r="J9" s="293">
        <v>526</v>
      </c>
      <c r="K9" s="293">
        <v>859</v>
      </c>
      <c r="L9" s="293">
        <v>949</v>
      </c>
      <c r="M9" s="293">
        <v>1710</v>
      </c>
      <c r="N9" s="293">
        <v>9638</v>
      </c>
    </row>
    <row r="10" spans="1:14">
      <c r="A10" s="292">
        <v>2011</v>
      </c>
      <c r="B10" s="293">
        <v>1388</v>
      </c>
      <c r="C10" s="293">
        <v>1930</v>
      </c>
      <c r="D10" s="293">
        <v>961</v>
      </c>
      <c r="E10" s="293">
        <v>782</v>
      </c>
      <c r="F10" s="293">
        <v>898</v>
      </c>
      <c r="G10" s="293">
        <v>494</v>
      </c>
      <c r="H10" s="293">
        <v>545</v>
      </c>
      <c r="I10" s="293">
        <v>600</v>
      </c>
      <c r="J10" s="293">
        <v>691</v>
      </c>
      <c r="K10" s="293">
        <v>451</v>
      </c>
      <c r="L10" s="293">
        <v>739</v>
      </c>
      <c r="M10" s="293">
        <v>463</v>
      </c>
      <c r="N10" s="293">
        <v>9942</v>
      </c>
    </row>
    <row r="11" spans="1:14">
      <c r="A11" s="292">
        <v>2012</v>
      </c>
      <c r="B11" s="293">
        <v>1391</v>
      </c>
      <c r="C11" s="293">
        <v>462</v>
      </c>
      <c r="D11" s="293">
        <v>474</v>
      </c>
      <c r="E11" s="293">
        <v>345</v>
      </c>
      <c r="F11" s="293">
        <v>1279</v>
      </c>
      <c r="G11" s="293">
        <v>523</v>
      </c>
      <c r="H11" s="293">
        <v>450</v>
      </c>
      <c r="I11" s="293">
        <v>611</v>
      </c>
      <c r="J11" s="293">
        <v>384</v>
      </c>
      <c r="K11" s="293">
        <v>371</v>
      </c>
      <c r="L11" s="293">
        <v>739</v>
      </c>
      <c r="M11" s="293">
        <v>218</v>
      </c>
      <c r="N11" s="293">
        <v>7247</v>
      </c>
    </row>
    <row r="12" spans="1:14">
      <c r="A12" s="292">
        <v>2013</v>
      </c>
      <c r="B12" s="293">
        <v>1121</v>
      </c>
      <c r="C12" s="293">
        <v>319</v>
      </c>
      <c r="D12" s="293">
        <v>318</v>
      </c>
      <c r="E12" s="293">
        <v>418</v>
      </c>
      <c r="F12" s="293">
        <v>1035</v>
      </c>
      <c r="G12" s="293">
        <v>376</v>
      </c>
      <c r="H12" s="293">
        <v>360</v>
      </c>
      <c r="I12" s="293">
        <v>451</v>
      </c>
      <c r="J12" s="293">
        <v>310</v>
      </c>
      <c r="K12" s="293">
        <v>271</v>
      </c>
      <c r="L12" s="293">
        <v>650</v>
      </c>
      <c r="M12" s="293">
        <v>168</v>
      </c>
      <c r="N12" s="293">
        <v>5797</v>
      </c>
    </row>
    <row r="13" spans="1:14">
      <c r="A13" s="292">
        <v>2014</v>
      </c>
      <c r="B13" s="293">
        <v>2039</v>
      </c>
      <c r="C13" s="293">
        <v>358</v>
      </c>
      <c r="D13" s="293">
        <v>236</v>
      </c>
      <c r="E13" s="293">
        <v>250</v>
      </c>
      <c r="F13" s="293">
        <v>670</v>
      </c>
      <c r="G13" s="293">
        <v>477</v>
      </c>
      <c r="H13" s="293">
        <v>206</v>
      </c>
      <c r="I13" s="293">
        <v>389</v>
      </c>
      <c r="J13" s="293">
        <v>403</v>
      </c>
      <c r="K13" s="293">
        <v>288</v>
      </c>
      <c r="L13" s="293">
        <v>402</v>
      </c>
      <c r="M13" s="293">
        <v>372</v>
      </c>
      <c r="N13" s="293">
        <v>6090</v>
      </c>
    </row>
    <row r="14" spans="1:14">
      <c r="A14" s="292">
        <v>2015</v>
      </c>
      <c r="B14" s="293">
        <v>2176</v>
      </c>
      <c r="C14" s="293">
        <v>325</v>
      </c>
      <c r="D14" s="293">
        <v>232</v>
      </c>
      <c r="E14" s="293">
        <v>246</v>
      </c>
      <c r="F14" s="293">
        <v>771</v>
      </c>
      <c r="G14" s="293">
        <v>353</v>
      </c>
      <c r="H14" s="293">
        <v>214</v>
      </c>
      <c r="I14" s="293">
        <v>571</v>
      </c>
      <c r="J14" s="293">
        <v>192</v>
      </c>
      <c r="K14" s="293">
        <v>184</v>
      </c>
      <c r="L14" s="293">
        <v>392</v>
      </c>
      <c r="M14" s="293">
        <v>140</v>
      </c>
      <c r="N14" s="293">
        <v>5796</v>
      </c>
    </row>
    <row r="15" spans="1:14">
      <c r="A15" s="292">
        <v>2016</v>
      </c>
      <c r="B15" s="293">
        <v>1917</v>
      </c>
      <c r="C15" s="293">
        <v>223</v>
      </c>
      <c r="D15" s="293">
        <v>205</v>
      </c>
      <c r="E15" s="293">
        <v>271</v>
      </c>
      <c r="F15" s="294">
        <v>0</v>
      </c>
      <c r="G15" s="294">
        <v>0</v>
      </c>
      <c r="H15" s="293">
        <v>879</v>
      </c>
      <c r="I15" s="293">
        <v>292</v>
      </c>
      <c r="J15" s="293">
        <v>330</v>
      </c>
      <c r="K15" s="293">
        <v>307</v>
      </c>
      <c r="L15" s="293">
        <v>582</v>
      </c>
      <c r="M15" s="293">
        <v>300</v>
      </c>
      <c r="N15" s="293">
        <v>5306</v>
      </c>
    </row>
    <row r="16" spans="1:14">
      <c r="A16" s="292">
        <v>2017</v>
      </c>
      <c r="B16" s="293">
        <v>2287</v>
      </c>
      <c r="C16" s="293">
        <v>70</v>
      </c>
      <c r="D16" s="293">
        <v>83</v>
      </c>
      <c r="E16" s="293">
        <v>55</v>
      </c>
      <c r="F16" s="293">
        <v>130</v>
      </c>
      <c r="G16" s="293">
        <v>34</v>
      </c>
      <c r="H16" s="293">
        <v>53</v>
      </c>
      <c r="I16" s="293">
        <v>98</v>
      </c>
      <c r="J16" s="293">
        <v>62</v>
      </c>
      <c r="K16" s="293">
        <v>1661</v>
      </c>
      <c r="L16" s="293">
        <v>895</v>
      </c>
      <c r="M16" s="293">
        <v>403</v>
      </c>
      <c r="N16" s="293">
        <v>5831</v>
      </c>
    </row>
    <row r="17" spans="1:14" ht="13.5" thickBot="1">
      <c r="A17" s="292">
        <v>2018</v>
      </c>
      <c r="B17" s="293">
        <v>699</v>
      </c>
      <c r="C17" s="293">
        <v>372</v>
      </c>
      <c r="D17" s="604">
        <v>349</v>
      </c>
      <c r="E17" s="293" t="s">
        <v>54</v>
      </c>
      <c r="F17" s="293" t="s">
        <v>54</v>
      </c>
      <c r="G17" s="293" t="s">
        <v>54</v>
      </c>
      <c r="H17" s="293" t="s">
        <v>54</v>
      </c>
      <c r="I17" s="293" t="s">
        <v>54</v>
      </c>
      <c r="J17" s="293" t="s">
        <v>54</v>
      </c>
      <c r="K17" s="293" t="s">
        <v>54</v>
      </c>
      <c r="L17" s="293" t="s">
        <v>54</v>
      </c>
      <c r="M17" s="293" t="s">
        <v>54</v>
      </c>
      <c r="N17" s="293">
        <v>1420</v>
      </c>
    </row>
    <row r="18" spans="1:14" ht="13.5" thickBot="1">
      <c r="A18" s="295" t="s">
        <v>484</v>
      </c>
      <c r="B18" s="296"/>
      <c r="C18" s="296"/>
      <c r="D18" s="296"/>
      <c r="E18" s="296"/>
      <c r="F18" s="296"/>
      <c r="G18" s="296"/>
      <c r="H18" s="296"/>
      <c r="I18" s="296"/>
      <c r="J18" s="296"/>
      <c r="K18" s="296"/>
      <c r="L18" s="296"/>
      <c r="M18" s="296"/>
      <c r="N18" s="297"/>
    </row>
    <row r="19" spans="1:14" hidden="1">
      <c r="A19" s="292">
        <v>2008</v>
      </c>
      <c r="B19" s="293">
        <v>2</v>
      </c>
      <c r="C19" s="293">
        <v>182</v>
      </c>
      <c r="D19" s="293">
        <v>355</v>
      </c>
      <c r="E19" s="293">
        <v>252</v>
      </c>
      <c r="F19" s="293">
        <v>746</v>
      </c>
      <c r="G19" s="293">
        <v>431</v>
      </c>
      <c r="H19" s="293">
        <v>128</v>
      </c>
      <c r="I19" s="293">
        <v>580</v>
      </c>
      <c r="J19" s="293">
        <v>700</v>
      </c>
      <c r="K19" s="293">
        <v>829</v>
      </c>
      <c r="L19" s="293">
        <v>510</v>
      </c>
      <c r="M19" s="293">
        <v>748</v>
      </c>
      <c r="N19" s="293">
        <v>5463</v>
      </c>
    </row>
    <row r="20" spans="1:14">
      <c r="A20" s="292">
        <v>2009</v>
      </c>
      <c r="B20" s="293">
        <v>137</v>
      </c>
      <c r="C20" s="293">
        <v>418</v>
      </c>
      <c r="D20" s="293">
        <v>429</v>
      </c>
      <c r="E20" s="293">
        <v>93</v>
      </c>
      <c r="F20" s="293">
        <v>208</v>
      </c>
      <c r="G20" s="293">
        <v>423</v>
      </c>
      <c r="H20" s="293">
        <v>487</v>
      </c>
      <c r="I20" s="293">
        <v>121</v>
      </c>
      <c r="J20" s="293">
        <v>281</v>
      </c>
      <c r="K20" s="293">
        <v>332</v>
      </c>
      <c r="L20" s="293">
        <v>443</v>
      </c>
      <c r="M20" s="293">
        <v>490</v>
      </c>
      <c r="N20" s="293">
        <v>3862</v>
      </c>
    </row>
    <row r="21" spans="1:14">
      <c r="A21" s="292">
        <v>2010</v>
      </c>
      <c r="B21" s="293">
        <v>215</v>
      </c>
      <c r="C21" s="293">
        <v>261</v>
      </c>
      <c r="D21" s="293">
        <v>195</v>
      </c>
      <c r="E21" s="293">
        <v>236</v>
      </c>
      <c r="F21" s="293">
        <v>251</v>
      </c>
      <c r="G21" s="293">
        <v>244</v>
      </c>
      <c r="H21" s="293">
        <v>352</v>
      </c>
      <c r="I21" s="293">
        <v>216</v>
      </c>
      <c r="J21" s="293">
        <v>450</v>
      </c>
      <c r="K21" s="293">
        <v>301</v>
      </c>
      <c r="L21" s="293">
        <v>582</v>
      </c>
      <c r="M21" s="293">
        <v>688</v>
      </c>
      <c r="N21" s="293">
        <v>3991</v>
      </c>
    </row>
    <row r="22" spans="1:14">
      <c r="A22" s="292">
        <v>2011</v>
      </c>
      <c r="B22" s="293">
        <v>242</v>
      </c>
      <c r="C22" s="293">
        <v>292</v>
      </c>
      <c r="D22" s="293">
        <v>623</v>
      </c>
      <c r="E22" s="293">
        <v>481</v>
      </c>
      <c r="F22" s="293">
        <v>550</v>
      </c>
      <c r="G22" s="293">
        <v>332</v>
      </c>
      <c r="H22" s="293">
        <v>491</v>
      </c>
      <c r="I22" s="293">
        <v>455</v>
      </c>
      <c r="J22" s="293">
        <v>300</v>
      </c>
      <c r="K22" s="293">
        <v>179</v>
      </c>
      <c r="L22" s="293">
        <v>135</v>
      </c>
      <c r="M22" s="293">
        <v>175</v>
      </c>
      <c r="N22" s="293">
        <v>4255</v>
      </c>
    </row>
    <row r="23" spans="1:14">
      <c r="A23" s="292">
        <v>2012</v>
      </c>
      <c r="B23" s="294">
        <v>0</v>
      </c>
      <c r="C23" s="294">
        <v>0</v>
      </c>
      <c r="D23" s="294">
        <v>507</v>
      </c>
      <c r="E23" s="294">
        <v>1002</v>
      </c>
      <c r="F23" s="294">
        <v>517</v>
      </c>
      <c r="G23" s="294">
        <v>318</v>
      </c>
      <c r="H23" s="294">
        <v>347</v>
      </c>
      <c r="I23" s="294">
        <v>346</v>
      </c>
      <c r="J23" s="294">
        <v>196</v>
      </c>
      <c r="K23" s="294">
        <v>444</v>
      </c>
      <c r="L23" s="294">
        <v>336</v>
      </c>
      <c r="M23" s="294">
        <v>363</v>
      </c>
      <c r="N23" s="293">
        <v>4376</v>
      </c>
    </row>
    <row r="24" spans="1:14">
      <c r="A24" s="292">
        <v>2013</v>
      </c>
      <c r="B24" s="294">
        <v>125</v>
      </c>
      <c r="C24" s="294">
        <v>331</v>
      </c>
      <c r="D24" s="294">
        <v>330</v>
      </c>
      <c r="E24" s="294">
        <v>339</v>
      </c>
      <c r="F24" s="294">
        <v>326</v>
      </c>
      <c r="G24" s="294">
        <v>223</v>
      </c>
      <c r="H24" s="294">
        <v>420</v>
      </c>
      <c r="I24" s="294">
        <v>266</v>
      </c>
      <c r="J24" s="294">
        <v>390</v>
      </c>
      <c r="K24" s="294">
        <v>304</v>
      </c>
      <c r="L24" s="294">
        <v>317</v>
      </c>
      <c r="M24" s="294">
        <v>351</v>
      </c>
      <c r="N24" s="293">
        <v>3722</v>
      </c>
    </row>
    <row r="25" spans="1:14">
      <c r="A25" s="292">
        <v>2014</v>
      </c>
      <c r="B25" s="294">
        <v>220</v>
      </c>
      <c r="C25" s="294">
        <v>284</v>
      </c>
      <c r="D25" s="294">
        <v>253</v>
      </c>
      <c r="E25" s="294">
        <v>237</v>
      </c>
      <c r="F25" s="294">
        <v>357</v>
      </c>
      <c r="G25" s="294">
        <v>275</v>
      </c>
      <c r="H25" s="294">
        <v>278</v>
      </c>
      <c r="I25" s="294">
        <v>88</v>
      </c>
      <c r="J25" s="294">
        <v>244</v>
      </c>
      <c r="K25" s="294">
        <v>245</v>
      </c>
      <c r="L25" s="294">
        <v>145</v>
      </c>
      <c r="M25" s="294">
        <v>342</v>
      </c>
      <c r="N25" s="293">
        <v>2968</v>
      </c>
    </row>
    <row r="26" spans="1:14">
      <c r="A26" s="292">
        <v>2015</v>
      </c>
      <c r="B26" s="294">
        <v>225</v>
      </c>
      <c r="C26" s="294">
        <v>112</v>
      </c>
      <c r="D26" s="294">
        <v>155</v>
      </c>
      <c r="E26" s="294">
        <v>388</v>
      </c>
      <c r="F26" s="294">
        <v>364</v>
      </c>
      <c r="G26" s="294">
        <v>208</v>
      </c>
      <c r="H26" s="294">
        <v>393</v>
      </c>
      <c r="I26" s="294">
        <v>166</v>
      </c>
      <c r="J26" s="294">
        <v>474</v>
      </c>
      <c r="K26" s="294">
        <v>0</v>
      </c>
      <c r="L26" s="294">
        <v>0</v>
      </c>
      <c r="M26" s="294">
        <v>0</v>
      </c>
      <c r="N26" s="293">
        <v>2485</v>
      </c>
    </row>
    <row r="27" spans="1:14">
      <c r="A27" s="292">
        <v>2016</v>
      </c>
      <c r="B27" s="294">
        <v>0</v>
      </c>
      <c r="C27" s="294">
        <v>0</v>
      </c>
      <c r="D27" s="294">
        <v>0</v>
      </c>
      <c r="E27" s="294">
        <v>74</v>
      </c>
      <c r="F27" s="294">
        <v>0</v>
      </c>
      <c r="G27" s="294">
        <v>0</v>
      </c>
      <c r="H27" s="294">
        <v>0</v>
      </c>
      <c r="I27" s="294">
        <v>0</v>
      </c>
      <c r="J27" s="294">
        <v>0</v>
      </c>
      <c r="K27" s="294">
        <v>908</v>
      </c>
      <c r="L27" s="294">
        <v>179</v>
      </c>
      <c r="M27" s="294">
        <v>285</v>
      </c>
      <c r="N27" s="293">
        <v>1446</v>
      </c>
    </row>
    <row r="28" spans="1:14">
      <c r="A28" s="292">
        <v>2017</v>
      </c>
      <c r="B28" s="294">
        <v>0</v>
      </c>
      <c r="C28" s="293">
        <v>61</v>
      </c>
      <c r="D28" s="293">
        <v>247</v>
      </c>
      <c r="E28" s="293">
        <v>81</v>
      </c>
      <c r="F28" s="293">
        <v>110</v>
      </c>
      <c r="G28" s="293">
        <v>213</v>
      </c>
      <c r="H28" s="293">
        <v>108</v>
      </c>
      <c r="I28" s="293">
        <v>148</v>
      </c>
      <c r="J28" s="293">
        <v>325</v>
      </c>
      <c r="K28" s="293">
        <v>217</v>
      </c>
      <c r="L28" s="293">
        <v>130</v>
      </c>
      <c r="M28" s="293">
        <v>490</v>
      </c>
      <c r="N28" s="293">
        <v>2130</v>
      </c>
    </row>
    <row r="29" spans="1:14" ht="13.5" thickBot="1">
      <c r="A29" s="292">
        <v>2018</v>
      </c>
      <c r="B29" s="294">
        <v>134</v>
      </c>
      <c r="C29" s="293">
        <v>202</v>
      </c>
      <c r="D29" s="604">
        <v>178</v>
      </c>
      <c r="E29" s="293">
        <v>0</v>
      </c>
      <c r="F29" s="293">
        <v>0</v>
      </c>
      <c r="G29" s="293">
        <v>0</v>
      </c>
      <c r="H29" s="293">
        <v>0</v>
      </c>
      <c r="I29" s="293">
        <v>0</v>
      </c>
      <c r="J29" s="293">
        <v>0</v>
      </c>
      <c r="K29" s="293">
        <v>0</v>
      </c>
      <c r="L29" s="293">
        <v>0</v>
      </c>
      <c r="M29" s="293">
        <v>0</v>
      </c>
      <c r="N29" s="293">
        <v>514</v>
      </c>
    </row>
    <row r="30" spans="1:14" ht="13.5" thickBot="1">
      <c r="A30" s="295" t="s">
        <v>386</v>
      </c>
      <c r="B30" s="296"/>
      <c r="C30" s="296"/>
      <c r="D30" s="296"/>
      <c r="E30" s="296"/>
      <c r="F30" s="296"/>
      <c r="G30" s="296"/>
      <c r="H30" s="296"/>
      <c r="I30" s="296"/>
      <c r="J30" s="296"/>
      <c r="K30" s="296"/>
      <c r="L30" s="296"/>
      <c r="M30" s="296"/>
      <c r="N30" s="297"/>
    </row>
    <row r="31" spans="1:14" hidden="1">
      <c r="A31" s="292">
        <v>2008</v>
      </c>
      <c r="B31" s="293">
        <v>800</v>
      </c>
      <c r="C31" s="293">
        <v>92518</v>
      </c>
      <c r="D31" s="293">
        <v>192433</v>
      </c>
      <c r="E31" s="293">
        <v>141524</v>
      </c>
      <c r="F31" s="293">
        <v>400303</v>
      </c>
      <c r="G31" s="293">
        <v>229588</v>
      </c>
      <c r="H31" s="293">
        <v>70032</v>
      </c>
      <c r="I31" s="293">
        <v>304691</v>
      </c>
      <c r="J31" s="293">
        <v>431052</v>
      </c>
      <c r="K31" s="293">
        <v>498837</v>
      </c>
      <c r="L31" s="293">
        <v>298851</v>
      </c>
      <c r="M31" s="293">
        <v>480402</v>
      </c>
      <c r="N31" s="293">
        <v>3141031</v>
      </c>
    </row>
    <row r="32" spans="1:14">
      <c r="A32" s="292">
        <v>2009</v>
      </c>
      <c r="B32" s="293">
        <v>79054</v>
      </c>
      <c r="C32" s="293">
        <v>233271</v>
      </c>
      <c r="D32" s="293">
        <v>245697</v>
      </c>
      <c r="E32" s="293">
        <v>49862</v>
      </c>
      <c r="F32" s="293">
        <v>128089</v>
      </c>
      <c r="G32" s="293">
        <v>262520</v>
      </c>
      <c r="H32" s="293">
        <v>287412</v>
      </c>
      <c r="I32" s="293">
        <v>58346</v>
      </c>
      <c r="J32" s="293">
        <v>184683</v>
      </c>
      <c r="K32" s="293">
        <v>187909</v>
      </c>
      <c r="L32" s="293">
        <v>239235</v>
      </c>
      <c r="M32" s="293">
        <v>252290</v>
      </c>
      <c r="N32" s="293">
        <v>2208368</v>
      </c>
    </row>
    <row r="33" spans="1:14">
      <c r="A33" s="292">
        <v>2010</v>
      </c>
      <c r="B33" s="293">
        <v>105549</v>
      </c>
      <c r="C33" s="293">
        <v>186481</v>
      </c>
      <c r="D33" s="293">
        <v>113138</v>
      </c>
      <c r="E33" s="293">
        <v>126981</v>
      </c>
      <c r="F33" s="293">
        <v>144408</v>
      </c>
      <c r="G33" s="293">
        <v>153551</v>
      </c>
      <c r="H33" s="293">
        <v>236173</v>
      </c>
      <c r="I33" s="293">
        <v>117965</v>
      </c>
      <c r="J33" s="293">
        <v>274273</v>
      </c>
      <c r="K33" s="293">
        <v>201597</v>
      </c>
      <c r="L33" s="293">
        <v>391211</v>
      </c>
      <c r="M33" s="293">
        <v>445154</v>
      </c>
      <c r="N33" s="293">
        <v>2496481</v>
      </c>
    </row>
    <row r="34" spans="1:14">
      <c r="A34" s="292">
        <v>2011</v>
      </c>
      <c r="B34" s="294">
        <v>161710</v>
      </c>
      <c r="C34" s="294">
        <v>170715</v>
      </c>
      <c r="D34" s="294">
        <v>432702</v>
      </c>
      <c r="E34" s="294">
        <v>390251</v>
      </c>
      <c r="F34" s="294">
        <v>437382</v>
      </c>
      <c r="G34" s="294">
        <v>220084</v>
      </c>
      <c r="H34" s="294">
        <v>342824</v>
      </c>
      <c r="I34" s="294">
        <v>299026</v>
      </c>
      <c r="J34" s="293">
        <v>171908</v>
      </c>
      <c r="K34" s="293">
        <v>171167</v>
      </c>
      <c r="L34" s="293">
        <v>101514</v>
      </c>
      <c r="M34" s="293">
        <v>113158</v>
      </c>
      <c r="N34" s="293">
        <v>3012441</v>
      </c>
    </row>
    <row r="35" spans="1:14">
      <c r="A35" s="292">
        <v>2012</v>
      </c>
      <c r="B35" s="294">
        <v>0</v>
      </c>
      <c r="C35" s="294">
        <v>0</v>
      </c>
      <c r="D35" s="294">
        <v>344770</v>
      </c>
      <c r="E35" s="294">
        <v>600417</v>
      </c>
      <c r="F35" s="294">
        <v>306692</v>
      </c>
      <c r="G35" s="294">
        <v>200734</v>
      </c>
      <c r="H35" s="294">
        <v>230042</v>
      </c>
      <c r="I35" s="294">
        <v>200873</v>
      </c>
      <c r="J35" s="293">
        <v>133315</v>
      </c>
      <c r="K35" s="293">
        <v>287218</v>
      </c>
      <c r="L35" s="293">
        <v>214813</v>
      </c>
      <c r="M35" s="293">
        <v>220432</v>
      </c>
      <c r="N35" s="293">
        <v>2739306</v>
      </c>
    </row>
    <row r="36" spans="1:14">
      <c r="A36" s="292">
        <v>2013</v>
      </c>
      <c r="B36" s="294">
        <v>58586</v>
      </c>
      <c r="C36" s="294">
        <v>147664</v>
      </c>
      <c r="D36" s="294">
        <v>152719</v>
      </c>
      <c r="E36" s="294">
        <v>169137</v>
      </c>
      <c r="F36" s="294">
        <v>158259</v>
      </c>
      <c r="G36" s="294">
        <v>117696</v>
      </c>
      <c r="H36" s="294">
        <v>226659</v>
      </c>
      <c r="I36" s="298">
        <v>141609</v>
      </c>
      <c r="J36" s="298">
        <v>204049</v>
      </c>
      <c r="K36" s="298">
        <v>160318</v>
      </c>
      <c r="L36" s="298">
        <v>150143</v>
      </c>
      <c r="M36" s="298">
        <v>173860</v>
      </c>
      <c r="N36" s="293">
        <v>1860699</v>
      </c>
    </row>
    <row r="37" spans="1:14">
      <c r="A37" s="292">
        <v>2014</v>
      </c>
      <c r="B37" s="294">
        <v>98436.3</v>
      </c>
      <c r="C37" s="294">
        <v>133326</v>
      </c>
      <c r="D37" s="294">
        <v>132626.29999999999</v>
      </c>
      <c r="E37" s="294">
        <v>139241</v>
      </c>
      <c r="F37" s="294">
        <v>190666</v>
      </c>
      <c r="G37" s="294">
        <v>126401</v>
      </c>
      <c r="H37" s="294">
        <v>133390</v>
      </c>
      <c r="I37" s="298">
        <v>41694</v>
      </c>
      <c r="J37" s="298">
        <v>127290.4</v>
      </c>
      <c r="K37" s="298">
        <v>127743</v>
      </c>
      <c r="L37" s="298">
        <v>68142</v>
      </c>
      <c r="M37" s="298">
        <v>180040</v>
      </c>
      <c r="N37" s="293">
        <v>1498996</v>
      </c>
    </row>
    <row r="38" spans="1:14">
      <c r="A38" s="292">
        <v>2015</v>
      </c>
      <c r="B38" s="294">
        <v>110934</v>
      </c>
      <c r="C38" s="294">
        <v>53376</v>
      </c>
      <c r="D38" s="294">
        <v>106585</v>
      </c>
      <c r="E38" s="294">
        <v>228911</v>
      </c>
      <c r="F38" s="294">
        <v>208849</v>
      </c>
      <c r="G38" s="294">
        <v>117497</v>
      </c>
      <c r="H38" s="294">
        <v>210342</v>
      </c>
      <c r="I38" s="298">
        <v>97422</v>
      </c>
      <c r="J38" s="298">
        <v>253813</v>
      </c>
      <c r="K38" s="298">
        <v>0</v>
      </c>
      <c r="L38" s="298">
        <v>0</v>
      </c>
      <c r="M38" s="298">
        <v>0</v>
      </c>
      <c r="N38" s="293">
        <v>1387729</v>
      </c>
    </row>
    <row r="39" spans="1:14">
      <c r="A39" s="292">
        <v>2016</v>
      </c>
      <c r="B39" s="294">
        <v>0</v>
      </c>
      <c r="C39" s="294">
        <v>0</v>
      </c>
      <c r="D39" s="294">
        <v>0</v>
      </c>
      <c r="E39" s="294">
        <v>35313</v>
      </c>
      <c r="F39" s="294">
        <v>0</v>
      </c>
      <c r="G39" s="294">
        <v>0</v>
      </c>
      <c r="H39" s="294">
        <v>0</v>
      </c>
      <c r="I39" s="298">
        <v>0</v>
      </c>
      <c r="J39" s="298">
        <v>0</v>
      </c>
      <c r="K39" s="298">
        <v>427494</v>
      </c>
      <c r="L39" s="298">
        <v>84556</v>
      </c>
      <c r="M39" s="298">
        <v>138372</v>
      </c>
      <c r="N39" s="293">
        <v>685735</v>
      </c>
    </row>
    <row r="40" spans="1:14">
      <c r="A40" s="292">
        <v>2017</v>
      </c>
      <c r="B40" s="294">
        <v>0</v>
      </c>
      <c r="C40" s="294">
        <v>32699</v>
      </c>
      <c r="D40" s="294">
        <v>119341</v>
      </c>
      <c r="E40" s="294">
        <v>39632</v>
      </c>
      <c r="F40" s="294">
        <v>52597</v>
      </c>
      <c r="G40" s="294">
        <v>103011</v>
      </c>
      <c r="H40" s="294">
        <v>58147</v>
      </c>
      <c r="I40" s="294">
        <v>71465</v>
      </c>
      <c r="J40" s="293">
        <v>169386</v>
      </c>
      <c r="K40" s="293">
        <v>116649</v>
      </c>
      <c r="L40" s="293">
        <v>66266</v>
      </c>
      <c r="M40" s="293">
        <v>248824</v>
      </c>
      <c r="N40" s="293">
        <v>1078017</v>
      </c>
    </row>
    <row r="41" spans="1:14">
      <c r="A41" s="292">
        <v>2018</v>
      </c>
      <c r="B41" s="294">
        <v>77038</v>
      </c>
      <c r="C41" s="293">
        <v>101004</v>
      </c>
      <c r="D41" s="604">
        <v>87582</v>
      </c>
      <c r="E41" s="293">
        <v>0</v>
      </c>
      <c r="F41" s="293">
        <v>0</v>
      </c>
      <c r="G41" s="293">
        <v>0</v>
      </c>
      <c r="H41" s="293">
        <v>0</v>
      </c>
      <c r="I41" s="293">
        <v>0</v>
      </c>
      <c r="J41" s="293">
        <v>0</v>
      </c>
      <c r="K41" s="293">
        <v>0</v>
      </c>
      <c r="L41" s="293">
        <v>0</v>
      </c>
      <c r="M41" s="293">
        <v>0</v>
      </c>
      <c r="N41" s="293">
        <v>265624</v>
      </c>
    </row>
    <row r="43" spans="1:14">
      <c r="A43" s="300" t="s">
        <v>420</v>
      </c>
      <c r="B43" s="301"/>
      <c r="C43" s="301"/>
      <c r="D43" s="301"/>
      <c r="E43" s="301"/>
      <c r="F43" s="301"/>
      <c r="G43" s="301"/>
      <c r="H43" s="301"/>
      <c r="I43" s="301"/>
      <c r="J43" s="301"/>
      <c r="K43" s="301"/>
      <c r="L43" s="301"/>
      <c r="M43" s="301"/>
      <c r="N43" s="301"/>
    </row>
    <row r="44" spans="1:14">
      <c r="A44" s="302" t="s">
        <v>421</v>
      </c>
      <c r="B44" s="303"/>
      <c r="C44" s="303"/>
      <c r="D44" s="303"/>
      <c r="E44" s="303"/>
      <c r="F44" s="303"/>
      <c r="G44" s="303"/>
      <c r="H44" s="303"/>
      <c r="I44" s="303"/>
      <c r="J44" s="303"/>
      <c r="K44" s="303"/>
      <c r="L44" s="303"/>
      <c r="M44" s="303"/>
      <c r="N44" s="303"/>
    </row>
  </sheetData>
  <printOptions horizontalCentered="1" verticalCentered="1"/>
  <pageMargins left="0" right="0" top="0" bottom="0" header="0.31496062992125984" footer="0.31496062992125984"/>
  <pageSetup paperSize="9" scale="67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0"/>
  </sheetPr>
  <dimension ref="A2:F50"/>
  <sheetViews>
    <sheetView view="pageBreakPreview" zoomScaleNormal="100" zoomScaleSheetLayoutView="100" workbookViewId="0"/>
  </sheetViews>
  <sheetFormatPr baseColWidth="10" defaultColWidth="11.5703125" defaultRowHeight="12.75"/>
  <cols>
    <col min="1" max="1" width="14.85546875" style="236" customWidth="1"/>
    <col min="2" max="2" width="44.85546875" style="199" customWidth="1"/>
    <col min="3" max="3" width="20.5703125" style="211" customWidth="1"/>
    <col min="4" max="4" width="15.7109375" style="211" customWidth="1"/>
    <col min="5" max="5" width="15.7109375" style="199" customWidth="1"/>
    <col min="6" max="6" width="25" style="199" customWidth="1"/>
    <col min="7" max="16384" width="11.5703125" style="199"/>
  </cols>
  <sheetData>
    <row r="2" spans="1:4" ht="15.75">
      <c r="A2" s="138" t="s">
        <v>516</v>
      </c>
    </row>
    <row r="3" spans="1:4">
      <c r="A3" s="238" t="s">
        <v>387</v>
      </c>
      <c r="B3" s="269" t="s">
        <v>388</v>
      </c>
      <c r="C3" s="270" t="s">
        <v>435</v>
      </c>
      <c r="D3" s="270" t="s">
        <v>389</v>
      </c>
    </row>
    <row r="5" spans="1:4">
      <c r="A5" s="283">
        <v>653</v>
      </c>
      <c r="B5" s="271" t="s">
        <v>314</v>
      </c>
      <c r="C5" s="216">
        <v>1357695.7879000003</v>
      </c>
      <c r="D5" s="272">
        <f t="shared" ref="D5:D10" si="0">C5/$F$19</f>
        <v>1.0563953533554995E-2</v>
      </c>
    </row>
    <row r="6" spans="1:4">
      <c r="A6" s="283">
        <v>283</v>
      </c>
      <c r="B6" s="271" t="s">
        <v>313</v>
      </c>
      <c r="C6" s="216">
        <v>290977.01649999997</v>
      </c>
      <c r="D6" s="272">
        <f t="shared" si="0"/>
        <v>2.2640327156004019E-3</v>
      </c>
    </row>
    <row r="7" spans="1:4">
      <c r="A7" s="236">
        <v>142</v>
      </c>
      <c r="B7" s="199" t="s">
        <v>390</v>
      </c>
      <c r="C7" s="211">
        <v>56727.708600000005</v>
      </c>
      <c r="D7" s="273">
        <f t="shared" si="0"/>
        <v>4.4138671052545585E-4</v>
      </c>
    </row>
    <row r="8" spans="1:4">
      <c r="A8" s="236">
        <v>75</v>
      </c>
      <c r="B8" s="199" t="s">
        <v>391</v>
      </c>
      <c r="C8" s="211">
        <v>44849.317500000012</v>
      </c>
      <c r="D8" s="273">
        <f t="shared" si="0"/>
        <v>3.4896337626153938E-4</v>
      </c>
    </row>
    <row r="9" spans="1:4">
      <c r="A9" s="236">
        <v>23</v>
      </c>
      <c r="B9" s="199" t="s">
        <v>498</v>
      </c>
      <c r="C9" s="211">
        <v>35907.166700000002</v>
      </c>
      <c r="D9" s="273">
        <f t="shared" si="0"/>
        <v>2.7938632786592382E-4</v>
      </c>
    </row>
    <row r="10" spans="1:4">
      <c r="A10" s="236">
        <v>76</v>
      </c>
      <c r="B10" s="199" t="s">
        <v>392</v>
      </c>
      <c r="C10" s="211">
        <v>33546.315199999997</v>
      </c>
      <c r="D10" s="273">
        <f t="shared" si="0"/>
        <v>2.6101702469219946E-4</v>
      </c>
    </row>
    <row r="11" spans="1:4">
      <c r="D11" s="274"/>
    </row>
    <row r="12" spans="1:4">
      <c r="D12" s="274"/>
    </row>
    <row r="13" spans="1:4">
      <c r="A13" s="284">
        <f>SUM(A5:A6)</f>
        <v>936</v>
      </c>
      <c r="B13" s="275" t="s">
        <v>393</v>
      </c>
      <c r="C13" s="276">
        <f>SUM(C5:C6)</f>
        <v>1648672.8044000003</v>
      </c>
      <c r="D13" s="277">
        <f>C13/$F$28</f>
        <v>1.2827986249155397E-2</v>
      </c>
    </row>
    <row r="16" spans="1:4" ht="15.75">
      <c r="A16" s="138" t="s">
        <v>517</v>
      </c>
    </row>
    <row r="17" spans="1:6">
      <c r="A17" s="238" t="s">
        <v>394</v>
      </c>
      <c r="B17" s="269" t="s">
        <v>432</v>
      </c>
      <c r="C17" s="270" t="s">
        <v>395</v>
      </c>
      <c r="D17" s="270" t="s">
        <v>435</v>
      </c>
      <c r="E17" s="278" t="s">
        <v>389</v>
      </c>
    </row>
    <row r="18" spans="1:6">
      <c r="A18" s="285"/>
      <c r="B18" s="279"/>
      <c r="C18" s="280"/>
      <c r="D18" s="280"/>
      <c r="E18" s="279"/>
    </row>
    <row r="19" spans="1:6">
      <c r="A19" s="236" t="s">
        <v>396</v>
      </c>
      <c r="B19" s="199" t="s">
        <v>397</v>
      </c>
      <c r="C19" s="211">
        <v>243</v>
      </c>
      <c r="D19" s="211">
        <v>23010287</v>
      </c>
      <c r="E19" s="273">
        <f>D19/F19</f>
        <v>0.17903834189376475</v>
      </c>
      <c r="F19" s="281">
        <v>128521560</v>
      </c>
    </row>
    <row r="20" spans="1:6">
      <c r="A20" s="236">
        <v>2</v>
      </c>
      <c r="B20" s="199" t="s">
        <v>398</v>
      </c>
      <c r="C20" s="211">
        <v>54</v>
      </c>
      <c r="D20" s="211">
        <v>16580666</v>
      </c>
      <c r="E20" s="273">
        <f t="shared" ref="E20:E30" si="1">D20/F20</f>
        <v>0.12901077453463838</v>
      </c>
      <c r="F20" s="281">
        <v>128521560</v>
      </c>
    </row>
    <row r="21" spans="1:6">
      <c r="A21" s="236" t="s">
        <v>399</v>
      </c>
      <c r="B21" s="199" t="s">
        <v>497</v>
      </c>
      <c r="C21" s="211">
        <v>66</v>
      </c>
      <c r="D21" s="211">
        <v>15212305</v>
      </c>
      <c r="E21" s="273">
        <f t="shared" si="1"/>
        <v>0.11836383716475275</v>
      </c>
      <c r="F21" s="281">
        <v>128521560</v>
      </c>
    </row>
    <row r="22" spans="1:6">
      <c r="A22" s="236" t="s">
        <v>400</v>
      </c>
      <c r="B22" s="199" t="s">
        <v>401</v>
      </c>
      <c r="C22" s="211">
        <v>15</v>
      </c>
      <c r="D22" s="211">
        <v>14811758</v>
      </c>
      <c r="E22" s="273">
        <f t="shared" si="1"/>
        <v>0.11524726279388454</v>
      </c>
      <c r="F22" s="281">
        <v>128521560</v>
      </c>
    </row>
    <row r="23" spans="1:6">
      <c r="A23" s="236" t="s">
        <v>402</v>
      </c>
      <c r="B23" s="199" t="s">
        <v>403</v>
      </c>
      <c r="C23" s="211">
        <v>9314</v>
      </c>
      <c r="D23" s="211">
        <v>5852337</v>
      </c>
      <c r="E23" s="273">
        <f t="shared" si="1"/>
        <v>4.5535838500559749E-2</v>
      </c>
      <c r="F23" s="281">
        <v>128521560</v>
      </c>
    </row>
    <row r="24" spans="1:6">
      <c r="A24" s="236" t="s">
        <v>404</v>
      </c>
      <c r="B24" s="199" t="s">
        <v>405</v>
      </c>
      <c r="C24" s="211">
        <v>61</v>
      </c>
      <c r="D24" s="211">
        <v>4156521</v>
      </c>
      <c r="E24" s="273">
        <f t="shared" si="1"/>
        <v>3.2341040678311096E-2</v>
      </c>
      <c r="F24" s="281">
        <v>128521560</v>
      </c>
    </row>
    <row r="25" spans="1:6">
      <c r="A25" s="236" t="s">
        <v>406</v>
      </c>
      <c r="B25" s="199" t="s">
        <v>407</v>
      </c>
      <c r="C25" s="211">
        <v>27</v>
      </c>
      <c r="D25" s="211">
        <v>1312238</v>
      </c>
      <c r="E25" s="273">
        <f t="shared" si="1"/>
        <v>1.021025577342821E-2</v>
      </c>
      <c r="F25" s="281">
        <v>128521560</v>
      </c>
    </row>
    <row r="26" spans="1:6">
      <c r="A26" s="236" t="s">
        <v>408</v>
      </c>
      <c r="B26" s="199" t="s">
        <v>409</v>
      </c>
      <c r="C26" s="211">
        <v>108</v>
      </c>
      <c r="D26" s="211">
        <v>634224</v>
      </c>
      <c r="E26" s="273">
        <f t="shared" si="1"/>
        <v>4.9347673651020107E-3</v>
      </c>
      <c r="F26" s="281">
        <v>128521560</v>
      </c>
    </row>
    <row r="27" spans="1:6">
      <c r="A27" s="236" t="s">
        <v>410</v>
      </c>
      <c r="B27" s="199" t="s">
        <v>411</v>
      </c>
      <c r="C27" s="211">
        <v>43</v>
      </c>
      <c r="D27" s="211">
        <v>362300</v>
      </c>
      <c r="E27" s="273">
        <f t="shared" si="1"/>
        <v>2.8189822781485067E-3</v>
      </c>
      <c r="F27" s="281">
        <v>128521560</v>
      </c>
    </row>
    <row r="28" spans="1:6">
      <c r="A28" s="236" t="s">
        <v>412</v>
      </c>
      <c r="B28" s="199" t="s">
        <v>413</v>
      </c>
      <c r="C28" s="211">
        <v>2167</v>
      </c>
      <c r="D28" s="211">
        <v>348466</v>
      </c>
      <c r="E28" s="273">
        <f t="shared" si="1"/>
        <v>2.7113427505859717E-3</v>
      </c>
      <c r="F28" s="281">
        <v>128521560</v>
      </c>
    </row>
    <row r="29" spans="1:6">
      <c r="A29" s="236" t="s">
        <v>414</v>
      </c>
      <c r="B29" s="199" t="s">
        <v>415</v>
      </c>
      <c r="C29" s="211">
        <v>6</v>
      </c>
      <c r="D29" s="211">
        <v>223665</v>
      </c>
      <c r="E29" s="274">
        <f t="shared" si="1"/>
        <v>1.740291667794882E-3</v>
      </c>
      <c r="F29" s="281">
        <v>128521560</v>
      </c>
    </row>
    <row r="30" spans="1:6">
      <c r="A30" s="236" t="s">
        <v>416</v>
      </c>
      <c r="B30" s="199" t="s">
        <v>417</v>
      </c>
      <c r="C30" s="211">
        <v>20</v>
      </c>
      <c r="D30" s="211">
        <v>4188.8599999999997</v>
      </c>
      <c r="E30" s="274">
        <f t="shared" si="1"/>
        <v>3.2592663830099786E-5</v>
      </c>
      <c r="F30" s="281">
        <v>128521560</v>
      </c>
    </row>
    <row r="31" spans="1:6">
      <c r="A31" s="268" t="s">
        <v>55</v>
      </c>
      <c r="B31" s="275"/>
      <c r="C31" s="276">
        <f>SUM(C19:C30)</f>
        <v>12124</v>
      </c>
      <c r="D31" s="276">
        <f>SUM(D19:D30)</f>
        <v>82508955.859999999</v>
      </c>
      <c r="E31" s="277">
        <f>D31/F31</f>
        <v>0.64198532806480091</v>
      </c>
      <c r="F31" s="281">
        <v>128521560</v>
      </c>
    </row>
    <row r="33" spans="1:5">
      <c r="A33" s="286" t="s">
        <v>418</v>
      </c>
      <c r="B33" s="214"/>
      <c r="C33" s="282"/>
      <c r="D33" s="282"/>
      <c r="E33" s="214"/>
    </row>
    <row r="50" spans="1:4">
      <c r="A50" s="236" t="s">
        <v>419</v>
      </c>
      <c r="C50" s="199"/>
      <c r="D50" s="199"/>
    </row>
  </sheetData>
  <printOptions horizontalCentered="1" verticalCentered="1"/>
  <pageMargins left="0" right="0" top="0" bottom="0" header="0.31496062992125984" footer="0.31496062992125984"/>
  <pageSetup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0"/>
  </sheetPr>
  <dimension ref="A1:I78"/>
  <sheetViews>
    <sheetView showGridLines="0" view="pageBreakPreview" topLeftCell="A40" zoomScaleNormal="120" zoomScaleSheetLayoutView="100" workbookViewId="0">
      <selection activeCell="A7" sqref="A7:H77"/>
    </sheetView>
  </sheetViews>
  <sheetFormatPr baseColWidth="10" defaultColWidth="11.5703125" defaultRowHeight="12" customHeight="1"/>
  <cols>
    <col min="1" max="1" width="51.7109375" style="56" customWidth="1"/>
    <col min="2" max="3" width="10.7109375" style="139" bestFit="1" customWidth="1"/>
    <col min="4" max="4" width="9.42578125" style="140" customWidth="1"/>
    <col min="5" max="6" width="11.7109375" style="139" bestFit="1" customWidth="1"/>
    <col min="7" max="7" width="10.28515625" style="140" customWidth="1"/>
    <col min="8" max="8" width="6.7109375" style="140" bestFit="1" customWidth="1"/>
    <col min="9" max="16384" width="11.5703125" style="56"/>
  </cols>
  <sheetData>
    <row r="1" spans="1:9" ht="12" customHeight="1">
      <c r="A1" s="222" t="s">
        <v>225</v>
      </c>
    </row>
    <row r="2" spans="1:9" ht="15.75">
      <c r="A2" s="138" t="s">
        <v>224</v>
      </c>
    </row>
    <row r="3" spans="1:9" s="454" customFormat="1" ht="12" customHeight="1" thickBot="1">
      <c r="A3" s="57"/>
      <c r="B3" s="452"/>
      <c r="C3" s="452"/>
      <c r="D3" s="453"/>
      <c r="E3" s="452"/>
      <c r="F3" s="452"/>
      <c r="G3" s="453"/>
      <c r="H3" s="453"/>
    </row>
    <row r="4" spans="1:9" ht="12" customHeight="1">
      <c r="A4" s="207"/>
      <c r="B4" s="629" t="s">
        <v>522</v>
      </c>
      <c r="C4" s="630"/>
      <c r="D4" s="631"/>
      <c r="E4" s="632" t="s">
        <v>521</v>
      </c>
      <c r="F4" s="633"/>
      <c r="G4" s="633"/>
      <c r="H4" s="634"/>
    </row>
    <row r="5" spans="1:9" ht="12" customHeight="1">
      <c r="A5" s="455" t="s">
        <v>46</v>
      </c>
      <c r="B5" s="456">
        <v>2017</v>
      </c>
      <c r="C5" s="457">
        <v>2018</v>
      </c>
      <c r="D5" s="458" t="s">
        <v>214</v>
      </c>
      <c r="E5" s="456">
        <v>2017</v>
      </c>
      <c r="F5" s="457">
        <v>2018</v>
      </c>
      <c r="G5" s="459" t="s">
        <v>214</v>
      </c>
      <c r="H5" s="460" t="s">
        <v>215</v>
      </c>
    </row>
    <row r="6" spans="1:9" ht="12.75" customHeight="1">
      <c r="A6" s="461" t="s">
        <v>439</v>
      </c>
      <c r="B6" s="462">
        <v>189426.073328</v>
      </c>
      <c r="C6" s="463">
        <v>200482.13647299999</v>
      </c>
      <c r="D6" s="464">
        <v>5.836611059268404E-2</v>
      </c>
      <c r="E6" s="462">
        <v>564025.29222900013</v>
      </c>
      <c r="F6" s="463">
        <v>567501.80820399988</v>
      </c>
      <c r="G6" s="465">
        <v>6.1637590067296077E-3</v>
      </c>
      <c r="H6" s="466">
        <v>1</v>
      </c>
      <c r="I6" s="559"/>
    </row>
    <row r="7" spans="1:9" ht="12.75" customHeight="1">
      <c r="A7" s="467" t="s">
        <v>22</v>
      </c>
      <c r="B7" s="193">
        <v>39598.171677000006</v>
      </c>
      <c r="C7" s="194">
        <v>43153.296869999998</v>
      </c>
      <c r="D7" s="195">
        <v>8.9780033835878736E-2</v>
      </c>
      <c r="E7" s="193">
        <v>123441.84245899999</v>
      </c>
      <c r="F7" s="194">
        <v>115344.20655500001</v>
      </c>
      <c r="G7" s="468">
        <v>-6.5598793267279132E-2</v>
      </c>
      <c r="H7" s="360">
        <v>0.20324905557576167</v>
      </c>
      <c r="I7" s="559"/>
    </row>
    <row r="8" spans="1:9" ht="12.75" customHeight="1">
      <c r="A8" s="467" t="s">
        <v>473</v>
      </c>
      <c r="B8" s="193">
        <v>30432.710685999999</v>
      </c>
      <c r="C8" s="194">
        <v>38985.827213999997</v>
      </c>
      <c r="D8" s="195">
        <v>0.2810501048115539</v>
      </c>
      <c r="E8" s="193">
        <v>93261.370572</v>
      </c>
      <c r="F8" s="194">
        <v>111410.30315099999</v>
      </c>
      <c r="G8" s="468">
        <v>0.19460289364918326</v>
      </c>
      <c r="H8" s="360">
        <v>0.19631708928573374</v>
      </c>
      <c r="I8" s="559"/>
    </row>
    <row r="9" spans="1:9" ht="12.75" customHeight="1">
      <c r="A9" s="467" t="s">
        <v>160</v>
      </c>
      <c r="B9" s="193">
        <v>36898.934108000001</v>
      </c>
      <c r="C9" s="194">
        <v>32043.532232000001</v>
      </c>
      <c r="D9" s="195">
        <v>-0.13158650766953472</v>
      </c>
      <c r="E9" s="193">
        <v>110543.213936</v>
      </c>
      <c r="F9" s="194">
        <v>87063.039235999997</v>
      </c>
      <c r="G9" s="468">
        <v>-0.21240720134656177</v>
      </c>
      <c r="H9" s="360">
        <v>0.15341455829283182</v>
      </c>
      <c r="I9" s="559"/>
    </row>
    <row r="10" spans="1:9" ht="12.75" customHeight="1">
      <c r="A10" s="469" t="s">
        <v>523</v>
      </c>
      <c r="B10" s="193">
        <v>24972.887490000001</v>
      </c>
      <c r="C10" s="194">
        <v>25964.743047</v>
      </c>
      <c r="D10" s="195">
        <v>3.9717295703076916E-2</v>
      </c>
      <c r="E10" s="193">
        <v>74247.205025999996</v>
      </c>
      <c r="F10" s="194">
        <v>68945.671714999989</v>
      </c>
      <c r="G10" s="468">
        <v>-7.1403809869253765E-2</v>
      </c>
      <c r="H10" s="360">
        <v>0.12148978332456006</v>
      </c>
      <c r="I10" s="559"/>
    </row>
    <row r="11" spans="1:9" ht="12.75" customHeight="1">
      <c r="A11" s="469" t="s">
        <v>474</v>
      </c>
      <c r="B11" s="193">
        <v>16399.332571000003</v>
      </c>
      <c r="C11" s="194">
        <v>15994.13816</v>
      </c>
      <c r="D11" s="195">
        <v>-2.4707981818512192E-2</v>
      </c>
      <c r="E11" s="193">
        <v>46422.393578999996</v>
      </c>
      <c r="F11" s="194">
        <v>48979.057901</v>
      </c>
      <c r="G11" s="468">
        <v>5.5073944380941153E-2</v>
      </c>
      <c r="H11" s="360">
        <v>8.6306434962747286E-2</v>
      </c>
      <c r="I11" s="559"/>
    </row>
    <row r="12" spans="1:9" ht="12.75" customHeight="1">
      <c r="A12" s="469" t="s">
        <v>506</v>
      </c>
      <c r="B12" s="193">
        <v>14814.478499999999</v>
      </c>
      <c r="C12" s="194">
        <v>14469.781199999999</v>
      </c>
      <c r="D12" s="195">
        <v>-2.3267595953512576E-2</v>
      </c>
      <c r="E12" s="193">
        <v>38333.008500000004</v>
      </c>
      <c r="F12" s="194">
        <v>47058.742400000003</v>
      </c>
      <c r="G12" s="468">
        <v>0.22762976978444049</v>
      </c>
      <c r="H12" s="360">
        <v>8.2922629883645751E-2</v>
      </c>
      <c r="I12" s="559"/>
    </row>
    <row r="13" spans="1:9" ht="12.75" customHeight="1">
      <c r="A13" s="469" t="s">
        <v>524</v>
      </c>
      <c r="B13" s="193">
        <v>8948.8334799999993</v>
      </c>
      <c r="C13" s="194">
        <v>9562.3439600000002</v>
      </c>
      <c r="D13" s="195">
        <v>6.8557592603678774E-2</v>
      </c>
      <c r="E13" s="193">
        <v>27209.224719999998</v>
      </c>
      <c r="F13" s="194">
        <v>32034.942591999999</v>
      </c>
      <c r="G13" s="468">
        <v>0.17735594900845819</v>
      </c>
      <c r="H13" s="360">
        <v>5.6449058186056736E-2</v>
      </c>
      <c r="I13" s="559"/>
    </row>
    <row r="14" spans="1:9" ht="12.75" customHeight="1">
      <c r="A14" s="469" t="s">
        <v>574</v>
      </c>
      <c r="B14" s="193">
        <v>3535.283363</v>
      </c>
      <c r="C14" s="194">
        <v>4152.740914</v>
      </c>
      <c r="D14" s="195">
        <v>0.17465574540990469</v>
      </c>
      <c r="E14" s="193">
        <v>9609.9167670000006</v>
      </c>
      <c r="F14" s="194">
        <v>10756.318028</v>
      </c>
      <c r="G14" s="468">
        <v>0.11929356817498005</v>
      </c>
      <c r="H14" s="360">
        <v>1.8953803974723946E-2</v>
      </c>
      <c r="I14" s="559"/>
    </row>
    <row r="15" spans="1:9" ht="12.75" customHeight="1">
      <c r="A15" s="469" t="s">
        <v>23</v>
      </c>
      <c r="B15" s="193">
        <v>4178.7233000000006</v>
      </c>
      <c r="C15" s="194">
        <v>3881.602414</v>
      </c>
      <c r="D15" s="195">
        <v>-7.1103268790254859E-2</v>
      </c>
      <c r="E15" s="193">
        <v>11338.905699999999</v>
      </c>
      <c r="F15" s="194">
        <v>10684.630974</v>
      </c>
      <c r="G15" s="468">
        <v>-5.7701752118813343E-2</v>
      </c>
      <c r="H15" s="360">
        <v>1.8827483577213897E-2</v>
      </c>
      <c r="I15" s="559"/>
    </row>
    <row r="16" spans="1:9" ht="12.75" customHeight="1">
      <c r="A16" s="469" t="s">
        <v>25</v>
      </c>
      <c r="B16" s="196">
        <v>2442.6740450000002</v>
      </c>
      <c r="C16" s="197">
        <v>2990.6484300000002</v>
      </c>
      <c r="D16" s="195">
        <v>0.22433381405172304</v>
      </c>
      <c r="E16" s="196">
        <v>7226.6870749999998</v>
      </c>
      <c r="F16" s="197">
        <v>7682.8319519999995</v>
      </c>
      <c r="G16" s="468">
        <v>6.311950030021185E-2</v>
      </c>
      <c r="H16" s="360">
        <v>1.3537986735785433E-2</v>
      </c>
      <c r="I16" s="559"/>
    </row>
    <row r="17" spans="1:9" ht="12.75" customHeight="1">
      <c r="A17" s="469" t="s">
        <v>26</v>
      </c>
      <c r="B17" s="193">
        <v>7204.0441080000019</v>
      </c>
      <c r="C17" s="194">
        <v>9283.4820319999708</v>
      </c>
      <c r="D17" s="195">
        <v>0.28864869409819116</v>
      </c>
      <c r="E17" s="193">
        <v>22391.523895000224</v>
      </c>
      <c r="F17" s="194">
        <v>27542.063699999824</v>
      </c>
      <c r="G17" s="468">
        <v>0.23002185242736695</v>
      </c>
      <c r="H17" s="360">
        <v>4.8532116200939536E-2</v>
      </c>
      <c r="I17" s="559"/>
    </row>
    <row r="18" spans="1:9" ht="12.75" customHeight="1">
      <c r="A18" s="470" t="s">
        <v>440</v>
      </c>
      <c r="B18" s="462">
        <v>11719579.200151592</v>
      </c>
      <c r="C18" s="463">
        <v>11148314.455942504</v>
      </c>
      <c r="D18" s="464">
        <v>-4.8744475757431571E-2</v>
      </c>
      <c r="E18" s="462">
        <v>35630264.869694397</v>
      </c>
      <c r="F18" s="463">
        <v>33430386.444897842</v>
      </c>
      <c r="G18" s="465">
        <v>-6.1741848758123608E-2</v>
      </c>
      <c r="H18" s="466">
        <v>1</v>
      </c>
      <c r="I18" s="559"/>
    </row>
    <row r="19" spans="1:9" ht="12.75" customHeight="1">
      <c r="A19" s="471" t="s">
        <v>24</v>
      </c>
      <c r="B19" s="193">
        <v>1206177.1148000001</v>
      </c>
      <c r="C19" s="194">
        <v>1115884.6764</v>
      </c>
      <c r="D19" s="195">
        <v>-7.4858358106862033E-2</v>
      </c>
      <c r="E19" s="193">
        <v>4280358.5148</v>
      </c>
      <c r="F19" s="194">
        <v>3242061.8057999997</v>
      </c>
      <c r="G19" s="468">
        <v>-0.24257236991012066</v>
      </c>
      <c r="H19" s="360">
        <v>9.6979489338054142E-2</v>
      </c>
      <c r="I19" s="559"/>
    </row>
    <row r="20" spans="1:9" ht="12.75" customHeight="1">
      <c r="A20" s="471" t="s">
        <v>27</v>
      </c>
      <c r="B20" s="193">
        <v>1429910.52675</v>
      </c>
      <c r="C20" s="194">
        <v>902643.19137999997</v>
      </c>
      <c r="D20" s="195">
        <v>-0.36874148802051965</v>
      </c>
      <c r="E20" s="193">
        <v>3825787.8223299999</v>
      </c>
      <c r="F20" s="194">
        <v>2788523.6518000001</v>
      </c>
      <c r="G20" s="468">
        <v>-0.27112433273894421</v>
      </c>
      <c r="H20" s="360">
        <v>8.341284526866681E-2</v>
      </c>
      <c r="I20" s="559"/>
    </row>
    <row r="21" spans="1:9" ht="12.75" customHeight="1">
      <c r="A21" s="471" t="s">
        <v>125</v>
      </c>
      <c r="B21" s="193">
        <v>469039.81858000002</v>
      </c>
      <c r="C21" s="194">
        <v>617314.41761000012</v>
      </c>
      <c r="D21" s="195">
        <v>0.31612369175584232</v>
      </c>
      <c r="E21" s="193">
        <v>1346729.9442700001</v>
      </c>
      <c r="F21" s="194">
        <v>2216015.8102099998</v>
      </c>
      <c r="G21" s="468">
        <v>0.64547897641883889</v>
      </c>
      <c r="H21" s="360">
        <v>6.6287472143422052E-2</v>
      </c>
      <c r="I21" s="559"/>
    </row>
    <row r="22" spans="1:9" ht="12.75" customHeight="1">
      <c r="A22" s="471" t="s">
        <v>475</v>
      </c>
      <c r="B22" s="193">
        <v>615234.27603999991</v>
      </c>
      <c r="C22" s="194">
        <v>703349.37173800007</v>
      </c>
      <c r="D22" s="195">
        <v>0.14322201985422423</v>
      </c>
      <c r="E22" s="193">
        <v>1842797.3604009999</v>
      </c>
      <c r="F22" s="194">
        <v>2034579.8682779998</v>
      </c>
      <c r="G22" s="468">
        <v>0.104071403616113</v>
      </c>
      <c r="H22" s="360">
        <v>6.0860195906844453E-2</v>
      </c>
      <c r="I22" s="559"/>
    </row>
    <row r="23" spans="1:9" ht="12.75" customHeight="1">
      <c r="A23" s="471" t="s">
        <v>476</v>
      </c>
      <c r="B23" s="193">
        <v>353813.92794999998</v>
      </c>
      <c r="C23" s="194">
        <v>603030.3391199999</v>
      </c>
      <c r="D23" s="195">
        <v>0.7043713983052089</v>
      </c>
      <c r="E23" s="193">
        <v>1546455.3549500001</v>
      </c>
      <c r="F23" s="194">
        <v>1796796.5075400001</v>
      </c>
      <c r="G23" s="468">
        <v>0.16188062060032382</v>
      </c>
      <c r="H23" s="360">
        <v>5.3747404640433878E-2</v>
      </c>
      <c r="I23" s="559"/>
    </row>
    <row r="24" spans="1:9" ht="12.75" customHeight="1">
      <c r="A24" s="469" t="s">
        <v>500</v>
      </c>
      <c r="B24" s="193">
        <v>547691.76</v>
      </c>
      <c r="C24" s="194">
        <v>481267.25099999999</v>
      </c>
      <c r="D24" s="195">
        <v>-0.12128082591565736</v>
      </c>
      <c r="E24" s="193">
        <v>1589336.0730000001</v>
      </c>
      <c r="F24" s="194">
        <v>1516639.8419999999</v>
      </c>
      <c r="G24" s="468">
        <v>-4.5739999384006969E-2</v>
      </c>
      <c r="H24" s="360">
        <v>4.5367104699786387E-2</v>
      </c>
      <c r="I24" s="559"/>
    </row>
    <row r="25" spans="1:9" ht="12.75" customHeight="1">
      <c r="A25" s="471" t="s">
        <v>30</v>
      </c>
      <c r="B25" s="193">
        <v>445350.111378</v>
      </c>
      <c r="C25" s="194">
        <v>396030.26996499998</v>
      </c>
      <c r="D25" s="195">
        <v>-0.11074397457855079</v>
      </c>
      <c r="E25" s="193">
        <v>1319064.6101019999</v>
      </c>
      <c r="F25" s="194">
        <v>1288411.565187</v>
      </c>
      <c r="G25" s="468">
        <v>-2.3238471171347475E-2</v>
      </c>
      <c r="H25" s="360">
        <v>3.8540133758568559E-2</v>
      </c>
      <c r="I25" s="559"/>
    </row>
    <row r="26" spans="1:9" ht="12.75" customHeight="1">
      <c r="A26" s="471" t="s">
        <v>29</v>
      </c>
      <c r="B26" s="193">
        <v>611234.210035</v>
      </c>
      <c r="C26" s="194">
        <v>537770.39499499998</v>
      </c>
      <c r="D26" s="195">
        <v>-0.12018930523504789</v>
      </c>
      <c r="E26" s="193">
        <v>1647049.1126919999</v>
      </c>
      <c r="F26" s="194">
        <v>1253302.3478240001</v>
      </c>
      <c r="G26" s="468">
        <v>-0.23906194528980684</v>
      </c>
      <c r="H26" s="360">
        <v>3.7489915047490559E-2</v>
      </c>
      <c r="I26" s="559"/>
    </row>
    <row r="27" spans="1:9" ht="12.75" customHeight="1">
      <c r="A27" s="471" t="s">
        <v>474</v>
      </c>
      <c r="B27" s="193">
        <v>319651.2304</v>
      </c>
      <c r="C27" s="194">
        <v>307636.32900000003</v>
      </c>
      <c r="D27" s="195">
        <v>-3.7587533715934596E-2</v>
      </c>
      <c r="E27" s="193">
        <v>920397.47779999999</v>
      </c>
      <c r="F27" s="194">
        <v>1031830.8557000001</v>
      </c>
      <c r="G27" s="468">
        <v>0.12107092923196205</v>
      </c>
      <c r="H27" s="360">
        <v>3.0865059170067672E-2</v>
      </c>
      <c r="I27" s="559"/>
    </row>
    <row r="28" spans="1:9" ht="12.75" customHeight="1">
      <c r="A28" s="471" t="s">
        <v>25</v>
      </c>
      <c r="B28" s="193">
        <v>293830.62119999999</v>
      </c>
      <c r="C28" s="194">
        <v>385013.09700000001</v>
      </c>
      <c r="D28" s="195">
        <v>0.31032325843920594</v>
      </c>
      <c r="E28" s="193">
        <v>1055362.2392</v>
      </c>
      <c r="F28" s="194">
        <v>966714.09389999998</v>
      </c>
      <c r="G28" s="468">
        <v>-8.3997836958046079E-2</v>
      </c>
      <c r="H28" s="360">
        <v>2.8917227609480425E-2</v>
      </c>
      <c r="I28" s="559"/>
    </row>
    <row r="29" spans="1:9" ht="12.75" customHeight="1">
      <c r="A29" s="471" t="s">
        <v>26</v>
      </c>
      <c r="B29" s="193">
        <v>5427645.603018593</v>
      </c>
      <c r="C29" s="194">
        <v>5098375.1177345039</v>
      </c>
      <c r="D29" s="195">
        <v>-6.0665435691115266E-2</v>
      </c>
      <c r="E29" s="193">
        <v>16256926.360149398</v>
      </c>
      <c r="F29" s="194">
        <v>15295510.096658845</v>
      </c>
      <c r="G29" s="468">
        <v>-5.9138870546112221E-2</v>
      </c>
      <c r="H29" s="360">
        <v>0.45753315241718517</v>
      </c>
      <c r="I29" s="559"/>
    </row>
    <row r="30" spans="1:9" ht="12.75" customHeight="1">
      <c r="A30" s="470" t="s">
        <v>441</v>
      </c>
      <c r="B30" s="462">
        <v>109873.14109599998</v>
      </c>
      <c r="C30" s="463">
        <v>117752.58977499999</v>
      </c>
      <c r="D30" s="464">
        <v>7.1714056778584778E-2</v>
      </c>
      <c r="E30" s="462">
        <v>332579.70251199999</v>
      </c>
      <c r="F30" s="463">
        <v>345965.80295099993</v>
      </c>
      <c r="G30" s="465">
        <v>4.0249300657537734E-2</v>
      </c>
      <c r="H30" s="466">
        <v>1</v>
      </c>
      <c r="I30" s="559"/>
    </row>
    <row r="31" spans="1:9" ht="12.75" customHeight="1">
      <c r="A31" s="471" t="s">
        <v>473</v>
      </c>
      <c r="B31" s="193">
        <v>29418.95809</v>
      </c>
      <c r="C31" s="194">
        <v>34344.027786999999</v>
      </c>
      <c r="D31" s="195">
        <v>0.16741142503867645</v>
      </c>
      <c r="E31" s="193">
        <v>86643.219299999997</v>
      </c>
      <c r="F31" s="194">
        <v>105150.22247699999</v>
      </c>
      <c r="G31" s="468">
        <v>0.21360013312663217</v>
      </c>
      <c r="H31" s="360">
        <v>0.30393241638362939</v>
      </c>
      <c r="I31" s="559"/>
    </row>
    <row r="32" spans="1:9" ht="12.75" customHeight="1">
      <c r="A32" s="471" t="s">
        <v>31</v>
      </c>
      <c r="B32" s="193">
        <v>12024.937684</v>
      </c>
      <c r="C32" s="194">
        <v>13345.636813000001</v>
      </c>
      <c r="D32" s="195">
        <v>0.10983001855862251</v>
      </c>
      <c r="E32" s="193">
        <v>34102.640625999993</v>
      </c>
      <c r="F32" s="194">
        <v>34609.369211999998</v>
      </c>
      <c r="G32" s="468">
        <v>1.4858925194598305E-2</v>
      </c>
      <c r="H32" s="360">
        <v>0.10003696584110602</v>
      </c>
      <c r="I32" s="559"/>
    </row>
    <row r="33" spans="1:9" ht="12.75" customHeight="1">
      <c r="A33" s="471" t="s">
        <v>574</v>
      </c>
      <c r="B33" s="193">
        <v>10208.434687000001</v>
      </c>
      <c r="C33" s="194">
        <v>8683.6455389999992</v>
      </c>
      <c r="D33" s="195">
        <v>-0.1493656172323613</v>
      </c>
      <c r="E33" s="193">
        <v>41387.217085999997</v>
      </c>
      <c r="F33" s="194">
        <v>29061.609929999999</v>
      </c>
      <c r="G33" s="468">
        <v>-0.29781193382459548</v>
      </c>
      <c r="H33" s="360">
        <v>8.4001394594818007E-2</v>
      </c>
      <c r="I33" s="559"/>
    </row>
    <row r="34" spans="1:9" ht="12.75" customHeight="1">
      <c r="A34" s="471" t="s">
        <v>477</v>
      </c>
      <c r="B34" s="193">
        <v>8433.4372789999998</v>
      </c>
      <c r="C34" s="194">
        <v>7963.1634010000007</v>
      </c>
      <c r="D34" s="195">
        <v>-5.5763013637514347E-2</v>
      </c>
      <c r="E34" s="193">
        <v>25268.470394999997</v>
      </c>
      <c r="F34" s="194">
        <v>23092.726763999999</v>
      </c>
      <c r="G34" s="468">
        <v>-8.6105078660816847E-2</v>
      </c>
      <c r="H34" s="360">
        <v>6.6748581989968192E-2</v>
      </c>
      <c r="I34" s="559"/>
    </row>
    <row r="35" spans="1:9" ht="12.75" customHeight="1">
      <c r="A35" s="471" t="s">
        <v>572</v>
      </c>
      <c r="B35" s="193">
        <v>2703.7956170000002</v>
      </c>
      <c r="C35" s="194">
        <v>5896.5166669999999</v>
      </c>
      <c r="D35" s="195">
        <v>1.1808292867722328</v>
      </c>
      <c r="E35" s="193">
        <v>9850.2028599999994</v>
      </c>
      <c r="F35" s="194">
        <v>15951.142193</v>
      </c>
      <c r="G35" s="468">
        <v>0.61937194793976058</v>
      </c>
      <c r="H35" s="360">
        <v>4.6106123949074825E-2</v>
      </c>
      <c r="I35" s="559"/>
    </row>
    <row r="36" spans="1:9" ht="12.75" customHeight="1">
      <c r="A36" s="471" t="s">
        <v>23</v>
      </c>
      <c r="B36" s="193">
        <v>6279.4804000000004</v>
      </c>
      <c r="C36" s="194">
        <v>4679.9426059999996</v>
      </c>
      <c r="D36" s="195">
        <v>-0.2547245459990608</v>
      </c>
      <c r="E36" s="193">
        <v>17743.8976</v>
      </c>
      <c r="F36" s="194">
        <v>14266.77109</v>
      </c>
      <c r="G36" s="468">
        <v>-0.19596182239013826</v>
      </c>
      <c r="H36" s="360">
        <v>4.1237518183323572E-2</v>
      </c>
      <c r="I36" s="559"/>
    </row>
    <row r="37" spans="1:9" ht="12.75" customHeight="1">
      <c r="A37" s="471" t="s">
        <v>478</v>
      </c>
      <c r="B37" s="193">
        <v>4711.7539200000001</v>
      </c>
      <c r="C37" s="194">
        <v>4445.3684199999998</v>
      </c>
      <c r="D37" s="195">
        <v>-5.6536377859054299E-2</v>
      </c>
      <c r="E37" s="193">
        <v>13099.600619999999</v>
      </c>
      <c r="F37" s="194">
        <v>12535.00417</v>
      </c>
      <c r="G37" s="468">
        <v>-4.3100279648067508E-2</v>
      </c>
      <c r="H37" s="360">
        <v>3.6231916747492432E-2</v>
      </c>
      <c r="I37" s="559"/>
    </row>
    <row r="38" spans="1:9" ht="12.75" customHeight="1">
      <c r="A38" s="471" t="s">
        <v>32</v>
      </c>
      <c r="B38" s="193">
        <v>3167.5242469999998</v>
      </c>
      <c r="C38" s="194">
        <v>2484.5593829999998</v>
      </c>
      <c r="D38" s="195">
        <v>-0.21561472328012776</v>
      </c>
      <c r="E38" s="193">
        <v>8693.9396880000004</v>
      </c>
      <c r="F38" s="194">
        <v>8882.3388109999996</v>
      </c>
      <c r="G38" s="468">
        <v>2.1670166778364086E-2</v>
      </c>
      <c r="H38" s="360">
        <v>2.5674036957514062E-2</v>
      </c>
      <c r="I38" s="559"/>
    </row>
    <row r="39" spans="1:9" ht="12.75" customHeight="1">
      <c r="A39" s="471" t="s">
        <v>489</v>
      </c>
      <c r="B39" s="193">
        <v>3712.7966759999999</v>
      </c>
      <c r="C39" s="194">
        <v>3439.487736</v>
      </c>
      <c r="D39" s="195">
        <v>-7.3612687106381136E-2</v>
      </c>
      <c r="E39" s="193">
        <v>9389.1741330000004</v>
      </c>
      <c r="F39" s="194">
        <v>8846.6901319999997</v>
      </c>
      <c r="G39" s="468">
        <v>-5.7777605710106039E-2</v>
      </c>
      <c r="H39" s="360">
        <v>2.5570995909248811E-2</v>
      </c>
      <c r="I39" s="559"/>
    </row>
    <row r="40" spans="1:9" ht="12.75" customHeight="1">
      <c r="A40" s="471" t="s">
        <v>479</v>
      </c>
      <c r="B40" s="193">
        <v>2223.9803999999999</v>
      </c>
      <c r="C40" s="194">
        <v>2780.5594000000001</v>
      </c>
      <c r="D40" s="195">
        <v>0.2502625472778448</v>
      </c>
      <c r="E40" s="193">
        <v>6213.7021000000004</v>
      </c>
      <c r="F40" s="194">
        <v>8391.1525999999994</v>
      </c>
      <c r="G40" s="468">
        <v>0.35042724368778466</v>
      </c>
      <c r="H40" s="360">
        <v>2.4254283309002252E-2</v>
      </c>
      <c r="I40" s="559"/>
    </row>
    <row r="41" spans="1:9" ht="12.75" customHeight="1">
      <c r="A41" s="471" t="s">
        <v>26</v>
      </c>
      <c r="B41" s="193">
        <v>26988.042095999976</v>
      </c>
      <c r="C41" s="194">
        <v>29689.682023000001</v>
      </c>
      <c r="D41" s="195">
        <v>0.10010507310570893</v>
      </c>
      <c r="E41" s="193">
        <v>80187.638104000012</v>
      </c>
      <c r="F41" s="194">
        <v>85178.775571999955</v>
      </c>
      <c r="G41" s="468">
        <v>6.2243228333108469E-2</v>
      </c>
      <c r="H41" s="360">
        <v>0.24620576613482245</v>
      </c>
      <c r="I41" s="559"/>
    </row>
    <row r="42" spans="1:9" ht="12.75" customHeight="1">
      <c r="A42" s="470" t="s">
        <v>442</v>
      </c>
      <c r="B42" s="462">
        <v>25908.486015000002</v>
      </c>
      <c r="C42" s="463">
        <v>23163.186243999997</v>
      </c>
      <c r="D42" s="464">
        <v>-0.10596141238861212</v>
      </c>
      <c r="E42" s="462">
        <v>72333.364721000005</v>
      </c>
      <c r="F42" s="463">
        <v>67545.470348999996</v>
      </c>
      <c r="G42" s="465">
        <v>-6.6192059369387768E-2</v>
      </c>
      <c r="H42" s="466">
        <v>1</v>
      </c>
      <c r="I42" s="559"/>
    </row>
    <row r="43" spans="1:9" ht="12.75" customHeight="1">
      <c r="A43" s="471" t="s">
        <v>477</v>
      </c>
      <c r="B43" s="193">
        <v>2463.2564979999997</v>
      </c>
      <c r="C43" s="194">
        <v>2414.0420589999999</v>
      </c>
      <c r="D43" s="195">
        <v>-1.9979421160548516E-2</v>
      </c>
      <c r="E43" s="193">
        <v>6325.6613879999995</v>
      </c>
      <c r="F43" s="194">
        <v>6882.621333</v>
      </c>
      <c r="G43" s="468">
        <v>8.804770139239082E-2</v>
      </c>
      <c r="H43" s="360">
        <v>0.10189611971666279</v>
      </c>
      <c r="I43" s="559"/>
    </row>
    <row r="44" spans="1:9" ht="12.75" customHeight="1">
      <c r="A44" s="471" t="s">
        <v>125</v>
      </c>
      <c r="B44" s="193">
        <v>2564.0509619999998</v>
      </c>
      <c r="C44" s="194">
        <v>2298.6999649999998</v>
      </c>
      <c r="D44" s="195">
        <v>-0.10348897152692393</v>
      </c>
      <c r="E44" s="193">
        <v>5490.6550470000002</v>
      </c>
      <c r="F44" s="194">
        <v>5906.4390649999996</v>
      </c>
      <c r="G44" s="468">
        <v>7.5725758482528827E-2</v>
      </c>
      <c r="H44" s="360">
        <v>8.7443895711763947E-2</v>
      </c>
      <c r="I44" s="559"/>
    </row>
    <row r="45" spans="1:9" ht="12.75" customHeight="1">
      <c r="A45" s="471" t="s">
        <v>23</v>
      </c>
      <c r="B45" s="193">
        <v>3413.9614000000001</v>
      </c>
      <c r="C45" s="194">
        <v>1958.353756</v>
      </c>
      <c r="D45" s="195">
        <v>-0.42636909837351999</v>
      </c>
      <c r="E45" s="193">
        <v>6735.5441000000001</v>
      </c>
      <c r="F45" s="194">
        <v>4912.3649800000003</v>
      </c>
      <c r="G45" s="468">
        <v>-0.27068030331803483</v>
      </c>
      <c r="H45" s="360">
        <v>7.2726786187413489E-2</v>
      </c>
      <c r="I45" s="559"/>
    </row>
    <row r="46" spans="1:9" ht="12.75" customHeight="1">
      <c r="A46" s="471" t="s">
        <v>478</v>
      </c>
      <c r="B46" s="193">
        <v>1749.8112599999999</v>
      </c>
      <c r="C46" s="194">
        <v>1765.4299599999999</v>
      </c>
      <c r="D46" s="195">
        <v>8.9259341033158801E-3</v>
      </c>
      <c r="E46" s="193">
        <v>5638.4101300000002</v>
      </c>
      <c r="F46" s="194">
        <v>4891.9669100000001</v>
      </c>
      <c r="G46" s="468">
        <v>-0.13238540701898183</v>
      </c>
      <c r="H46" s="360">
        <v>7.2424795988890844E-2</v>
      </c>
      <c r="I46" s="559"/>
    </row>
    <row r="47" spans="1:9" ht="12.75" customHeight="1">
      <c r="A47" s="471" t="s">
        <v>31</v>
      </c>
      <c r="B47" s="193">
        <v>1490.7609349999998</v>
      </c>
      <c r="C47" s="194">
        <v>1626.7479739999999</v>
      </c>
      <c r="D47" s="195">
        <v>9.121988362272182E-2</v>
      </c>
      <c r="E47" s="193">
        <v>4530.6452730000001</v>
      </c>
      <c r="F47" s="194">
        <v>4604.4624379999996</v>
      </c>
      <c r="G47" s="468">
        <v>1.6292859085637712E-2</v>
      </c>
      <c r="H47" s="360">
        <v>6.8168337776156565E-2</v>
      </c>
      <c r="I47" s="559"/>
    </row>
    <row r="48" spans="1:9" ht="12.75" customHeight="1">
      <c r="A48" s="471" t="s">
        <v>572</v>
      </c>
      <c r="B48" s="193">
        <v>1025.5708159999999</v>
      </c>
      <c r="C48" s="194">
        <v>1555.4186669999999</v>
      </c>
      <c r="D48" s="195">
        <v>0.5166370208022768</v>
      </c>
      <c r="E48" s="193">
        <v>3197.9716509999998</v>
      </c>
      <c r="F48" s="194">
        <v>4596.0880440000001</v>
      </c>
      <c r="G48" s="468">
        <v>0.43718848869808213</v>
      </c>
      <c r="H48" s="360">
        <v>6.8044356198165776E-2</v>
      </c>
      <c r="I48" s="559"/>
    </row>
    <row r="49" spans="1:9" ht="12.75" customHeight="1">
      <c r="A49" s="471" t="s">
        <v>573</v>
      </c>
      <c r="B49" s="193">
        <v>994.66247999999996</v>
      </c>
      <c r="C49" s="194">
        <v>1499.2552679999999</v>
      </c>
      <c r="D49" s="195">
        <v>0.50730051464291681</v>
      </c>
      <c r="E49" s="193">
        <v>3559.7805600000002</v>
      </c>
      <c r="F49" s="194">
        <v>4216.5878300000004</v>
      </c>
      <c r="G49" s="468">
        <v>0.18450779730085398</v>
      </c>
      <c r="H49" s="360">
        <v>6.2425915582693496E-2</v>
      </c>
      <c r="I49" s="559"/>
    </row>
    <row r="50" spans="1:9" ht="12.75" customHeight="1">
      <c r="A50" s="471" t="s">
        <v>308</v>
      </c>
      <c r="B50" s="193">
        <v>1109.9426329999999</v>
      </c>
      <c r="C50" s="194">
        <v>1178.805349</v>
      </c>
      <c r="D50" s="195">
        <v>6.2041689320352589E-2</v>
      </c>
      <c r="E50" s="193">
        <v>3358.3806119999999</v>
      </c>
      <c r="F50" s="194">
        <v>3270.6251299999999</v>
      </c>
      <c r="G50" s="468">
        <v>-2.6130296752677862E-2</v>
      </c>
      <c r="H50" s="360">
        <v>4.8421087500035764E-2</v>
      </c>
      <c r="I50" s="559"/>
    </row>
    <row r="51" spans="1:9" ht="12.75" customHeight="1">
      <c r="A51" s="471" t="s">
        <v>574</v>
      </c>
      <c r="B51" s="193">
        <v>1167.7088779999999</v>
      </c>
      <c r="C51" s="194">
        <v>789.44123000000002</v>
      </c>
      <c r="D51" s="195">
        <v>-0.32394002916881126</v>
      </c>
      <c r="E51" s="193">
        <v>4364.3766850000002</v>
      </c>
      <c r="F51" s="194">
        <v>3141.8593919999998</v>
      </c>
      <c r="G51" s="468">
        <v>-0.28011268990637095</v>
      </c>
      <c r="H51" s="360">
        <v>4.6514731125068182E-2</v>
      </c>
      <c r="I51" s="559"/>
    </row>
    <row r="52" spans="1:9" ht="12.75" customHeight="1">
      <c r="A52" s="471" t="s">
        <v>32</v>
      </c>
      <c r="B52" s="193">
        <v>1413.778172</v>
      </c>
      <c r="C52" s="194">
        <v>991.52018699999996</v>
      </c>
      <c r="D52" s="195">
        <v>-0.298673436443465</v>
      </c>
      <c r="E52" s="193">
        <v>4050.969274</v>
      </c>
      <c r="F52" s="194">
        <v>2954.6106840000002</v>
      </c>
      <c r="G52" s="468">
        <v>-0.27064105300345453</v>
      </c>
      <c r="H52" s="360">
        <v>4.3742543633701163E-2</v>
      </c>
      <c r="I52" s="559"/>
    </row>
    <row r="53" spans="1:9" ht="12.75" customHeight="1" thickBot="1">
      <c r="A53" s="471" t="s">
        <v>26</v>
      </c>
      <c r="B53" s="193">
        <v>8514.9819810000045</v>
      </c>
      <c r="C53" s="194">
        <v>7085.4718289999983</v>
      </c>
      <c r="D53" s="195">
        <v>-0.16788175890327883</v>
      </c>
      <c r="E53" s="193">
        <v>25080.970001000002</v>
      </c>
      <c r="F53" s="194">
        <v>22167.844542999999</v>
      </c>
      <c r="G53" s="468">
        <v>-0.11614883546704347</v>
      </c>
      <c r="H53" s="360">
        <v>0.32819143057944805</v>
      </c>
      <c r="I53" s="559"/>
    </row>
    <row r="54" spans="1:9" ht="12.75" customHeight="1">
      <c r="A54" s="472" t="s">
        <v>443</v>
      </c>
      <c r="B54" s="462">
        <v>359314.89863299998</v>
      </c>
      <c r="C54" s="463">
        <v>349310.18388100003</v>
      </c>
      <c r="D54" s="464">
        <v>-2.7843862834695976E-2</v>
      </c>
      <c r="E54" s="462">
        <v>1016577.9720919997</v>
      </c>
      <c r="F54" s="463">
        <v>1012441.3821660002</v>
      </c>
      <c r="G54" s="465">
        <v>-4.0691319697661044E-3</v>
      </c>
      <c r="H54" s="466">
        <v>1</v>
      </c>
      <c r="I54" s="559"/>
    </row>
    <row r="55" spans="1:9" ht="12.75" customHeight="1">
      <c r="A55" s="471" t="s">
        <v>125</v>
      </c>
      <c r="B55" s="193">
        <v>96114.681775000005</v>
      </c>
      <c r="C55" s="194">
        <v>65317.87415299999</v>
      </c>
      <c r="D55" s="195">
        <v>-0.32041730829524995</v>
      </c>
      <c r="E55" s="193">
        <v>203669.21314199999</v>
      </c>
      <c r="F55" s="194">
        <v>178123.48186000003</v>
      </c>
      <c r="G55" s="468">
        <v>-0.12542755425774266</v>
      </c>
      <c r="H55" s="360">
        <v>0.17593461211445707</v>
      </c>
      <c r="I55" s="559"/>
    </row>
    <row r="56" spans="1:9" ht="12.75" customHeight="1">
      <c r="A56" s="471" t="s">
        <v>473</v>
      </c>
      <c r="B56" s="193">
        <v>39508.386046</v>
      </c>
      <c r="C56" s="194">
        <v>44147.271011999997</v>
      </c>
      <c r="D56" s="195">
        <v>0.11741519789238919</v>
      </c>
      <c r="E56" s="193">
        <v>141332.30057600001</v>
      </c>
      <c r="F56" s="194">
        <v>128420.918749</v>
      </c>
      <c r="G56" s="468">
        <v>-9.1354784252288046E-2</v>
      </c>
      <c r="H56" s="360">
        <v>0.12684281876572295</v>
      </c>
      <c r="I56" s="559"/>
    </row>
    <row r="57" spans="1:9" ht="12.75" customHeight="1">
      <c r="A57" s="471" t="s">
        <v>476</v>
      </c>
      <c r="B57" s="193">
        <v>32954.292090000003</v>
      </c>
      <c r="C57" s="194">
        <v>40847.695574000005</v>
      </c>
      <c r="D57" s="195">
        <v>0.23952580933745082</v>
      </c>
      <c r="E57" s="193">
        <v>104464.145676</v>
      </c>
      <c r="F57" s="194">
        <v>122613.167294</v>
      </c>
      <c r="G57" s="468">
        <v>0.17373445693309897</v>
      </c>
      <c r="H57" s="360">
        <v>0.1211064358429161</v>
      </c>
      <c r="I57" s="559"/>
    </row>
    <row r="58" spans="1:9" ht="12.75" customHeight="1">
      <c r="A58" s="471" t="s">
        <v>31</v>
      </c>
      <c r="B58" s="193">
        <v>16638.890163</v>
      </c>
      <c r="C58" s="194">
        <v>23132.789230999999</v>
      </c>
      <c r="D58" s="195">
        <v>0.39028438822443334</v>
      </c>
      <c r="E58" s="193">
        <v>50535.834289999999</v>
      </c>
      <c r="F58" s="194">
        <v>55658.674307000001</v>
      </c>
      <c r="G58" s="468">
        <v>0.10137044513013427</v>
      </c>
      <c r="H58" s="360">
        <v>5.4974712894414454E-2</v>
      </c>
      <c r="I58" s="559"/>
    </row>
    <row r="59" spans="1:9" ht="12.75" customHeight="1">
      <c r="A59" s="471" t="s">
        <v>477</v>
      </c>
      <c r="B59" s="193">
        <v>14078.930586999999</v>
      </c>
      <c r="C59" s="194">
        <v>14961.055084</v>
      </c>
      <c r="D59" s="195">
        <v>6.2655646432018264E-2</v>
      </c>
      <c r="E59" s="193">
        <v>40728.160617999994</v>
      </c>
      <c r="F59" s="194">
        <v>42916.292922000001</v>
      </c>
      <c r="G59" s="468">
        <v>5.3725291562343402E-2</v>
      </c>
      <c r="H59" s="360">
        <v>4.2388916215757202E-2</v>
      </c>
      <c r="I59" s="559"/>
    </row>
    <row r="60" spans="1:9" ht="12.75" customHeight="1">
      <c r="A60" s="471" t="s">
        <v>506</v>
      </c>
      <c r="B60" s="193">
        <v>10310.097301</v>
      </c>
      <c r="C60" s="194">
        <v>9552.7960440000006</v>
      </c>
      <c r="D60" s="195">
        <v>-7.3452387003810959E-2</v>
      </c>
      <c r="E60" s="193">
        <v>28877.851133</v>
      </c>
      <c r="F60" s="194">
        <v>33870.789556000003</v>
      </c>
      <c r="G60" s="468">
        <v>0.17289854428587836</v>
      </c>
      <c r="H60" s="360">
        <v>3.3454568484288343E-2</v>
      </c>
      <c r="I60" s="559"/>
    </row>
    <row r="61" spans="1:9" ht="12.75" customHeight="1">
      <c r="A61" s="471" t="s">
        <v>523</v>
      </c>
      <c r="B61" s="193">
        <v>10310.464302</v>
      </c>
      <c r="C61" s="194">
        <v>10579.328498999999</v>
      </c>
      <c r="D61" s="195">
        <v>2.6076827301350969E-2</v>
      </c>
      <c r="E61" s="193">
        <v>30073.716772</v>
      </c>
      <c r="F61" s="194">
        <v>30145.266560000004</v>
      </c>
      <c r="G61" s="468">
        <v>2.3791468325131682E-3</v>
      </c>
      <c r="H61" s="360">
        <v>2.9774826563793474E-2</v>
      </c>
      <c r="I61" s="559"/>
    </row>
    <row r="62" spans="1:9" ht="12.75" customHeight="1">
      <c r="A62" s="471" t="s">
        <v>309</v>
      </c>
      <c r="B62" s="193">
        <v>9126.4476570000006</v>
      </c>
      <c r="C62" s="194">
        <v>9606.9527429999998</v>
      </c>
      <c r="D62" s="195">
        <v>5.2649738875284235E-2</v>
      </c>
      <c r="E62" s="193">
        <v>28183.468765000001</v>
      </c>
      <c r="F62" s="194">
        <v>28892.830580999998</v>
      </c>
      <c r="G62" s="468">
        <v>2.5169428998070176E-2</v>
      </c>
      <c r="H62" s="360">
        <v>2.8537781139671672E-2</v>
      </c>
      <c r="I62" s="559"/>
    </row>
    <row r="63" spans="1:9" ht="12.75" customHeight="1">
      <c r="A63" s="471" t="s">
        <v>526</v>
      </c>
      <c r="B63" s="193">
        <v>0</v>
      </c>
      <c r="C63" s="194">
        <v>9280.4330310000005</v>
      </c>
      <c r="D63" s="195" t="s">
        <v>64</v>
      </c>
      <c r="E63" s="193">
        <v>0</v>
      </c>
      <c r="F63" s="194">
        <v>28752.120451999999</v>
      </c>
      <c r="G63" s="468" t="s">
        <v>64</v>
      </c>
      <c r="H63" s="360">
        <v>2.8398800126569493E-2</v>
      </c>
      <c r="I63" s="559"/>
    </row>
    <row r="64" spans="1:9" ht="12.75" customHeight="1">
      <c r="A64" s="471" t="s">
        <v>574</v>
      </c>
      <c r="B64" s="193">
        <v>10569.245985</v>
      </c>
      <c r="C64" s="194">
        <v>9555.4727500000008</v>
      </c>
      <c r="D64" s="195">
        <v>-9.5917271339768018E-2</v>
      </c>
      <c r="E64" s="193">
        <v>29785.970700000002</v>
      </c>
      <c r="F64" s="194">
        <v>28093.971796000002</v>
      </c>
      <c r="G64" s="468">
        <v>-5.6805229584141137E-2</v>
      </c>
      <c r="H64" s="360">
        <v>2.7748739127885336E-2</v>
      </c>
      <c r="I64" s="559"/>
    </row>
    <row r="65" spans="1:9" ht="12.75" customHeight="1">
      <c r="A65" s="471" t="s">
        <v>26</v>
      </c>
      <c r="B65" s="193">
        <v>119703.46272699995</v>
      </c>
      <c r="C65" s="194">
        <v>112328.51576000004</v>
      </c>
      <c r="D65" s="195">
        <v>-6.1610138913186452E-2</v>
      </c>
      <c r="E65" s="193">
        <v>358927.31041999988</v>
      </c>
      <c r="F65" s="194">
        <v>334953.86808900023</v>
      </c>
      <c r="G65" s="468">
        <v>-6.679191478337787E-2</v>
      </c>
      <c r="H65" s="360">
        <v>0.33083778872452402</v>
      </c>
      <c r="I65" s="559"/>
    </row>
    <row r="66" spans="1:9" ht="12.75" customHeight="1">
      <c r="A66" s="470" t="s">
        <v>444</v>
      </c>
      <c r="B66" s="462">
        <v>833368.85219999996</v>
      </c>
      <c r="C66" s="463">
        <v>900046.502339</v>
      </c>
      <c r="D66" s="464">
        <v>8.000976993917952E-2</v>
      </c>
      <c r="E66" s="462">
        <v>2242055.0507999999</v>
      </c>
      <c r="F66" s="463">
        <v>2828043.8507440002</v>
      </c>
      <c r="G66" s="465">
        <v>0.26136236027519066</v>
      </c>
      <c r="H66" s="466">
        <v>1</v>
      </c>
      <c r="I66" s="559"/>
    </row>
    <row r="67" spans="1:9" ht="12.75" customHeight="1">
      <c r="A67" s="471" t="s">
        <v>505</v>
      </c>
      <c r="B67" s="193">
        <v>833368.85219999996</v>
      </c>
      <c r="C67" s="194">
        <v>872346.06090000004</v>
      </c>
      <c r="D67" s="195">
        <v>4.6770656951126366E-2</v>
      </c>
      <c r="E67" s="193">
        <v>2242055.0507999999</v>
      </c>
      <c r="F67" s="194">
        <v>2741199.4489000002</v>
      </c>
      <c r="G67" s="468">
        <v>0.22262807415094366</v>
      </c>
      <c r="H67" s="360">
        <v>0.96929170605994919</v>
      </c>
      <c r="I67" s="559"/>
    </row>
    <row r="68" spans="1:9" ht="12.75" customHeight="1">
      <c r="A68" s="473" t="s">
        <v>525</v>
      </c>
      <c r="B68" s="474">
        <v>0</v>
      </c>
      <c r="C68" s="475">
        <v>27700.441438999998</v>
      </c>
      <c r="D68" s="379" t="s">
        <v>64</v>
      </c>
      <c r="E68" s="474">
        <v>0</v>
      </c>
      <c r="F68" s="475">
        <v>86844.401844000007</v>
      </c>
      <c r="G68" s="476" t="s">
        <v>64</v>
      </c>
      <c r="H68" s="477">
        <v>3.0708293940050833E-2</v>
      </c>
      <c r="I68" s="559"/>
    </row>
    <row r="69" spans="1:9" ht="12.75" customHeight="1">
      <c r="A69" s="470" t="s">
        <v>445</v>
      </c>
      <c r="B69" s="462">
        <v>1359.9458</v>
      </c>
      <c r="C69" s="463">
        <v>1421.2617</v>
      </c>
      <c r="D69" s="464">
        <v>4.5087017438489196E-2</v>
      </c>
      <c r="E69" s="462">
        <v>4017.2578999999996</v>
      </c>
      <c r="F69" s="463">
        <v>4061.8849999999998</v>
      </c>
      <c r="G69" s="465">
        <v>1.110884616095964E-2</v>
      </c>
      <c r="H69" s="466">
        <v>1</v>
      </c>
      <c r="I69" s="559"/>
    </row>
    <row r="70" spans="1:9" ht="12.75" customHeight="1">
      <c r="A70" s="471" t="s">
        <v>161</v>
      </c>
      <c r="B70" s="193">
        <v>1359.9458</v>
      </c>
      <c r="C70" s="194">
        <v>1421.2617</v>
      </c>
      <c r="D70" s="195">
        <v>4.5087017438489196E-2</v>
      </c>
      <c r="E70" s="193">
        <v>4017.2578999999996</v>
      </c>
      <c r="F70" s="194">
        <v>4061.8849999999998</v>
      </c>
      <c r="G70" s="468">
        <v>1.110884616095964E-2</v>
      </c>
      <c r="H70" s="478">
        <v>1</v>
      </c>
      <c r="I70" s="559"/>
    </row>
    <row r="71" spans="1:9" ht="12.75" customHeight="1">
      <c r="A71" s="470" t="s">
        <v>446</v>
      </c>
      <c r="B71" s="462">
        <v>1790.679394</v>
      </c>
      <c r="C71" s="463">
        <v>2482.2885809999998</v>
      </c>
      <c r="D71" s="464">
        <v>0.38622725503926802</v>
      </c>
      <c r="E71" s="462">
        <v>5696.8437670000003</v>
      </c>
      <c r="F71" s="463">
        <v>6684.7375790000006</v>
      </c>
      <c r="G71" s="465">
        <v>0.17341072572896499</v>
      </c>
      <c r="H71" s="466">
        <v>1</v>
      </c>
      <c r="I71" s="559"/>
    </row>
    <row r="72" spans="1:9" ht="12.75" customHeight="1">
      <c r="A72" s="471" t="s">
        <v>22</v>
      </c>
      <c r="B72" s="193">
        <v>864.66416400000003</v>
      </c>
      <c r="C72" s="194">
        <v>1052.421147</v>
      </c>
      <c r="D72" s="195">
        <v>0.21714440220515496</v>
      </c>
      <c r="E72" s="193">
        <v>2925.739736</v>
      </c>
      <c r="F72" s="194">
        <v>2871.6715979999999</v>
      </c>
      <c r="G72" s="468">
        <v>-1.8480159849734501E-2</v>
      </c>
      <c r="H72" s="360">
        <v>0.42958628727944559</v>
      </c>
      <c r="I72" s="559"/>
    </row>
    <row r="73" spans="1:9" ht="12.75" customHeight="1">
      <c r="A73" s="471" t="s">
        <v>523</v>
      </c>
      <c r="B73" s="193">
        <v>690.23418599999991</v>
      </c>
      <c r="C73" s="194">
        <v>649.87568499999998</v>
      </c>
      <c r="D73" s="195">
        <v>-5.8470736191556738E-2</v>
      </c>
      <c r="E73" s="193">
        <v>2216.4289739999999</v>
      </c>
      <c r="F73" s="194">
        <v>1695.9344510000001</v>
      </c>
      <c r="G73" s="468">
        <v>-0.23483474052437647</v>
      </c>
      <c r="H73" s="360">
        <v>0.25370247237943222</v>
      </c>
      <c r="I73" s="559"/>
    </row>
    <row r="74" spans="1:9" ht="12.75" customHeight="1">
      <c r="A74" s="473" t="s">
        <v>473</v>
      </c>
      <c r="B74" s="474">
        <v>66.073644000000002</v>
      </c>
      <c r="C74" s="475">
        <v>457.16807999999997</v>
      </c>
      <c r="D74" s="379" t="s">
        <v>64</v>
      </c>
      <c r="E74" s="474">
        <v>89.689188999999999</v>
      </c>
      <c r="F74" s="475">
        <v>1245.4949200000001</v>
      </c>
      <c r="G74" s="476" t="s">
        <v>64</v>
      </c>
      <c r="H74" s="477">
        <v>0.18631919432599764</v>
      </c>
      <c r="I74" s="559"/>
    </row>
    <row r="75" spans="1:9" ht="12.75" customHeight="1">
      <c r="A75" s="473" t="s">
        <v>160</v>
      </c>
      <c r="B75" s="474">
        <v>0</v>
      </c>
      <c r="C75" s="475">
        <v>188.878648</v>
      </c>
      <c r="D75" s="379" t="s">
        <v>64</v>
      </c>
      <c r="E75" s="474">
        <v>0</v>
      </c>
      <c r="F75" s="475">
        <v>526.72012800000005</v>
      </c>
      <c r="G75" s="476" t="s">
        <v>64</v>
      </c>
      <c r="H75" s="477">
        <v>7.8794436097937959E-2</v>
      </c>
      <c r="I75" s="559"/>
    </row>
    <row r="76" spans="1:9" ht="12.75" customHeight="1">
      <c r="A76" s="473" t="s">
        <v>506</v>
      </c>
      <c r="B76" s="474">
        <v>126.45529999999999</v>
      </c>
      <c r="C76" s="475">
        <v>118.4169</v>
      </c>
      <c r="D76" s="379">
        <v>-6.3567126091195858E-2</v>
      </c>
      <c r="E76" s="474">
        <v>338.41250000000002</v>
      </c>
      <c r="F76" s="475">
        <v>281.34007000000003</v>
      </c>
      <c r="G76" s="476">
        <v>-0.1686475233627599</v>
      </c>
      <c r="H76" s="477">
        <v>4.2086928121729941E-2</v>
      </c>
      <c r="I76" s="559"/>
    </row>
    <row r="77" spans="1:9" ht="12.75" customHeight="1" thickBot="1">
      <c r="A77" s="479" t="s">
        <v>524</v>
      </c>
      <c r="B77" s="480">
        <v>43.252099999999999</v>
      </c>
      <c r="C77" s="481">
        <v>15.528121000000001</v>
      </c>
      <c r="D77" s="482">
        <v>-0.6409857324846655</v>
      </c>
      <c r="E77" s="480">
        <v>126.573368</v>
      </c>
      <c r="F77" s="481">
        <v>63.576411999999998</v>
      </c>
      <c r="G77" s="483">
        <v>-0.49771098767001287</v>
      </c>
      <c r="H77" s="484">
        <v>9.5106817954566103E-3</v>
      </c>
      <c r="I77" s="559"/>
    </row>
    <row r="78" spans="1:9" ht="45" customHeight="1">
      <c r="A78" s="635" t="s">
        <v>174</v>
      </c>
      <c r="B78" s="635"/>
      <c r="C78" s="635"/>
      <c r="D78" s="635"/>
      <c r="E78" s="635"/>
      <c r="F78" s="635"/>
      <c r="G78" s="635"/>
      <c r="H78" s="635"/>
    </row>
  </sheetData>
  <mergeCells count="3">
    <mergeCell ref="B4:D4"/>
    <mergeCell ref="E4:H4"/>
    <mergeCell ref="A78:H78"/>
  </mergeCells>
  <printOptions horizontalCentered="1" verticalCentered="1"/>
  <pageMargins left="0" right="0" top="0" bottom="0" header="0.31496062992125984" footer="0.31496062992125984"/>
  <pageSetup paperSize="9" scale="82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theme="0"/>
  </sheetPr>
  <dimension ref="A1:G18"/>
  <sheetViews>
    <sheetView view="pageBreakPreview" zoomScaleNormal="100" zoomScaleSheetLayoutView="100" workbookViewId="0"/>
  </sheetViews>
  <sheetFormatPr baseColWidth="10" defaultColWidth="11.42578125" defaultRowHeight="15"/>
  <cols>
    <col min="1" max="1" width="16.85546875" style="157" customWidth="1"/>
    <col min="2" max="6" width="19.42578125" style="153" customWidth="1"/>
    <col min="7" max="16384" width="11.42578125" style="154"/>
  </cols>
  <sheetData>
    <row r="1" spans="1:7">
      <c r="A1" s="210" t="s">
        <v>430</v>
      </c>
      <c r="B1" s="236"/>
      <c r="C1" s="236"/>
      <c r="D1" s="236"/>
      <c r="E1" s="236"/>
      <c r="F1" s="236"/>
    </row>
    <row r="2" spans="1:7" ht="15.75">
      <c r="A2" s="138" t="s">
        <v>431</v>
      </c>
      <c r="B2" s="236"/>
      <c r="C2" s="236"/>
      <c r="D2" s="236"/>
      <c r="E2" s="236"/>
      <c r="F2" s="236"/>
    </row>
    <row r="3" spans="1:7">
      <c r="A3" s="210"/>
      <c r="B3" s="236"/>
      <c r="C3" s="236"/>
      <c r="D3" s="236"/>
      <c r="E3" s="236"/>
      <c r="F3" s="236"/>
    </row>
    <row r="4" spans="1:7">
      <c r="A4" s="209" t="s">
        <v>259</v>
      </c>
      <c r="B4" s="265" t="s">
        <v>422</v>
      </c>
      <c r="C4" s="265" t="s">
        <v>423</v>
      </c>
      <c r="D4" s="265" t="s">
        <v>424</v>
      </c>
      <c r="E4" s="265" t="s">
        <v>425</v>
      </c>
      <c r="F4" s="265" t="s">
        <v>426</v>
      </c>
    </row>
    <row r="5" spans="1:7">
      <c r="A5" s="209"/>
      <c r="B5" s="265" t="s">
        <v>427</v>
      </c>
      <c r="C5" s="265"/>
      <c r="D5" s="265" t="s">
        <v>428</v>
      </c>
      <c r="E5" s="265" t="s">
        <v>427</v>
      </c>
      <c r="F5" s="265" t="s">
        <v>429</v>
      </c>
    </row>
    <row r="6" spans="1:7">
      <c r="A6" s="210">
        <v>2011</v>
      </c>
      <c r="B6" s="236">
        <v>58.66</v>
      </c>
      <c r="C6" s="236">
        <v>146.12</v>
      </c>
      <c r="D6" s="236">
        <v>70.680000000000007</v>
      </c>
      <c r="E6" s="236">
        <v>135.63</v>
      </c>
      <c r="F6" s="236">
        <v>411.09</v>
      </c>
      <c r="G6" s="425"/>
    </row>
    <row r="7" spans="1:7">
      <c r="A7" s="210">
        <v>2012</v>
      </c>
      <c r="B7" s="236">
        <v>441.66</v>
      </c>
      <c r="C7" s="236">
        <v>12.71</v>
      </c>
      <c r="D7" s="236">
        <v>571.66999999999996</v>
      </c>
      <c r="E7" s="236">
        <v>941.67</v>
      </c>
      <c r="F7" s="261">
        <v>1967.71</v>
      </c>
      <c r="G7" s="425"/>
    </row>
    <row r="8" spans="1:7">
      <c r="A8" s="210">
        <v>2013</v>
      </c>
      <c r="B8" s="236">
        <v>336.98</v>
      </c>
      <c r="C8" s="236">
        <v>11.91</v>
      </c>
      <c r="D8" s="236">
        <v>505.37</v>
      </c>
      <c r="E8" s="236">
        <v>809.47</v>
      </c>
      <c r="F8" s="261">
        <v>1663.73</v>
      </c>
      <c r="G8" s="425"/>
    </row>
    <row r="9" spans="1:7">
      <c r="A9" s="210">
        <v>2014</v>
      </c>
      <c r="B9" s="236">
        <v>372.45</v>
      </c>
      <c r="C9" s="236">
        <v>120.64</v>
      </c>
      <c r="D9" s="236">
        <v>528.97</v>
      </c>
      <c r="E9" s="236">
        <v>535.11</v>
      </c>
      <c r="F9" s="261">
        <v>1557.17</v>
      </c>
      <c r="G9" s="425"/>
    </row>
    <row r="10" spans="1:7">
      <c r="A10" s="210">
        <v>2015</v>
      </c>
      <c r="B10" s="236">
        <v>208.18</v>
      </c>
      <c r="C10" s="236">
        <v>198.71</v>
      </c>
      <c r="D10" s="236">
        <v>352.16</v>
      </c>
      <c r="E10" s="236">
        <v>344.16</v>
      </c>
      <c r="F10" s="261">
        <v>1103.2</v>
      </c>
      <c r="G10" s="425"/>
    </row>
    <row r="11" spans="1:7">
      <c r="A11" s="210">
        <v>2016</v>
      </c>
      <c r="B11" s="236">
        <v>236.43</v>
      </c>
      <c r="C11" s="236">
        <v>205.76</v>
      </c>
      <c r="D11" s="236">
        <v>519.58000000000004</v>
      </c>
      <c r="E11" s="236">
        <v>101.5</v>
      </c>
      <c r="F11" s="261">
        <v>1063.27</v>
      </c>
      <c r="G11" s="425"/>
    </row>
    <row r="12" spans="1:7">
      <c r="A12" s="210">
        <v>2017</v>
      </c>
      <c r="B12" s="424">
        <v>638.01203592000002</v>
      </c>
      <c r="C12" s="424">
        <v>260.90940907000004</v>
      </c>
      <c r="D12" s="424">
        <v>808.82568502999993</v>
      </c>
      <c r="E12" s="424">
        <v>66.167433000000003</v>
      </c>
      <c r="F12" s="424">
        <v>1773.9145630200001</v>
      </c>
      <c r="G12" s="425"/>
    </row>
    <row r="13" spans="1:7">
      <c r="A13" s="217" t="s">
        <v>485</v>
      </c>
      <c r="B13" s="266">
        <f>SUM(B14:B15)</f>
        <v>51.380512000000003</v>
      </c>
      <c r="C13" s="266">
        <f t="shared" ref="C13:D13" si="0">SUM(C14:C15)</f>
        <v>42.970302009999997</v>
      </c>
      <c r="D13" s="266">
        <f t="shared" si="0"/>
        <v>53.883373939999998</v>
      </c>
      <c r="E13" s="266">
        <f>SUM(E14:E15)</f>
        <v>4.6292420000000005</v>
      </c>
      <c r="F13" s="266">
        <f>SUM(F14:F15)</f>
        <v>152.86342995000001</v>
      </c>
    </row>
    <row r="14" spans="1:7">
      <c r="A14" s="210" t="s">
        <v>137</v>
      </c>
      <c r="B14" s="261">
        <v>7.3141999999999999E-2</v>
      </c>
      <c r="C14" s="261">
        <v>28.185164029999999</v>
      </c>
      <c r="D14" s="261">
        <v>0.24851297</v>
      </c>
      <c r="E14" s="261" t="s">
        <v>54</v>
      </c>
      <c r="F14" s="261">
        <f>SUM(B14:E14)</f>
        <v>28.506819</v>
      </c>
      <c r="G14" s="426"/>
    </row>
    <row r="15" spans="1:7">
      <c r="A15" s="210" t="s">
        <v>138</v>
      </c>
      <c r="B15" s="261">
        <v>51.307370000000006</v>
      </c>
      <c r="C15" s="261">
        <v>14.785137980000002</v>
      </c>
      <c r="D15" s="261">
        <v>53.634860969999998</v>
      </c>
      <c r="E15" s="261">
        <v>4.6292420000000005</v>
      </c>
      <c r="F15" s="261">
        <f>SUM(B15:E15)</f>
        <v>124.35661095</v>
      </c>
      <c r="G15" s="426"/>
    </row>
    <row r="16" spans="1:7">
      <c r="A16" s="213" t="s">
        <v>426</v>
      </c>
      <c r="B16" s="267">
        <f>SUM(B6:B13)</f>
        <v>2343.7525479200003</v>
      </c>
      <c r="C16" s="267">
        <f>SUM(C6:C13)</f>
        <v>999.72971108000002</v>
      </c>
      <c r="D16" s="267">
        <f>SUM(D6:D13)</f>
        <v>3411.13905897</v>
      </c>
      <c r="E16" s="267">
        <f>SUM(E6:E13)</f>
        <v>2938.336675</v>
      </c>
      <c r="F16" s="267">
        <f>SUM(F6:F13)</f>
        <v>9692.947992970001</v>
      </c>
    </row>
    <row r="17" spans="1:6">
      <c r="B17" s="423"/>
      <c r="C17" s="423"/>
      <c r="D17" s="423"/>
      <c r="E17" s="423"/>
      <c r="F17" s="423"/>
    </row>
    <row r="18" spans="1:6" ht="31.5" customHeight="1">
      <c r="A18" s="660" t="s">
        <v>480</v>
      </c>
      <c r="B18" s="660"/>
      <c r="C18" s="660"/>
      <c r="D18" s="660"/>
      <c r="E18" s="660"/>
      <c r="F18" s="660"/>
    </row>
  </sheetData>
  <mergeCells count="1">
    <mergeCell ref="A18:F18"/>
  </mergeCells>
  <printOptions horizontalCentered="1" verticalCentered="1"/>
  <pageMargins left="0" right="0" top="0" bottom="0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theme="0"/>
  </sheetPr>
  <dimension ref="B2:I94"/>
  <sheetViews>
    <sheetView topLeftCell="A64" zoomScale="130" zoomScaleNormal="130" workbookViewId="0">
      <selection activeCell="P11" sqref="P11"/>
    </sheetView>
  </sheetViews>
  <sheetFormatPr baseColWidth="10" defaultRowHeight="15"/>
  <sheetData>
    <row r="2" spans="2:8">
      <c r="B2" s="636" t="s">
        <v>172</v>
      </c>
      <c r="C2" s="636"/>
      <c r="D2" s="636"/>
      <c r="E2" s="636"/>
      <c r="F2" s="636"/>
      <c r="G2" s="636"/>
    </row>
    <row r="3" spans="2:8">
      <c r="B3" s="636" t="s">
        <v>171</v>
      </c>
      <c r="C3" s="636"/>
      <c r="D3" s="636"/>
      <c r="E3" s="636"/>
      <c r="F3" s="636"/>
      <c r="G3" s="636"/>
    </row>
    <row r="5" spans="2:8" ht="33.75">
      <c r="B5" s="85"/>
      <c r="C5" s="86" t="s">
        <v>128</v>
      </c>
      <c r="D5" s="85" t="s">
        <v>129</v>
      </c>
      <c r="E5" s="85" t="s">
        <v>130</v>
      </c>
      <c r="F5" s="87" t="s">
        <v>131</v>
      </c>
      <c r="G5" s="87" t="s">
        <v>132</v>
      </c>
      <c r="H5" s="87" t="s">
        <v>55</v>
      </c>
    </row>
    <row r="8" spans="2:8">
      <c r="B8" s="59">
        <v>2011</v>
      </c>
      <c r="C8" s="60" t="s">
        <v>133</v>
      </c>
      <c r="D8" s="61" t="s">
        <v>134</v>
      </c>
      <c r="E8" s="61">
        <v>74.252005180000012</v>
      </c>
      <c r="F8" s="61" t="s">
        <v>54</v>
      </c>
      <c r="G8" s="62" t="s">
        <v>54</v>
      </c>
      <c r="H8" s="62">
        <f>SUM(D8:G8)</f>
        <v>74.252005180000012</v>
      </c>
    </row>
    <row r="9" spans="2:8">
      <c r="B9" s="63"/>
      <c r="C9" s="64" t="s">
        <v>135</v>
      </c>
      <c r="D9" s="65">
        <v>5.07822101</v>
      </c>
      <c r="E9" s="65">
        <v>70.916692009999991</v>
      </c>
      <c r="F9" s="65">
        <v>5.4546779699999997</v>
      </c>
      <c r="G9" s="66" t="s">
        <v>54</v>
      </c>
      <c r="H9" s="66">
        <f t="shared" ref="H9:H61" si="0">SUM(D9:G9)</f>
        <v>81.44959098999999</v>
      </c>
    </row>
    <row r="10" spans="2:8">
      <c r="B10" s="67"/>
      <c r="C10" s="68" t="s">
        <v>136</v>
      </c>
      <c r="D10" s="69">
        <v>53.582341989999996</v>
      </c>
      <c r="E10" s="69">
        <v>0.95393199000000006</v>
      </c>
      <c r="F10" s="69">
        <v>65.223550990000007</v>
      </c>
      <c r="G10" s="70">
        <v>135.62538000999999</v>
      </c>
      <c r="H10" s="70">
        <f t="shared" si="0"/>
        <v>255.38520498</v>
      </c>
    </row>
    <row r="11" spans="2:8">
      <c r="B11" s="120"/>
      <c r="C11" s="118" t="s">
        <v>55</v>
      </c>
      <c r="D11" s="121">
        <f>SUM(D8:D10)</f>
        <v>58.660562999999996</v>
      </c>
      <c r="E11" s="121">
        <f>SUM(E8:E10)</f>
        <v>146.12262917999999</v>
      </c>
      <c r="F11" s="121">
        <f>SUM(F8:F10)</f>
        <v>70.678228960000013</v>
      </c>
      <c r="G11" s="121">
        <f>SUM(G8:G10)</f>
        <v>135.62538000999999</v>
      </c>
      <c r="H11" s="121">
        <f t="shared" si="0"/>
        <v>411.08680114999993</v>
      </c>
    </row>
    <row r="12" spans="2:8">
      <c r="B12" s="59">
        <v>2012</v>
      </c>
      <c r="C12" s="60" t="s">
        <v>137</v>
      </c>
      <c r="D12" s="61">
        <v>62.824097009999996</v>
      </c>
      <c r="E12" s="61">
        <v>4.1418440200000006</v>
      </c>
      <c r="F12" s="61">
        <v>74.358613950000006</v>
      </c>
      <c r="G12" s="62">
        <v>81.362797069999985</v>
      </c>
      <c r="H12" s="62">
        <f t="shared" si="0"/>
        <v>222.68735205000002</v>
      </c>
    </row>
    <row r="13" spans="2:8">
      <c r="B13" s="63"/>
      <c r="C13" s="64" t="s">
        <v>138</v>
      </c>
      <c r="D13" s="65">
        <v>48.167363980000005</v>
      </c>
      <c r="E13" s="65">
        <v>0.10188</v>
      </c>
      <c r="F13" s="65">
        <v>60.340161020000004</v>
      </c>
      <c r="G13" s="66">
        <v>48.651877030000001</v>
      </c>
      <c r="H13" s="66">
        <f t="shared" si="0"/>
        <v>157.26128203000002</v>
      </c>
    </row>
    <row r="14" spans="2:8">
      <c r="B14" s="63"/>
      <c r="C14" s="64" t="s">
        <v>139</v>
      </c>
      <c r="D14" s="65">
        <v>9.1524989899999998</v>
      </c>
      <c r="E14" s="65">
        <v>0.37464199999999998</v>
      </c>
      <c r="F14" s="65">
        <v>9.9011580099999996</v>
      </c>
      <c r="G14" s="66">
        <v>63.045594969999996</v>
      </c>
      <c r="H14" s="66">
        <f t="shared" si="0"/>
        <v>82.473893969999992</v>
      </c>
    </row>
    <row r="15" spans="2:8">
      <c r="B15" s="63"/>
      <c r="C15" s="64" t="s">
        <v>140</v>
      </c>
      <c r="D15" s="65" t="s">
        <v>134</v>
      </c>
      <c r="E15" s="65">
        <v>0.65635500000000002</v>
      </c>
      <c r="F15" s="65" t="s">
        <v>54</v>
      </c>
      <c r="G15" s="66" t="s">
        <v>54</v>
      </c>
      <c r="H15" s="66">
        <f t="shared" si="0"/>
        <v>0.65635500000000002</v>
      </c>
    </row>
    <row r="16" spans="2:8">
      <c r="B16" s="63"/>
      <c r="C16" s="64" t="s">
        <v>141</v>
      </c>
      <c r="D16" s="65">
        <v>39.030414999999998</v>
      </c>
      <c r="E16" s="65">
        <v>1.0892379699999999</v>
      </c>
      <c r="F16" s="65">
        <v>49.080779019999994</v>
      </c>
      <c r="G16" s="66">
        <v>145.60501001</v>
      </c>
      <c r="H16" s="66">
        <f t="shared" si="0"/>
        <v>234.805442</v>
      </c>
    </row>
    <row r="17" spans="2:8">
      <c r="B17" s="63"/>
      <c r="C17" s="64" t="s">
        <v>142</v>
      </c>
      <c r="D17" s="65">
        <v>79.399479990000003</v>
      </c>
      <c r="E17" s="65">
        <v>0.66559897000000001</v>
      </c>
      <c r="F17" s="65">
        <v>102.48355596000002</v>
      </c>
      <c r="G17" s="66">
        <v>107.716645</v>
      </c>
      <c r="H17" s="66">
        <f t="shared" si="0"/>
        <v>290.26527992000001</v>
      </c>
    </row>
    <row r="18" spans="2:8">
      <c r="B18" s="63"/>
      <c r="C18" s="64" t="s">
        <v>143</v>
      </c>
      <c r="D18" s="65" t="s">
        <v>134</v>
      </c>
      <c r="E18" s="65">
        <v>0.35561801999999998</v>
      </c>
      <c r="F18" s="65">
        <v>0.39148200000000005</v>
      </c>
      <c r="G18" s="66" t="s">
        <v>54</v>
      </c>
      <c r="H18" s="66">
        <f t="shared" si="0"/>
        <v>0.74710001999999998</v>
      </c>
    </row>
    <row r="19" spans="2:8">
      <c r="B19" s="63"/>
      <c r="C19" s="64" t="s">
        <v>144</v>
      </c>
      <c r="D19" s="65">
        <v>18.247289000000002</v>
      </c>
      <c r="E19" s="65">
        <v>1.148998</v>
      </c>
      <c r="F19" s="65">
        <v>25.069594939999998</v>
      </c>
      <c r="G19" s="66" t="s">
        <v>54</v>
      </c>
      <c r="H19" s="66">
        <f t="shared" si="0"/>
        <v>44.465881940000003</v>
      </c>
    </row>
    <row r="20" spans="2:8">
      <c r="B20" s="63"/>
      <c r="C20" s="64" t="s">
        <v>145</v>
      </c>
      <c r="D20" s="65">
        <v>96.126011009999985</v>
      </c>
      <c r="E20" s="65">
        <v>1.207028</v>
      </c>
      <c r="F20" s="65">
        <v>124.00815412</v>
      </c>
      <c r="G20" s="66">
        <v>274.66685699999999</v>
      </c>
      <c r="H20" s="66">
        <f t="shared" si="0"/>
        <v>496.00805012999996</v>
      </c>
    </row>
    <row r="21" spans="2:8">
      <c r="B21" s="63"/>
      <c r="C21" s="64" t="s">
        <v>133</v>
      </c>
      <c r="D21" s="65" t="s">
        <v>134</v>
      </c>
      <c r="E21" s="65">
        <v>1.6384880000000002</v>
      </c>
      <c r="F21" s="65" t="s">
        <v>54</v>
      </c>
      <c r="G21" s="66" t="s">
        <v>54</v>
      </c>
      <c r="H21" s="66">
        <f t="shared" si="0"/>
        <v>1.6384880000000002</v>
      </c>
    </row>
    <row r="22" spans="2:8">
      <c r="B22" s="63"/>
      <c r="C22" s="64" t="s">
        <v>135</v>
      </c>
      <c r="D22" s="65">
        <v>37.156631010000005</v>
      </c>
      <c r="E22" s="65">
        <v>1.271609</v>
      </c>
      <c r="F22" s="65">
        <v>54.745559030000003</v>
      </c>
      <c r="G22" s="66" t="s">
        <v>54</v>
      </c>
      <c r="H22" s="66">
        <f t="shared" si="0"/>
        <v>93.173799040000006</v>
      </c>
    </row>
    <row r="23" spans="2:8">
      <c r="B23" s="67"/>
      <c r="C23" s="68" t="s">
        <v>146</v>
      </c>
      <c r="D23" s="69">
        <v>51.55153301</v>
      </c>
      <c r="E23" s="69">
        <v>5.9597000000000004E-2</v>
      </c>
      <c r="F23" s="69">
        <v>71.292634950000007</v>
      </c>
      <c r="G23" s="70">
        <v>220.61931699000002</v>
      </c>
      <c r="H23" s="70">
        <f t="shared" si="0"/>
        <v>343.52308195000001</v>
      </c>
    </row>
    <row r="24" spans="2:8">
      <c r="B24" s="120"/>
      <c r="C24" s="118" t="s">
        <v>55</v>
      </c>
      <c r="D24" s="121">
        <f>SUM(D12:D23)</f>
        <v>441.65531900000008</v>
      </c>
      <c r="E24" s="121">
        <f>SUM(E12:E23)</f>
        <v>12.710895980000002</v>
      </c>
      <c r="F24" s="121">
        <f>SUM(F12:F23)</f>
        <v>571.671693</v>
      </c>
      <c r="G24" s="121">
        <f>SUM(G12:G23)</f>
        <v>941.66809807000004</v>
      </c>
      <c r="H24" s="121">
        <f t="shared" si="0"/>
        <v>1967.70600605</v>
      </c>
    </row>
    <row r="25" spans="2:8">
      <c r="B25" s="59">
        <v>2013</v>
      </c>
      <c r="C25" s="60" t="s">
        <v>137</v>
      </c>
      <c r="D25" s="61">
        <v>7.6820100000000004E-3</v>
      </c>
      <c r="E25" s="61">
        <v>1.6654300100000001</v>
      </c>
      <c r="F25" s="61">
        <v>0.67418499999999992</v>
      </c>
      <c r="G25" s="62">
        <v>0</v>
      </c>
      <c r="H25" s="62">
        <f t="shared" si="0"/>
        <v>2.3472970200000001</v>
      </c>
    </row>
    <row r="26" spans="2:8">
      <c r="B26" s="63"/>
      <c r="C26" s="64" t="s">
        <v>138</v>
      </c>
      <c r="D26" s="65">
        <v>21.660934000000001</v>
      </c>
      <c r="E26" s="65">
        <v>2.360214</v>
      </c>
      <c r="F26" s="65">
        <v>33.753632039999999</v>
      </c>
      <c r="G26" s="66">
        <v>5.4566549999999996</v>
      </c>
      <c r="H26" s="66">
        <f t="shared" si="0"/>
        <v>63.231435039999994</v>
      </c>
    </row>
    <row r="27" spans="2:8">
      <c r="B27" s="63"/>
      <c r="C27" s="64" t="s">
        <v>139</v>
      </c>
      <c r="D27" s="65">
        <v>65.725545979999993</v>
      </c>
      <c r="E27" s="65">
        <v>1.359478</v>
      </c>
      <c r="F27" s="65">
        <v>90.361466989999997</v>
      </c>
      <c r="G27" s="66">
        <v>293.31292001999998</v>
      </c>
      <c r="H27" s="66">
        <f t="shared" si="0"/>
        <v>450.75941098999999</v>
      </c>
    </row>
    <row r="28" spans="2:8">
      <c r="B28" s="63"/>
      <c r="C28" s="64" t="s">
        <v>120</v>
      </c>
      <c r="D28" s="65">
        <v>1.3670899599999999</v>
      </c>
      <c r="E28" s="65">
        <v>0.489813</v>
      </c>
      <c r="F28" s="65">
        <v>0.87217999999999996</v>
      </c>
      <c r="G28" s="66">
        <v>1.9000000000000001E-5</v>
      </c>
      <c r="H28" s="66">
        <f t="shared" si="0"/>
        <v>2.7291019599999999</v>
      </c>
    </row>
    <row r="29" spans="2:8">
      <c r="B29" s="63"/>
      <c r="C29" s="64" t="s">
        <v>141</v>
      </c>
      <c r="D29" s="65">
        <v>23.826887970000001</v>
      </c>
      <c r="E29" s="65">
        <v>0.68775702000000005</v>
      </c>
      <c r="F29" s="65">
        <v>34.449959069999998</v>
      </c>
      <c r="G29" s="66">
        <v>132.62300809000001</v>
      </c>
      <c r="H29" s="66">
        <f t="shared" si="0"/>
        <v>191.58761215000001</v>
      </c>
    </row>
    <row r="30" spans="2:8">
      <c r="B30" s="63"/>
      <c r="C30" s="64" t="s">
        <v>142</v>
      </c>
      <c r="D30" s="65">
        <v>73.42502300999999</v>
      </c>
      <c r="E30" s="65">
        <v>0.47390100000000002</v>
      </c>
      <c r="F30" s="65">
        <v>112.57678302000001</v>
      </c>
      <c r="G30" s="66">
        <v>20.224245</v>
      </c>
      <c r="H30" s="66">
        <f t="shared" si="0"/>
        <v>206.69995202999999</v>
      </c>
    </row>
    <row r="31" spans="2:8">
      <c r="B31" s="63"/>
      <c r="C31" s="64" t="s">
        <v>143</v>
      </c>
      <c r="D31" s="65">
        <v>0</v>
      </c>
      <c r="E31" s="65">
        <v>0.63022696999999994</v>
      </c>
      <c r="F31" s="65">
        <v>0.32477</v>
      </c>
      <c r="G31" s="66">
        <v>0</v>
      </c>
      <c r="H31" s="66">
        <f t="shared" si="0"/>
        <v>0.95499696999999995</v>
      </c>
    </row>
    <row r="32" spans="2:8">
      <c r="B32" s="63"/>
      <c r="C32" s="64" t="s">
        <v>147</v>
      </c>
      <c r="D32" s="65">
        <v>25.174167000000001</v>
      </c>
      <c r="E32" s="65">
        <v>0.69820694999999999</v>
      </c>
      <c r="F32" s="65">
        <v>45.54200307</v>
      </c>
      <c r="G32" s="66">
        <v>72.417529980000012</v>
      </c>
      <c r="H32" s="66">
        <f t="shared" si="0"/>
        <v>143.831907</v>
      </c>
    </row>
    <row r="33" spans="2:8">
      <c r="B33" s="63"/>
      <c r="C33" s="64" t="s">
        <v>148</v>
      </c>
      <c r="D33" s="65">
        <v>41.106206010000008</v>
      </c>
      <c r="E33" s="65">
        <v>0.65959699999999999</v>
      </c>
      <c r="F33" s="65">
        <v>60.56780002</v>
      </c>
      <c r="G33" s="66">
        <v>96.463214010000016</v>
      </c>
      <c r="H33" s="66">
        <f t="shared" si="0"/>
        <v>198.79681704000001</v>
      </c>
    </row>
    <row r="34" spans="2:8">
      <c r="B34" s="63"/>
      <c r="C34" s="64" t="s">
        <v>149</v>
      </c>
      <c r="D34" s="65">
        <v>3.9786000000000002E-2</v>
      </c>
      <c r="E34" s="65">
        <v>0.80451007999999991</v>
      </c>
      <c r="F34" s="65">
        <v>1.1600559499999998</v>
      </c>
      <c r="G34" s="66">
        <v>0.2</v>
      </c>
      <c r="H34" s="66">
        <f t="shared" si="0"/>
        <v>2.2043520299999999</v>
      </c>
    </row>
    <row r="35" spans="2:8">
      <c r="B35" s="63"/>
      <c r="C35" s="64" t="s">
        <v>135</v>
      </c>
      <c r="D35" s="65">
        <v>13.09331203</v>
      </c>
      <c r="E35" s="65">
        <v>0.6853490000000001</v>
      </c>
      <c r="F35" s="65">
        <v>20.488748059999999</v>
      </c>
      <c r="G35" s="66">
        <v>178.25462704</v>
      </c>
      <c r="H35" s="66">
        <f t="shared" si="0"/>
        <v>212.52203613</v>
      </c>
    </row>
    <row r="36" spans="2:8">
      <c r="B36" s="67"/>
      <c r="C36" s="68" t="s">
        <v>136</v>
      </c>
      <c r="D36" s="69">
        <v>71.55782400999999</v>
      </c>
      <c r="E36" s="69">
        <v>1.3957080000000002</v>
      </c>
      <c r="F36" s="69">
        <v>104.59380802</v>
      </c>
      <c r="G36" s="70">
        <v>10.52248393</v>
      </c>
      <c r="H36" s="70">
        <f t="shared" si="0"/>
        <v>188.06982395999998</v>
      </c>
    </row>
    <row r="37" spans="2:8">
      <c r="B37" s="120"/>
      <c r="C37" s="118" t="s">
        <v>55</v>
      </c>
      <c r="D37" s="121">
        <f>SUM(D25:D36)</f>
        <v>336.98445797999995</v>
      </c>
      <c r="E37" s="121">
        <f>SUM(E25:E36)</f>
        <v>11.910191030000002</v>
      </c>
      <c r="F37" s="121">
        <f>SUM(F25:F36)</f>
        <v>505.36539124000001</v>
      </c>
      <c r="G37" s="121">
        <f>SUM(G25:G36)</f>
        <v>809.47470207000003</v>
      </c>
      <c r="H37" s="121">
        <f t="shared" si="0"/>
        <v>1663.7347423199999</v>
      </c>
    </row>
    <row r="38" spans="2:8">
      <c r="B38" s="59">
        <v>2014</v>
      </c>
      <c r="C38" s="60" t="s">
        <v>137</v>
      </c>
      <c r="D38" s="61" t="s">
        <v>54</v>
      </c>
      <c r="E38" s="61">
        <v>1.3267860900000001</v>
      </c>
      <c r="F38" s="61" t="s">
        <v>54</v>
      </c>
      <c r="G38" s="62" t="s">
        <v>54</v>
      </c>
      <c r="H38" s="62">
        <f t="shared" si="0"/>
        <v>1.3267860900000001</v>
      </c>
    </row>
    <row r="39" spans="2:8">
      <c r="B39" s="63"/>
      <c r="C39" s="64" t="s">
        <v>138</v>
      </c>
      <c r="D39" s="65">
        <v>10.899421019999998</v>
      </c>
      <c r="E39" s="65">
        <v>0.32034800000000002</v>
      </c>
      <c r="F39" s="65">
        <v>15.217180990000001</v>
      </c>
      <c r="G39" s="66">
        <v>55.58428601</v>
      </c>
      <c r="H39" s="66">
        <f t="shared" si="0"/>
        <v>82.021236020000003</v>
      </c>
    </row>
    <row r="40" spans="2:8">
      <c r="B40" s="63"/>
      <c r="C40" s="64" t="s">
        <v>139</v>
      </c>
      <c r="D40" s="65">
        <v>61.024490990000004</v>
      </c>
      <c r="E40" s="65">
        <v>0.82191999999999998</v>
      </c>
      <c r="F40" s="65">
        <v>98.17055302</v>
      </c>
      <c r="G40" s="66">
        <v>182.77540000999997</v>
      </c>
      <c r="H40" s="66">
        <f t="shared" si="0"/>
        <v>342.79236401999998</v>
      </c>
    </row>
    <row r="41" spans="2:8">
      <c r="B41" s="63"/>
      <c r="C41" s="64" t="s">
        <v>140</v>
      </c>
      <c r="D41" s="65">
        <v>3.6859999999999997E-2</v>
      </c>
      <c r="E41" s="65">
        <v>0.92506001000000004</v>
      </c>
      <c r="F41" s="65">
        <v>7.8101000000000004E-2</v>
      </c>
      <c r="G41" s="66">
        <v>3.8099999999999999E-4</v>
      </c>
      <c r="H41" s="66">
        <f t="shared" si="0"/>
        <v>1.04040201</v>
      </c>
    </row>
    <row r="42" spans="2:8">
      <c r="B42" s="63"/>
      <c r="C42" s="64" t="s">
        <v>141</v>
      </c>
      <c r="D42" s="65">
        <v>38.302218000000018</v>
      </c>
      <c r="E42" s="65">
        <v>42.345388</v>
      </c>
      <c r="F42" s="65">
        <v>54.057368050000008</v>
      </c>
      <c r="G42" s="66">
        <v>1.9800000000000002E-4</v>
      </c>
      <c r="H42" s="66">
        <f t="shared" si="0"/>
        <v>134.70517205000004</v>
      </c>
    </row>
    <row r="43" spans="2:8">
      <c r="B43" s="63"/>
      <c r="C43" s="64" t="s">
        <v>142</v>
      </c>
      <c r="D43" s="65">
        <v>64.771010009999998</v>
      </c>
      <c r="E43" s="65">
        <v>10.538568999999999</v>
      </c>
      <c r="F43" s="65">
        <v>88.058616010000009</v>
      </c>
      <c r="G43" s="66">
        <v>101.32263998000001</v>
      </c>
      <c r="H43" s="66">
        <f t="shared" si="0"/>
        <v>264.69083499999999</v>
      </c>
    </row>
    <row r="44" spans="2:8">
      <c r="B44" s="63"/>
      <c r="C44" s="64" t="s">
        <v>143</v>
      </c>
      <c r="D44" s="65" t="s">
        <v>54</v>
      </c>
      <c r="E44" s="65">
        <v>0.33582699999999999</v>
      </c>
      <c r="F44" s="65">
        <v>0.26256699999999999</v>
      </c>
      <c r="G44" s="66">
        <v>2.1699999999999999E-4</v>
      </c>
      <c r="H44" s="66">
        <f t="shared" si="0"/>
        <v>0.598611</v>
      </c>
    </row>
    <row r="45" spans="2:8">
      <c r="B45" s="63"/>
      <c r="C45" s="64" t="s">
        <v>144</v>
      </c>
      <c r="D45" s="65">
        <v>40.871275009999998</v>
      </c>
      <c r="E45" s="65">
        <v>11.906943</v>
      </c>
      <c r="F45" s="65">
        <v>46.515311079999996</v>
      </c>
      <c r="G45" s="66" t="s">
        <v>54</v>
      </c>
      <c r="H45" s="66">
        <f t="shared" si="0"/>
        <v>99.293529089999993</v>
      </c>
    </row>
    <row r="46" spans="2:8">
      <c r="B46" s="63"/>
      <c r="C46" s="64" t="s">
        <v>145</v>
      </c>
      <c r="D46" s="65">
        <v>45.749031000000002</v>
      </c>
      <c r="E46" s="65">
        <v>10.390864029999999</v>
      </c>
      <c r="F46" s="65">
        <v>76.482171969999996</v>
      </c>
      <c r="G46" s="66">
        <v>81.299084989999983</v>
      </c>
      <c r="H46" s="66">
        <f t="shared" si="0"/>
        <v>213.92115199</v>
      </c>
    </row>
    <row r="47" spans="2:8">
      <c r="B47" s="63"/>
      <c r="C47" s="64" t="s">
        <v>133</v>
      </c>
      <c r="D47" s="65" t="s">
        <v>54</v>
      </c>
      <c r="E47" s="65">
        <v>10.64740407</v>
      </c>
      <c r="F47" s="65">
        <v>0.13961199999999999</v>
      </c>
      <c r="G47" s="66">
        <v>1.9000000000000001E-5</v>
      </c>
      <c r="H47" s="66">
        <f t="shared" si="0"/>
        <v>10.78703507</v>
      </c>
    </row>
    <row r="48" spans="2:8">
      <c r="B48" s="63"/>
      <c r="C48" s="64" t="s">
        <v>135</v>
      </c>
      <c r="D48" s="65">
        <v>6.2949449999999993</v>
      </c>
      <c r="E48" s="65">
        <v>10.467304</v>
      </c>
      <c r="F48" s="65">
        <v>11.64411799</v>
      </c>
      <c r="G48" s="66">
        <v>31.104816010000004</v>
      </c>
      <c r="H48" s="66">
        <f t="shared" si="0"/>
        <v>59.511183000000003</v>
      </c>
    </row>
    <row r="49" spans="2:9">
      <c r="B49" s="67"/>
      <c r="C49" s="68" t="s">
        <v>146</v>
      </c>
      <c r="D49" s="69">
        <v>104.50301395999999</v>
      </c>
      <c r="E49" s="69">
        <v>20.614069000000001</v>
      </c>
      <c r="F49" s="69">
        <v>138.34492804000004</v>
      </c>
      <c r="G49" s="70">
        <v>83.019745959999995</v>
      </c>
      <c r="H49" s="70">
        <f t="shared" si="0"/>
        <v>346.48175695999998</v>
      </c>
    </row>
    <row r="50" spans="2:9">
      <c r="B50" s="120"/>
      <c r="C50" s="118" t="s">
        <v>55</v>
      </c>
      <c r="D50" s="121">
        <f>SUM(D38:D49)</f>
        <v>372.45226499</v>
      </c>
      <c r="E50" s="121">
        <f>SUM(E38:E49)</f>
        <v>120.64048220000002</v>
      </c>
      <c r="F50" s="121">
        <f>SUM(F38:F49)</f>
        <v>528.97052714999995</v>
      </c>
      <c r="G50" s="121">
        <f>SUM(G38:G49)</f>
        <v>535.10678796000002</v>
      </c>
      <c r="H50" s="121">
        <f t="shared" si="0"/>
        <v>1557.1700622999999</v>
      </c>
    </row>
    <row r="51" spans="2:9">
      <c r="B51" s="59">
        <v>2015</v>
      </c>
      <c r="C51" s="60" t="s">
        <v>137</v>
      </c>
      <c r="D51" s="61" t="s">
        <v>54</v>
      </c>
      <c r="E51" s="61">
        <v>6.7580000000000001E-3</v>
      </c>
      <c r="F51" s="61">
        <v>4.6379999999999998E-3</v>
      </c>
      <c r="G51" s="62" t="s">
        <v>54</v>
      </c>
      <c r="H51" s="62">
        <f t="shared" si="0"/>
        <v>1.1396E-2</v>
      </c>
    </row>
    <row r="52" spans="2:9">
      <c r="B52" s="63"/>
      <c r="C52" s="64" t="s">
        <v>138</v>
      </c>
      <c r="D52" s="65">
        <v>21.104106980000001</v>
      </c>
      <c r="E52" s="65">
        <v>20.560317009999999</v>
      </c>
      <c r="F52" s="65">
        <v>27.443180969999997</v>
      </c>
      <c r="G52" s="66">
        <v>70.524554000000009</v>
      </c>
      <c r="H52" s="66">
        <f t="shared" si="0"/>
        <v>139.63215896000003</v>
      </c>
    </row>
    <row r="53" spans="2:9">
      <c r="B53" s="63"/>
      <c r="C53" s="64" t="s">
        <v>139</v>
      </c>
      <c r="D53" s="65">
        <v>39.545321969999996</v>
      </c>
      <c r="E53" s="65">
        <v>11.567159999999999</v>
      </c>
      <c r="F53" s="65">
        <v>68.441786059999998</v>
      </c>
      <c r="G53" s="66">
        <v>73.175221010000001</v>
      </c>
      <c r="H53" s="66">
        <f t="shared" si="0"/>
        <v>192.72948904</v>
      </c>
      <c r="I53" s="58"/>
    </row>
    <row r="54" spans="2:9">
      <c r="B54" s="63"/>
      <c r="C54" s="64" t="s">
        <v>140</v>
      </c>
      <c r="D54" s="65" t="s">
        <v>54</v>
      </c>
      <c r="E54" s="65">
        <v>16.368392979999999</v>
      </c>
      <c r="F54" s="65" t="s">
        <v>54</v>
      </c>
      <c r="G54" s="66">
        <v>2.0000000000000002E-5</v>
      </c>
      <c r="H54" s="66">
        <f t="shared" si="0"/>
        <v>16.368412979999999</v>
      </c>
      <c r="I54" s="58"/>
    </row>
    <row r="55" spans="2:9">
      <c r="B55" s="63"/>
      <c r="C55" s="64" t="s">
        <v>141</v>
      </c>
      <c r="D55" s="65">
        <v>17.089969980000003</v>
      </c>
      <c r="E55" s="65">
        <v>17.583893009999997</v>
      </c>
      <c r="F55" s="65">
        <v>16.96176904</v>
      </c>
      <c r="G55" s="66">
        <v>48.619993999999998</v>
      </c>
      <c r="H55" s="66">
        <f t="shared" si="0"/>
        <v>100.25562603</v>
      </c>
      <c r="I55" s="58"/>
    </row>
    <row r="56" spans="2:9">
      <c r="B56" s="63"/>
      <c r="C56" s="64" t="s">
        <v>142</v>
      </c>
      <c r="D56" s="65">
        <v>32.906866999999998</v>
      </c>
      <c r="E56" s="65">
        <v>19.527011039999998</v>
      </c>
      <c r="F56" s="65">
        <v>63.153355050000002</v>
      </c>
      <c r="G56" s="66">
        <v>1.2717000000000001E-2</v>
      </c>
      <c r="H56" s="66">
        <f t="shared" si="0"/>
        <v>115.59995008999999</v>
      </c>
      <c r="I56" s="58"/>
    </row>
    <row r="57" spans="2:9">
      <c r="B57" s="63"/>
      <c r="C57" s="64" t="s">
        <v>143</v>
      </c>
      <c r="D57" s="65">
        <v>4.5823999999999997E-2</v>
      </c>
      <c r="E57" s="65">
        <v>21.45757699</v>
      </c>
      <c r="F57" s="65">
        <v>0.34621499999999999</v>
      </c>
      <c r="G57" s="66">
        <v>5.2659999999999998E-3</v>
      </c>
      <c r="H57" s="66">
        <f t="shared" si="0"/>
        <v>21.854881989999999</v>
      </c>
      <c r="I57" s="58"/>
    </row>
    <row r="58" spans="2:9">
      <c r="B58" s="63"/>
      <c r="C58" s="64" t="s">
        <v>147</v>
      </c>
      <c r="D58" s="65">
        <v>22.478963090000001</v>
      </c>
      <c r="E58" s="65">
        <v>17.745928980000002</v>
      </c>
      <c r="F58" s="65">
        <v>24.046518980000002</v>
      </c>
      <c r="G58" s="66">
        <v>28.710903979999998</v>
      </c>
      <c r="H58" s="66">
        <f t="shared" si="0"/>
        <v>92.982315030000009</v>
      </c>
      <c r="I58" s="58"/>
    </row>
    <row r="59" spans="2:9">
      <c r="B59" s="63"/>
      <c r="C59" s="64" t="s">
        <v>154</v>
      </c>
      <c r="D59" s="65">
        <v>34.952205970000001</v>
      </c>
      <c r="E59" s="65">
        <v>25.846466009999997</v>
      </c>
      <c r="F59" s="65">
        <v>69.470865990000007</v>
      </c>
      <c r="G59" s="66">
        <v>63.415780930000004</v>
      </c>
      <c r="H59" s="66">
        <f t="shared" si="0"/>
        <v>193.6853189</v>
      </c>
      <c r="I59" s="58"/>
    </row>
    <row r="60" spans="2:9">
      <c r="B60" s="63"/>
      <c r="C60" s="64" t="s">
        <v>149</v>
      </c>
      <c r="D60" s="65">
        <v>0.65587099000000004</v>
      </c>
      <c r="E60" s="65">
        <v>8.1258590000000002</v>
      </c>
      <c r="F60" s="65">
        <v>0.90228700000000006</v>
      </c>
      <c r="G60" s="66" t="s">
        <v>54</v>
      </c>
      <c r="H60" s="66">
        <f t="shared" si="0"/>
        <v>9.6840169899999999</v>
      </c>
      <c r="I60" s="58"/>
    </row>
    <row r="61" spans="2:9">
      <c r="B61" s="63"/>
      <c r="C61" s="64" t="s">
        <v>135</v>
      </c>
      <c r="D61" s="65">
        <v>3.9933909999999999</v>
      </c>
      <c r="E61" s="65">
        <v>24.51756</v>
      </c>
      <c r="F61" s="65">
        <v>22.891978910000002</v>
      </c>
      <c r="G61" s="66">
        <v>13.276207990000001</v>
      </c>
      <c r="H61" s="66">
        <f t="shared" si="0"/>
        <v>64.679137900000001</v>
      </c>
      <c r="I61" s="58"/>
    </row>
    <row r="62" spans="2:9">
      <c r="B62" s="67"/>
      <c r="C62" s="68" t="s">
        <v>146</v>
      </c>
      <c r="D62" s="69">
        <v>35.403344019999999</v>
      </c>
      <c r="E62" s="69">
        <v>15.398918</v>
      </c>
      <c r="F62" s="69">
        <v>58.496908980000008</v>
      </c>
      <c r="G62" s="70">
        <v>46.422501979999993</v>
      </c>
      <c r="H62" s="70">
        <f>SUM(D62:G62)</f>
        <v>155.72167297999999</v>
      </c>
      <c r="I62" s="58"/>
    </row>
    <row r="63" spans="2:9">
      <c r="B63" s="117"/>
      <c r="C63" s="118" t="s">
        <v>55</v>
      </c>
      <c r="D63" s="119">
        <f>SUM(D51:D62)</f>
        <v>208.17586499999999</v>
      </c>
      <c r="E63" s="119">
        <f>SUM(E51:E62)</f>
        <v>198.70584102000001</v>
      </c>
      <c r="F63" s="119">
        <f>SUM(F51:F62)</f>
        <v>352.15950397999995</v>
      </c>
      <c r="G63" s="119">
        <f>SUM(G51:G62)</f>
        <v>344.16316688999996</v>
      </c>
      <c r="H63" s="119">
        <f>SUM(H51:H62)</f>
        <v>1103.20437689</v>
      </c>
    </row>
    <row r="64" spans="2:9">
      <c r="B64" s="59">
        <v>2016</v>
      </c>
      <c r="C64" s="60" t="s">
        <v>137</v>
      </c>
      <c r="D64" s="61">
        <v>1.376401E-2</v>
      </c>
      <c r="E64" s="61">
        <v>14.001267029999999</v>
      </c>
      <c r="F64" s="61">
        <v>1.0660019999999999</v>
      </c>
      <c r="G64" s="62">
        <v>4.2499999999999998E-4</v>
      </c>
      <c r="H64" s="66">
        <f>SUM(D64:G64)</f>
        <v>15.081458039999998</v>
      </c>
    </row>
    <row r="65" spans="2:8">
      <c r="B65" s="63"/>
      <c r="C65" s="64" t="s">
        <v>138</v>
      </c>
      <c r="D65" s="65">
        <v>5.1839040400000007</v>
      </c>
      <c r="E65" s="65">
        <v>1.8508910000000001</v>
      </c>
      <c r="F65" s="65">
        <v>27.817612949999997</v>
      </c>
      <c r="G65" s="66">
        <v>5.931448969999999</v>
      </c>
      <c r="H65" s="66">
        <f>SUM(D65:G65)</f>
        <v>40.783856959999994</v>
      </c>
    </row>
    <row r="66" spans="2:8">
      <c r="B66" s="63"/>
      <c r="C66" s="64" t="s">
        <v>139</v>
      </c>
      <c r="D66" s="65">
        <v>29.740412020000001</v>
      </c>
      <c r="E66" s="65">
        <v>12.69303</v>
      </c>
      <c r="F66" s="65">
        <v>67.868325979999995</v>
      </c>
      <c r="G66" s="66">
        <v>54.457932</v>
      </c>
      <c r="H66" s="66">
        <f>SUM(D66:G66)</f>
        <v>164.75970000000001</v>
      </c>
    </row>
    <row r="67" spans="2:8">
      <c r="B67" s="63"/>
      <c r="C67" s="64" t="s">
        <v>140</v>
      </c>
      <c r="D67" s="65" t="s">
        <v>54</v>
      </c>
      <c r="E67" s="65">
        <v>6.7270079800000007</v>
      </c>
      <c r="F67" s="65">
        <v>0.33634199999999997</v>
      </c>
      <c r="G67" s="66" t="s">
        <v>54</v>
      </c>
      <c r="H67" s="66">
        <f>SUM(D67:G67)</f>
        <v>7.0633499800000008</v>
      </c>
    </row>
    <row r="68" spans="2:8">
      <c r="B68" s="63"/>
      <c r="C68" s="64" t="s">
        <v>141</v>
      </c>
      <c r="D68" s="65">
        <v>14.202285009999999</v>
      </c>
      <c r="E68" s="65">
        <v>17.326237039999999</v>
      </c>
      <c r="F68" s="65">
        <v>35.276917049999994</v>
      </c>
      <c r="G68" s="66">
        <v>8.4021020000000011</v>
      </c>
      <c r="H68" s="66">
        <f t="shared" ref="H68:H73" si="1">SUM(D68:G68)</f>
        <v>75.2075411</v>
      </c>
    </row>
    <row r="69" spans="2:8" ht="13.9" customHeight="1">
      <c r="B69" s="63"/>
      <c r="C69" s="64" t="s">
        <v>142</v>
      </c>
      <c r="D69" s="65">
        <v>34.191086000000006</v>
      </c>
      <c r="E69" s="65">
        <v>16.941938990000004</v>
      </c>
      <c r="F69" s="65">
        <v>70.099692960000013</v>
      </c>
      <c r="G69" s="66">
        <v>4.0374099999999995</v>
      </c>
      <c r="H69" s="66">
        <f t="shared" si="1"/>
        <v>125.27012795000002</v>
      </c>
    </row>
    <row r="70" spans="2:8">
      <c r="B70" s="63"/>
      <c r="C70" s="64" t="s">
        <v>143</v>
      </c>
      <c r="D70" s="65" t="s">
        <v>54</v>
      </c>
      <c r="E70" s="65">
        <v>8.5411700499999998</v>
      </c>
      <c r="F70" s="65" t="s">
        <v>54</v>
      </c>
      <c r="G70" s="66">
        <v>2.0000000000000002E-5</v>
      </c>
      <c r="H70" s="66">
        <f t="shared" si="1"/>
        <v>8.5411900499999991</v>
      </c>
    </row>
    <row r="71" spans="2:8">
      <c r="B71" s="63"/>
      <c r="C71" s="64" t="s">
        <v>147</v>
      </c>
      <c r="D71" s="65">
        <v>29.751061050000001</v>
      </c>
      <c r="E71" s="65">
        <v>19.108841000000002</v>
      </c>
      <c r="F71" s="65">
        <v>46.702360999999996</v>
      </c>
      <c r="G71" s="66">
        <v>6.2599240199999997</v>
      </c>
      <c r="H71" s="66">
        <f t="shared" si="1"/>
        <v>101.82218707</v>
      </c>
    </row>
    <row r="72" spans="2:8" s="123" customFormat="1">
      <c r="B72" s="63"/>
      <c r="C72" s="64" t="s">
        <v>163</v>
      </c>
      <c r="D72" s="65">
        <v>34.012697000000003</v>
      </c>
      <c r="E72" s="65">
        <v>40.359092960000005</v>
      </c>
      <c r="F72" s="65">
        <v>110.10975304000002</v>
      </c>
      <c r="G72" s="66">
        <v>6.5678010000000002</v>
      </c>
      <c r="H72" s="66">
        <f t="shared" si="1"/>
        <v>191.04934400000002</v>
      </c>
    </row>
    <row r="73" spans="2:8" s="122" customFormat="1">
      <c r="B73" s="63"/>
      <c r="C73" s="64" t="s">
        <v>149</v>
      </c>
      <c r="D73" s="65" t="s">
        <v>54</v>
      </c>
      <c r="E73" s="65">
        <v>18.577441060000002</v>
      </c>
      <c r="F73" s="65">
        <v>0.412051</v>
      </c>
      <c r="G73" s="66" t="s">
        <v>54</v>
      </c>
      <c r="H73" s="66">
        <f t="shared" si="1"/>
        <v>18.989492060000003</v>
      </c>
    </row>
    <row r="74" spans="2:8" s="124" customFormat="1">
      <c r="B74" s="63"/>
      <c r="C74" s="64" t="s">
        <v>135</v>
      </c>
      <c r="D74" s="65">
        <v>22.671478</v>
      </c>
      <c r="E74" s="65">
        <v>16.640420979999998</v>
      </c>
      <c r="F74" s="65">
        <v>43.419377040000001</v>
      </c>
      <c r="G74" s="66">
        <v>4.0992090000000001</v>
      </c>
      <c r="H74" s="66">
        <f>SUM(D74:G74)</f>
        <v>86.830485019999998</v>
      </c>
    </row>
    <row r="75" spans="2:8" s="124" customFormat="1">
      <c r="B75" s="63"/>
      <c r="C75" s="64" t="s">
        <v>146</v>
      </c>
      <c r="D75" s="65">
        <v>66.662418029999998</v>
      </c>
      <c r="E75" s="65">
        <v>32.99460697</v>
      </c>
      <c r="F75" s="65">
        <v>116.46721398999999</v>
      </c>
      <c r="G75" s="66">
        <v>11.746722999999999</v>
      </c>
      <c r="H75" s="66">
        <f>SUM(D75:G75)</f>
        <v>227.87096198999998</v>
      </c>
    </row>
    <row r="76" spans="2:8">
      <c r="B76" s="114"/>
      <c r="C76" s="115" t="s">
        <v>55</v>
      </c>
      <c r="D76" s="116">
        <f>SUM(D64:D75)</f>
        <v>236.42910516000001</v>
      </c>
      <c r="E76" s="116">
        <f>SUM(E64:E75)</f>
        <v>205.76194506000002</v>
      </c>
      <c r="F76" s="116">
        <f>SUM(F64:F75)</f>
        <v>519.57564901000001</v>
      </c>
      <c r="G76" s="116">
        <f>SUM(G64:G75)</f>
        <v>101.50299499</v>
      </c>
      <c r="H76" s="116">
        <f>SUM(H64:H75)</f>
        <v>1063.26969422</v>
      </c>
    </row>
    <row r="77" spans="2:8">
      <c r="B77" s="59">
        <v>2017</v>
      </c>
      <c r="C77" s="60" t="s">
        <v>137</v>
      </c>
      <c r="D77" s="61" t="s">
        <v>54</v>
      </c>
      <c r="E77" s="61">
        <v>23.579535010000001</v>
      </c>
      <c r="F77" s="61">
        <v>0.10778700000000001</v>
      </c>
      <c r="G77" s="62" t="s">
        <v>54</v>
      </c>
      <c r="H77" s="66">
        <f t="shared" ref="H77:H84" si="2">SUM(D77:G77)</f>
        <v>23.687322009999999</v>
      </c>
    </row>
    <row r="78" spans="2:8" s="124" customFormat="1">
      <c r="B78" s="63"/>
      <c r="C78" s="64" t="s">
        <v>138</v>
      </c>
      <c r="D78" s="65">
        <v>23.927438019999997</v>
      </c>
      <c r="E78" s="65">
        <v>14.150867060000001</v>
      </c>
      <c r="F78" s="65">
        <v>36.297165070000005</v>
      </c>
      <c r="G78" s="66">
        <v>3.716189</v>
      </c>
      <c r="H78" s="66">
        <f t="shared" si="2"/>
        <v>78.091659150000012</v>
      </c>
    </row>
    <row r="79" spans="2:8" s="124" customFormat="1">
      <c r="B79" s="63"/>
      <c r="C79" s="64" t="s">
        <v>139</v>
      </c>
      <c r="D79" s="65">
        <v>103.44074098</v>
      </c>
      <c r="E79" s="65">
        <v>19.484278009999997</v>
      </c>
      <c r="F79" s="65">
        <v>142.27080000999999</v>
      </c>
      <c r="G79" s="66">
        <v>11.723566999999999</v>
      </c>
      <c r="H79" s="66">
        <f t="shared" si="2"/>
        <v>276.91938599999997</v>
      </c>
    </row>
    <row r="80" spans="2:8" s="124" customFormat="1">
      <c r="B80" s="63"/>
      <c r="C80" s="64" t="s">
        <v>140</v>
      </c>
      <c r="D80" s="65" t="s">
        <v>54</v>
      </c>
      <c r="E80" s="65">
        <v>19.206987939999998</v>
      </c>
      <c r="F80" s="65">
        <v>5.8699999999999996E-4</v>
      </c>
      <c r="G80" s="66">
        <v>2.1000000000000002E-5</v>
      </c>
      <c r="H80" s="66">
        <f t="shared" si="2"/>
        <v>19.207595939999997</v>
      </c>
    </row>
    <row r="81" spans="2:9" s="124" customFormat="1">
      <c r="B81" s="63"/>
      <c r="C81" s="64" t="s">
        <v>141</v>
      </c>
      <c r="D81" s="65">
        <v>72.041577029999999</v>
      </c>
      <c r="E81" s="65">
        <v>22.194449049999996</v>
      </c>
      <c r="F81" s="65">
        <v>75.500301989999997</v>
      </c>
      <c r="G81" s="66">
        <v>3.9121709999999998</v>
      </c>
      <c r="H81" s="66">
        <f t="shared" si="2"/>
        <v>173.64849906999999</v>
      </c>
    </row>
    <row r="82" spans="2:9" s="124" customFormat="1" ht="13.9" customHeight="1">
      <c r="B82" s="63"/>
      <c r="C82" s="64" t="s">
        <v>142</v>
      </c>
      <c r="D82" s="65">
        <v>101.02857698</v>
      </c>
      <c r="E82" s="65">
        <v>7.7686800099999997</v>
      </c>
      <c r="F82" s="65">
        <v>135.75231900999998</v>
      </c>
      <c r="G82" s="66">
        <v>14.114968000000001</v>
      </c>
      <c r="H82" s="66">
        <f t="shared" si="2"/>
        <v>258.66454399999998</v>
      </c>
    </row>
    <row r="83" spans="2:9" s="124" customFormat="1">
      <c r="B83" s="63"/>
      <c r="C83" s="64" t="s">
        <v>143</v>
      </c>
      <c r="D83" s="65" t="s">
        <v>54</v>
      </c>
      <c r="E83" s="65">
        <v>35.725807950000004</v>
      </c>
      <c r="F83" s="65">
        <v>0.118573</v>
      </c>
      <c r="G83" s="66" t="s">
        <v>54</v>
      </c>
      <c r="H83" s="66">
        <f t="shared" si="2"/>
        <v>35.844380950000001</v>
      </c>
    </row>
    <row r="84" spans="2:9" s="124" customFormat="1">
      <c r="B84" s="63"/>
      <c r="C84" s="64" t="s">
        <v>147</v>
      </c>
      <c r="D84" s="65">
        <v>54.845904000000004</v>
      </c>
      <c r="E84" s="65">
        <v>17.303361020000001</v>
      </c>
      <c r="F84" s="65">
        <v>68.335785999999999</v>
      </c>
      <c r="G84" s="66" t="s">
        <v>54</v>
      </c>
      <c r="H84" s="66">
        <f t="shared" si="2"/>
        <v>140.48505102000001</v>
      </c>
    </row>
    <row r="85" spans="2:9" s="124" customFormat="1">
      <c r="B85" s="63"/>
      <c r="C85" s="64" t="s">
        <v>163</v>
      </c>
      <c r="D85" s="65"/>
      <c r="E85" s="65"/>
      <c r="F85" s="65"/>
      <c r="G85" s="66"/>
      <c r="H85" s="66"/>
    </row>
    <row r="86" spans="2:9" s="124" customFormat="1">
      <c r="B86" s="63"/>
      <c r="C86" s="64" t="s">
        <v>149</v>
      </c>
      <c r="D86" s="65"/>
      <c r="E86" s="65"/>
      <c r="F86" s="65"/>
      <c r="G86" s="66"/>
      <c r="H86" s="66"/>
    </row>
    <row r="87" spans="2:9" s="124" customFormat="1">
      <c r="B87" s="63"/>
      <c r="C87" s="64" t="s">
        <v>135</v>
      </c>
      <c r="D87" s="65"/>
      <c r="E87" s="65"/>
      <c r="F87" s="65"/>
      <c r="G87" s="66"/>
      <c r="H87" s="66"/>
    </row>
    <row r="88" spans="2:9" s="124" customFormat="1">
      <c r="B88" s="63"/>
      <c r="C88" s="64" t="s">
        <v>146</v>
      </c>
      <c r="D88" s="65"/>
      <c r="E88" s="65"/>
      <c r="F88" s="65"/>
      <c r="G88" s="66"/>
      <c r="H88" s="66"/>
    </row>
    <row r="89" spans="2:9" s="124" customFormat="1">
      <c r="B89" s="114"/>
      <c r="C89" s="115" t="s">
        <v>55</v>
      </c>
      <c r="D89" s="116">
        <f>SUM(D77:D88)</f>
        <v>355.28423700999997</v>
      </c>
      <c r="E89" s="116">
        <f>SUM(E77:E88)</f>
        <v>159.41396605</v>
      </c>
      <c r="F89" s="116">
        <f>SUM(F77:F88)</f>
        <v>458.38331907999998</v>
      </c>
      <c r="G89" s="116">
        <f>SUM(G77:G88)</f>
        <v>33.466915999999998</v>
      </c>
      <c r="H89" s="116">
        <f>SUM(H77:H88)</f>
        <v>1006.5484381399999</v>
      </c>
    </row>
    <row r="90" spans="2:9" ht="15.75" thickBot="1"/>
    <row r="91" spans="2:9" ht="15.75" thickBot="1">
      <c r="B91" s="111" t="s">
        <v>151</v>
      </c>
      <c r="C91" s="112"/>
      <c r="D91" s="113">
        <f>D11+D24+D37+D50+D63+D76+D89</f>
        <v>2009.64181214</v>
      </c>
      <c r="E91" s="113">
        <f>E11+E24+E37+E50+E63+E76+E89</f>
        <v>855.26595052000005</v>
      </c>
      <c r="F91" s="113">
        <f>F11+F24+F37+F50+F63+F76+F89</f>
        <v>3006.8043124199999</v>
      </c>
      <c r="G91" s="113">
        <f>G11+G24+G37+G50+G63+G76+G89</f>
        <v>2901.00804599</v>
      </c>
      <c r="H91" s="113">
        <f>H11+H24+H37+H50+H63+H76+H89</f>
        <v>8772.7201210700005</v>
      </c>
    </row>
    <row r="92" spans="2:9">
      <c r="C92" s="64"/>
      <c r="D92" s="65"/>
      <c r="E92" s="65"/>
      <c r="F92" s="65"/>
      <c r="G92" s="65"/>
      <c r="H92" s="65"/>
    </row>
    <row r="94" spans="2:9">
      <c r="B94" s="73" t="s">
        <v>150</v>
      </c>
      <c r="C94" s="72"/>
      <c r="D94" s="71"/>
      <c r="E94" s="71"/>
      <c r="F94" s="71"/>
      <c r="G94" s="71"/>
      <c r="H94" s="71"/>
      <c r="I94" s="58"/>
    </row>
  </sheetData>
  <mergeCells count="2">
    <mergeCell ref="B3:G3"/>
    <mergeCell ref="B2:G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W131"/>
  <sheetViews>
    <sheetView topLeftCell="A22" zoomScale="130" zoomScaleNormal="130" workbookViewId="0">
      <selection activeCell="E12" sqref="E12"/>
    </sheetView>
  </sheetViews>
  <sheetFormatPr baseColWidth="10" defaultColWidth="11.5703125" defaultRowHeight="12"/>
  <cols>
    <col min="1" max="1" width="18.7109375" style="4" customWidth="1"/>
    <col min="2" max="2" width="16.5703125" style="18" customWidth="1"/>
    <col min="3" max="3" width="24.28515625" style="10" customWidth="1"/>
    <col min="4" max="4" width="19.28515625" style="10" customWidth="1"/>
    <col min="5" max="5" width="26.28515625" style="10" customWidth="1"/>
    <col min="6" max="6" width="11.5703125" style="6"/>
    <col min="7" max="16384" width="11.5703125" style="4"/>
  </cols>
  <sheetData>
    <row r="1" spans="1:12" ht="15">
      <c r="A1" s="19" t="s">
        <v>62</v>
      </c>
      <c r="B1" s="4"/>
    </row>
    <row r="2" spans="1:12">
      <c r="A2" s="20"/>
      <c r="B2" s="4"/>
    </row>
    <row r="3" spans="1:12" ht="15">
      <c r="A3" s="19" t="s">
        <v>84</v>
      </c>
      <c r="B3" s="4"/>
    </row>
    <row r="4" spans="1:12" s="27" customFormat="1" ht="15">
      <c r="A4" s="38" t="s">
        <v>63</v>
      </c>
      <c r="C4" s="35"/>
      <c r="D4" s="35"/>
      <c r="E4" s="35"/>
      <c r="F4" s="31"/>
    </row>
    <row r="5" spans="1:12">
      <c r="A5" s="20"/>
      <c r="B5" s="20"/>
      <c r="C5" s="20"/>
      <c r="D5" s="24"/>
      <c r="E5" s="24"/>
      <c r="F5" s="21"/>
    </row>
    <row r="6" spans="1:12">
      <c r="A6" s="18" t="s">
        <v>82</v>
      </c>
      <c r="B6" s="4"/>
    </row>
    <row r="7" spans="1:12" s="25" customFormat="1">
      <c r="A7" s="29" t="s">
        <v>83</v>
      </c>
      <c r="C7" s="30"/>
      <c r="D7" s="30"/>
      <c r="E7" s="30"/>
      <c r="F7" s="22"/>
    </row>
    <row r="8" spans="1:12">
      <c r="B8" s="4"/>
    </row>
    <row r="9" spans="1:12">
      <c r="A9" s="37"/>
      <c r="B9" s="37"/>
      <c r="C9" s="37"/>
      <c r="D9" s="37"/>
      <c r="E9" s="37"/>
      <c r="F9" s="37"/>
    </row>
    <row r="10" spans="1:12">
      <c r="A10" s="37"/>
      <c r="B10" s="37"/>
      <c r="C10" s="37"/>
      <c r="D10" s="37"/>
      <c r="E10" s="37"/>
      <c r="F10" s="37"/>
    </row>
    <row r="11" spans="1:12" s="26" customFormat="1">
      <c r="A11" s="37"/>
      <c r="B11" s="37"/>
      <c r="C11" s="37"/>
      <c r="D11" s="37"/>
      <c r="E11" s="37"/>
      <c r="F11" s="37"/>
    </row>
    <row r="12" spans="1:12" s="17" customFormat="1">
      <c r="A12" s="37"/>
      <c r="B12" s="37"/>
      <c r="C12" s="37"/>
      <c r="D12" s="37"/>
      <c r="E12" s="37"/>
      <c r="F12" s="37"/>
    </row>
    <row r="13" spans="1:12" ht="12.75" thickBot="1">
      <c r="A13" s="37"/>
      <c r="B13" s="37"/>
      <c r="C13" s="37"/>
      <c r="D13" s="37"/>
      <c r="E13" s="37"/>
      <c r="F13" s="4"/>
    </row>
    <row r="14" spans="1:12" ht="12.75" thickBot="1">
      <c r="B14" s="637" t="s">
        <v>53</v>
      </c>
      <c r="C14" s="637"/>
      <c r="D14" s="637"/>
      <c r="E14" s="637"/>
      <c r="F14" s="637"/>
      <c r="G14" s="637"/>
      <c r="H14" s="637"/>
      <c r="I14" s="637"/>
      <c r="J14" s="637"/>
      <c r="K14" s="637"/>
      <c r="L14" s="42">
        <v>2014</v>
      </c>
    </row>
    <row r="15" spans="1:12">
      <c r="A15" s="11" t="s">
        <v>65</v>
      </c>
      <c r="B15" s="11">
        <v>2004</v>
      </c>
      <c r="C15" s="11">
        <v>2005</v>
      </c>
      <c r="D15" s="11">
        <v>2006</v>
      </c>
      <c r="E15" s="11">
        <v>2007</v>
      </c>
      <c r="F15" s="11">
        <v>2008</v>
      </c>
      <c r="G15" s="11">
        <v>2009</v>
      </c>
      <c r="H15" s="11">
        <v>2010</v>
      </c>
      <c r="I15" s="11">
        <v>2011</v>
      </c>
      <c r="J15" s="11">
        <v>2012</v>
      </c>
      <c r="K15" s="11">
        <v>2013</v>
      </c>
      <c r="L15" s="11" t="s">
        <v>66</v>
      </c>
    </row>
    <row r="16" spans="1:12">
      <c r="A16" s="39" t="s">
        <v>67</v>
      </c>
      <c r="B16" s="13">
        <v>2016.3388019675995</v>
      </c>
      <c r="C16" s="13">
        <v>2069.2028821975996</v>
      </c>
      <c r="D16" s="13">
        <v>2650.7768734652409</v>
      </c>
      <c r="E16" s="13">
        <v>2747.715576605241</v>
      </c>
      <c r="F16" s="13">
        <v>3203.9595314852409</v>
      </c>
      <c r="G16" s="13">
        <v>4126.3384317552409</v>
      </c>
      <c r="H16" s="13">
        <v>5028.4463977652413</v>
      </c>
      <c r="I16" s="13">
        <v>5390.9563147666759</v>
      </c>
      <c r="J16" s="13">
        <v>5611.7135050666739</v>
      </c>
      <c r="K16" s="13">
        <v>5591.9661155892481</v>
      </c>
      <c r="L16" s="46">
        <v>5604.437890047554</v>
      </c>
    </row>
    <row r="17" spans="1:12">
      <c r="A17" s="39" t="s">
        <v>68</v>
      </c>
      <c r="B17" s="13">
        <v>1967.4867882353153</v>
      </c>
      <c r="C17" s="13">
        <v>2300.3104409025186</v>
      </c>
      <c r="D17" s="13">
        <v>2498.6154783761099</v>
      </c>
      <c r="E17" s="13">
        <v>2564.8533505304817</v>
      </c>
      <c r="F17" s="13">
        <v>3614.639977182519</v>
      </c>
      <c r="G17" s="13">
        <v>3736.3777963800471</v>
      </c>
      <c r="H17" s="13">
        <v>3895.533183941855</v>
      </c>
      <c r="I17" s="13">
        <v>4081.8216594039341</v>
      </c>
      <c r="J17" s="13">
        <v>4213.4929441154027</v>
      </c>
      <c r="K17" s="13">
        <v>4221.7054745731493</v>
      </c>
      <c r="L17" s="46">
        <v>4221.7054745731493</v>
      </c>
    </row>
    <row r="18" spans="1:12">
      <c r="A18" s="39" t="s">
        <v>69</v>
      </c>
      <c r="B18" s="13">
        <v>4310.2889765974332</v>
      </c>
      <c r="C18" s="13">
        <v>3687.8409155089694</v>
      </c>
      <c r="D18" s="13">
        <v>3679.6163955789693</v>
      </c>
      <c r="E18" s="13">
        <v>3751.1475445490769</v>
      </c>
      <c r="F18" s="13">
        <v>3651.869068069077</v>
      </c>
      <c r="G18" s="13">
        <v>3699.6450680690768</v>
      </c>
      <c r="H18" s="13">
        <v>3788.6378504935014</v>
      </c>
      <c r="I18" s="13">
        <v>3808.0378504935015</v>
      </c>
      <c r="J18" s="13">
        <v>3932.3510261539277</v>
      </c>
      <c r="K18" s="13">
        <v>3932.3510261539277</v>
      </c>
      <c r="L18" s="46">
        <v>3932.3510261539277</v>
      </c>
    </row>
    <row r="19" spans="1:12">
      <c r="A19" s="39" t="s">
        <v>70</v>
      </c>
      <c r="B19" s="13">
        <v>2375.2657345309881</v>
      </c>
      <c r="C19" s="13">
        <v>2297.5666158672607</v>
      </c>
      <c r="D19" s="13">
        <v>2792.1466584639056</v>
      </c>
      <c r="E19" s="13">
        <v>2811.1531355880411</v>
      </c>
      <c r="F19" s="13">
        <v>2925.1640428204187</v>
      </c>
      <c r="G19" s="13">
        <v>3061.2952120130963</v>
      </c>
      <c r="H19" s="13">
        <v>3094.9237797424066</v>
      </c>
      <c r="I19" s="13">
        <v>3107.5768861233728</v>
      </c>
      <c r="J19" s="13">
        <v>3126.2969148318903</v>
      </c>
      <c r="K19" s="13">
        <v>3138.4254700834599</v>
      </c>
      <c r="L19" s="46">
        <v>3163.4254700834599</v>
      </c>
    </row>
    <row r="20" spans="1:12">
      <c r="A20" s="39" t="s">
        <v>71</v>
      </c>
      <c r="B20" s="13">
        <v>1647.7702663745179</v>
      </c>
      <c r="C20" s="13">
        <v>1647.7702663745179</v>
      </c>
      <c r="D20" s="13">
        <v>1664.2388943545179</v>
      </c>
      <c r="E20" s="13">
        <v>1672.9916918245178</v>
      </c>
      <c r="F20" s="13">
        <v>1831.8265378245178</v>
      </c>
      <c r="G20" s="13">
        <v>2189.607049927668</v>
      </c>
      <c r="H20" s="13">
        <v>2454.9098617485233</v>
      </c>
      <c r="I20" s="13">
        <v>2513.4107839465137</v>
      </c>
      <c r="J20" s="13">
        <v>2616.594687318357</v>
      </c>
      <c r="K20" s="13">
        <v>3063.2399150183601</v>
      </c>
      <c r="L20" s="46">
        <v>3065.6903698802112</v>
      </c>
    </row>
    <row r="21" spans="1:12">
      <c r="A21" s="39" t="s">
        <v>72</v>
      </c>
      <c r="B21" s="13">
        <v>667.25720348266987</v>
      </c>
      <c r="C21" s="13">
        <v>665.26879978330419</v>
      </c>
      <c r="D21" s="13">
        <v>701.30914819929308</v>
      </c>
      <c r="E21" s="13">
        <v>710.54980143030332</v>
      </c>
      <c r="F21" s="13">
        <v>725.83371774085163</v>
      </c>
      <c r="G21" s="13">
        <v>755.97493951085164</v>
      </c>
      <c r="H21" s="13">
        <v>786.85445501085167</v>
      </c>
      <c r="I21" s="13">
        <v>794.52936158257012</v>
      </c>
      <c r="J21" s="13">
        <v>795.82925658257011</v>
      </c>
      <c r="K21" s="13">
        <v>796.82925658257011</v>
      </c>
      <c r="L21" s="46">
        <v>797.82925658257011</v>
      </c>
    </row>
    <row r="22" spans="1:12">
      <c r="A22" s="39" t="s">
        <v>73</v>
      </c>
      <c r="B22" s="13">
        <v>207.93021826308302</v>
      </c>
      <c r="C22" s="13">
        <v>207.93021826308302</v>
      </c>
      <c r="D22" s="13">
        <v>207.93021826308302</v>
      </c>
      <c r="E22" s="13">
        <v>233.2223947022014</v>
      </c>
      <c r="F22" s="13">
        <v>394.35828970220143</v>
      </c>
      <c r="G22" s="13">
        <v>415.98610970220142</v>
      </c>
      <c r="H22" s="13">
        <v>637.77964370220138</v>
      </c>
      <c r="I22" s="13">
        <v>657.77959870220138</v>
      </c>
      <c r="J22" s="13">
        <v>679.67954870220171</v>
      </c>
      <c r="K22" s="13">
        <v>679.67954870220171</v>
      </c>
      <c r="L22" s="46">
        <v>679.67954870220171</v>
      </c>
    </row>
    <row r="23" spans="1:12">
      <c r="A23" s="39" t="s">
        <v>74</v>
      </c>
      <c r="B23" s="13">
        <v>373.23570599663424</v>
      </c>
      <c r="C23" s="13">
        <v>384.93353697616629</v>
      </c>
      <c r="D23" s="13">
        <v>395.68009606137497</v>
      </c>
      <c r="E23" s="13">
        <v>420.72520141006299</v>
      </c>
      <c r="F23" s="13">
        <v>444.86441439006302</v>
      </c>
      <c r="G23" s="13">
        <v>554.86128963006297</v>
      </c>
      <c r="H23" s="13">
        <v>647.16456323334512</v>
      </c>
      <c r="I23" s="13">
        <v>654.19884916276044</v>
      </c>
      <c r="J23" s="13">
        <v>657.96556011613347</v>
      </c>
      <c r="K23" s="13">
        <v>674.21752252396402</v>
      </c>
      <c r="L23" s="46">
        <v>674.21752252396402</v>
      </c>
    </row>
    <row r="24" spans="1:12">
      <c r="A24" s="39" t="s">
        <v>75</v>
      </c>
      <c r="B24" s="13">
        <v>248.44516128020001</v>
      </c>
      <c r="C24" s="13">
        <v>265.24541328020001</v>
      </c>
      <c r="D24" s="13">
        <v>265.24541328020001</v>
      </c>
      <c r="E24" s="13">
        <v>265.24541328020001</v>
      </c>
      <c r="F24" s="13">
        <v>302.86211052020002</v>
      </c>
      <c r="G24" s="13">
        <v>322.86717758642072</v>
      </c>
      <c r="H24" s="13">
        <v>331.30892958238934</v>
      </c>
      <c r="I24" s="13">
        <v>360.17504258289864</v>
      </c>
      <c r="J24" s="13">
        <v>361.91967448473912</v>
      </c>
      <c r="K24" s="13">
        <v>365.59100315606781</v>
      </c>
      <c r="L24" s="46">
        <v>360.06981334605672</v>
      </c>
    </row>
    <row r="25" spans="1:12">
      <c r="A25" s="39" t="s">
        <v>76</v>
      </c>
      <c r="B25" s="13">
        <v>86.074439959419195</v>
      </c>
      <c r="C25" s="13">
        <v>95.21343995941919</v>
      </c>
      <c r="D25" s="13">
        <v>124.1948540138946</v>
      </c>
      <c r="E25" s="13">
        <v>163.87990531779587</v>
      </c>
      <c r="F25" s="13">
        <v>204.70128749981606</v>
      </c>
      <c r="G25" s="13">
        <v>224.93950015858047</v>
      </c>
      <c r="H25" s="13">
        <v>329.08729649534104</v>
      </c>
      <c r="I25" s="13">
        <v>329.08729649534104</v>
      </c>
      <c r="J25" s="13">
        <v>339.15682447534101</v>
      </c>
      <c r="K25" s="13">
        <v>344.04136843279014</v>
      </c>
      <c r="L25" s="46">
        <v>344.04136843279014</v>
      </c>
    </row>
    <row r="26" spans="1:12">
      <c r="A26" s="39" t="s">
        <v>77</v>
      </c>
      <c r="B26" s="13">
        <v>9.9844459099999998</v>
      </c>
      <c r="C26" s="13">
        <v>14.49959743</v>
      </c>
      <c r="D26" s="13">
        <v>132.99959742999999</v>
      </c>
      <c r="E26" s="13">
        <v>162.99959742999999</v>
      </c>
      <c r="F26" s="13">
        <v>162.99959742999999</v>
      </c>
      <c r="G26" s="13">
        <v>162.99959742999999</v>
      </c>
      <c r="H26" s="13">
        <v>163.01441792799861</v>
      </c>
      <c r="I26" s="13">
        <v>163.01441792799861</v>
      </c>
      <c r="J26" s="13">
        <v>163.01441792799861</v>
      </c>
      <c r="K26" s="13">
        <v>163.01441792799861</v>
      </c>
      <c r="L26" s="46">
        <v>163.01441792799861</v>
      </c>
    </row>
    <row r="27" spans="1:12">
      <c r="A27" s="39" t="s">
        <v>78</v>
      </c>
      <c r="B27" s="13">
        <v>62.102777143296592</v>
      </c>
      <c r="C27" s="13">
        <v>63.238038683296594</v>
      </c>
      <c r="D27" s="13">
        <v>63.367988803296591</v>
      </c>
      <c r="E27" s="13">
        <v>63.542948803296589</v>
      </c>
      <c r="F27" s="13">
        <v>63.798127193296587</v>
      </c>
      <c r="G27" s="13">
        <v>72.294871953296592</v>
      </c>
      <c r="H27" s="13">
        <v>76.554871953296598</v>
      </c>
      <c r="I27" s="13">
        <v>76.554871953296598</v>
      </c>
      <c r="J27" s="13">
        <v>81.554871953296598</v>
      </c>
      <c r="K27" s="13">
        <v>83.139495953296588</v>
      </c>
      <c r="L27" s="46">
        <v>83.139495953296588</v>
      </c>
    </row>
    <row r="28" spans="1:12">
      <c r="A28" s="39" t="s">
        <v>79</v>
      </c>
      <c r="B28" s="13">
        <v>44.403113932829655</v>
      </c>
      <c r="C28" s="13">
        <v>44.403113932829655</v>
      </c>
      <c r="D28" s="13">
        <v>44.403113932829655</v>
      </c>
      <c r="E28" s="13">
        <v>44.403113932829655</v>
      </c>
      <c r="F28" s="13">
        <v>45.227177792829657</v>
      </c>
      <c r="G28" s="13">
        <v>45.227177792829657</v>
      </c>
      <c r="H28" s="13">
        <v>45.227177792829657</v>
      </c>
      <c r="I28" s="13">
        <v>45.227177792829657</v>
      </c>
      <c r="J28" s="13">
        <v>45.227177792829657</v>
      </c>
      <c r="K28" s="13">
        <v>45.227177792829657</v>
      </c>
      <c r="L28" s="46">
        <v>70.536118793185906</v>
      </c>
    </row>
    <row r="29" spans="1:12">
      <c r="A29" s="39" t="s">
        <v>80</v>
      </c>
      <c r="B29" s="13">
        <v>24.844261986992819</v>
      </c>
      <c r="C29" s="13">
        <v>25.14426198699282</v>
      </c>
      <c r="D29" s="13">
        <v>25.724163788794623</v>
      </c>
      <c r="E29" s="13">
        <v>25.724163788794623</v>
      </c>
      <c r="F29" s="13">
        <v>26.84976370015994</v>
      </c>
      <c r="G29" s="13">
        <v>28.299685700189993</v>
      </c>
      <c r="H29" s="13">
        <v>29.798364000189995</v>
      </c>
      <c r="I29" s="13">
        <v>32.65497576986705</v>
      </c>
      <c r="J29" s="13">
        <v>32.65497576986705</v>
      </c>
      <c r="K29" s="13">
        <v>32.65497576986705</v>
      </c>
      <c r="L29" s="46">
        <v>32.65497576986705</v>
      </c>
    </row>
    <row r="30" spans="1:12">
      <c r="A30" s="39" t="s">
        <v>81</v>
      </c>
      <c r="B30" s="13">
        <v>1.2449411000000001</v>
      </c>
      <c r="C30" s="13">
        <v>1.2449411000000001</v>
      </c>
      <c r="D30" s="13">
        <v>1.2449411000000001</v>
      </c>
      <c r="E30" s="13">
        <v>1.2449411000000001</v>
      </c>
      <c r="F30" s="13">
        <v>1.2449411000000001</v>
      </c>
      <c r="G30" s="13">
        <v>1.2449411000000001</v>
      </c>
      <c r="H30" s="13">
        <v>1.2449411000000001</v>
      </c>
      <c r="I30" s="13">
        <v>1.2449411000000001</v>
      </c>
      <c r="J30" s="13">
        <v>1.2449411000000001</v>
      </c>
      <c r="K30" s="13">
        <v>1.2449411000000001</v>
      </c>
      <c r="L30" s="46">
        <v>1.2449411000000001</v>
      </c>
    </row>
    <row r="31" spans="1:12">
      <c r="A31" s="40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47"/>
    </row>
    <row r="32" spans="1:12">
      <c r="A32" s="41" t="s">
        <v>55</v>
      </c>
      <c r="B32" s="43">
        <f>SUM(B16:B30)</f>
        <v>14042.672836760981</v>
      </c>
      <c r="C32" s="44">
        <f t="shared" ref="C32:L32" si="0">SUM(C16:C30)</f>
        <v>13769.812482246158</v>
      </c>
      <c r="D32" s="44">
        <f t="shared" si="0"/>
        <v>15247.493835111507</v>
      </c>
      <c r="E32" s="44">
        <f t="shared" si="0"/>
        <v>15639.39878029284</v>
      </c>
      <c r="F32" s="44">
        <f t="shared" si="0"/>
        <v>17600.198584451187</v>
      </c>
      <c r="G32" s="44">
        <f t="shared" si="0"/>
        <v>19397.958848709561</v>
      </c>
      <c r="H32" s="44">
        <f t="shared" si="0"/>
        <v>21310.485734489972</v>
      </c>
      <c r="I32" s="44">
        <f t="shared" si="0"/>
        <v>22016.270027803759</v>
      </c>
      <c r="J32" s="44">
        <f t="shared" si="0"/>
        <v>22658.696326391229</v>
      </c>
      <c r="K32" s="44">
        <f t="shared" si="0"/>
        <v>23133.327709359728</v>
      </c>
      <c r="L32" s="49">
        <f t="shared" si="0"/>
        <v>23194.037689870234</v>
      </c>
    </row>
    <row r="33" spans="1:9">
      <c r="A33" s="37"/>
      <c r="B33" s="37"/>
      <c r="C33" s="37"/>
      <c r="D33" s="37"/>
      <c r="E33" s="37"/>
    </row>
    <row r="34" spans="1:9">
      <c r="D34" s="37"/>
      <c r="E34" s="37"/>
    </row>
    <row r="35" spans="1:9" ht="15">
      <c r="A35" s="19" t="s">
        <v>116</v>
      </c>
      <c r="B35" s="37"/>
      <c r="C35" s="37"/>
      <c r="D35" s="37"/>
      <c r="E35" s="37"/>
    </row>
    <row r="36" spans="1:9">
      <c r="A36" s="18" t="s">
        <v>82</v>
      </c>
      <c r="B36" s="4"/>
    </row>
    <row r="37" spans="1:9" s="25" customFormat="1">
      <c r="A37" s="29" t="s">
        <v>83</v>
      </c>
      <c r="C37" s="30"/>
      <c r="D37" s="30"/>
      <c r="E37" s="30"/>
      <c r="F37" s="22"/>
    </row>
    <row r="38" spans="1:9" ht="15.75" thickBot="1">
      <c r="A38" s="19"/>
      <c r="B38" s="37"/>
      <c r="C38" s="37"/>
      <c r="D38" s="37"/>
      <c r="E38" s="37"/>
    </row>
    <row r="39" spans="1:9" s="6" customFormat="1" ht="12.75" thickBot="1">
      <c r="A39" s="37"/>
      <c r="B39" s="42">
        <v>2014</v>
      </c>
      <c r="C39" s="37"/>
      <c r="D39" s="37"/>
      <c r="E39" s="37"/>
      <c r="G39" s="4"/>
      <c r="H39" s="4"/>
      <c r="I39" s="4"/>
    </row>
    <row r="40" spans="1:9" s="6" customFormat="1">
      <c r="A40" s="11" t="s">
        <v>65</v>
      </c>
      <c r="B40" s="11" t="s">
        <v>115</v>
      </c>
      <c r="C40" s="37"/>
      <c r="D40" s="37"/>
      <c r="E40" s="37"/>
      <c r="G40" s="4"/>
      <c r="H40" s="4"/>
      <c r="I40" s="4"/>
    </row>
    <row r="41" spans="1:9" s="6" customFormat="1">
      <c r="A41" s="39" t="s">
        <v>52</v>
      </c>
      <c r="B41" s="46">
        <v>2.6195341199999995</v>
      </c>
      <c r="C41" s="37"/>
      <c r="D41" s="37"/>
      <c r="E41" s="37"/>
      <c r="G41" s="4"/>
      <c r="H41" s="4"/>
      <c r="I41" s="4"/>
    </row>
    <row r="42" spans="1:9" s="6" customFormat="1">
      <c r="A42" s="39" t="s">
        <v>58</v>
      </c>
      <c r="B42" s="46">
        <v>2299.8891868837809</v>
      </c>
      <c r="C42" s="37"/>
      <c r="D42" s="37"/>
      <c r="E42" s="37"/>
      <c r="G42" s="4"/>
      <c r="H42" s="4"/>
      <c r="I42" s="4"/>
    </row>
    <row r="43" spans="1:9" s="6" customFormat="1">
      <c r="A43" s="39" t="s">
        <v>88</v>
      </c>
      <c r="B43" s="46">
        <v>939.77661745620821</v>
      </c>
      <c r="C43" s="37"/>
      <c r="D43" s="37"/>
      <c r="E43" s="37"/>
      <c r="G43" s="4"/>
      <c r="H43" s="4"/>
      <c r="I43" s="4"/>
    </row>
    <row r="44" spans="1:9" s="6" customFormat="1">
      <c r="A44" s="39" t="s">
        <v>89</v>
      </c>
      <c r="B44" s="46">
        <v>409.890173564554</v>
      </c>
      <c r="C44" s="37"/>
      <c r="D44" s="37"/>
      <c r="E44" s="37"/>
      <c r="G44" s="4"/>
      <c r="H44" s="4"/>
      <c r="I44" s="4"/>
    </row>
    <row r="45" spans="1:9" s="6" customFormat="1">
      <c r="A45" s="39" t="s">
        <v>59</v>
      </c>
      <c r="B45" s="46">
        <v>192.060598877231</v>
      </c>
      <c r="C45" s="37"/>
      <c r="D45" s="37"/>
      <c r="E45" s="37"/>
      <c r="G45" s="4"/>
      <c r="H45" s="4"/>
      <c r="I45" s="4"/>
    </row>
    <row r="46" spans="1:9" s="6" customFormat="1">
      <c r="A46" s="39" t="s">
        <v>51</v>
      </c>
      <c r="B46" s="46">
        <v>708.35876683000004</v>
      </c>
      <c r="C46" s="37"/>
      <c r="D46" s="37"/>
      <c r="E46" s="37"/>
      <c r="G46" s="4"/>
      <c r="H46" s="4"/>
      <c r="I46" s="4"/>
    </row>
    <row r="47" spans="1:9" s="6" customFormat="1">
      <c r="A47" s="39" t="s">
        <v>60</v>
      </c>
      <c r="B47" s="46">
        <v>0</v>
      </c>
      <c r="C47" s="37"/>
      <c r="D47" s="37"/>
      <c r="E47" s="37"/>
      <c r="G47" s="4"/>
      <c r="H47" s="4"/>
      <c r="I47" s="4"/>
    </row>
    <row r="48" spans="1:9" s="6" customFormat="1">
      <c r="A48" s="39" t="s">
        <v>57</v>
      </c>
      <c r="B48" s="46">
        <v>349.00856413600337</v>
      </c>
      <c r="C48" s="37"/>
      <c r="D48" s="37"/>
      <c r="E48" s="37"/>
      <c r="G48" s="4"/>
      <c r="H48" s="4"/>
      <c r="I48" s="4"/>
    </row>
    <row r="49" spans="1:9" s="6" customFormat="1">
      <c r="A49" s="39" t="s">
        <v>90</v>
      </c>
      <c r="B49" s="46">
        <v>38.648328444955993</v>
      </c>
      <c r="C49" s="37"/>
      <c r="D49" s="37"/>
      <c r="E49" s="37"/>
      <c r="G49" s="4"/>
      <c r="H49" s="4"/>
      <c r="I49" s="4"/>
    </row>
    <row r="50" spans="1:9" s="6" customFormat="1">
      <c r="A50" s="39" t="s">
        <v>91</v>
      </c>
      <c r="B50" s="46">
        <v>225.71720261000002</v>
      </c>
      <c r="C50" s="37"/>
      <c r="D50" s="37"/>
      <c r="E50" s="37"/>
      <c r="G50" s="4"/>
      <c r="H50" s="4"/>
      <c r="I50" s="4"/>
    </row>
    <row r="51" spans="1:9" s="6" customFormat="1">
      <c r="A51" s="39" t="s">
        <v>92</v>
      </c>
      <c r="B51" s="46">
        <v>24.987835522574006</v>
      </c>
      <c r="C51" s="37"/>
      <c r="D51" s="37"/>
      <c r="E51" s="37"/>
      <c r="G51" s="4"/>
      <c r="H51" s="4"/>
      <c r="I51" s="4"/>
    </row>
    <row r="52" spans="1:9" s="6" customFormat="1">
      <c r="A52" s="39" t="s">
        <v>56</v>
      </c>
      <c r="B52" s="46">
        <v>12.183352823274996</v>
      </c>
      <c r="C52" s="37"/>
      <c r="D52" s="37"/>
      <c r="E52" s="37"/>
      <c r="G52" s="4"/>
      <c r="H52" s="4"/>
      <c r="I52" s="4"/>
    </row>
    <row r="53" spans="1:9" s="6" customFormat="1">
      <c r="A53" s="39" t="s">
        <v>93</v>
      </c>
      <c r="B53" s="46">
        <v>0</v>
      </c>
      <c r="C53" s="37"/>
      <c r="D53" s="37"/>
      <c r="E53" s="37"/>
      <c r="G53" s="4"/>
      <c r="H53" s="4"/>
      <c r="I53" s="4"/>
    </row>
    <row r="54" spans="1:9" s="6" customFormat="1">
      <c r="A54" s="39" t="s">
        <v>48</v>
      </c>
      <c r="B54" s="46">
        <v>181.25979093999999</v>
      </c>
      <c r="C54" s="37"/>
      <c r="D54" s="37"/>
      <c r="E54" s="37"/>
      <c r="G54" s="4"/>
      <c r="H54" s="4"/>
      <c r="I54" s="4"/>
    </row>
    <row r="55" spans="1:9" s="6" customFormat="1">
      <c r="A55" s="39" t="s">
        <v>94</v>
      </c>
      <c r="B55" s="46">
        <v>19.203540126541</v>
      </c>
      <c r="C55" s="37"/>
      <c r="D55" s="37"/>
      <c r="E55" s="37"/>
      <c r="G55" s="4"/>
      <c r="H55" s="4"/>
      <c r="I55" s="4"/>
    </row>
    <row r="56" spans="1:9" s="6" customFormat="1">
      <c r="A56" s="39" t="s">
        <v>95</v>
      </c>
      <c r="B56" s="46">
        <v>0</v>
      </c>
      <c r="C56" s="37"/>
      <c r="D56" s="37"/>
      <c r="E56" s="37"/>
      <c r="G56" s="4"/>
      <c r="H56" s="4"/>
      <c r="I56" s="4"/>
    </row>
    <row r="57" spans="1:9" s="6" customFormat="1">
      <c r="A57" s="39" t="s">
        <v>47</v>
      </c>
      <c r="B57" s="46">
        <v>157.78027131143469</v>
      </c>
      <c r="C57" s="37"/>
      <c r="D57" s="37"/>
      <c r="E57" s="37"/>
      <c r="G57" s="4"/>
      <c r="H57" s="4"/>
      <c r="I57" s="4"/>
    </row>
    <row r="58" spans="1:9" s="6" customFormat="1">
      <c r="A58" s="39" t="s">
        <v>49</v>
      </c>
      <c r="B58" s="46">
        <v>2.4854901905310003</v>
      </c>
      <c r="C58" s="37"/>
      <c r="D58" s="37"/>
      <c r="E58" s="37"/>
      <c r="G58" s="4"/>
      <c r="H58" s="4"/>
      <c r="I58" s="4"/>
    </row>
    <row r="59" spans="1:9" s="6" customFormat="1">
      <c r="A59" s="39" t="s">
        <v>96</v>
      </c>
      <c r="B59" s="46">
        <v>0</v>
      </c>
      <c r="C59" s="37"/>
      <c r="D59" s="37"/>
      <c r="E59" s="37"/>
      <c r="G59" s="4"/>
      <c r="H59" s="4"/>
      <c r="I59" s="4"/>
    </row>
    <row r="60" spans="1:9" s="6" customFormat="1">
      <c r="A60" s="39" t="s">
        <v>97</v>
      </c>
      <c r="B60" s="46">
        <v>0.32579999999999998</v>
      </c>
      <c r="C60" s="37"/>
      <c r="D60" s="37"/>
      <c r="E60" s="37"/>
      <c r="G60" s="4"/>
      <c r="H60" s="4"/>
      <c r="I60" s="4"/>
    </row>
    <row r="61" spans="1:9" s="6" customFormat="1">
      <c r="A61" s="39" t="s">
        <v>98</v>
      </c>
      <c r="B61" s="46">
        <v>0</v>
      </c>
      <c r="C61" s="37"/>
      <c r="D61" s="37"/>
      <c r="E61" s="37"/>
      <c r="G61" s="4"/>
      <c r="H61" s="4"/>
      <c r="I61" s="4"/>
    </row>
    <row r="62" spans="1:9" s="6" customFormat="1">
      <c r="A62" s="39" t="s">
        <v>50</v>
      </c>
      <c r="B62" s="46">
        <v>11.707172521522002</v>
      </c>
      <c r="C62" s="37"/>
      <c r="D62" s="37"/>
      <c r="E62" s="37"/>
      <c r="G62" s="4"/>
      <c r="H62" s="4"/>
      <c r="I62" s="4"/>
    </row>
    <row r="63" spans="1:9" s="6" customFormat="1">
      <c r="A63" s="39" t="s">
        <v>99</v>
      </c>
      <c r="B63" s="46">
        <v>0</v>
      </c>
      <c r="C63" s="37"/>
      <c r="D63" s="37"/>
      <c r="E63" s="37"/>
      <c r="G63" s="4"/>
      <c r="H63" s="4"/>
      <c r="I63" s="4"/>
    </row>
    <row r="64" spans="1:9" s="6" customFormat="1">
      <c r="A64" s="39" t="s">
        <v>100</v>
      </c>
      <c r="B64" s="46">
        <v>1.4210854715202003E-20</v>
      </c>
      <c r="C64" s="37"/>
      <c r="D64" s="37"/>
      <c r="E64" s="37"/>
      <c r="G64" s="4"/>
      <c r="H64" s="4"/>
      <c r="I64" s="4"/>
    </row>
    <row r="65" spans="1:23" s="6" customFormat="1">
      <c r="A65" s="39" t="s">
        <v>101</v>
      </c>
      <c r="B65" s="46">
        <v>0</v>
      </c>
      <c r="C65" s="37"/>
      <c r="D65" s="37"/>
      <c r="E65" s="37"/>
      <c r="G65" s="4"/>
      <c r="H65" s="4"/>
      <c r="I65" s="4"/>
    </row>
    <row r="66" spans="1:23" s="6" customFormat="1">
      <c r="A66" s="39" t="s">
        <v>102</v>
      </c>
      <c r="B66" s="46">
        <v>5.9000216424465184E-11</v>
      </c>
      <c r="C66" s="37"/>
      <c r="D66" s="37"/>
      <c r="E66" s="37"/>
      <c r="G66" s="4"/>
      <c r="H66" s="4"/>
      <c r="I66" s="4"/>
    </row>
    <row r="67" spans="1:23" s="6" customFormat="1">
      <c r="A67" s="39" t="s">
        <v>103</v>
      </c>
      <c r="B67" s="46">
        <v>1.9599999999999999E-3</v>
      </c>
      <c r="C67" s="37"/>
      <c r="D67" s="37"/>
      <c r="E67" s="37"/>
      <c r="G67" s="4"/>
      <c r="H67" s="4"/>
      <c r="I67" s="4"/>
    </row>
    <row r="68" spans="1:23" s="6" customFormat="1">
      <c r="A68" s="39" t="s">
        <v>104</v>
      </c>
      <c r="B68" s="46">
        <v>5.6843418860808012E-20</v>
      </c>
      <c r="C68" s="37"/>
      <c r="D68" s="37"/>
      <c r="E68" s="37"/>
    </row>
    <row r="69" spans="1:23" s="6" customFormat="1">
      <c r="A69" s="39" t="s">
        <v>105</v>
      </c>
      <c r="B69" s="46">
        <v>0</v>
      </c>
      <c r="C69" s="37"/>
      <c r="D69" s="37"/>
      <c r="E69" s="37"/>
    </row>
    <row r="70" spans="1:23" s="6" customFormat="1">
      <c r="A70" s="39" t="s">
        <v>106</v>
      </c>
      <c r="B70" s="46">
        <v>0</v>
      </c>
      <c r="C70" s="37"/>
      <c r="D70" s="37"/>
      <c r="E70" s="37"/>
    </row>
    <row r="71" spans="1:23" s="6" customFormat="1">
      <c r="A71" s="39" t="s">
        <v>107</v>
      </c>
      <c r="B71" s="46">
        <v>5.6843418860808012E-20</v>
      </c>
      <c r="C71" s="37"/>
      <c r="D71" s="37"/>
      <c r="E71" s="37"/>
    </row>
    <row r="72" spans="1:23" s="6" customFormat="1">
      <c r="A72" s="39" t="s">
        <v>108</v>
      </c>
      <c r="B72" s="46">
        <v>4.6701499999999996</v>
      </c>
      <c r="C72" s="37"/>
      <c r="D72" s="37"/>
      <c r="E72" s="37"/>
    </row>
    <row r="73" spans="1:23" s="6" customFormat="1">
      <c r="A73" s="39" t="s">
        <v>109</v>
      </c>
      <c r="B73" s="46">
        <v>0</v>
      </c>
      <c r="C73" s="37"/>
      <c r="D73" s="37"/>
      <c r="E73" s="37"/>
    </row>
    <row r="74" spans="1:23" s="6" customFormat="1">
      <c r="A74" s="39" t="s">
        <v>110</v>
      </c>
      <c r="B74" s="46">
        <v>0</v>
      </c>
      <c r="C74" s="37"/>
      <c r="D74" s="37"/>
      <c r="E74" s="37"/>
    </row>
    <row r="75" spans="1:23" s="6" customFormat="1">
      <c r="A75" s="39" t="s">
        <v>111</v>
      </c>
      <c r="B75" s="46">
        <v>4.7643486383059042</v>
      </c>
      <c r="C75" s="37"/>
      <c r="D75" s="37"/>
      <c r="E75" s="37"/>
    </row>
    <row r="76" spans="1:23" s="6" customFormat="1">
      <c r="A76" s="39" t="s">
        <v>112</v>
      </c>
      <c r="B76" s="46">
        <v>2.1400000000000003E-6</v>
      </c>
      <c r="C76" s="37"/>
      <c r="D76" s="37"/>
      <c r="E76" s="37"/>
    </row>
    <row r="77" spans="1:23" s="6" customFormat="1">
      <c r="A77" s="39" t="s">
        <v>113</v>
      </c>
      <c r="B77" s="46">
        <v>0</v>
      </c>
      <c r="C77" s="37"/>
      <c r="D77" s="37"/>
      <c r="E77" s="37"/>
    </row>
    <row r="78" spans="1:23" s="6" customFormat="1">
      <c r="A78" s="39" t="s">
        <v>114</v>
      </c>
      <c r="B78" s="46">
        <v>2.4349140000076184</v>
      </c>
      <c r="C78" s="37"/>
      <c r="D78" s="37"/>
      <c r="E78" s="37"/>
    </row>
    <row r="79" spans="1:23" s="6" customFormat="1">
      <c r="A79" s="39" t="s">
        <v>26</v>
      </c>
      <c r="B79" s="46">
        <v>16.664288910570125</v>
      </c>
      <c r="C79" s="37"/>
      <c r="D79" s="37"/>
      <c r="E79" s="37"/>
    </row>
    <row r="80" spans="1:23" s="6" customFormat="1">
      <c r="A80" s="39"/>
      <c r="B80" s="47"/>
      <c r="C80" s="37"/>
      <c r="D80" s="37"/>
      <c r="E80" s="37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s="6" customFormat="1">
      <c r="A81" s="41" t="s">
        <v>55</v>
      </c>
      <c r="B81" s="48">
        <v>5604.4378900475531</v>
      </c>
      <c r="C81" s="37"/>
      <c r="D81" s="37"/>
      <c r="E81" s="37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s="6" customFormat="1">
      <c r="A82" s="37"/>
      <c r="B82" s="37"/>
      <c r="C82" s="37"/>
      <c r="D82" s="37"/>
      <c r="E82" s="37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s="6" customFormat="1">
      <c r="A83" s="45" t="s">
        <v>87</v>
      </c>
      <c r="B83" s="37"/>
      <c r="C83" s="37"/>
      <c r="D83" s="37"/>
      <c r="E83" s="37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s="6" customFormat="1">
      <c r="A84" s="45" t="s">
        <v>86</v>
      </c>
      <c r="B84" s="37"/>
      <c r="C84" s="37"/>
      <c r="D84" s="37"/>
      <c r="E84" s="37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s="6" customFormat="1">
      <c r="A85" s="45" t="s">
        <v>85</v>
      </c>
      <c r="B85" s="37"/>
      <c r="C85" s="37"/>
      <c r="D85" s="37"/>
      <c r="E85" s="37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>
      <c r="A86" s="6"/>
      <c r="B86" s="6"/>
      <c r="C86" s="37"/>
      <c r="D86" s="37"/>
      <c r="E86" s="37"/>
    </row>
    <row r="87" spans="1:23">
      <c r="C87" s="37"/>
      <c r="D87" s="37"/>
      <c r="E87" s="37"/>
      <c r="F87" s="37"/>
      <c r="G87" s="37"/>
      <c r="H87" s="37"/>
      <c r="I87" s="37"/>
    </row>
    <row r="88" spans="1:23">
      <c r="C88" s="37"/>
      <c r="D88" s="37"/>
      <c r="E88" s="37"/>
    </row>
    <row r="89" spans="1:23">
      <c r="A89" s="37"/>
      <c r="B89" s="37"/>
      <c r="C89" s="37"/>
      <c r="D89" s="37"/>
      <c r="E89" s="37"/>
      <c r="F89" s="4"/>
    </row>
    <row r="90" spans="1:23">
      <c r="A90" s="37"/>
      <c r="B90" s="37"/>
      <c r="C90" s="37"/>
      <c r="D90" s="37"/>
      <c r="E90" s="37"/>
      <c r="F90" s="4"/>
    </row>
    <row r="91" spans="1:23">
      <c r="A91" s="37"/>
      <c r="B91" s="37"/>
      <c r="C91" s="37"/>
      <c r="D91" s="37"/>
      <c r="E91" s="37"/>
    </row>
    <row r="92" spans="1:23">
      <c r="A92" s="37"/>
      <c r="B92" s="37"/>
      <c r="C92" s="37"/>
      <c r="D92" s="37"/>
      <c r="E92" s="37"/>
    </row>
    <row r="93" spans="1:23">
      <c r="A93" s="37"/>
      <c r="B93" s="37"/>
      <c r="C93" s="37"/>
      <c r="D93" s="37"/>
      <c r="E93" s="37"/>
    </row>
    <row r="94" spans="1:23">
      <c r="A94" s="37"/>
      <c r="B94" s="37"/>
      <c r="C94" s="37"/>
      <c r="D94" s="37"/>
      <c r="E94" s="37"/>
    </row>
    <row r="95" spans="1:23">
      <c r="A95" s="37"/>
      <c r="B95" s="37"/>
      <c r="C95" s="37"/>
      <c r="D95" s="37"/>
      <c r="E95" s="37"/>
    </row>
    <row r="96" spans="1:23">
      <c r="A96" s="37"/>
      <c r="B96" s="37"/>
      <c r="C96" s="37"/>
      <c r="D96" s="37"/>
      <c r="E96" s="37"/>
    </row>
    <row r="97" spans="1:6">
      <c r="A97" s="37"/>
      <c r="B97" s="37"/>
      <c r="C97" s="37"/>
      <c r="D97" s="37"/>
      <c r="E97" s="37"/>
    </row>
    <row r="98" spans="1:6">
      <c r="A98" s="37"/>
      <c r="B98" s="37"/>
      <c r="C98" s="37"/>
      <c r="D98" s="37"/>
      <c r="E98" s="37"/>
    </row>
    <row r="99" spans="1:6">
      <c r="A99" s="37"/>
      <c r="B99" s="37"/>
      <c r="C99" s="37"/>
      <c r="D99" s="37"/>
      <c r="E99" s="37"/>
    </row>
    <row r="100" spans="1:6">
      <c r="A100" s="37"/>
      <c r="B100" s="37"/>
      <c r="C100" s="37"/>
      <c r="D100" s="37"/>
      <c r="E100" s="37"/>
    </row>
    <row r="101" spans="1:6">
      <c r="A101" s="37"/>
      <c r="B101" s="37"/>
      <c r="C101" s="37"/>
      <c r="D101" s="37"/>
      <c r="E101" s="37"/>
    </row>
    <row r="102" spans="1:6">
      <c r="A102" s="37"/>
      <c r="B102" s="37"/>
      <c r="C102" s="37"/>
      <c r="D102" s="37"/>
      <c r="E102" s="37"/>
    </row>
    <row r="103" spans="1:6">
      <c r="A103" s="37"/>
      <c r="B103" s="37"/>
      <c r="C103" s="37"/>
      <c r="D103" s="37"/>
      <c r="E103" s="37"/>
    </row>
    <row r="104" spans="1:6">
      <c r="A104" s="37"/>
      <c r="B104" s="37"/>
      <c r="C104" s="37"/>
      <c r="D104" s="37"/>
      <c r="E104" s="37"/>
    </row>
    <row r="105" spans="1:6">
      <c r="A105" s="37"/>
      <c r="B105" s="37"/>
      <c r="C105" s="37"/>
      <c r="D105" s="37"/>
      <c r="E105" s="37"/>
      <c r="F105" s="4"/>
    </row>
    <row r="106" spans="1:6">
      <c r="A106" s="37"/>
      <c r="B106" s="37"/>
      <c r="C106" s="37"/>
      <c r="D106" s="37"/>
      <c r="E106" s="37"/>
      <c r="F106" s="4"/>
    </row>
    <row r="107" spans="1:6" s="27" customFormat="1">
      <c r="A107" s="37"/>
      <c r="B107" s="37"/>
      <c r="C107" s="37"/>
      <c r="D107" s="37"/>
      <c r="E107" s="37"/>
    </row>
    <row r="108" spans="1:6">
      <c r="A108" s="37"/>
      <c r="B108" s="37"/>
      <c r="C108" s="37"/>
      <c r="D108" s="37"/>
      <c r="E108" s="37"/>
      <c r="F108" s="4"/>
    </row>
    <row r="109" spans="1:6" s="36" customFormat="1">
      <c r="A109" s="37"/>
      <c r="B109" s="37"/>
      <c r="C109" s="37"/>
      <c r="D109" s="37"/>
      <c r="E109" s="37"/>
    </row>
    <row r="110" spans="1:6">
      <c r="A110" s="37"/>
      <c r="B110" s="37"/>
      <c r="C110" s="37"/>
      <c r="D110" s="37"/>
      <c r="E110" s="37"/>
      <c r="F110" s="4"/>
    </row>
    <row r="111" spans="1:6">
      <c r="A111" s="37"/>
      <c r="B111" s="37"/>
      <c r="C111" s="37"/>
      <c r="D111" s="37"/>
      <c r="E111" s="37"/>
      <c r="F111" s="4"/>
    </row>
    <row r="112" spans="1:6">
      <c r="A112" s="37"/>
      <c r="B112" s="37"/>
      <c r="C112" s="37"/>
      <c r="D112" s="37"/>
      <c r="E112" s="37"/>
      <c r="F112" s="4"/>
    </row>
    <row r="113" spans="1:9">
      <c r="A113" s="37"/>
      <c r="B113" s="37"/>
      <c r="C113" s="37"/>
      <c r="D113" s="37"/>
      <c r="E113" s="37"/>
      <c r="F113" s="4"/>
    </row>
    <row r="114" spans="1:9">
      <c r="A114" s="37"/>
      <c r="B114" s="37"/>
      <c r="C114" s="37"/>
      <c r="D114" s="37"/>
      <c r="E114" s="37"/>
      <c r="F114" s="4"/>
    </row>
    <row r="115" spans="1:9">
      <c r="A115" s="37"/>
      <c r="B115" s="37"/>
      <c r="C115" s="37"/>
      <c r="D115" s="37"/>
      <c r="E115" s="37"/>
      <c r="F115" s="4"/>
    </row>
    <row r="116" spans="1:9" s="27" customFormat="1">
      <c r="A116" s="37"/>
      <c r="B116" s="37"/>
      <c r="C116" s="37"/>
      <c r="D116" s="37"/>
      <c r="E116" s="37"/>
    </row>
    <row r="117" spans="1:9">
      <c r="A117" s="37"/>
      <c r="B117" s="37"/>
      <c r="C117" s="37"/>
      <c r="D117" s="37"/>
      <c r="E117" s="37"/>
      <c r="F117" s="4"/>
    </row>
    <row r="118" spans="1:9" s="36" customFormat="1">
      <c r="A118" s="37"/>
      <c r="B118" s="37"/>
      <c r="C118" s="37"/>
      <c r="D118" s="37"/>
      <c r="E118" s="37"/>
    </row>
    <row r="119" spans="1:9">
      <c r="A119" s="37"/>
      <c r="B119" s="37"/>
      <c r="C119" s="37"/>
      <c r="D119" s="37"/>
      <c r="E119" s="37"/>
      <c r="F119" s="4"/>
    </row>
    <row r="120" spans="1:9">
      <c r="A120" s="37"/>
      <c r="B120" s="37"/>
      <c r="C120" s="37"/>
      <c r="D120" s="37"/>
      <c r="E120" s="37"/>
      <c r="F120" s="4"/>
    </row>
    <row r="121" spans="1:9">
      <c r="A121" s="37"/>
      <c r="B121" s="37"/>
      <c r="C121" s="37"/>
      <c r="D121" s="37"/>
      <c r="E121" s="37"/>
      <c r="F121" s="4"/>
    </row>
    <row r="122" spans="1:9">
      <c r="A122" s="37"/>
      <c r="B122" s="37"/>
      <c r="C122" s="37"/>
      <c r="D122" s="37"/>
      <c r="E122" s="37"/>
    </row>
    <row r="123" spans="1:9">
      <c r="A123" s="37"/>
      <c r="B123" s="37"/>
      <c r="C123" s="37"/>
      <c r="D123" s="37"/>
      <c r="E123" s="37"/>
    </row>
    <row r="124" spans="1:9">
      <c r="A124" s="37"/>
      <c r="B124" s="37"/>
      <c r="C124" s="37"/>
      <c r="D124" s="37"/>
      <c r="E124" s="37"/>
    </row>
    <row r="125" spans="1:9">
      <c r="A125" s="37"/>
      <c r="B125" s="37"/>
      <c r="C125" s="37"/>
      <c r="D125" s="37"/>
      <c r="E125" s="37"/>
    </row>
    <row r="126" spans="1:9">
      <c r="A126" s="37"/>
      <c r="B126" s="37"/>
      <c r="C126" s="37"/>
      <c r="D126" s="37"/>
      <c r="E126" s="37"/>
    </row>
    <row r="127" spans="1:9" s="18" customFormat="1">
      <c r="A127" s="37"/>
      <c r="B127" s="37"/>
      <c r="C127" s="37"/>
      <c r="D127" s="37"/>
      <c r="E127" s="37"/>
      <c r="F127" s="6"/>
      <c r="G127" s="4"/>
      <c r="H127" s="4"/>
      <c r="I127" s="4"/>
    </row>
    <row r="128" spans="1:9" s="29" customFormat="1">
      <c r="A128" s="37"/>
      <c r="B128" s="37"/>
      <c r="C128" s="37"/>
      <c r="D128" s="37"/>
      <c r="E128" s="37"/>
      <c r="F128" s="22"/>
      <c r="G128" s="25"/>
      <c r="H128" s="25"/>
      <c r="I128" s="25"/>
    </row>
    <row r="129" spans="1:5">
      <c r="A129" s="37"/>
      <c r="B129" s="37"/>
      <c r="C129" s="37"/>
      <c r="D129" s="37"/>
      <c r="E129" s="37"/>
    </row>
    <row r="130" spans="1:5">
      <c r="A130" s="37"/>
      <c r="B130" s="37"/>
      <c r="C130" s="37"/>
      <c r="D130" s="37"/>
      <c r="E130" s="37"/>
    </row>
    <row r="131" spans="1:5">
      <c r="A131" s="37"/>
      <c r="B131" s="37"/>
      <c r="C131" s="37"/>
      <c r="D131" s="37"/>
      <c r="E131" s="37"/>
    </row>
  </sheetData>
  <mergeCells count="1">
    <mergeCell ref="B14:K14"/>
  </mergeCells>
  <pageMargins left="0.7" right="0.7" top="0.75" bottom="0.75" header="0.3" footer="0.3"/>
  <ignoredErrors>
    <ignoredError sqref="B32:L3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0"/>
  </sheetPr>
  <dimension ref="A1:H93"/>
  <sheetViews>
    <sheetView view="pageBreakPreview" topLeftCell="A58" zoomScaleNormal="115" zoomScaleSheetLayoutView="100" workbookViewId="0">
      <selection activeCell="E35" sqref="E35"/>
    </sheetView>
  </sheetViews>
  <sheetFormatPr baseColWidth="10" defaultColWidth="11.5703125" defaultRowHeight="12" customHeight="1"/>
  <cols>
    <col min="1" max="1" width="33.42578125" style="225" customWidth="1"/>
    <col min="2" max="3" width="12.28515625" style="223" customWidth="1"/>
    <col min="4" max="4" width="12.5703125" style="224" customWidth="1"/>
    <col min="5" max="5" width="12.28515625" style="223" customWidth="1"/>
    <col min="6" max="6" width="12.28515625" style="225" customWidth="1"/>
    <col min="7" max="7" width="12.5703125" style="224" customWidth="1"/>
    <col min="8" max="8" width="11" style="224" customWidth="1"/>
    <col min="9" max="16384" width="11.5703125" style="225"/>
  </cols>
  <sheetData>
    <row r="1" spans="1:8" ht="12" customHeight="1">
      <c r="A1" s="222" t="s">
        <v>226</v>
      </c>
    </row>
    <row r="2" spans="1:8" ht="15.75">
      <c r="A2" s="226" t="s">
        <v>227</v>
      </c>
    </row>
    <row r="3" spans="1:8" ht="12" customHeight="1" thickBot="1">
      <c r="B3" s="227"/>
      <c r="C3" s="227"/>
      <c r="E3" s="227"/>
      <c r="F3" s="227"/>
    </row>
    <row r="4" spans="1:8" ht="12" customHeight="1" thickBot="1">
      <c r="A4" s="231"/>
      <c r="B4" s="629" t="s">
        <v>522</v>
      </c>
      <c r="C4" s="630"/>
      <c r="D4" s="631"/>
      <c r="E4" s="632" t="s">
        <v>521</v>
      </c>
      <c r="F4" s="633"/>
      <c r="G4" s="633"/>
      <c r="H4" s="634"/>
    </row>
    <row r="5" spans="1:8" ht="12" customHeight="1" thickBot="1">
      <c r="A5" s="142" t="s">
        <v>216</v>
      </c>
      <c r="B5" s="485">
        <v>2017</v>
      </c>
      <c r="C5" s="486">
        <v>2018</v>
      </c>
      <c r="D5" s="487" t="s">
        <v>214</v>
      </c>
      <c r="E5" s="485">
        <v>2017</v>
      </c>
      <c r="F5" s="486">
        <v>2018</v>
      </c>
      <c r="G5" s="488" t="s">
        <v>214</v>
      </c>
      <c r="H5" s="489" t="s">
        <v>215</v>
      </c>
    </row>
    <row r="6" spans="1:8" s="495" customFormat="1" ht="11.25" customHeight="1">
      <c r="A6" s="228" t="s">
        <v>439</v>
      </c>
      <c r="B6" s="490">
        <v>189426.07332800003</v>
      </c>
      <c r="C6" s="491">
        <v>200482.13647299996</v>
      </c>
      <c r="D6" s="492">
        <v>5.836611059268404E-2</v>
      </c>
      <c r="E6" s="490">
        <v>564025.29222900013</v>
      </c>
      <c r="F6" s="491">
        <v>567501.80820399988</v>
      </c>
      <c r="G6" s="493">
        <v>6.1637590067296077E-3</v>
      </c>
      <c r="H6" s="494">
        <v>1</v>
      </c>
    </row>
    <row r="7" spans="1:8" ht="11.25" customHeight="1">
      <c r="A7" s="496" t="s">
        <v>34</v>
      </c>
      <c r="B7" s="497">
        <v>39730.854135000009</v>
      </c>
      <c r="C7" s="498">
        <v>43268.682502999996</v>
      </c>
      <c r="D7" s="499">
        <v>8.9044860600754561E-2</v>
      </c>
      <c r="E7" s="497">
        <v>123843.40153599999</v>
      </c>
      <c r="F7" s="498">
        <v>115713.982604</v>
      </c>
      <c r="G7" s="500">
        <v>-6.5642729698738522E-2</v>
      </c>
      <c r="H7" s="501">
        <v>0.20390064125118046</v>
      </c>
    </row>
    <row r="8" spans="1:8" ht="11.25" customHeight="1">
      <c r="A8" s="496" t="s">
        <v>501</v>
      </c>
      <c r="B8" s="497">
        <v>30787.555511999999</v>
      </c>
      <c r="C8" s="498">
        <v>39673.508133999989</v>
      </c>
      <c r="D8" s="499">
        <v>0.28862157044382863</v>
      </c>
      <c r="E8" s="497">
        <v>94713.751595999987</v>
      </c>
      <c r="F8" s="498">
        <v>113727.34469899999</v>
      </c>
      <c r="G8" s="500">
        <v>0.20074796724452626</v>
      </c>
      <c r="H8" s="501">
        <v>0.20039996887220213</v>
      </c>
    </row>
    <row r="9" spans="1:8" ht="11.25" customHeight="1">
      <c r="A9" s="502" t="s">
        <v>502</v>
      </c>
      <c r="B9" s="497">
        <v>36898.934108000001</v>
      </c>
      <c r="C9" s="498">
        <v>32043.532232000001</v>
      </c>
      <c r="D9" s="499">
        <v>-0.13158650766953472</v>
      </c>
      <c r="E9" s="497">
        <v>110543.213936</v>
      </c>
      <c r="F9" s="498">
        <v>87063.039235999997</v>
      </c>
      <c r="G9" s="500">
        <v>-0.21240720134656177</v>
      </c>
      <c r="H9" s="501">
        <v>0.15341455829283182</v>
      </c>
    </row>
    <row r="10" spans="1:8" ht="11.25" customHeight="1">
      <c r="A10" s="502" t="s">
        <v>36</v>
      </c>
      <c r="B10" s="497">
        <v>25348.166051</v>
      </c>
      <c r="C10" s="498">
        <v>25556.482120000001</v>
      </c>
      <c r="D10" s="499">
        <v>8.2181909563348032E-3</v>
      </c>
      <c r="E10" s="497">
        <v>73631.618298999994</v>
      </c>
      <c r="F10" s="498">
        <v>81014.000493</v>
      </c>
      <c r="G10" s="500">
        <v>0.10026103411203002</v>
      </c>
      <c r="H10" s="501">
        <v>0.14275549314880404</v>
      </c>
    </row>
    <row r="11" spans="1:8" ht="11.25" customHeight="1">
      <c r="A11" s="502" t="s">
        <v>503</v>
      </c>
      <c r="B11" s="497">
        <v>16455.354122999997</v>
      </c>
      <c r="C11" s="498">
        <v>15871.045984</v>
      </c>
      <c r="D11" s="499">
        <v>-3.5508694290771747E-2</v>
      </c>
      <c r="E11" s="497">
        <v>43007.879771</v>
      </c>
      <c r="F11" s="498">
        <v>51355.534792000013</v>
      </c>
      <c r="G11" s="500">
        <v>0.19409594393976137</v>
      </c>
      <c r="H11" s="501">
        <v>9.0494046097451791E-2</v>
      </c>
    </row>
    <row r="12" spans="1:8" ht="11.25" customHeight="1">
      <c r="A12" s="502" t="s">
        <v>37</v>
      </c>
      <c r="B12" s="497">
        <v>12203.875943000001</v>
      </c>
      <c r="C12" s="498">
        <v>13762.075964</v>
      </c>
      <c r="D12" s="499">
        <v>0.12768074899136983</v>
      </c>
      <c r="E12" s="497">
        <v>34790.823306999999</v>
      </c>
      <c r="F12" s="498">
        <v>37289.232923999996</v>
      </c>
      <c r="G12" s="500">
        <v>7.1812316568470314E-2</v>
      </c>
      <c r="H12" s="501">
        <v>6.5707690063598237E-2</v>
      </c>
    </row>
    <row r="13" spans="1:8" ht="11.25" customHeight="1">
      <c r="A13" s="502" t="s">
        <v>35</v>
      </c>
      <c r="B13" s="503">
        <v>12769.011547</v>
      </c>
      <c r="C13" s="504">
        <v>12202.667083</v>
      </c>
      <c r="D13" s="499">
        <v>-4.4353038754441299E-2</v>
      </c>
      <c r="E13" s="503">
        <v>39456.381718999997</v>
      </c>
      <c r="F13" s="504">
        <v>31656.438791</v>
      </c>
      <c r="G13" s="500">
        <v>-0.19768520548968582</v>
      </c>
      <c r="H13" s="501">
        <v>5.578209326096184E-2</v>
      </c>
    </row>
    <row r="14" spans="1:8" ht="11.25" customHeight="1">
      <c r="A14" s="502" t="s">
        <v>39</v>
      </c>
      <c r="B14" s="503">
        <v>3602.9803750000005</v>
      </c>
      <c r="C14" s="504">
        <v>5783.0076090000002</v>
      </c>
      <c r="D14" s="499">
        <v>0.60506220048450832</v>
      </c>
      <c r="E14" s="503">
        <v>9733.2470310000008</v>
      </c>
      <c r="F14" s="504">
        <v>15316.944484</v>
      </c>
      <c r="G14" s="500">
        <v>0.57367263311165817</v>
      </c>
      <c r="H14" s="501">
        <v>2.6990124546870196E-2</v>
      </c>
    </row>
    <row r="15" spans="1:8" ht="11.25" customHeight="1">
      <c r="A15" s="502" t="s">
        <v>38</v>
      </c>
      <c r="B15" s="503">
        <v>5143.3835360000003</v>
      </c>
      <c r="C15" s="504">
        <v>4883.0482489999995</v>
      </c>
      <c r="D15" s="499">
        <v>-5.0615569532748261E-2</v>
      </c>
      <c r="E15" s="503">
        <v>14258.610720999999</v>
      </c>
      <c r="F15" s="504">
        <v>13917.815381999999</v>
      </c>
      <c r="G15" s="500">
        <v>-2.3901019928826539E-2</v>
      </c>
      <c r="H15" s="501">
        <v>2.4524706671942377E-2</v>
      </c>
    </row>
    <row r="16" spans="1:8" ht="11.25" customHeight="1">
      <c r="A16" s="502" t="s">
        <v>41</v>
      </c>
      <c r="B16" s="503">
        <v>2441.847886</v>
      </c>
      <c r="C16" s="504">
        <v>2706.2902690000001</v>
      </c>
      <c r="D16" s="499">
        <v>0.108296009966937</v>
      </c>
      <c r="E16" s="503">
        <v>7310.9530610000002</v>
      </c>
      <c r="F16" s="504">
        <v>7938.845937</v>
      </c>
      <c r="G16" s="500">
        <v>8.5883860935925149E-2</v>
      </c>
      <c r="H16" s="501">
        <v>1.3989111263141955E-2</v>
      </c>
    </row>
    <row r="17" spans="1:8" ht="11.25" customHeight="1">
      <c r="A17" s="502" t="s">
        <v>40</v>
      </c>
      <c r="B17" s="503">
        <v>2442.6740450000002</v>
      </c>
      <c r="C17" s="504">
        <v>2990.6484300000002</v>
      </c>
      <c r="D17" s="499">
        <v>0.22433381405172304</v>
      </c>
      <c r="E17" s="503">
        <v>7226.6870749999998</v>
      </c>
      <c r="F17" s="504">
        <v>7682.8319519999995</v>
      </c>
      <c r="G17" s="500">
        <v>6.311950030021185E-2</v>
      </c>
      <c r="H17" s="501">
        <v>1.3537986735785433E-2</v>
      </c>
    </row>
    <row r="18" spans="1:8" ht="11.25" customHeight="1">
      <c r="A18" s="502" t="s">
        <v>42</v>
      </c>
      <c r="B18" s="503">
        <v>867.12781299999995</v>
      </c>
      <c r="C18" s="504">
        <v>1155.7612300000001</v>
      </c>
      <c r="D18" s="499">
        <v>0.3328614451904337</v>
      </c>
      <c r="E18" s="503">
        <v>3290.3317750000001</v>
      </c>
      <c r="F18" s="504">
        <v>3149.34321</v>
      </c>
      <c r="G18" s="500">
        <v>-4.2849346096716978E-2</v>
      </c>
      <c r="H18" s="501">
        <v>5.5494857716257805E-3</v>
      </c>
    </row>
    <row r="19" spans="1:8" ht="11.25" customHeight="1">
      <c r="A19" s="502" t="s">
        <v>43</v>
      </c>
      <c r="B19" s="503">
        <v>308.28624300000001</v>
      </c>
      <c r="C19" s="504">
        <v>359.42048999999997</v>
      </c>
      <c r="D19" s="499">
        <v>0.16586613305349451</v>
      </c>
      <c r="E19" s="503">
        <v>1113.704772</v>
      </c>
      <c r="F19" s="504">
        <v>1095.6431749999999</v>
      </c>
      <c r="G19" s="500">
        <v>-1.6217580685736865E-2</v>
      </c>
      <c r="H19" s="501">
        <v>1.9306426149855527E-3</v>
      </c>
    </row>
    <row r="20" spans="1:8" ht="11.25" customHeight="1">
      <c r="A20" s="502" t="s">
        <v>504</v>
      </c>
      <c r="B20" s="503">
        <v>199.45102</v>
      </c>
      <c r="C20" s="504">
        <v>177.94456</v>
      </c>
      <c r="D20" s="499">
        <v>-0.10782827783984261</v>
      </c>
      <c r="E20" s="503">
        <v>519.93771000000004</v>
      </c>
      <c r="F20" s="504">
        <v>487.09640999999999</v>
      </c>
      <c r="G20" s="500">
        <v>-6.3163912461744798E-2</v>
      </c>
      <c r="H20" s="501">
        <v>8.5831693037514241E-4</v>
      </c>
    </row>
    <row r="21" spans="1:8" ht="11.25" customHeight="1" thickBot="1">
      <c r="A21" s="502" t="s">
        <v>45</v>
      </c>
      <c r="B21" s="503">
        <v>60.171603000000005</v>
      </c>
      <c r="C21" s="504">
        <v>48.021616000000002</v>
      </c>
      <c r="D21" s="499">
        <v>-0.20192227552920605</v>
      </c>
      <c r="E21" s="503">
        <v>159.44142300000001</v>
      </c>
      <c r="F21" s="504">
        <v>93.714115000000007</v>
      </c>
      <c r="G21" s="500">
        <v>-0.41223483059355281</v>
      </c>
      <c r="H21" s="501">
        <v>1.6513447824348181E-4</v>
      </c>
    </row>
    <row r="22" spans="1:8" ht="11.25" customHeight="1">
      <c r="A22" s="472" t="s">
        <v>440</v>
      </c>
      <c r="B22" s="505">
        <v>11719579.200151592</v>
      </c>
      <c r="C22" s="506">
        <v>11148314.455942504</v>
      </c>
      <c r="D22" s="492">
        <v>-4.8744475757431571E-2</v>
      </c>
      <c r="E22" s="505">
        <v>35630264.869694397</v>
      </c>
      <c r="F22" s="506">
        <v>33430386.444897842</v>
      </c>
      <c r="G22" s="493">
        <v>-6.1741848758123608E-2</v>
      </c>
      <c r="H22" s="494">
        <v>1</v>
      </c>
    </row>
    <row r="23" spans="1:8" ht="11.25" customHeight="1">
      <c r="A23" s="502" t="s">
        <v>44</v>
      </c>
      <c r="B23" s="503">
        <v>3419313.0992049999</v>
      </c>
      <c r="C23" s="504">
        <v>3010015.6931389994</v>
      </c>
      <c r="D23" s="499">
        <v>-0.11970164597128097</v>
      </c>
      <c r="E23" s="503">
        <v>9819994.7097410019</v>
      </c>
      <c r="F23" s="504">
        <v>8872017.8942249995</v>
      </c>
      <c r="G23" s="500">
        <v>-9.6535369268137328E-2</v>
      </c>
      <c r="H23" s="501">
        <v>0.26538783537092647</v>
      </c>
    </row>
    <row r="24" spans="1:8" ht="11.25" customHeight="1">
      <c r="A24" s="502" t="s">
        <v>40</v>
      </c>
      <c r="B24" s="503">
        <v>2368455.625122</v>
      </c>
      <c r="C24" s="504">
        <v>2085599.4252030002</v>
      </c>
      <c r="D24" s="499">
        <v>-0.11942642999884356</v>
      </c>
      <c r="E24" s="503">
        <v>7913385.2569049997</v>
      </c>
      <c r="F24" s="504">
        <v>6219888.1054339996</v>
      </c>
      <c r="G24" s="500">
        <v>-0.21400413305965382</v>
      </c>
      <c r="H24" s="501">
        <v>0.186054926875764</v>
      </c>
    </row>
    <row r="25" spans="1:8" ht="11.25" customHeight="1">
      <c r="A25" s="502" t="s">
        <v>34</v>
      </c>
      <c r="B25" s="503">
        <v>1564814.9592921897</v>
      </c>
      <c r="C25" s="504">
        <v>1898086.6081271344</v>
      </c>
      <c r="D25" s="499">
        <v>0.21297831213582774</v>
      </c>
      <c r="E25" s="503">
        <v>4701630.6153677264</v>
      </c>
      <c r="F25" s="504">
        <v>5898928.8803192936</v>
      </c>
      <c r="G25" s="500">
        <v>0.25465596149516379</v>
      </c>
      <c r="H25" s="501">
        <v>0.176454103814872</v>
      </c>
    </row>
    <row r="26" spans="1:8" ht="11.25" customHeight="1">
      <c r="A26" s="502" t="s">
        <v>45</v>
      </c>
      <c r="B26" s="503">
        <v>731185.42780199996</v>
      </c>
      <c r="C26" s="504">
        <v>1058519.0567740002</v>
      </c>
      <c r="D26" s="499">
        <v>0.44767526338153441</v>
      </c>
      <c r="E26" s="503">
        <v>2570306.8727840004</v>
      </c>
      <c r="F26" s="504">
        <v>3007936.9352050005</v>
      </c>
      <c r="G26" s="500">
        <v>0.17026374051086979</v>
      </c>
      <c r="H26" s="501">
        <v>8.9976134142597475E-2</v>
      </c>
    </row>
    <row r="27" spans="1:8" ht="11.25" customHeight="1">
      <c r="A27" s="502" t="s">
        <v>43</v>
      </c>
      <c r="B27" s="503">
        <v>893508.16702540277</v>
      </c>
      <c r="C27" s="504">
        <v>774386.16746596037</v>
      </c>
      <c r="D27" s="499">
        <v>-0.13331943003499791</v>
      </c>
      <c r="E27" s="503">
        <v>2572082.5028180066</v>
      </c>
      <c r="F27" s="504">
        <v>2651108.0753611526</v>
      </c>
      <c r="G27" s="500">
        <v>3.0724353692606954E-2</v>
      </c>
      <c r="H27" s="501">
        <v>7.9302346077598687E-2</v>
      </c>
    </row>
    <row r="28" spans="1:8" ht="11.25" customHeight="1">
      <c r="A28" s="502" t="s">
        <v>28</v>
      </c>
      <c r="B28" s="503">
        <v>1134099.0450519999</v>
      </c>
      <c r="C28" s="504">
        <v>821743.34456700005</v>
      </c>
      <c r="D28" s="499">
        <v>-0.27542188828020564</v>
      </c>
      <c r="E28" s="503">
        <v>3474642.9477229998</v>
      </c>
      <c r="F28" s="504">
        <v>2510245.7859720001</v>
      </c>
      <c r="G28" s="500">
        <v>-0.2775528813350413</v>
      </c>
      <c r="H28" s="501">
        <v>7.5088745686788638E-2</v>
      </c>
    </row>
    <row r="29" spans="1:8" ht="11.25" customHeight="1">
      <c r="A29" s="502" t="s">
        <v>36</v>
      </c>
      <c r="B29" s="503">
        <v>321161.91690000001</v>
      </c>
      <c r="C29" s="504">
        <v>365721.86198000005</v>
      </c>
      <c r="D29" s="499">
        <v>0.13874604283755931</v>
      </c>
      <c r="E29" s="503">
        <v>925810.1503000001</v>
      </c>
      <c r="F29" s="504">
        <v>1203797.1666999999</v>
      </c>
      <c r="G29" s="500">
        <v>0.30026352196497386</v>
      </c>
      <c r="H29" s="501">
        <v>3.6009071228780963E-2</v>
      </c>
    </row>
    <row r="30" spans="1:8" ht="11.25" customHeight="1">
      <c r="A30" s="502" t="s">
        <v>37</v>
      </c>
      <c r="B30" s="503">
        <v>277637.923351</v>
      </c>
      <c r="C30" s="504">
        <v>280955.99479999999</v>
      </c>
      <c r="D30" s="499">
        <v>1.1951074294721531E-2</v>
      </c>
      <c r="E30" s="503">
        <v>918921.84092600015</v>
      </c>
      <c r="F30" s="504">
        <v>774684.67200000002</v>
      </c>
      <c r="G30" s="500">
        <v>-0.15696347883150963</v>
      </c>
      <c r="H30" s="501">
        <v>2.3173069604710855E-2</v>
      </c>
    </row>
    <row r="31" spans="1:8" ht="11.25" customHeight="1">
      <c r="A31" s="502" t="s">
        <v>501</v>
      </c>
      <c r="B31" s="503">
        <v>459282.40548899997</v>
      </c>
      <c r="C31" s="504">
        <v>270936.79209999996</v>
      </c>
      <c r="D31" s="499">
        <v>-0.41008671601183511</v>
      </c>
      <c r="E31" s="503">
        <v>1090753.7230110001</v>
      </c>
      <c r="F31" s="504">
        <v>730697.87318999995</v>
      </c>
      <c r="G31" s="500">
        <v>-0.33009820844532567</v>
      </c>
      <c r="H31" s="501">
        <v>2.1857296636231954E-2</v>
      </c>
    </row>
    <row r="32" spans="1:8" ht="11.25" customHeight="1">
      <c r="A32" s="502" t="s">
        <v>38</v>
      </c>
      <c r="B32" s="503">
        <v>151967.69072499999</v>
      </c>
      <c r="C32" s="504">
        <v>158578.44647</v>
      </c>
      <c r="D32" s="499">
        <v>4.3501060741673037E-2</v>
      </c>
      <c r="E32" s="503">
        <v>437292.47323100001</v>
      </c>
      <c r="F32" s="504">
        <v>497124.221426</v>
      </c>
      <c r="G32" s="500">
        <v>0.13682318324146836</v>
      </c>
      <c r="H32" s="501">
        <v>1.4870429997732536E-2</v>
      </c>
    </row>
    <row r="33" spans="1:8" ht="11.25" customHeight="1">
      <c r="A33" s="502" t="s">
        <v>502</v>
      </c>
      <c r="B33" s="503">
        <v>224170.853538</v>
      </c>
      <c r="C33" s="504">
        <v>192180.726245</v>
      </c>
      <c r="D33" s="499">
        <v>-0.1427042221953142</v>
      </c>
      <c r="E33" s="503">
        <v>672159.43465700001</v>
      </c>
      <c r="F33" s="504">
        <v>387151.36947099998</v>
      </c>
      <c r="G33" s="500">
        <v>-0.42401854454581656</v>
      </c>
      <c r="H33" s="501">
        <v>1.1580822438565832E-2</v>
      </c>
    </row>
    <row r="34" spans="1:8" ht="11.25" customHeight="1">
      <c r="A34" s="502" t="s">
        <v>503</v>
      </c>
      <c r="B34" s="503">
        <v>71251.945418999996</v>
      </c>
      <c r="C34" s="504">
        <v>54625.587223000002</v>
      </c>
      <c r="D34" s="499">
        <v>-0.23334602442400709</v>
      </c>
      <c r="E34" s="503">
        <v>198977.22518400001</v>
      </c>
      <c r="F34" s="504">
        <v>162431.38905600001</v>
      </c>
      <c r="G34" s="500">
        <v>-0.18366843790391085</v>
      </c>
      <c r="H34" s="501">
        <v>4.8587948369585889E-3</v>
      </c>
    </row>
    <row r="35" spans="1:8" ht="11.25" customHeight="1">
      <c r="A35" s="502" t="s">
        <v>162</v>
      </c>
      <c r="B35" s="503">
        <v>0</v>
      </c>
      <c r="C35" s="504">
        <v>50789.723692411921</v>
      </c>
      <c r="D35" s="499">
        <v>-0.23334602442400709</v>
      </c>
      <c r="E35" s="503">
        <v>47634.515796650179</v>
      </c>
      <c r="F35" s="504">
        <v>149558.93633538368</v>
      </c>
      <c r="G35" s="500">
        <v>2.139717783084953</v>
      </c>
      <c r="H35" s="501">
        <v>4.4737423715366419E-3</v>
      </c>
    </row>
    <row r="36" spans="1:8" ht="11.25" customHeight="1">
      <c r="A36" s="502" t="s">
        <v>41</v>
      </c>
      <c r="B36" s="503">
        <v>41172.618999999999</v>
      </c>
      <c r="C36" s="504">
        <v>42008.928905999994</v>
      </c>
      <c r="D36" s="499">
        <v>2.03122834134013E-2</v>
      </c>
      <c r="E36" s="503">
        <v>108999.706488</v>
      </c>
      <c r="F36" s="504">
        <v>139254.00572399999</v>
      </c>
      <c r="G36" s="500">
        <v>0.27756312572576292</v>
      </c>
      <c r="H36" s="501">
        <v>4.1654919530627497E-3</v>
      </c>
    </row>
    <row r="37" spans="1:8" ht="11.25" customHeight="1">
      <c r="A37" s="502" t="s">
        <v>35</v>
      </c>
      <c r="B37" s="503">
        <v>49453.389600999995</v>
      </c>
      <c r="C37" s="504">
        <v>41054.327120000002</v>
      </c>
      <c r="D37" s="499">
        <v>-0.16983795345001296</v>
      </c>
      <c r="E37" s="503">
        <v>140985.35494399999</v>
      </c>
      <c r="F37" s="504">
        <v>111382.694036</v>
      </c>
      <c r="G37" s="500">
        <v>-0.20996975834659071</v>
      </c>
      <c r="H37" s="501">
        <v>3.3317800325039101E-3</v>
      </c>
    </row>
    <row r="38" spans="1:8" ht="11.25" customHeight="1">
      <c r="A38" s="502" t="s">
        <v>42</v>
      </c>
      <c r="B38" s="503">
        <v>535.69698000000005</v>
      </c>
      <c r="C38" s="504">
        <v>27795.083930000001</v>
      </c>
      <c r="D38" s="499">
        <v>50.885832789275753</v>
      </c>
      <c r="E38" s="503">
        <v>1483.1098999999999</v>
      </c>
      <c r="F38" s="504">
        <v>60308.300231000001</v>
      </c>
      <c r="G38" s="500">
        <v>39.663406151492886</v>
      </c>
      <c r="H38" s="501">
        <v>1.8039965027148012E-3</v>
      </c>
    </row>
    <row r="39" spans="1:8" ht="11.25" customHeight="1" thickBot="1">
      <c r="A39" s="502" t="s">
        <v>39</v>
      </c>
      <c r="B39" s="503">
        <v>11568.435649999999</v>
      </c>
      <c r="C39" s="504">
        <v>15316.688200000001</v>
      </c>
      <c r="D39" s="499">
        <v>0.32400686345175811</v>
      </c>
      <c r="E39" s="503">
        <v>35204.429917999994</v>
      </c>
      <c r="F39" s="504">
        <v>53870.140211999998</v>
      </c>
      <c r="G39" s="500">
        <v>0.53020913383563251</v>
      </c>
      <c r="H39" s="501">
        <v>1.6114124286535634E-3</v>
      </c>
    </row>
    <row r="40" spans="1:8" ht="11.25" customHeight="1">
      <c r="A40" s="472" t="s">
        <v>520</v>
      </c>
      <c r="B40" s="505">
        <v>109873.14109599998</v>
      </c>
      <c r="C40" s="506">
        <v>117752.58977499999</v>
      </c>
      <c r="D40" s="492">
        <v>7.1714056778584778E-2</v>
      </c>
      <c r="E40" s="505">
        <v>332579.70251199999</v>
      </c>
      <c r="F40" s="506">
        <v>345965.80295099993</v>
      </c>
      <c r="G40" s="493">
        <v>4.0249300657537734E-2</v>
      </c>
      <c r="H40" s="494">
        <v>1</v>
      </c>
    </row>
    <row r="41" spans="1:8" ht="11.25" customHeight="1">
      <c r="A41" s="502" t="s">
        <v>501</v>
      </c>
      <c r="B41" s="503">
        <v>33345.325646999998</v>
      </c>
      <c r="C41" s="504">
        <v>38899.033116000006</v>
      </c>
      <c r="D41" s="499">
        <v>0.16655130400562346</v>
      </c>
      <c r="E41" s="503">
        <v>98958.24939099999</v>
      </c>
      <c r="F41" s="504">
        <v>119720.007552</v>
      </c>
      <c r="G41" s="500">
        <v>0.20980320780501027</v>
      </c>
      <c r="H41" s="501">
        <v>0.34604578409432063</v>
      </c>
    </row>
    <row r="42" spans="1:8" ht="11.25" customHeight="1">
      <c r="A42" s="502" t="s">
        <v>503</v>
      </c>
      <c r="B42" s="503">
        <v>23525.068207</v>
      </c>
      <c r="C42" s="504">
        <v>24460.429759999999</v>
      </c>
      <c r="D42" s="499">
        <v>3.9760205784299396E-2</v>
      </c>
      <c r="E42" s="503">
        <v>65548.025036999999</v>
      </c>
      <c r="F42" s="504">
        <v>67877.418504000001</v>
      </c>
      <c r="G42" s="500">
        <v>3.5537202923888733E-2</v>
      </c>
      <c r="H42" s="501">
        <v>0.19619690132672929</v>
      </c>
    </row>
    <row r="43" spans="1:8" ht="11.25" customHeight="1">
      <c r="A43" s="502" t="s">
        <v>38</v>
      </c>
      <c r="B43" s="503">
        <v>19764.565556000001</v>
      </c>
      <c r="C43" s="504">
        <v>21701.305211000003</v>
      </c>
      <c r="D43" s="499">
        <v>9.7990499690596922E-2</v>
      </c>
      <c r="E43" s="503">
        <v>61602.637741999992</v>
      </c>
      <c r="F43" s="504">
        <v>62839.925396000006</v>
      </c>
      <c r="G43" s="500">
        <v>2.0084978490400696E-2</v>
      </c>
      <c r="H43" s="501">
        <v>0.18163623358144501</v>
      </c>
    </row>
    <row r="44" spans="1:8" ht="11.25" customHeight="1">
      <c r="A44" s="502" t="s">
        <v>41</v>
      </c>
      <c r="B44" s="503">
        <v>11361.293852000001</v>
      </c>
      <c r="C44" s="504">
        <v>11299.601939</v>
      </c>
      <c r="D44" s="499">
        <v>-5.4300076913458284E-3</v>
      </c>
      <c r="E44" s="503">
        <v>31815.880344000001</v>
      </c>
      <c r="F44" s="504">
        <v>32964.493082000001</v>
      </c>
      <c r="G44" s="500">
        <v>3.6101868802024484E-2</v>
      </c>
      <c r="H44" s="501">
        <v>9.5282518679075487E-2</v>
      </c>
    </row>
    <row r="45" spans="1:8" ht="11.25" customHeight="1">
      <c r="A45" s="502" t="s">
        <v>39</v>
      </c>
      <c r="B45" s="503">
        <v>10209.081502000001</v>
      </c>
      <c r="C45" s="504">
        <v>8683.6455389999992</v>
      </c>
      <c r="D45" s="499">
        <v>-0.1494195107269114</v>
      </c>
      <c r="E45" s="503">
        <v>41388.278345999999</v>
      </c>
      <c r="F45" s="504">
        <v>29061.609929999999</v>
      </c>
      <c r="G45" s="500">
        <v>-0.29782993902164379</v>
      </c>
      <c r="H45" s="501">
        <v>8.4001394594818007E-2</v>
      </c>
    </row>
    <row r="46" spans="1:8" ht="11.25" customHeight="1">
      <c r="A46" s="502" t="s">
        <v>504</v>
      </c>
      <c r="B46" s="503">
        <v>4711.7539200000001</v>
      </c>
      <c r="C46" s="504">
        <v>4445.3684199999998</v>
      </c>
      <c r="D46" s="499">
        <v>-5.6536377859054299E-2</v>
      </c>
      <c r="E46" s="503">
        <v>13099.600619999999</v>
      </c>
      <c r="F46" s="504">
        <v>12535.00417</v>
      </c>
      <c r="G46" s="500">
        <v>-4.3100279648067508E-2</v>
      </c>
      <c r="H46" s="501">
        <v>3.6231916747492432E-2</v>
      </c>
    </row>
    <row r="47" spans="1:8" ht="11.25" customHeight="1">
      <c r="A47" s="502" t="s">
        <v>34</v>
      </c>
      <c r="B47" s="503">
        <v>2124.2915710000002</v>
      </c>
      <c r="C47" s="504">
        <v>2778.6998909999998</v>
      </c>
      <c r="D47" s="499">
        <v>0.30805955685826114</v>
      </c>
      <c r="E47" s="503">
        <v>6214.7183719999994</v>
      </c>
      <c r="F47" s="504">
        <v>9155.3411259999993</v>
      </c>
      <c r="G47" s="500">
        <v>0.47317071796025068</v>
      </c>
      <c r="H47" s="501">
        <v>2.6463138980521422E-2</v>
      </c>
    </row>
    <row r="48" spans="1:8" ht="11.25" customHeight="1">
      <c r="A48" s="502" t="s">
        <v>45</v>
      </c>
      <c r="B48" s="503">
        <v>3679.8398090000001</v>
      </c>
      <c r="C48" s="504">
        <v>4285.8267470000001</v>
      </c>
      <c r="D48" s="499">
        <v>0.16467753202677526</v>
      </c>
      <c r="E48" s="503">
        <v>10988.088829</v>
      </c>
      <c r="F48" s="504">
        <v>8852.7653659999996</v>
      </c>
      <c r="G48" s="500">
        <v>-0.19433074270062412</v>
      </c>
      <c r="H48" s="501">
        <v>2.5588556124588536E-2</v>
      </c>
    </row>
    <row r="49" spans="1:8" ht="11.25" customHeight="1">
      <c r="A49" s="502" t="s">
        <v>42</v>
      </c>
      <c r="B49" s="503">
        <v>854.76423599999998</v>
      </c>
      <c r="C49" s="504">
        <v>1198.6791520000002</v>
      </c>
      <c r="D49" s="499">
        <v>0.4023506149595153</v>
      </c>
      <c r="E49" s="503">
        <v>2364.5724580000001</v>
      </c>
      <c r="F49" s="504">
        <v>2959.2378250000002</v>
      </c>
      <c r="G49" s="500">
        <v>0.25148959381138147</v>
      </c>
      <c r="H49" s="501">
        <v>8.5535558710093818E-3</v>
      </c>
    </row>
    <row r="50" spans="1:8" ht="11.25" customHeight="1">
      <c r="A50" s="502" t="s">
        <v>36</v>
      </c>
      <c r="B50" s="503">
        <v>1.0263789999999999</v>
      </c>
      <c r="C50" s="504">
        <v>0</v>
      </c>
      <c r="D50" s="499" t="s">
        <v>54</v>
      </c>
      <c r="E50" s="503">
        <v>2.7114189999999998</v>
      </c>
      <c r="F50" s="504">
        <v>0</v>
      </c>
      <c r="G50" s="500" t="s">
        <v>54</v>
      </c>
      <c r="H50" s="501">
        <v>0</v>
      </c>
    </row>
    <row r="51" spans="1:8" ht="11.25" customHeight="1" thickBot="1">
      <c r="A51" s="502" t="s">
        <v>43</v>
      </c>
      <c r="B51" s="503">
        <v>97.737678000000002</v>
      </c>
      <c r="C51" s="504">
        <v>0</v>
      </c>
      <c r="D51" s="499" t="s">
        <v>54</v>
      </c>
      <c r="E51" s="503">
        <v>97.737678000000002</v>
      </c>
      <c r="F51" s="504">
        <v>0</v>
      </c>
      <c r="G51" s="500" t="s">
        <v>54</v>
      </c>
      <c r="H51" s="501">
        <v>0</v>
      </c>
    </row>
    <row r="52" spans="1:8" ht="11.25" customHeight="1">
      <c r="A52" s="472" t="s">
        <v>442</v>
      </c>
      <c r="B52" s="505">
        <v>25908.486015000002</v>
      </c>
      <c r="C52" s="506">
        <v>23163.186243999997</v>
      </c>
      <c r="D52" s="492">
        <v>-0.10596141238861212</v>
      </c>
      <c r="E52" s="505">
        <v>72333.364721000005</v>
      </c>
      <c r="F52" s="506">
        <v>67545.470348999996</v>
      </c>
      <c r="G52" s="493">
        <v>-6.6192059369387768E-2</v>
      </c>
      <c r="H52" s="494">
        <v>1</v>
      </c>
    </row>
    <row r="53" spans="1:8" ht="11.25" customHeight="1">
      <c r="A53" s="502" t="s">
        <v>38</v>
      </c>
      <c r="B53" s="503">
        <v>8571.9568770000005</v>
      </c>
      <c r="C53" s="504">
        <v>8123.9532579999996</v>
      </c>
      <c r="D53" s="499">
        <v>-5.2263867565884525E-2</v>
      </c>
      <c r="E53" s="503">
        <v>22096.580426</v>
      </c>
      <c r="F53" s="504">
        <v>22518.292828000005</v>
      </c>
      <c r="G53" s="500">
        <v>1.9084962191878052E-2</v>
      </c>
      <c r="H53" s="501">
        <v>0.33337976198330505</v>
      </c>
    </row>
    <row r="54" spans="1:8" ht="11.25" customHeight="1">
      <c r="A54" s="502" t="s">
        <v>41</v>
      </c>
      <c r="B54" s="503">
        <v>5384.4360129999995</v>
      </c>
      <c r="C54" s="504">
        <v>4013.9367859999998</v>
      </c>
      <c r="D54" s="499">
        <v>-0.25452976387705473</v>
      </c>
      <c r="E54" s="503">
        <v>13328.480459999999</v>
      </c>
      <c r="F54" s="504">
        <v>11076.651624000002</v>
      </c>
      <c r="G54" s="500">
        <v>-0.16894865418139327</v>
      </c>
      <c r="H54" s="501">
        <v>0.16398807450400693</v>
      </c>
    </row>
    <row r="55" spans="1:8" ht="11.25" customHeight="1">
      <c r="A55" s="502" t="s">
        <v>503</v>
      </c>
      <c r="B55" s="503">
        <v>2929.6792530000002</v>
      </c>
      <c r="C55" s="504">
        <v>3455.3700639999997</v>
      </c>
      <c r="D55" s="499">
        <v>0.17943630193021654</v>
      </c>
      <c r="E55" s="503">
        <v>9647.7209650000004</v>
      </c>
      <c r="F55" s="504">
        <v>10213.260122</v>
      </c>
      <c r="G55" s="500">
        <v>5.8618937990812858E-2</v>
      </c>
      <c r="H55" s="501">
        <v>0.151205699941524</v>
      </c>
    </row>
    <row r="56" spans="1:8" ht="11.25" customHeight="1">
      <c r="A56" s="502" t="s">
        <v>501</v>
      </c>
      <c r="B56" s="503">
        <v>3121.5570090000001</v>
      </c>
      <c r="C56" s="504">
        <v>1652.3783179999998</v>
      </c>
      <c r="D56" s="499">
        <v>-0.47065572942095846</v>
      </c>
      <c r="E56" s="503">
        <v>9028.8839480000024</v>
      </c>
      <c r="F56" s="504">
        <v>6368.4878009999993</v>
      </c>
      <c r="G56" s="500">
        <v>-0.29465393090906988</v>
      </c>
      <c r="H56" s="501">
        <v>9.4284454132819343E-2</v>
      </c>
    </row>
    <row r="57" spans="1:8" ht="11.25" customHeight="1">
      <c r="A57" s="502" t="s">
        <v>34</v>
      </c>
      <c r="B57" s="503">
        <v>1311.9463349999999</v>
      </c>
      <c r="C57" s="504">
        <v>1984.1170949999998</v>
      </c>
      <c r="D57" s="499">
        <v>0.51234623099122434</v>
      </c>
      <c r="E57" s="503">
        <v>3978.9229019999998</v>
      </c>
      <c r="F57" s="504">
        <v>5749.3293790000007</v>
      </c>
      <c r="G57" s="500">
        <v>0.44494616271908871</v>
      </c>
      <c r="H57" s="501">
        <v>8.5117911671853785E-2</v>
      </c>
    </row>
    <row r="58" spans="1:8" ht="11.25" customHeight="1">
      <c r="A58" s="502" t="s">
        <v>504</v>
      </c>
      <c r="B58" s="503">
        <v>1749.8112599999999</v>
      </c>
      <c r="C58" s="504">
        <v>1765.4299599999999</v>
      </c>
      <c r="D58" s="499">
        <v>8.9259341033158801E-3</v>
      </c>
      <c r="E58" s="503">
        <v>5638.4101300000002</v>
      </c>
      <c r="F58" s="504">
        <v>4891.9669100000001</v>
      </c>
      <c r="G58" s="500">
        <v>-0.13238540701898183</v>
      </c>
      <c r="H58" s="501">
        <v>7.2424795988890844E-2</v>
      </c>
    </row>
    <row r="59" spans="1:8" ht="11.25" customHeight="1">
      <c r="A59" s="502" t="s">
        <v>39</v>
      </c>
      <c r="B59" s="503">
        <v>1168.077493</v>
      </c>
      <c r="C59" s="504">
        <v>789.44123000000002</v>
      </c>
      <c r="D59" s="499">
        <v>-0.3241533761835782</v>
      </c>
      <c r="E59" s="503">
        <v>4364.8789919999999</v>
      </c>
      <c r="F59" s="504">
        <v>3141.8593919999998</v>
      </c>
      <c r="G59" s="500">
        <v>-0.28019553399797892</v>
      </c>
      <c r="H59" s="501">
        <v>4.6514731125068182E-2</v>
      </c>
    </row>
    <row r="60" spans="1:8" ht="11.25" customHeight="1">
      <c r="A60" s="502" t="s">
        <v>42</v>
      </c>
      <c r="B60" s="503">
        <v>901.40019700000005</v>
      </c>
      <c r="C60" s="504">
        <v>1097.565996</v>
      </c>
      <c r="D60" s="499">
        <v>0.21762342592432327</v>
      </c>
      <c r="E60" s="503">
        <v>2488.0968250000001</v>
      </c>
      <c r="F60" s="504">
        <v>2855.3422419999997</v>
      </c>
      <c r="G60" s="500">
        <v>0.14760093470237012</v>
      </c>
      <c r="H60" s="501">
        <v>4.2272890058308296E-2</v>
      </c>
    </row>
    <row r="61" spans="1:8" ht="11.25" customHeight="1">
      <c r="A61" s="502" t="s">
        <v>45</v>
      </c>
      <c r="B61" s="503">
        <v>509.81043299999999</v>
      </c>
      <c r="C61" s="504">
        <v>280.993537</v>
      </c>
      <c r="D61" s="499">
        <v>-0.448827409540283</v>
      </c>
      <c r="E61" s="503">
        <v>1377.4506220000001</v>
      </c>
      <c r="F61" s="504">
        <v>730.28005099999996</v>
      </c>
      <c r="G61" s="500">
        <v>-0.46983213820059544</v>
      </c>
      <c r="H61" s="501">
        <v>1.0811680594223765E-2</v>
      </c>
    </row>
    <row r="62" spans="1:8" ht="11.25" customHeight="1">
      <c r="A62" s="502" t="s">
        <v>43</v>
      </c>
      <c r="B62" s="503">
        <v>168.221474</v>
      </c>
      <c r="C62" s="504">
        <v>0</v>
      </c>
      <c r="D62" s="499">
        <v>-1</v>
      </c>
      <c r="E62" s="503">
        <v>168.221474</v>
      </c>
      <c r="F62" s="504">
        <v>0</v>
      </c>
      <c r="G62" s="500">
        <v>-1</v>
      </c>
      <c r="H62" s="501">
        <v>0</v>
      </c>
    </row>
    <row r="63" spans="1:8" ht="11.25" customHeight="1" thickBot="1">
      <c r="A63" s="502" t="s">
        <v>44</v>
      </c>
      <c r="B63" s="503">
        <v>87.897508999999999</v>
      </c>
      <c r="C63" s="504">
        <v>0</v>
      </c>
      <c r="D63" s="499">
        <v>-1</v>
      </c>
      <c r="E63" s="503">
        <v>210.53355500000001</v>
      </c>
      <c r="F63" s="504">
        <v>0</v>
      </c>
      <c r="G63" s="500">
        <v>-1</v>
      </c>
      <c r="H63" s="501">
        <v>0</v>
      </c>
    </row>
    <row r="64" spans="1:8" ht="11.25" customHeight="1">
      <c r="A64" s="472" t="s">
        <v>443</v>
      </c>
      <c r="B64" s="505">
        <v>359314.89863299998</v>
      </c>
      <c r="C64" s="506">
        <v>349310.18388100003</v>
      </c>
      <c r="D64" s="492">
        <v>-2.7843862834695976E-2</v>
      </c>
      <c r="E64" s="505">
        <v>1016577.9720919997</v>
      </c>
      <c r="F64" s="506">
        <v>1012441.3821660002</v>
      </c>
      <c r="G64" s="493">
        <v>-4.0691319697661044E-3</v>
      </c>
      <c r="H64" s="494">
        <v>1</v>
      </c>
    </row>
    <row r="65" spans="1:8" ht="11.25" customHeight="1">
      <c r="A65" s="502" t="s">
        <v>41</v>
      </c>
      <c r="B65" s="503">
        <v>104779.102571</v>
      </c>
      <c r="C65" s="504">
        <v>62836.433108000005</v>
      </c>
      <c r="D65" s="499">
        <v>-0.4002961318988103</v>
      </c>
      <c r="E65" s="503">
        <v>231935.60971399999</v>
      </c>
      <c r="F65" s="504">
        <v>173581.71964599998</v>
      </c>
      <c r="G65" s="500">
        <v>-0.25159521705164745</v>
      </c>
      <c r="H65" s="501">
        <v>0.17144866132856221</v>
      </c>
    </row>
    <row r="66" spans="1:8" ht="11.25" customHeight="1">
      <c r="A66" s="502" t="s">
        <v>501</v>
      </c>
      <c r="B66" s="503">
        <v>52731.458066000007</v>
      </c>
      <c r="C66" s="504">
        <v>54355.401557000012</v>
      </c>
      <c r="D66" s="499">
        <v>3.079648374159194E-2</v>
      </c>
      <c r="E66" s="503">
        <v>179547.82939500007</v>
      </c>
      <c r="F66" s="504">
        <v>163255.80569400004</v>
      </c>
      <c r="G66" s="500">
        <v>-9.0739184962008279E-2</v>
      </c>
      <c r="H66" s="501">
        <v>0.16124963733182587</v>
      </c>
    </row>
    <row r="67" spans="1:8" ht="11.25" customHeight="1">
      <c r="A67" s="502" t="s">
        <v>503</v>
      </c>
      <c r="B67" s="503">
        <v>50973.303686000007</v>
      </c>
      <c r="C67" s="504">
        <v>55821.510148000001</v>
      </c>
      <c r="D67" s="499">
        <v>9.5112659204225292E-2</v>
      </c>
      <c r="E67" s="503">
        <v>167445.84750399998</v>
      </c>
      <c r="F67" s="504">
        <v>163094.546443</v>
      </c>
      <c r="G67" s="500">
        <v>-2.5986318119331275E-2</v>
      </c>
      <c r="H67" s="501">
        <v>0.16109035971453306</v>
      </c>
    </row>
    <row r="68" spans="1:8" ht="11.25" customHeight="1">
      <c r="A68" s="502" t="s">
        <v>38</v>
      </c>
      <c r="B68" s="503">
        <v>52815.918131999992</v>
      </c>
      <c r="C68" s="504">
        <v>54965.819923999996</v>
      </c>
      <c r="D68" s="499">
        <v>4.0705565065192406E-2</v>
      </c>
      <c r="E68" s="503">
        <v>147363.54303399997</v>
      </c>
      <c r="F68" s="504">
        <v>158201.84487200002</v>
      </c>
      <c r="G68" s="500">
        <v>7.3548054117424488E-2</v>
      </c>
      <c r="H68" s="501">
        <v>0.15625778208862387</v>
      </c>
    </row>
    <row r="69" spans="1:8" ht="11.25" customHeight="1">
      <c r="A69" s="502" t="s">
        <v>45</v>
      </c>
      <c r="B69" s="503">
        <v>29236.571733000001</v>
      </c>
      <c r="C69" s="504">
        <v>37443.847773999994</v>
      </c>
      <c r="D69" s="499">
        <v>0.28071950829092085</v>
      </c>
      <c r="E69" s="503">
        <v>88937.412379000001</v>
      </c>
      <c r="F69" s="504">
        <v>112444.50344499998</v>
      </c>
      <c r="G69" s="500">
        <v>0.26431049023358466</v>
      </c>
      <c r="H69" s="501">
        <v>0.11106272958187277</v>
      </c>
    </row>
    <row r="70" spans="1:8" ht="11.25" customHeight="1">
      <c r="A70" s="502" t="s">
        <v>34</v>
      </c>
      <c r="B70" s="503">
        <v>16079.320265</v>
      </c>
      <c r="C70" s="504">
        <v>26099.566652999994</v>
      </c>
      <c r="D70" s="499">
        <v>0.62317599393869605</v>
      </c>
      <c r="E70" s="503">
        <v>52875.427416999992</v>
      </c>
      <c r="F70" s="504">
        <v>74173.376486999987</v>
      </c>
      <c r="G70" s="500">
        <v>0.40279483515158288</v>
      </c>
      <c r="H70" s="501">
        <v>7.3261897225412403E-2</v>
      </c>
    </row>
    <row r="71" spans="1:8" ht="11.25" customHeight="1">
      <c r="A71" s="502" t="s">
        <v>36</v>
      </c>
      <c r="B71" s="503">
        <v>3457.9778689999998</v>
      </c>
      <c r="C71" s="504">
        <v>10321.896171</v>
      </c>
      <c r="D71" s="499">
        <v>1.9849514837944735</v>
      </c>
      <c r="E71" s="503">
        <v>9786.2757270000002</v>
      </c>
      <c r="F71" s="504">
        <v>31531.087100000001</v>
      </c>
      <c r="G71" s="500">
        <v>2.2219700302339538</v>
      </c>
      <c r="H71" s="501">
        <v>3.114361745323262E-2</v>
      </c>
    </row>
    <row r="72" spans="1:8" ht="11.25" customHeight="1">
      <c r="A72" s="502" t="s">
        <v>42</v>
      </c>
      <c r="B72" s="503">
        <v>11273.523732000001</v>
      </c>
      <c r="C72" s="504">
        <v>11521.461087000003</v>
      </c>
      <c r="D72" s="499">
        <v>2.1992888904489583E-2</v>
      </c>
      <c r="E72" s="503">
        <v>30591.910824999999</v>
      </c>
      <c r="F72" s="504">
        <v>30261.361257</v>
      </c>
      <c r="G72" s="500">
        <v>-1.0805129823073023E-2</v>
      </c>
      <c r="H72" s="501">
        <v>2.9889494631540395E-2</v>
      </c>
    </row>
    <row r="73" spans="1:8" ht="11.25" customHeight="1">
      <c r="A73" s="502" t="s">
        <v>39</v>
      </c>
      <c r="B73" s="503">
        <v>10605.334393999998</v>
      </c>
      <c r="C73" s="504">
        <v>9586.6328910000011</v>
      </c>
      <c r="D73" s="499">
        <v>-9.6055575916241809E-2</v>
      </c>
      <c r="E73" s="503">
        <v>29887.493052000002</v>
      </c>
      <c r="F73" s="504">
        <v>28157.571368000001</v>
      </c>
      <c r="G73" s="500">
        <v>-5.788112375267418E-2</v>
      </c>
      <c r="H73" s="501">
        <v>2.7811557156780933E-2</v>
      </c>
    </row>
    <row r="74" spans="1:8" ht="11.25" customHeight="1">
      <c r="A74" s="502" t="s">
        <v>35</v>
      </c>
      <c r="B74" s="503">
        <v>7245.7762210000001</v>
      </c>
      <c r="C74" s="504">
        <v>7071.1152680000005</v>
      </c>
      <c r="D74" s="499">
        <v>-2.4105209389960192E-2</v>
      </c>
      <c r="E74" s="503">
        <v>21410.149571999998</v>
      </c>
      <c r="F74" s="504">
        <v>20712.395485000001</v>
      </c>
      <c r="G74" s="500">
        <v>-3.2589874473016978E-2</v>
      </c>
      <c r="H74" s="501">
        <v>2.0457871289978533E-2</v>
      </c>
    </row>
    <row r="75" spans="1:8" ht="11.25" customHeight="1">
      <c r="A75" s="502" t="s">
        <v>504</v>
      </c>
      <c r="B75" s="503">
        <v>6900.5100380000003</v>
      </c>
      <c r="C75" s="504">
        <v>6710.4419539999999</v>
      </c>
      <c r="D75" s="499">
        <v>-2.754406311320845E-2</v>
      </c>
      <c r="E75" s="503">
        <v>18792.336964999999</v>
      </c>
      <c r="F75" s="504">
        <v>19498.396617999999</v>
      </c>
      <c r="G75" s="500">
        <v>3.7571679047422757E-2</v>
      </c>
      <c r="H75" s="501">
        <v>1.9258790643548622E-2</v>
      </c>
    </row>
    <row r="76" spans="1:8" ht="11.25" customHeight="1">
      <c r="A76" s="502" t="s">
        <v>37</v>
      </c>
      <c r="B76" s="503">
        <v>4829.8970739999995</v>
      </c>
      <c r="C76" s="504">
        <v>5177.8790630000003</v>
      </c>
      <c r="D76" s="499">
        <v>7.2047495768229775E-2</v>
      </c>
      <c r="E76" s="503">
        <v>13779.588465999999</v>
      </c>
      <c r="F76" s="504">
        <v>14585.837551000001</v>
      </c>
      <c r="G76" s="500">
        <v>5.8510389260851614E-2</v>
      </c>
      <c r="H76" s="501">
        <v>1.4406599540405296E-2</v>
      </c>
    </row>
    <row r="77" spans="1:8" ht="11.25" customHeight="1">
      <c r="A77" s="502" t="s">
        <v>44</v>
      </c>
      <c r="B77" s="503">
        <v>4800.7187369999992</v>
      </c>
      <c r="C77" s="504">
        <v>3951.896784</v>
      </c>
      <c r="D77" s="499">
        <v>-0.17681143168375524</v>
      </c>
      <c r="E77" s="503">
        <v>14230.169214</v>
      </c>
      <c r="F77" s="504">
        <v>11989.664229</v>
      </c>
      <c r="G77" s="500">
        <v>-0.15744752935163508</v>
      </c>
      <c r="H77" s="501">
        <v>1.1842329284634249E-2</v>
      </c>
    </row>
    <row r="78" spans="1:8" ht="11.25" customHeight="1">
      <c r="A78" s="502" t="s">
        <v>40</v>
      </c>
      <c r="B78" s="503">
        <v>3272.8709510000003</v>
      </c>
      <c r="C78" s="504">
        <v>3339.6641060000002</v>
      </c>
      <c r="D78" s="499">
        <v>2.0408123632125408E-2</v>
      </c>
      <c r="E78" s="503">
        <v>9458.6572379999998</v>
      </c>
      <c r="F78" s="504">
        <v>10725.414119999999</v>
      </c>
      <c r="G78" s="500">
        <v>0.13392565668949552</v>
      </c>
      <c r="H78" s="501">
        <v>1.0593614908405094E-2</v>
      </c>
    </row>
    <row r="79" spans="1:8" ht="11.25" customHeight="1">
      <c r="A79" s="502" t="s">
        <v>502</v>
      </c>
      <c r="B79" s="503">
        <v>97.921582000000001</v>
      </c>
      <c r="C79" s="504">
        <v>91.315732999999994</v>
      </c>
      <c r="D79" s="499">
        <v>-6.7460603322360591E-2</v>
      </c>
      <c r="E79" s="503">
        <v>263.71587099999999</v>
      </c>
      <c r="F79" s="504">
        <v>184.06627399999999</v>
      </c>
      <c r="G79" s="500">
        <v>-0.30202807551161759</v>
      </c>
      <c r="H79" s="501">
        <v>1.8180437627530758E-4</v>
      </c>
    </row>
    <row r="80" spans="1:8" ht="11.25" customHeight="1" thickBot="1">
      <c r="A80" s="502" t="s">
        <v>43</v>
      </c>
      <c r="B80" s="503">
        <v>214.69358199999999</v>
      </c>
      <c r="C80" s="504">
        <v>15.30166</v>
      </c>
      <c r="D80" s="499">
        <v>-0.92872791139140809</v>
      </c>
      <c r="E80" s="503">
        <v>272.005719</v>
      </c>
      <c r="F80" s="504">
        <v>43.791577000000004</v>
      </c>
      <c r="G80" s="500">
        <v>-0.83900494018657013</v>
      </c>
      <c r="H80" s="501">
        <v>4.3253444368614246E-5</v>
      </c>
    </row>
    <row r="81" spans="1:8" ht="11.25" customHeight="1">
      <c r="A81" s="472" t="s">
        <v>444</v>
      </c>
      <c r="B81" s="505">
        <v>833368.85219999996</v>
      </c>
      <c r="C81" s="506">
        <v>900046.502339</v>
      </c>
      <c r="D81" s="492">
        <v>8.000976993917952E-2</v>
      </c>
      <c r="E81" s="505">
        <v>2242055.0507999999</v>
      </c>
      <c r="F81" s="506">
        <v>2828043.8507440002</v>
      </c>
      <c r="G81" s="493">
        <v>0.26136236027519066</v>
      </c>
      <c r="H81" s="494">
        <v>1</v>
      </c>
    </row>
    <row r="82" spans="1:8" ht="11.25" customHeight="1" thickBot="1">
      <c r="A82" s="502" t="s">
        <v>39</v>
      </c>
      <c r="B82" s="503">
        <v>833368.85219999996</v>
      </c>
      <c r="C82" s="504">
        <v>900046.502339</v>
      </c>
      <c r="D82" s="499">
        <v>8.000976993917952E-2</v>
      </c>
      <c r="E82" s="503">
        <v>2242055.0507999999</v>
      </c>
      <c r="F82" s="504">
        <v>2828043.8507440002</v>
      </c>
      <c r="G82" s="500">
        <v>0.26136236027519066</v>
      </c>
      <c r="H82" s="501">
        <v>1</v>
      </c>
    </row>
    <row r="83" spans="1:8" ht="11.25" customHeight="1">
      <c r="A83" s="472" t="s">
        <v>445</v>
      </c>
      <c r="B83" s="505">
        <v>1359.9458</v>
      </c>
      <c r="C83" s="506">
        <v>1421.2617</v>
      </c>
      <c r="D83" s="492">
        <v>4.5087017438489196E-2</v>
      </c>
      <c r="E83" s="505">
        <v>4017.2578999999996</v>
      </c>
      <c r="F83" s="506">
        <v>4061.8849999999998</v>
      </c>
      <c r="G83" s="493">
        <v>1.110884616095964E-2</v>
      </c>
      <c r="H83" s="494">
        <v>1</v>
      </c>
    </row>
    <row r="84" spans="1:8" ht="11.25" customHeight="1" thickBot="1">
      <c r="A84" s="502" t="s">
        <v>43</v>
      </c>
      <c r="B84" s="503">
        <v>1359.9458</v>
      </c>
      <c r="C84" s="504">
        <v>1421.2617</v>
      </c>
      <c r="D84" s="499">
        <v>4.5087017438489196E-2</v>
      </c>
      <c r="E84" s="503">
        <v>4017.2578999999996</v>
      </c>
      <c r="F84" s="504">
        <v>4061.8849999999998</v>
      </c>
      <c r="G84" s="500">
        <v>1.110884616095964E-2</v>
      </c>
      <c r="H84" s="501">
        <v>1</v>
      </c>
    </row>
    <row r="85" spans="1:8" ht="11.25" customHeight="1">
      <c r="A85" s="472" t="s">
        <v>446</v>
      </c>
      <c r="B85" s="505">
        <v>1790.679394</v>
      </c>
      <c r="C85" s="506">
        <v>2482.2885809999998</v>
      </c>
      <c r="D85" s="492">
        <v>0.38622725503926802</v>
      </c>
      <c r="E85" s="505">
        <v>5696.8437670000003</v>
      </c>
      <c r="F85" s="506">
        <v>6684.7375790000006</v>
      </c>
      <c r="G85" s="493">
        <v>0.17341072572896499</v>
      </c>
      <c r="H85" s="494">
        <v>1</v>
      </c>
    </row>
    <row r="86" spans="1:8" ht="11.25" customHeight="1">
      <c r="A86" s="502" t="s">
        <v>34</v>
      </c>
      <c r="B86" s="503">
        <v>864.66416400000003</v>
      </c>
      <c r="C86" s="504">
        <v>1052.421147</v>
      </c>
      <c r="D86" s="499">
        <v>0.21714440220515496</v>
      </c>
      <c r="E86" s="503">
        <v>2925.739736</v>
      </c>
      <c r="F86" s="504">
        <v>2871.6715979999999</v>
      </c>
      <c r="G86" s="500">
        <v>-1.8480159849734501E-2</v>
      </c>
      <c r="H86" s="501">
        <v>0.42958628727944559</v>
      </c>
    </row>
    <row r="87" spans="1:8" ht="11.25" customHeight="1">
      <c r="A87" s="502" t="s">
        <v>501</v>
      </c>
      <c r="B87" s="503">
        <v>66.073644000000002</v>
      </c>
      <c r="C87" s="528" t="s">
        <v>64</v>
      </c>
      <c r="D87" s="499">
        <v>5.9190686682877667</v>
      </c>
      <c r="E87" s="503">
        <v>89.689188999999999</v>
      </c>
      <c r="F87" s="504">
        <v>1245.4949200000001</v>
      </c>
      <c r="G87" s="500" t="s">
        <v>64</v>
      </c>
      <c r="H87" s="501">
        <v>0.18631919432599764</v>
      </c>
    </row>
    <row r="88" spans="1:8" ht="11.25" customHeight="1">
      <c r="A88" s="502" t="s">
        <v>37</v>
      </c>
      <c r="B88" s="503">
        <v>421.40932199999997</v>
      </c>
      <c r="C88" s="504">
        <v>419.99117699999999</v>
      </c>
      <c r="D88" s="499">
        <v>-3.3652435434259331E-3</v>
      </c>
      <c r="E88" s="503">
        <v>1293.123724</v>
      </c>
      <c r="F88" s="504">
        <v>1079.7420750000001</v>
      </c>
      <c r="G88" s="500">
        <v>-0.16501255451407981</v>
      </c>
      <c r="H88" s="501">
        <v>0.16152347975363957</v>
      </c>
    </row>
    <row r="89" spans="1:8" ht="11.25" customHeight="1">
      <c r="A89" s="502" t="s">
        <v>35</v>
      </c>
      <c r="B89" s="503">
        <v>268.82486399999999</v>
      </c>
      <c r="C89" s="504">
        <v>229.88450800000001</v>
      </c>
      <c r="D89" s="499">
        <v>-0.14485399683862565</v>
      </c>
      <c r="E89" s="503">
        <v>923.30525</v>
      </c>
      <c r="F89" s="504">
        <v>616.19237599999997</v>
      </c>
      <c r="G89" s="500">
        <v>-0.33262333773148156</v>
      </c>
      <c r="H89" s="501">
        <v>9.2178992625792641E-2</v>
      </c>
    </row>
    <row r="90" spans="1:8" ht="11.25" customHeight="1">
      <c r="A90" s="502" t="s">
        <v>502</v>
      </c>
      <c r="B90" s="503">
        <v>0</v>
      </c>
      <c r="C90" s="504">
        <v>188.878648</v>
      </c>
      <c r="D90" s="499" t="s">
        <v>64</v>
      </c>
      <c r="E90" s="503">
        <v>0</v>
      </c>
      <c r="F90" s="504">
        <v>526.72012800000005</v>
      </c>
      <c r="G90" s="500" t="s">
        <v>64</v>
      </c>
      <c r="H90" s="501">
        <v>7.8794436097937959E-2</v>
      </c>
    </row>
    <row r="91" spans="1:8" ht="11.25" customHeight="1">
      <c r="A91" s="502" t="s">
        <v>503</v>
      </c>
      <c r="B91" s="503">
        <v>126.45529999999999</v>
      </c>
      <c r="C91" s="504">
        <v>118.4169</v>
      </c>
      <c r="D91" s="499">
        <v>-6.3567126091195858E-2</v>
      </c>
      <c r="E91" s="503">
        <v>338.41250000000002</v>
      </c>
      <c r="F91" s="504">
        <v>281.34007000000003</v>
      </c>
      <c r="G91" s="500">
        <v>-0.1686475233627599</v>
      </c>
      <c r="H91" s="501">
        <v>4.2086928121729941E-2</v>
      </c>
    </row>
    <row r="92" spans="1:8" ht="11.25" customHeight="1" thickBot="1">
      <c r="A92" s="507" t="s">
        <v>36</v>
      </c>
      <c r="B92" s="508">
        <v>43.252099999999999</v>
      </c>
      <c r="C92" s="509">
        <v>15.528121000000001</v>
      </c>
      <c r="D92" s="510">
        <v>-0.6409857324846655</v>
      </c>
      <c r="E92" s="508">
        <v>126.573368</v>
      </c>
      <c r="F92" s="509">
        <v>63.576411999999998</v>
      </c>
      <c r="G92" s="511">
        <v>-0.49771098767001287</v>
      </c>
      <c r="H92" s="512">
        <v>9.5106817954566103E-3</v>
      </c>
    </row>
    <row r="93" spans="1:8" ht="25.5" customHeight="1">
      <c r="A93" s="638" t="s">
        <v>174</v>
      </c>
      <c r="B93" s="638"/>
      <c r="C93" s="638"/>
      <c r="D93" s="638"/>
      <c r="E93" s="638"/>
      <c r="F93" s="638"/>
      <c r="G93" s="638"/>
      <c r="H93" s="638"/>
    </row>
  </sheetData>
  <mergeCells count="3">
    <mergeCell ref="B4:D4"/>
    <mergeCell ref="E4:H4"/>
    <mergeCell ref="A93:H93"/>
  </mergeCells>
  <printOptions horizontalCentered="1"/>
  <pageMargins left="0" right="0" top="0" bottom="0" header="0.31496062992125984" footer="0.31496062992125984"/>
  <pageSetup paperSize="9" scale="72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0"/>
  </sheetPr>
  <dimension ref="A1:L45"/>
  <sheetViews>
    <sheetView showGridLines="0" view="pageBreakPreview" zoomScaleNormal="110" zoomScaleSheetLayoutView="100" workbookViewId="0">
      <selection activeCell="A47" sqref="A47"/>
    </sheetView>
  </sheetViews>
  <sheetFormatPr baseColWidth="10" defaultColWidth="11.5703125" defaultRowHeight="12.75"/>
  <cols>
    <col min="1" max="1" width="25.7109375" style="225" customWidth="1"/>
    <col min="2" max="4" width="12.7109375" style="516" customWidth="1"/>
    <col min="5" max="6" width="12.7109375" style="232" customWidth="1"/>
    <col min="7" max="8" width="12.7109375" style="223" customWidth="1"/>
    <col min="9" max="16384" width="11.5703125" style="225"/>
  </cols>
  <sheetData>
    <row r="1" spans="1:9">
      <c r="A1" s="222" t="s">
        <v>228</v>
      </c>
      <c r="B1" s="513"/>
      <c r="C1" s="513"/>
      <c r="D1" s="513"/>
    </row>
    <row r="2" spans="1:9" ht="15.75">
      <c r="A2" s="226" t="s">
        <v>229</v>
      </c>
      <c r="B2" s="513"/>
      <c r="C2" s="513"/>
      <c r="D2" s="513"/>
    </row>
    <row r="3" spans="1:9" s="515" customFormat="1">
      <c r="A3" s="233"/>
      <c r="B3" s="514"/>
      <c r="C3" s="514"/>
      <c r="D3" s="514"/>
      <c r="E3" s="234"/>
      <c r="F3" s="234"/>
      <c r="G3" s="235"/>
      <c r="H3" s="235"/>
    </row>
    <row r="4" spans="1:9" ht="13.5" thickBot="1"/>
    <row r="5" spans="1:9" ht="13.5" thickBot="1">
      <c r="A5" s="231"/>
      <c r="B5" s="629" t="s">
        <v>522</v>
      </c>
      <c r="C5" s="630"/>
      <c r="D5" s="631"/>
      <c r="E5" s="632" t="s">
        <v>521</v>
      </c>
      <c r="F5" s="633"/>
      <c r="G5" s="633"/>
      <c r="H5" s="634"/>
    </row>
    <row r="6" spans="1:9" ht="13.5" thickBot="1">
      <c r="A6" s="149" t="s">
        <v>217</v>
      </c>
      <c r="B6" s="485">
        <v>2017</v>
      </c>
      <c r="C6" s="486">
        <v>2018</v>
      </c>
      <c r="D6" s="487" t="s">
        <v>214</v>
      </c>
      <c r="E6" s="485">
        <v>2017</v>
      </c>
      <c r="F6" s="486">
        <v>2018</v>
      </c>
      <c r="G6" s="517" t="s">
        <v>214</v>
      </c>
      <c r="H6" s="518" t="s">
        <v>215</v>
      </c>
    </row>
    <row r="7" spans="1:9">
      <c r="A7" s="228" t="s">
        <v>218</v>
      </c>
      <c r="B7" s="519">
        <f>SUM(B8:B39)</f>
        <v>3672031.6939999997</v>
      </c>
      <c r="C7" s="520">
        <f>SUM(C8:C39)</f>
        <v>5212680.7830000008</v>
      </c>
      <c r="D7" s="521">
        <f>C7/B7-1</f>
        <v>0.4195631240104436</v>
      </c>
      <c r="E7" s="519">
        <f>SUM(E8:E39)</f>
        <v>12632858.861000001</v>
      </c>
      <c r="F7" s="520">
        <f>SUM(F8:F39)</f>
        <v>15390782.971999995</v>
      </c>
      <c r="G7" s="522">
        <f>F7/E7-1</f>
        <v>0.21831353784171692</v>
      </c>
      <c r="H7" s="523">
        <f>F7/$F$7</f>
        <v>1</v>
      </c>
    </row>
    <row r="8" spans="1:9">
      <c r="A8" s="502" t="s">
        <v>175</v>
      </c>
      <c r="B8" s="527">
        <v>1410550.9049999998</v>
      </c>
      <c r="C8" s="528">
        <v>2612421.8840000001</v>
      </c>
      <c r="D8" s="500">
        <f t="shared" ref="D8:D36" si="0">C8/B8-1</f>
        <v>0.85205785536680123</v>
      </c>
      <c r="E8" s="527">
        <v>5906323.1740000015</v>
      </c>
      <c r="F8" s="528">
        <v>8113893.5699999994</v>
      </c>
      <c r="G8" s="500">
        <f t="shared" ref="G8:G42" si="1">F8/E8-1</f>
        <v>0.3737639020021557</v>
      </c>
      <c r="H8" s="501">
        <f>F8/$F$7</f>
        <v>0.52719173447909506</v>
      </c>
      <c r="I8" s="524"/>
    </row>
    <row r="9" spans="1:9">
      <c r="A9" s="502" t="s">
        <v>176</v>
      </c>
      <c r="B9" s="527">
        <v>814827</v>
      </c>
      <c r="C9" s="528">
        <v>906957</v>
      </c>
      <c r="D9" s="500">
        <f t="shared" si="0"/>
        <v>0.11306694549886043</v>
      </c>
      <c r="E9" s="527">
        <v>2643566</v>
      </c>
      <c r="F9" s="528">
        <v>2383774</v>
      </c>
      <c r="G9" s="500">
        <f t="shared" si="1"/>
        <v>-9.8273317178387054E-2</v>
      </c>
      <c r="H9" s="501">
        <f t="shared" ref="H9:H39" si="2">F9/$F$7</f>
        <v>0.15488321837405744</v>
      </c>
    </row>
    <row r="10" spans="1:9">
      <c r="A10" s="502" t="s">
        <v>535</v>
      </c>
      <c r="B10" s="527">
        <v>462500.01999999996</v>
      </c>
      <c r="C10" s="528">
        <v>726475.00399999996</v>
      </c>
      <c r="D10" s="500">
        <f t="shared" si="0"/>
        <v>0.57075669748079161</v>
      </c>
      <c r="E10" s="527">
        <v>1229172.5399999998</v>
      </c>
      <c r="F10" s="528">
        <v>2119982.7110000001</v>
      </c>
      <c r="G10" s="500">
        <f t="shared" si="1"/>
        <v>0.7247234558298874</v>
      </c>
      <c r="H10" s="501">
        <f t="shared" si="2"/>
        <v>0.13774365572283251</v>
      </c>
    </row>
    <row r="11" spans="1:9">
      <c r="A11" s="502" t="s">
        <v>536</v>
      </c>
      <c r="B11" s="527">
        <v>158019.03</v>
      </c>
      <c r="C11" s="528">
        <v>92203.82</v>
      </c>
      <c r="D11" s="500">
        <f t="shared" si="0"/>
        <v>-0.41650179728352965</v>
      </c>
      <c r="E11" s="527">
        <v>382897.98</v>
      </c>
      <c r="F11" s="528">
        <v>441144.44999999995</v>
      </c>
      <c r="G11" s="500">
        <f t="shared" si="1"/>
        <v>0.15212007647572334</v>
      </c>
      <c r="H11" s="501">
        <f t="shared" si="2"/>
        <v>2.8662898489476542E-2</v>
      </c>
    </row>
    <row r="12" spans="1:9">
      <c r="A12" s="502" t="s">
        <v>179</v>
      </c>
      <c r="B12" s="527">
        <v>103268</v>
      </c>
      <c r="C12" s="528">
        <v>132777</v>
      </c>
      <c r="D12" s="500">
        <f t="shared" si="0"/>
        <v>0.28575163651857305</v>
      </c>
      <c r="E12" s="527">
        <v>365754</v>
      </c>
      <c r="F12" s="528">
        <v>378569</v>
      </c>
      <c r="G12" s="500">
        <f t="shared" si="1"/>
        <v>3.5037210802889351E-2</v>
      </c>
      <c r="H12" s="501">
        <f t="shared" si="2"/>
        <v>2.4597124180668364E-2</v>
      </c>
    </row>
    <row r="13" spans="1:9">
      <c r="A13" s="502" t="s">
        <v>177</v>
      </c>
      <c r="B13" s="527">
        <v>139473.20499999999</v>
      </c>
      <c r="C13" s="528">
        <v>163303.36500000002</v>
      </c>
      <c r="D13" s="500">
        <f t="shared" si="0"/>
        <v>0.17085833798685579</v>
      </c>
      <c r="E13" s="527">
        <v>359000.62</v>
      </c>
      <c r="F13" s="528">
        <v>357892.19999999995</v>
      </c>
      <c r="G13" s="500">
        <f t="shared" si="1"/>
        <v>-3.0875155591654213E-3</v>
      </c>
      <c r="H13" s="501">
        <f t="shared" si="2"/>
        <v>2.3253670761981562E-2</v>
      </c>
    </row>
    <row r="14" spans="1:9">
      <c r="A14" s="502" t="s">
        <v>180</v>
      </c>
      <c r="B14" s="527">
        <v>129953.12999999999</v>
      </c>
      <c r="C14" s="528">
        <v>143214.82999999999</v>
      </c>
      <c r="D14" s="500">
        <f t="shared" si="0"/>
        <v>0.10204986982614428</v>
      </c>
      <c r="E14" s="527">
        <v>359072.06000000006</v>
      </c>
      <c r="F14" s="528">
        <v>336621.07000000007</v>
      </c>
      <c r="G14" s="500">
        <f t="shared" si="1"/>
        <v>-6.2525026313659637E-2</v>
      </c>
      <c r="H14" s="501">
        <f t="shared" si="2"/>
        <v>2.1871601374173426E-2</v>
      </c>
    </row>
    <row r="15" spans="1:9">
      <c r="A15" s="502" t="s">
        <v>178</v>
      </c>
      <c r="B15" s="527">
        <v>130392.84</v>
      </c>
      <c r="C15" s="528">
        <v>95743.98</v>
      </c>
      <c r="D15" s="500">
        <f t="shared" si="0"/>
        <v>-0.26572670707992863</v>
      </c>
      <c r="E15" s="527">
        <v>410645.86</v>
      </c>
      <c r="F15" s="528">
        <v>300901.29499999998</v>
      </c>
      <c r="G15" s="500">
        <f t="shared" si="1"/>
        <v>-0.26724868235613042</v>
      </c>
      <c r="H15" s="501">
        <f t="shared" si="2"/>
        <v>1.9550746414098683E-2</v>
      </c>
    </row>
    <row r="16" spans="1:9">
      <c r="A16" s="502" t="s">
        <v>181</v>
      </c>
      <c r="B16" s="527">
        <v>76000</v>
      </c>
      <c r="C16" s="528">
        <v>81842.649999999994</v>
      </c>
      <c r="D16" s="500">
        <f t="shared" si="0"/>
        <v>7.6876973684210537E-2</v>
      </c>
      <c r="E16" s="527">
        <v>210150</v>
      </c>
      <c r="F16" s="528">
        <v>266096.64000000001</v>
      </c>
      <c r="G16" s="500">
        <f t="shared" si="1"/>
        <v>0.26622241256245549</v>
      </c>
      <c r="H16" s="501">
        <f t="shared" si="2"/>
        <v>1.7289350417331067E-2</v>
      </c>
    </row>
    <row r="17" spans="1:8">
      <c r="A17" s="502" t="s">
        <v>182</v>
      </c>
      <c r="B17" s="527">
        <v>117984</v>
      </c>
      <c r="C17" s="528">
        <v>91346</v>
      </c>
      <c r="D17" s="500">
        <f t="shared" si="0"/>
        <v>-0.22577637645782478</v>
      </c>
      <c r="E17" s="527">
        <v>367654</v>
      </c>
      <c r="F17" s="528">
        <v>227582</v>
      </c>
      <c r="G17" s="500">
        <f t="shared" si="1"/>
        <v>-0.38098864693434586</v>
      </c>
      <c r="H17" s="501">
        <f t="shared" si="2"/>
        <v>1.4786902031822119E-2</v>
      </c>
    </row>
    <row r="18" spans="1:8">
      <c r="A18" s="496" t="s">
        <v>183</v>
      </c>
      <c r="B18" s="527">
        <v>45318.8</v>
      </c>
      <c r="C18" s="528">
        <v>85730.68</v>
      </c>
      <c r="D18" s="500">
        <f t="shared" si="0"/>
        <v>0.89172440576537748</v>
      </c>
      <c r="E18" s="527">
        <v>142269.70000000001</v>
      </c>
      <c r="F18" s="528">
        <v>222091.17</v>
      </c>
      <c r="G18" s="500">
        <f t="shared" si="1"/>
        <v>0.56105741419290256</v>
      </c>
      <c r="H18" s="501">
        <f t="shared" si="2"/>
        <v>1.4430141104844635E-2</v>
      </c>
    </row>
    <row r="19" spans="1:8">
      <c r="A19" s="502" t="s">
        <v>493</v>
      </c>
      <c r="B19" s="525">
        <v>33526.47</v>
      </c>
      <c r="C19" s="526">
        <v>38090.29</v>
      </c>
      <c r="D19" s="500">
        <f t="shared" si="0"/>
        <v>0.1361258730787942</v>
      </c>
      <c r="E19" s="525">
        <v>101247.3</v>
      </c>
      <c r="F19" s="526">
        <v>102416.79</v>
      </c>
      <c r="G19" s="500">
        <f t="shared" si="1"/>
        <v>1.15508265405595E-2</v>
      </c>
      <c r="H19" s="501">
        <f t="shared" si="2"/>
        <v>6.6544236369471188E-3</v>
      </c>
    </row>
    <row r="20" spans="1:8">
      <c r="A20" s="502" t="s">
        <v>184</v>
      </c>
      <c r="B20" s="525">
        <v>16216.929999999998</v>
      </c>
      <c r="C20" s="526">
        <v>16594.474999999999</v>
      </c>
      <c r="D20" s="500">
        <f t="shared" si="0"/>
        <v>2.3280916918307026E-2</v>
      </c>
      <c r="E20" s="525">
        <v>51726.12</v>
      </c>
      <c r="F20" s="526">
        <v>55882.794999999998</v>
      </c>
      <c r="G20" s="500">
        <f t="shared" si="1"/>
        <v>8.0359303964805395E-2</v>
      </c>
      <c r="H20" s="501">
        <f t="shared" si="2"/>
        <v>3.6309260615048594E-3</v>
      </c>
    </row>
    <row r="21" spans="1:8">
      <c r="A21" s="502" t="s">
        <v>185</v>
      </c>
      <c r="B21" s="525">
        <v>12172.099999999999</v>
      </c>
      <c r="C21" s="526">
        <v>8071.3799999999992</v>
      </c>
      <c r="D21" s="500">
        <f t="shared" si="0"/>
        <v>-0.3368950304384617</v>
      </c>
      <c r="E21" s="525">
        <v>37570.830000000009</v>
      </c>
      <c r="F21" s="526">
        <v>34154</v>
      </c>
      <c r="G21" s="500">
        <f t="shared" si="1"/>
        <v>-9.0943692220800232E-2</v>
      </c>
      <c r="H21" s="501">
        <f t="shared" si="2"/>
        <v>2.2191203697781575E-3</v>
      </c>
    </row>
    <row r="22" spans="1:8">
      <c r="A22" s="502" t="s">
        <v>186</v>
      </c>
      <c r="B22" s="527">
        <v>7660.83</v>
      </c>
      <c r="C22" s="528">
        <v>4755.57</v>
      </c>
      <c r="D22" s="500">
        <f t="shared" si="0"/>
        <v>-0.37923567028637895</v>
      </c>
      <c r="E22" s="527">
        <v>20530.419999999998</v>
      </c>
      <c r="F22" s="528">
        <v>14866.21</v>
      </c>
      <c r="G22" s="500">
        <f t="shared" si="1"/>
        <v>-0.27589352775052822</v>
      </c>
      <c r="H22" s="501">
        <f t="shared" si="2"/>
        <v>9.6591642069449382E-4</v>
      </c>
    </row>
    <row r="23" spans="1:8">
      <c r="A23" s="502" t="s">
        <v>188</v>
      </c>
      <c r="B23" s="527">
        <v>2224.7750000000001</v>
      </c>
      <c r="C23" s="528">
        <v>2276.107</v>
      </c>
      <c r="D23" s="500">
        <f t="shared" si="0"/>
        <v>2.3072895011855055E-2</v>
      </c>
      <c r="E23" s="527">
        <v>5652.1100000000006</v>
      </c>
      <c r="F23" s="528">
        <v>6582.5209999999997</v>
      </c>
      <c r="G23" s="500">
        <f t="shared" si="1"/>
        <v>0.16461303831666396</v>
      </c>
      <c r="H23" s="501">
        <f t="shared" si="2"/>
        <v>4.2769240603128436E-4</v>
      </c>
    </row>
    <row r="24" spans="1:8">
      <c r="A24" s="502" t="s">
        <v>537</v>
      </c>
      <c r="B24" s="527">
        <v>1968.345</v>
      </c>
      <c r="C24" s="528">
        <v>2316.7049999999999</v>
      </c>
      <c r="D24" s="500">
        <f t="shared" si="0"/>
        <v>0.17698116945962217</v>
      </c>
      <c r="E24" s="527">
        <v>5632.0450000000001</v>
      </c>
      <c r="F24" s="528">
        <v>5638.1</v>
      </c>
      <c r="G24" s="500">
        <f t="shared" si="1"/>
        <v>1.0750979439972941E-3</v>
      </c>
      <c r="H24" s="501">
        <f t="shared" si="2"/>
        <v>3.663296409453133E-4</v>
      </c>
    </row>
    <row r="25" spans="1:8">
      <c r="A25" s="502" t="s">
        <v>193</v>
      </c>
      <c r="B25" s="527">
        <v>757.48</v>
      </c>
      <c r="C25" s="528">
        <v>1722.9</v>
      </c>
      <c r="D25" s="500">
        <f t="shared" si="0"/>
        <v>1.274515498759043</v>
      </c>
      <c r="E25" s="527">
        <v>1856.23</v>
      </c>
      <c r="F25" s="528">
        <v>4890.7460000000001</v>
      </c>
      <c r="G25" s="500">
        <f t="shared" si="1"/>
        <v>1.6347737079995475</v>
      </c>
      <c r="H25" s="501">
        <f t="shared" si="2"/>
        <v>3.1777109773411741E-4</v>
      </c>
    </row>
    <row r="26" spans="1:8">
      <c r="A26" s="502" t="s">
        <v>190</v>
      </c>
      <c r="B26" s="525">
        <v>1042.2850000000001</v>
      </c>
      <c r="C26" s="526">
        <v>1342.675</v>
      </c>
      <c r="D26" s="500">
        <f t="shared" si="0"/>
        <v>0.28820332250775915</v>
      </c>
      <c r="E26" s="525">
        <v>2780.63</v>
      </c>
      <c r="F26" s="526">
        <v>4804.7449999999999</v>
      </c>
      <c r="G26" s="500">
        <f t="shared" si="1"/>
        <v>0.72793395741252875</v>
      </c>
      <c r="H26" s="501">
        <f t="shared" si="2"/>
        <v>3.1218327285500243E-4</v>
      </c>
    </row>
    <row r="27" spans="1:8">
      <c r="A27" s="496" t="s">
        <v>189</v>
      </c>
      <c r="B27" s="527">
        <v>674</v>
      </c>
      <c r="C27" s="528">
        <v>1216</v>
      </c>
      <c r="D27" s="500">
        <f t="shared" si="0"/>
        <v>0.80415430267062304</v>
      </c>
      <c r="E27" s="527">
        <v>1958</v>
      </c>
      <c r="F27" s="528">
        <v>4564</v>
      </c>
      <c r="G27" s="500">
        <f t="shared" si="1"/>
        <v>1.330949948927477</v>
      </c>
      <c r="H27" s="501">
        <f t="shared" si="2"/>
        <v>2.9654111868792851E-4</v>
      </c>
    </row>
    <row r="28" spans="1:8">
      <c r="A28" s="502" t="s">
        <v>494</v>
      </c>
      <c r="B28" s="527" t="s">
        <v>54</v>
      </c>
      <c r="C28" s="528">
        <v>2408</v>
      </c>
      <c r="D28" s="500" t="s">
        <v>64</v>
      </c>
      <c r="E28" s="527" t="s">
        <v>54</v>
      </c>
      <c r="F28" s="528">
        <v>3428</v>
      </c>
      <c r="G28" s="500" t="s">
        <v>64</v>
      </c>
      <c r="H28" s="501">
        <f t="shared" si="2"/>
        <v>2.2273070877787445E-4</v>
      </c>
    </row>
    <row r="29" spans="1:8">
      <c r="A29" s="502" t="s">
        <v>192</v>
      </c>
      <c r="B29" s="527">
        <v>199.77500000000001</v>
      </c>
      <c r="C29" s="528">
        <v>809.69799999999998</v>
      </c>
      <c r="D29" s="500">
        <f t="shared" si="0"/>
        <v>3.0530496808910019</v>
      </c>
      <c r="E29" s="527">
        <v>3586.9300000000003</v>
      </c>
      <c r="F29" s="528">
        <v>2608.9189999999999</v>
      </c>
      <c r="G29" s="500">
        <f t="shared" si="1"/>
        <v>-0.27265962814997791</v>
      </c>
      <c r="H29" s="501">
        <f t="shared" si="2"/>
        <v>1.6951177888391582E-4</v>
      </c>
    </row>
    <row r="30" spans="1:8">
      <c r="A30" s="502" t="s">
        <v>187</v>
      </c>
      <c r="B30" s="527">
        <v>5512</v>
      </c>
      <c r="C30" s="528">
        <v>432</v>
      </c>
      <c r="D30" s="500">
        <f t="shared" si="0"/>
        <v>-0.92162554426705368</v>
      </c>
      <c r="E30" s="527">
        <v>15924</v>
      </c>
      <c r="F30" s="528">
        <v>1389</v>
      </c>
      <c r="G30" s="500">
        <f t="shared" si="1"/>
        <v>-0.91277317256970614</v>
      </c>
      <c r="H30" s="501">
        <f t="shared" si="2"/>
        <v>9.0248819863613652E-5</v>
      </c>
    </row>
    <row r="31" spans="1:8">
      <c r="A31" s="502" t="s">
        <v>194</v>
      </c>
      <c r="B31" s="527">
        <v>233</v>
      </c>
      <c r="C31" s="528">
        <v>173</v>
      </c>
      <c r="D31" s="500">
        <f t="shared" si="0"/>
        <v>-0.25751072961373389</v>
      </c>
      <c r="E31" s="527">
        <v>1863.4</v>
      </c>
      <c r="F31" s="528">
        <v>354</v>
      </c>
      <c r="G31" s="500">
        <f t="shared" si="1"/>
        <v>-0.81002468605774391</v>
      </c>
      <c r="H31" s="501">
        <f t="shared" si="2"/>
        <v>2.3000779144506288E-5</v>
      </c>
    </row>
    <row r="32" spans="1:8">
      <c r="A32" s="502" t="s">
        <v>191</v>
      </c>
      <c r="B32" s="527">
        <v>419.75</v>
      </c>
      <c r="C32" s="528">
        <v>245</v>
      </c>
      <c r="D32" s="500">
        <f t="shared" si="0"/>
        <v>-0.41631923764145329</v>
      </c>
      <c r="E32" s="527">
        <v>4733.8499999999995</v>
      </c>
      <c r="F32" s="528">
        <v>252</v>
      </c>
      <c r="G32" s="500">
        <f t="shared" si="1"/>
        <v>-0.94676637409296871</v>
      </c>
      <c r="H32" s="537">
        <f t="shared" si="2"/>
        <v>1.6373436001173967E-5</v>
      </c>
    </row>
    <row r="33" spans="1:12">
      <c r="A33" s="502" t="s">
        <v>195</v>
      </c>
      <c r="B33" s="527">
        <v>1043.664</v>
      </c>
      <c r="C33" s="528">
        <v>99.54</v>
      </c>
      <c r="D33" s="500">
        <f t="shared" si="0"/>
        <v>-0.90462447684312197</v>
      </c>
      <c r="E33" s="527">
        <v>1129.5620000000001</v>
      </c>
      <c r="F33" s="528">
        <v>104.54</v>
      </c>
      <c r="G33" s="500">
        <f t="shared" si="1"/>
        <v>-0.90745085263137393</v>
      </c>
      <c r="H33" s="537">
        <f t="shared" si="2"/>
        <v>6.7923769823917723E-6</v>
      </c>
    </row>
    <row r="34" spans="1:12">
      <c r="A34" s="502" t="s">
        <v>196</v>
      </c>
      <c r="B34" s="527">
        <v>0</v>
      </c>
      <c r="C34" s="528">
        <v>30.504999999999999</v>
      </c>
      <c r="D34" s="500" t="s">
        <v>64</v>
      </c>
      <c r="E34" s="527">
        <v>0</v>
      </c>
      <c r="F34" s="528">
        <v>92.81</v>
      </c>
      <c r="G34" s="500" t="s">
        <v>64</v>
      </c>
      <c r="H34" s="538">
        <f t="shared" si="2"/>
        <v>6.0302325209085552E-6</v>
      </c>
    </row>
    <row r="35" spans="1:12">
      <c r="A35" s="502" t="s">
        <v>199</v>
      </c>
      <c r="B35" s="527">
        <v>78</v>
      </c>
      <c r="C35" s="528">
        <v>19</v>
      </c>
      <c r="D35" s="500">
        <f t="shared" si="0"/>
        <v>-0.75641025641025639</v>
      </c>
      <c r="E35" s="527">
        <v>123</v>
      </c>
      <c r="F35" s="528">
        <v>79</v>
      </c>
      <c r="G35" s="500">
        <f t="shared" si="1"/>
        <v>-0.35772357723577231</v>
      </c>
      <c r="H35" s="538">
        <f t="shared" si="2"/>
        <v>5.1329422384632674E-6</v>
      </c>
    </row>
    <row r="36" spans="1:12">
      <c r="A36" s="502" t="s">
        <v>197</v>
      </c>
      <c r="B36" s="527">
        <v>12.35</v>
      </c>
      <c r="C36" s="528">
        <v>26.725000000000001</v>
      </c>
      <c r="D36" s="500">
        <f t="shared" si="0"/>
        <v>1.1639676113360324</v>
      </c>
      <c r="E36" s="527">
        <v>29.484999999999999</v>
      </c>
      <c r="F36" s="528">
        <v>55.69</v>
      </c>
      <c r="G36" s="500">
        <f t="shared" si="1"/>
        <v>0.88875699508224515</v>
      </c>
      <c r="H36" s="538">
        <f t="shared" si="2"/>
        <v>3.6183994083546755E-6</v>
      </c>
    </row>
    <row r="37" spans="1:12">
      <c r="A37" s="502" t="s">
        <v>538</v>
      </c>
      <c r="B37" s="527">
        <v>3</v>
      </c>
      <c r="C37" s="528">
        <v>33</v>
      </c>
      <c r="D37" s="500" t="s">
        <v>64</v>
      </c>
      <c r="E37" s="527">
        <v>9</v>
      </c>
      <c r="F37" s="528">
        <v>39</v>
      </c>
      <c r="G37" s="500">
        <f t="shared" si="1"/>
        <v>3.333333333333333</v>
      </c>
      <c r="H37" s="538">
        <f t="shared" si="2"/>
        <v>2.5339841430388284E-6</v>
      </c>
    </row>
    <row r="38" spans="1:12">
      <c r="A38" s="502" t="s">
        <v>198</v>
      </c>
      <c r="B38" s="525">
        <v>0</v>
      </c>
      <c r="C38" s="526">
        <v>2</v>
      </c>
      <c r="D38" s="500" t="s">
        <v>64</v>
      </c>
      <c r="E38" s="525">
        <v>0</v>
      </c>
      <c r="F38" s="526">
        <v>32</v>
      </c>
      <c r="G38" s="500" t="s">
        <v>64</v>
      </c>
      <c r="H38" s="538">
        <f t="shared" ref="H38" si="3">F38/$F$7</f>
        <v>2.0791664763395517E-6</v>
      </c>
    </row>
    <row r="39" spans="1:12" ht="13.5" thickBot="1">
      <c r="A39" s="502" t="s">
        <v>534</v>
      </c>
      <c r="B39" s="591">
        <v>0.01</v>
      </c>
      <c r="C39" s="526">
        <v>0</v>
      </c>
      <c r="D39" s="500" t="s">
        <v>54</v>
      </c>
      <c r="E39" s="591">
        <v>1.4999999999999999E-2</v>
      </c>
      <c r="F39" s="526">
        <v>0</v>
      </c>
      <c r="G39" s="500" t="s">
        <v>54</v>
      </c>
      <c r="H39" s="538">
        <f t="shared" si="2"/>
        <v>0</v>
      </c>
    </row>
    <row r="40" spans="1:12">
      <c r="A40" s="228" t="s">
        <v>219</v>
      </c>
      <c r="B40" s="531">
        <f>SUM(B41:B43)</f>
        <v>18369.440000000002</v>
      </c>
      <c r="C40" s="532">
        <f>SUM(C41:C43)</f>
        <v>21825.25</v>
      </c>
      <c r="D40" s="521">
        <f>C40/B40-1</f>
        <v>0.18812821730003737</v>
      </c>
      <c r="E40" s="531">
        <f>SUM(E41:E43)</f>
        <v>59769.86</v>
      </c>
      <c r="F40" s="532">
        <f>SUM(F41:F43)</f>
        <v>60382.100000000006</v>
      </c>
      <c r="G40" s="521">
        <f>F40/E40-1</f>
        <v>1.0243289845417225E-2</v>
      </c>
      <c r="H40" s="533">
        <f>F40/$F$40</f>
        <v>1</v>
      </c>
    </row>
    <row r="41" spans="1:12" ht="15">
      <c r="A41" s="496" t="s">
        <v>220</v>
      </c>
      <c r="B41" s="527">
        <v>9308.32</v>
      </c>
      <c r="C41" s="528">
        <v>12269.59</v>
      </c>
      <c r="D41" s="499">
        <f>C41/B41-1</f>
        <v>0.31813152104783682</v>
      </c>
      <c r="E41" s="527">
        <v>33143.620000000003</v>
      </c>
      <c r="F41" s="528">
        <v>32992.520000000004</v>
      </c>
      <c r="G41" s="500">
        <f t="shared" si="1"/>
        <v>-4.5589467897592106E-3</v>
      </c>
      <c r="H41" s="501">
        <f>F41/$F$40</f>
        <v>0.54639570336242038</v>
      </c>
      <c r="J41" s="534"/>
      <c r="K41" s="535"/>
      <c r="L41" s="535"/>
    </row>
    <row r="42" spans="1:12" ht="15">
      <c r="A42" s="496" t="s">
        <v>221</v>
      </c>
      <c r="B42" s="527">
        <v>9061.1200000000008</v>
      </c>
      <c r="C42" s="528">
        <v>9542.0400000000009</v>
      </c>
      <c r="D42" s="499">
        <f>C42/B42-1</f>
        <v>5.3075116541884348E-2</v>
      </c>
      <c r="E42" s="527">
        <v>26626.240000000002</v>
      </c>
      <c r="F42" s="528">
        <v>27375.94</v>
      </c>
      <c r="G42" s="500">
        <f t="shared" si="1"/>
        <v>2.8156435155695991E-2</v>
      </c>
      <c r="H42" s="501">
        <f>F42/$F$40</f>
        <v>0.45337840187737749</v>
      </c>
      <c r="J42" s="534"/>
      <c r="K42" s="535"/>
      <c r="L42" s="535"/>
    </row>
    <row r="43" spans="1:12" ht="15.75" thickBot="1">
      <c r="A43" s="507" t="s">
        <v>222</v>
      </c>
      <c r="B43" s="529">
        <v>0</v>
      </c>
      <c r="C43" s="590">
        <v>13.62</v>
      </c>
      <c r="D43" s="499" t="s">
        <v>64</v>
      </c>
      <c r="E43" s="529">
        <v>0</v>
      </c>
      <c r="F43" s="590">
        <v>13.639999999999999</v>
      </c>
      <c r="G43" s="530" t="s">
        <v>64</v>
      </c>
      <c r="H43" s="501">
        <f>F43/$F$40</f>
        <v>2.2589476020211282E-4</v>
      </c>
      <c r="J43" s="534"/>
      <c r="K43" s="535"/>
      <c r="L43" s="535"/>
    </row>
    <row r="44" spans="1:12">
      <c r="A44" s="639" t="s">
        <v>200</v>
      </c>
      <c r="B44" s="640"/>
      <c r="C44" s="640"/>
      <c r="D44" s="640"/>
      <c r="E44" s="640"/>
      <c r="F44" s="382"/>
      <c r="G44" s="383"/>
      <c r="H44" s="383"/>
    </row>
    <row r="45" spans="1:12">
      <c r="A45" s="384" t="s">
        <v>449</v>
      </c>
      <c r="B45" s="536"/>
      <c r="C45" s="536"/>
      <c r="D45" s="536"/>
      <c r="E45" s="385"/>
      <c r="F45" s="385"/>
      <c r="G45" s="386"/>
      <c r="H45" s="386"/>
    </row>
  </sheetData>
  <sortState ref="G8:H38">
    <sortCondition ref="G8:G38"/>
  </sortState>
  <mergeCells count="3">
    <mergeCell ref="B5:D5"/>
    <mergeCell ref="E5:H5"/>
    <mergeCell ref="A44:E44"/>
  </mergeCells>
  <conditionalFormatting sqref="H7:H14">
    <cfRule type="cellIs" dxfId="3" priority="5" operator="greaterThan">
      <formula>1</formula>
    </cfRule>
  </conditionalFormatting>
  <conditionalFormatting sqref="H40:H43">
    <cfRule type="cellIs" dxfId="2" priority="3" operator="greaterThan">
      <formula>1</formula>
    </cfRule>
  </conditionalFormatting>
  <conditionalFormatting sqref="H15:H37 H39">
    <cfRule type="cellIs" dxfId="1" priority="4" operator="greaterThan">
      <formula>1</formula>
    </cfRule>
  </conditionalFormatting>
  <conditionalFormatting sqref="H38">
    <cfRule type="cellIs" dxfId="0" priority="1" operator="greaterThan">
      <formula>1</formula>
    </cfRule>
  </conditionalFormatting>
  <printOptions horizontalCentered="1" verticalCentered="1"/>
  <pageMargins left="0" right="0" top="0" bottom="0" header="0.31496062992125984" footer="0.31496062992125984"/>
  <pageSetup paperSize="9" scale="87" orientation="portrait" r:id="rId1"/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0"/>
  </sheetPr>
  <dimension ref="A1:L57"/>
  <sheetViews>
    <sheetView showGridLines="0" view="pageBreakPreview" zoomScaleNormal="110" zoomScaleSheetLayoutView="100" workbookViewId="0"/>
  </sheetViews>
  <sheetFormatPr baseColWidth="10" defaultColWidth="11.5703125" defaultRowHeight="12.75"/>
  <cols>
    <col min="1" max="1" width="13" style="210" customWidth="1"/>
    <col min="2" max="2" width="16" style="210" customWidth="1"/>
    <col min="3" max="7" width="16" style="236" customWidth="1"/>
    <col min="8" max="8" width="17" style="236" customWidth="1"/>
    <col min="9" max="9" width="25.7109375" style="236" customWidth="1"/>
    <col min="10" max="10" width="10.28515625" style="199" customWidth="1"/>
    <col min="11" max="16384" width="11.5703125" style="199"/>
  </cols>
  <sheetData>
    <row r="1" spans="1:9">
      <c r="A1" s="230" t="s">
        <v>257</v>
      </c>
    </row>
    <row r="2" spans="1:9" ht="15.75">
      <c r="A2" s="226" t="s">
        <v>230</v>
      </c>
    </row>
    <row r="3" spans="1:9">
      <c r="A3" s="200"/>
    </row>
    <row r="4" spans="1:9">
      <c r="A4" s="237" t="s">
        <v>259</v>
      </c>
      <c r="B4" s="238" t="s">
        <v>231</v>
      </c>
      <c r="C4" s="238" t="s">
        <v>232</v>
      </c>
      <c r="D4" s="238" t="s">
        <v>233</v>
      </c>
      <c r="E4" s="238" t="s">
        <v>234</v>
      </c>
      <c r="F4" s="238" t="s">
        <v>121</v>
      </c>
      <c r="G4" s="238" t="s">
        <v>457</v>
      </c>
      <c r="H4" s="238" t="s">
        <v>235</v>
      </c>
      <c r="I4" s="238" t="s">
        <v>236</v>
      </c>
    </row>
    <row r="5" spans="1:9" ht="13.5" thickBot="1">
      <c r="A5" s="239"/>
      <c r="B5" s="240" t="s">
        <v>447</v>
      </c>
      <c r="C5" s="240" t="s">
        <v>447</v>
      </c>
      <c r="D5" s="240" t="s">
        <v>447</v>
      </c>
      <c r="E5" s="240" t="s">
        <v>448</v>
      </c>
      <c r="F5" s="240" t="s">
        <v>237</v>
      </c>
      <c r="G5" s="240" t="s">
        <v>237</v>
      </c>
      <c r="H5" s="240" t="s">
        <v>237</v>
      </c>
      <c r="I5" s="240" t="s">
        <v>237</v>
      </c>
    </row>
    <row r="6" spans="1:9">
      <c r="A6" s="210">
        <v>2008</v>
      </c>
      <c r="B6" s="244">
        <v>9.1431481975249404E-2</v>
      </c>
      <c r="C6" s="244">
        <v>7.1487132744776596E-2</v>
      </c>
      <c r="D6" s="244">
        <v>5.7878808324570798E-2</v>
      </c>
      <c r="E6" s="242">
        <v>2.9247264298901503</v>
      </c>
      <c r="F6" s="245">
        <v>31018.479629195299</v>
      </c>
      <c r="G6" s="245">
        <v>18276.859748299401</v>
      </c>
      <c r="H6" s="245">
        <v>28449.181869000004</v>
      </c>
      <c r="I6" s="243">
        <v>2569.2977601952698</v>
      </c>
    </row>
    <row r="7" spans="1:9">
      <c r="A7" s="210">
        <v>2009</v>
      </c>
      <c r="B7" s="244">
        <v>1.0492323817545399E-2</v>
      </c>
      <c r="C7" s="244">
        <v>-2.1150924836664902E-2</v>
      </c>
      <c r="D7" s="244">
        <v>2.9353447267621097E-2</v>
      </c>
      <c r="E7" s="242">
        <v>3.0115883398838004</v>
      </c>
      <c r="F7" s="245">
        <v>27070.519638872898</v>
      </c>
      <c r="G7" s="245">
        <v>16629.833628277931</v>
      </c>
      <c r="H7" s="245">
        <v>21010.687576</v>
      </c>
      <c r="I7" s="243">
        <v>6059.8320628728798</v>
      </c>
    </row>
    <row r="8" spans="1:9">
      <c r="A8" s="210">
        <v>2010</v>
      </c>
      <c r="B8" s="244">
        <v>8.450746875258601E-2</v>
      </c>
      <c r="C8" s="244">
        <v>-2.7200264214780799E-2</v>
      </c>
      <c r="D8" s="244">
        <v>1.52952730656656E-2</v>
      </c>
      <c r="E8" s="242">
        <v>2.8250957505877676</v>
      </c>
      <c r="F8" s="245">
        <v>35803.080814595101</v>
      </c>
      <c r="G8" s="245">
        <v>22154.513265768925</v>
      </c>
      <c r="H8" s="245">
        <v>28815.319466000004</v>
      </c>
      <c r="I8" s="243">
        <v>6987.7613485950496</v>
      </c>
    </row>
    <row r="9" spans="1:9">
      <c r="A9" s="210">
        <v>2011</v>
      </c>
      <c r="B9" s="244">
        <v>6.4522160023376504E-2</v>
      </c>
      <c r="C9" s="244">
        <v>-2.11936819637971E-2</v>
      </c>
      <c r="D9" s="244">
        <v>3.3696654863748704E-2</v>
      </c>
      <c r="E9" s="242">
        <v>2.7540112112709312</v>
      </c>
      <c r="F9" s="245">
        <v>46375.961566173602</v>
      </c>
      <c r="G9" s="245">
        <v>28017.642434212732</v>
      </c>
      <c r="H9" s="245">
        <v>37151.5216</v>
      </c>
      <c r="I9" s="243">
        <v>9224.4399661735497</v>
      </c>
    </row>
    <row r="10" spans="1:9">
      <c r="A10" s="210">
        <v>2012</v>
      </c>
      <c r="B10" s="244">
        <v>5.9503463404493695E-2</v>
      </c>
      <c r="C10" s="244">
        <v>2.5103842207752903E-2</v>
      </c>
      <c r="D10" s="244">
        <v>3.6554139094222504E-2</v>
      </c>
      <c r="E10" s="242">
        <v>2.6375267297979796</v>
      </c>
      <c r="F10" s="245">
        <v>47410.606678139004</v>
      </c>
      <c r="G10" s="245">
        <v>28188.938086776645</v>
      </c>
      <c r="H10" s="245">
        <v>41017.937140000002</v>
      </c>
      <c r="I10" s="243">
        <v>6392.66953813902</v>
      </c>
    </row>
    <row r="11" spans="1:9">
      <c r="A11" s="210">
        <v>2013</v>
      </c>
      <c r="B11" s="244">
        <v>5.8375397600710699E-2</v>
      </c>
      <c r="C11" s="244">
        <v>4.2606338594700199E-2</v>
      </c>
      <c r="D11" s="244">
        <v>2.80558676982447E-2</v>
      </c>
      <c r="E11" s="242">
        <v>2.7023295295055818</v>
      </c>
      <c r="F11" s="245">
        <v>42860.636578772901</v>
      </c>
      <c r="G11" s="243">
        <v>24511.389216193056</v>
      </c>
      <c r="H11" s="243">
        <v>42356.184714999996</v>
      </c>
      <c r="I11" s="243">
        <v>504.45186377284699</v>
      </c>
    </row>
    <row r="12" spans="1:9">
      <c r="A12" s="210">
        <v>2014</v>
      </c>
      <c r="B12" s="244">
        <v>2.40642284749602E-2</v>
      </c>
      <c r="C12" s="244">
        <v>-2.2330662964123501E-2</v>
      </c>
      <c r="D12" s="244">
        <v>3.2462027510329498E-2</v>
      </c>
      <c r="E12" s="247">
        <v>2.8387441197691197</v>
      </c>
      <c r="F12" s="245">
        <v>39532.682898636704</v>
      </c>
      <c r="G12" s="243">
        <v>21209.019628408008</v>
      </c>
      <c r="H12" s="243">
        <v>41042.150549999991</v>
      </c>
      <c r="I12" s="243">
        <v>-1509.4676513633401</v>
      </c>
    </row>
    <row r="13" spans="1:9">
      <c r="A13" s="210">
        <v>2015</v>
      </c>
      <c r="B13" s="244">
        <v>3.2955528770114199E-2</v>
      </c>
      <c r="C13" s="244">
        <v>0.15717476222631699</v>
      </c>
      <c r="D13" s="244">
        <v>3.5478487642527201E-2</v>
      </c>
      <c r="E13" s="247">
        <v>3.1853143181818182</v>
      </c>
      <c r="F13" s="245">
        <v>34414.354533501202</v>
      </c>
      <c r="G13" s="243">
        <v>19648.602319839254</v>
      </c>
      <c r="H13" s="243">
        <v>37385.181727000003</v>
      </c>
      <c r="I13" s="243">
        <v>-2916.4355934988498</v>
      </c>
    </row>
    <row r="14" spans="1:9">
      <c r="A14" s="210">
        <v>2016</v>
      </c>
      <c r="B14" s="244">
        <v>3.9993953638601198E-2</v>
      </c>
      <c r="C14" s="244">
        <v>0.21152949253380102</v>
      </c>
      <c r="D14" s="244">
        <v>3.5930838949936005E-2</v>
      </c>
      <c r="E14" s="247">
        <v>3.375425825928458</v>
      </c>
      <c r="F14" s="245">
        <v>37019.780710529703</v>
      </c>
      <c r="G14" s="243">
        <v>22416.963898768292</v>
      </c>
      <c r="H14" s="243">
        <v>35107.313703</v>
      </c>
      <c r="I14" s="243">
        <v>1888.1616035297</v>
      </c>
    </row>
    <row r="15" spans="1:9">
      <c r="A15" s="210">
        <v>2017</v>
      </c>
      <c r="B15" s="244">
        <v>2.5053423005865601E-2</v>
      </c>
      <c r="C15" s="244">
        <v>4.2050342395793902E-2</v>
      </c>
      <c r="D15" s="241">
        <v>2.8038318234279401E-2</v>
      </c>
      <c r="E15" s="410">
        <v>3.2607222536055769</v>
      </c>
      <c r="F15" s="245">
        <v>44917.617153410691</v>
      </c>
      <c r="G15" s="245">
        <v>27744.675048278266</v>
      </c>
      <c r="H15" s="245">
        <v>38651.849475999996</v>
      </c>
      <c r="I15" s="245">
        <v>6265.7676774106949</v>
      </c>
    </row>
    <row r="16" spans="1:9">
      <c r="A16" s="249">
        <v>2018</v>
      </c>
      <c r="B16" s="250"/>
      <c r="C16" s="251"/>
      <c r="D16" s="250"/>
      <c r="E16" s="252"/>
      <c r="F16" s="253"/>
      <c r="G16" s="253"/>
      <c r="H16" s="253"/>
      <c r="I16" s="253"/>
    </row>
    <row r="17" spans="1:12">
      <c r="A17" s="380" t="s">
        <v>238</v>
      </c>
      <c r="B17" s="244">
        <v>2.8099900000000001E-2</v>
      </c>
      <c r="C17" s="244">
        <v>-1.98903748650473E-2</v>
      </c>
      <c r="D17" s="241">
        <v>1.2531883694175008E-2</v>
      </c>
      <c r="E17" s="410">
        <v>3.2149095238095242</v>
      </c>
      <c r="F17" s="245">
        <v>4018.2280069834778</v>
      </c>
      <c r="G17" s="245">
        <v>2438.1263789176869</v>
      </c>
      <c r="H17" s="245">
        <v>3402.8352050000003</v>
      </c>
      <c r="I17" s="245">
        <f>F17-H17</f>
        <v>615.39280198347751</v>
      </c>
    </row>
    <row r="18" spans="1:12">
      <c r="A18" s="380" t="s">
        <v>239</v>
      </c>
      <c r="B18" s="244">
        <v>2.8600000000000136E-2</v>
      </c>
      <c r="C18" s="244">
        <v>1.4200000000000016E-2</v>
      </c>
      <c r="D18" s="241">
        <v>1.179561248356677E-2</v>
      </c>
      <c r="E18" s="255">
        <v>3.2488100000000002</v>
      </c>
      <c r="F18" s="245">
        <v>3575.4827410875905</v>
      </c>
      <c r="G18" s="245">
        <v>2238.5178067614238</v>
      </c>
      <c r="H18" s="245">
        <v>3114.0651480000001</v>
      </c>
      <c r="I18" s="245">
        <f>F18-H18</f>
        <v>461.41759308759038</v>
      </c>
    </row>
    <row r="19" spans="1:12">
      <c r="A19" s="380" t="s">
        <v>240</v>
      </c>
      <c r="B19" s="642" t="s">
        <v>507</v>
      </c>
      <c r="C19" s="642"/>
      <c r="D19" s="241">
        <v>3.6313602935378244E-3</v>
      </c>
      <c r="E19" s="255">
        <v>3.2522549999999995</v>
      </c>
      <c r="F19" s="642" t="s">
        <v>508</v>
      </c>
      <c r="G19" s="642"/>
      <c r="H19" s="642"/>
      <c r="I19" s="642"/>
      <c r="L19" s="567"/>
    </row>
    <row r="20" spans="1:12">
      <c r="A20" s="380"/>
      <c r="B20" s="244"/>
      <c r="C20" s="244"/>
      <c r="D20" s="244"/>
      <c r="E20" s="255"/>
      <c r="F20" s="407"/>
      <c r="G20" s="245"/>
      <c r="H20" s="245"/>
    </row>
    <row r="21" spans="1:12">
      <c r="A21" s="200" t="s">
        <v>450</v>
      </c>
      <c r="B21" s="236"/>
    </row>
    <row r="22" spans="1:12">
      <c r="B22" s="236"/>
    </row>
    <row r="23" spans="1:12">
      <c r="A23" s="237" t="s">
        <v>259</v>
      </c>
      <c r="B23" s="238" t="s">
        <v>241</v>
      </c>
      <c r="C23" s="238" t="s">
        <v>242</v>
      </c>
      <c r="D23" s="238" t="s">
        <v>243</v>
      </c>
      <c r="E23" s="238" t="s">
        <v>244</v>
      </c>
      <c r="F23" s="238" t="s">
        <v>245</v>
      </c>
      <c r="G23" s="238" t="s">
        <v>246</v>
      </c>
      <c r="H23" s="238" t="s">
        <v>206</v>
      </c>
      <c r="I23" s="238" t="s">
        <v>247</v>
      </c>
    </row>
    <row r="24" spans="1:12">
      <c r="A24" s="256"/>
      <c r="B24" s="257" t="s">
        <v>248</v>
      </c>
      <c r="C24" s="258" t="s">
        <v>249</v>
      </c>
      <c r="D24" s="257" t="s">
        <v>248</v>
      </c>
      <c r="E24" s="258" t="s">
        <v>249</v>
      </c>
      <c r="F24" s="257" t="s">
        <v>248</v>
      </c>
      <c r="G24" s="259" t="s">
        <v>248</v>
      </c>
      <c r="H24" s="257" t="s">
        <v>250</v>
      </c>
      <c r="I24" s="259" t="s">
        <v>251</v>
      </c>
    </row>
    <row r="25" spans="1:12">
      <c r="A25" s="256"/>
      <c r="B25" s="257" t="s">
        <v>252</v>
      </c>
      <c r="C25" s="258" t="s">
        <v>253</v>
      </c>
      <c r="D25" s="257" t="s">
        <v>252</v>
      </c>
      <c r="E25" s="259" t="s">
        <v>254</v>
      </c>
      <c r="F25" s="257" t="s">
        <v>252</v>
      </c>
      <c r="G25" s="259" t="s">
        <v>252</v>
      </c>
      <c r="H25" s="257" t="s">
        <v>255</v>
      </c>
      <c r="I25" s="259" t="s">
        <v>256</v>
      </c>
    </row>
    <row r="26" spans="1:12">
      <c r="B26" s="245"/>
      <c r="C26" s="244"/>
      <c r="D26" s="245"/>
      <c r="E26" s="260"/>
      <c r="F26" s="245"/>
      <c r="G26" s="260"/>
      <c r="H26" s="245"/>
      <c r="I26" s="260"/>
    </row>
    <row r="27" spans="1:12">
      <c r="A27" s="210">
        <v>1995</v>
      </c>
      <c r="B27" s="261">
        <v>133.19999999999999</v>
      </c>
      <c r="C27" s="261">
        <v>384.2</v>
      </c>
      <c r="D27" s="261">
        <v>46.8</v>
      </c>
      <c r="E27" s="261">
        <v>5.19</v>
      </c>
      <c r="F27" s="261">
        <v>28.6</v>
      </c>
      <c r="G27" s="261">
        <v>294.5</v>
      </c>
      <c r="H27" s="261">
        <v>16.5</v>
      </c>
      <c r="I27" s="261">
        <v>7.9</v>
      </c>
    </row>
    <row r="28" spans="1:12">
      <c r="A28" s="210">
        <v>1996</v>
      </c>
      <c r="B28" s="261">
        <v>103.89</v>
      </c>
      <c r="C28" s="261">
        <v>387.8</v>
      </c>
      <c r="D28" s="261">
        <v>46.5</v>
      </c>
      <c r="E28" s="261">
        <v>5.18</v>
      </c>
      <c r="F28" s="261">
        <v>35.1</v>
      </c>
      <c r="G28" s="261">
        <v>289</v>
      </c>
      <c r="H28" s="261">
        <v>20.5</v>
      </c>
      <c r="I28" s="261">
        <v>3.78</v>
      </c>
    </row>
    <row r="29" spans="1:12">
      <c r="A29" s="210">
        <v>1997</v>
      </c>
      <c r="B29" s="261">
        <v>103.22</v>
      </c>
      <c r="C29" s="261">
        <v>331.2</v>
      </c>
      <c r="D29" s="261">
        <v>59.7</v>
      </c>
      <c r="E29" s="261">
        <v>4.8899999999999997</v>
      </c>
      <c r="F29" s="261">
        <v>28</v>
      </c>
      <c r="G29" s="261">
        <v>264.39999999999998</v>
      </c>
      <c r="H29" s="261">
        <v>20.100000000000001</v>
      </c>
      <c r="I29" s="261">
        <v>4.3</v>
      </c>
    </row>
    <row r="30" spans="1:12">
      <c r="A30" s="210">
        <v>1998</v>
      </c>
      <c r="B30" s="261">
        <v>74.97</v>
      </c>
      <c r="C30" s="261">
        <v>294.10000000000002</v>
      </c>
      <c r="D30" s="261">
        <v>46.5</v>
      </c>
      <c r="E30" s="261">
        <v>5.53</v>
      </c>
      <c r="F30" s="261">
        <v>24</v>
      </c>
      <c r="G30" s="261">
        <v>261.39999999999998</v>
      </c>
      <c r="H30" s="261">
        <v>21</v>
      </c>
      <c r="I30" s="261">
        <v>3.41</v>
      </c>
    </row>
    <row r="31" spans="1:12">
      <c r="A31" s="210">
        <v>1999</v>
      </c>
      <c r="B31" s="261">
        <v>71.38</v>
      </c>
      <c r="C31" s="261">
        <v>278.8</v>
      </c>
      <c r="D31" s="261">
        <v>48.8</v>
      </c>
      <c r="E31" s="261">
        <v>5.25</v>
      </c>
      <c r="F31" s="261">
        <v>22.8</v>
      </c>
      <c r="G31" s="261">
        <v>254.4</v>
      </c>
      <c r="H31" s="261">
        <v>17.399999999999999</v>
      </c>
      <c r="I31" s="261">
        <v>2.65</v>
      </c>
    </row>
    <row r="32" spans="1:12">
      <c r="A32" s="210">
        <v>2000</v>
      </c>
      <c r="B32" s="261">
        <v>82.29</v>
      </c>
      <c r="C32" s="261">
        <v>279</v>
      </c>
      <c r="D32" s="261">
        <v>51.2</v>
      </c>
      <c r="E32" s="261">
        <v>5</v>
      </c>
      <c r="F32" s="261">
        <v>20.6</v>
      </c>
      <c r="G32" s="261">
        <v>253.4</v>
      </c>
      <c r="H32" s="261">
        <v>18.5</v>
      </c>
      <c r="I32" s="261">
        <v>2.5499999999999998</v>
      </c>
    </row>
    <row r="33" spans="1:9">
      <c r="A33" s="210">
        <v>2001</v>
      </c>
      <c r="B33" s="261">
        <v>71.569999999999993</v>
      </c>
      <c r="C33" s="261">
        <v>271.14</v>
      </c>
      <c r="D33" s="261">
        <v>40.200000000000003</v>
      </c>
      <c r="E33" s="261">
        <v>4.37</v>
      </c>
      <c r="F33" s="261">
        <v>21.59</v>
      </c>
      <c r="G33" s="261">
        <v>211.5</v>
      </c>
      <c r="H33" s="261">
        <v>19.399999999999999</v>
      </c>
      <c r="I33" s="261">
        <v>2.36</v>
      </c>
    </row>
    <row r="34" spans="1:9">
      <c r="A34" s="210">
        <v>2002</v>
      </c>
      <c r="B34" s="261">
        <v>70.650000000000006</v>
      </c>
      <c r="C34" s="261">
        <v>310.01</v>
      </c>
      <c r="D34" s="261">
        <v>35.31</v>
      </c>
      <c r="E34" s="261">
        <v>4.5999999999999996</v>
      </c>
      <c r="F34" s="261">
        <v>20.53</v>
      </c>
      <c r="G34" s="261">
        <v>194.7</v>
      </c>
      <c r="H34" s="261">
        <v>19</v>
      </c>
      <c r="I34" s="261">
        <v>3.77</v>
      </c>
    </row>
    <row r="35" spans="1:9">
      <c r="A35" s="210">
        <v>2003</v>
      </c>
      <c r="B35" s="261">
        <v>80.700699999999998</v>
      </c>
      <c r="C35" s="261">
        <v>363.62259999999998</v>
      </c>
      <c r="D35" s="261">
        <v>37.543599999999998</v>
      </c>
      <c r="E35" s="261">
        <v>4.9108999999999998</v>
      </c>
      <c r="F35" s="261">
        <v>23.3613</v>
      </c>
      <c r="G35" s="261">
        <v>232.4</v>
      </c>
      <c r="H35" s="261">
        <v>15.9</v>
      </c>
      <c r="I35" s="261">
        <v>5.32</v>
      </c>
    </row>
    <row r="36" spans="1:9">
      <c r="A36" s="210">
        <v>2004</v>
      </c>
      <c r="B36" s="261">
        <v>129.99430000000001</v>
      </c>
      <c r="C36" s="261">
        <v>409.84570000000002</v>
      </c>
      <c r="D36" s="261">
        <v>47.525300000000001</v>
      </c>
      <c r="E36" s="261">
        <v>6.6905999999999999</v>
      </c>
      <c r="F36" s="261">
        <v>40.213000000000001</v>
      </c>
      <c r="G36" s="261">
        <v>409.4</v>
      </c>
      <c r="H36" s="261">
        <v>21.5</v>
      </c>
      <c r="I36" s="261">
        <v>16.420000000000002</v>
      </c>
    </row>
    <row r="37" spans="1:9">
      <c r="A37" s="210">
        <v>2005</v>
      </c>
      <c r="B37" s="261">
        <v>166.871433</v>
      </c>
      <c r="C37" s="261">
        <v>445.46837499999998</v>
      </c>
      <c r="D37" s="261">
        <v>62.675924999999999</v>
      </c>
      <c r="E37" s="261">
        <v>7.3397420000000002</v>
      </c>
      <c r="F37" s="261">
        <v>44.294241999999997</v>
      </c>
      <c r="G37" s="261">
        <v>360.9</v>
      </c>
      <c r="H37" s="261">
        <v>32.700000000000003</v>
      </c>
      <c r="I37" s="261">
        <v>31.73</v>
      </c>
    </row>
    <row r="38" spans="1:9">
      <c r="A38" s="210">
        <v>2006</v>
      </c>
      <c r="B38" s="261">
        <v>304.91089199999999</v>
      </c>
      <c r="C38" s="261">
        <v>604.58096699999999</v>
      </c>
      <c r="D38" s="261">
        <v>148.56475800000001</v>
      </c>
      <c r="E38" s="261">
        <v>11.571033</v>
      </c>
      <c r="F38" s="261">
        <v>58.500807999999999</v>
      </c>
      <c r="G38" s="261">
        <v>419.5</v>
      </c>
      <c r="H38" s="261">
        <v>37.4</v>
      </c>
      <c r="I38" s="261">
        <v>24.75</v>
      </c>
    </row>
    <row r="39" spans="1:9">
      <c r="A39" s="210">
        <v>2007</v>
      </c>
      <c r="B39" s="261">
        <v>322.93022500000001</v>
      </c>
      <c r="C39" s="261">
        <v>697.40741666666702</v>
      </c>
      <c r="D39" s="261">
        <v>147.07377500000001</v>
      </c>
      <c r="E39" s="261">
        <v>13.415075</v>
      </c>
      <c r="F39" s="261">
        <v>117.02979166666699</v>
      </c>
      <c r="G39" s="261">
        <v>679.5</v>
      </c>
      <c r="H39" s="261">
        <v>39.840000000000003</v>
      </c>
      <c r="I39" s="261">
        <v>30.17</v>
      </c>
    </row>
    <row r="40" spans="1:9">
      <c r="A40" s="210">
        <v>2008</v>
      </c>
      <c r="B40" s="261">
        <v>315.51338598484898</v>
      </c>
      <c r="C40" s="261">
        <v>872.72382575757604</v>
      </c>
      <c r="D40" s="261">
        <v>85.035352272727295</v>
      </c>
      <c r="E40" s="261">
        <v>15.0084583333333</v>
      </c>
      <c r="F40" s="261">
        <v>94.830896212121203</v>
      </c>
      <c r="G40" s="261">
        <v>864.5</v>
      </c>
      <c r="H40" s="261">
        <v>57.5</v>
      </c>
      <c r="I40" s="261">
        <v>28.74</v>
      </c>
    </row>
    <row r="41" spans="1:9">
      <c r="A41" s="210">
        <v>2009</v>
      </c>
      <c r="B41" s="261">
        <v>233.51921666666701</v>
      </c>
      <c r="C41" s="261">
        <v>973.62464999999997</v>
      </c>
      <c r="D41" s="261">
        <v>75.050983333333306</v>
      </c>
      <c r="E41" s="261">
        <v>14.6805</v>
      </c>
      <c r="F41" s="261">
        <v>77.9119666666667</v>
      </c>
      <c r="G41" s="261">
        <v>641.5</v>
      </c>
      <c r="H41" s="261">
        <v>43.78</v>
      </c>
      <c r="I41" s="261">
        <v>11.12</v>
      </c>
    </row>
    <row r="42" spans="1:9">
      <c r="A42" s="210">
        <v>2010</v>
      </c>
      <c r="B42" s="261">
        <v>342.27576763580299</v>
      </c>
      <c r="C42" s="261">
        <v>1225.2931251505699</v>
      </c>
      <c r="D42" s="261">
        <v>98.176454197787606</v>
      </c>
      <c r="E42" s="261">
        <v>20.1852888904574</v>
      </c>
      <c r="F42" s="261">
        <v>97.605083373751796</v>
      </c>
      <c r="G42" s="261">
        <v>954.1</v>
      </c>
      <c r="H42" s="261">
        <v>68.17</v>
      </c>
      <c r="I42" s="261">
        <v>15.8</v>
      </c>
    </row>
    <row r="43" spans="1:9">
      <c r="A43" s="210">
        <v>2011</v>
      </c>
      <c r="B43" s="261">
        <v>400.19890165981298</v>
      </c>
      <c r="C43" s="261">
        <v>1569.5258464824201</v>
      </c>
      <c r="D43" s="261">
        <v>99.501389827389801</v>
      </c>
      <c r="E43" s="261">
        <v>35.173531472854798</v>
      </c>
      <c r="F43" s="261">
        <v>108.969893566984</v>
      </c>
      <c r="G43" s="261">
        <v>1215.9000000000001</v>
      </c>
      <c r="H43" s="261">
        <v>167.79</v>
      </c>
      <c r="I43" s="261">
        <v>15.45</v>
      </c>
    </row>
    <row r="44" spans="1:9">
      <c r="A44" s="210">
        <v>2012</v>
      </c>
      <c r="B44" s="261">
        <v>360.55123685861503</v>
      </c>
      <c r="C44" s="261">
        <v>1669.87083417247</v>
      </c>
      <c r="D44" s="261">
        <v>88.348348429788402</v>
      </c>
      <c r="E44" s="261">
        <v>31.169868475123899</v>
      </c>
      <c r="F44" s="261">
        <v>93.540209216646502</v>
      </c>
      <c r="G44" s="261">
        <v>989.601</v>
      </c>
      <c r="H44" s="261">
        <v>128.53</v>
      </c>
      <c r="I44" s="261">
        <v>12.74</v>
      </c>
    </row>
    <row r="45" spans="1:9">
      <c r="A45" s="210">
        <v>2013</v>
      </c>
      <c r="B45" s="261">
        <v>332.30927028406097</v>
      </c>
      <c r="C45" s="261">
        <v>1410.9997459219501</v>
      </c>
      <c r="D45" s="261">
        <v>86.651713510845497</v>
      </c>
      <c r="E45" s="261">
        <v>23.855391953822298</v>
      </c>
      <c r="F45" s="261">
        <v>97.171065933513304</v>
      </c>
      <c r="G45" s="261">
        <v>1041.434</v>
      </c>
      <c r="H45" s="261">
        <v>135.36000000000001</v>
      </c>
      <c r="I45" s="261">
        <v>10.32</v>
      </c>
    </row>
    <row r="46" spans="1:9">
      <c r="A46" s="210">
        <v>2014</v>
      </c>
      <c r="B46" s="261">
        <v>311.16214646800398</v>
      </c>
      <c r="C46" s="261">
        <v>1266.08843579428</v>
      </c>
      <c r="D46" s="261">
        <v>98.067869138849801</v>
      </c>
      <c r="E46" s="261">
        <v>19.076757975554798</v>
      </c>
      <c r="F46" s="261">
        <v>95.073908973203899</v>
      </c>
      <c r="G46" s="261">
        <v>1023.047</v>
      </c>
      <c r="H46" s="261">
        <v>96.84</v>
      </c>
      <c r="I46" s="261">
        <v>11.393000000000001</v>
      </c>
    </row>
    <row r="47" spans="1:9">
      <c r="A47" s="210">
        <v>2015</v>
      </c>
      <c r="B47" s="261">
        <v>249.43936106122101</v>
      </c>
      <c r="C47" s="261">
        <v>1161.0633374797301</v>
      </c>
      <c r="D47" s="261">
        <v>87.648225728083304</v>
      </c>
      <c r="E47" s="261">
        <v>15.7324473100644</v>
      </c>
      <c r="F47" s="261">
        <v>81.051744953555101</v>
      </c>
      <c r="G47" s="261">
        <v>756.43100000000004</v>
      </c>
      <c r="H47" s="261">
        <v>55.21</v>
      </c>
      <c r="I47" s="261">
        <v>6.6520000000000001</v>
      </c>
    </row>
    <row r="48" spans="1:9">
      <c r="A48" s="210">
        <v>2016</v>
      </c>
      <c r="B48" s="261">
        <v>220.56724303958799</v>
      </c>
      <c r="C48" s="261">
        <v>1247.99223226049</v>
      </c>
      <c r="D48" s="261">
        <v>94.799294404822803</v>
      </c>
      <c r="E48" s="261">
        <v>17.1393855205785</v>
      </c>
      <c r="F48" s="261">
        <v>84.8229560475732</v>
      </c>
      <c r="G48" s="261">
        <v>839.096</v>
      </c>
      <c r="H48" s="261">
        <v>57.705833333333345</v>
      </c>
      <c r="I48" s="261">
        <v>6.4840833333333334</v>
      </c>
    </row>
    <row r="49" spans="1:9">
      <c r="A49" s="210">
        <v>2017</v>
      </c>
      <c r="B49" s="261">
        <v>279.60636080616223</v>
      </c>
      <c r="C49" s="261">
        <v>1257.2305492630619</v>
      </c>
      <c r="D49" s="261">
        <v>131.16626237185116</v>
      </c>
      <c r="E49" s="261">
        <v>17.058771609730847</v>
      </c>
      <c r="F49" s="261">
        <v>105.12327966592601</v>
      </c>
      <c r="G49" s="261">
        <v>936.654</v>
      </c>
      <c r="H49" s="261">
        <v>71.760000000000005</v>
      </c>
      <c r="I49" s="261">
        <v>8.2059999999999995</v>
      </c>
    </row>
    <row r="50" spans="1:9">
      <c r="A50" s="262">
        <v>2018</v>
      </c>
      <c r="B50" s="263"/>
      <c r="C50" s="263"/>
      <c r="D50" s="263"/>
      <c r="E50" s="263"/>
      <c r="F50" s="263"/>
      <c r="G50" s="263"/>
      <c r="H50" s="263"/>
      <c r="I50" s="263"/>
    </row>
    <row r="51" spans="1:9">
      <c r="A51" s="381" t="s">
        <v>137</v>
      </c>
      <c r="B51" s="261">
        <v>321.30807171171733</v>
      </c>
      <c r="C51" s="261">
        <v>1330.15</v>
      </c>
      <c r="D51" s="261">
        <v>155.87110152828262</v>
      </c>
      <c r="E51" s="261">
        <v>17.12</v>
      </c>
      <c r="F51" s="261">
        <v>117.28320975608695</v>
      </c>
      <c r="G51" s="261">
        <v>937.77264286391278</v>
      </c>
      <c r="H51" s="261" t="s">
        <v>472</v>
      </c>
      <c r="I51" s="261">
        <v>11.567</v>
      </c>
    </row>
    <row r="52" spans="1:9">
      <c r="A52" s="381" t="s">
        <v>138</v>
      </c>
      <c r="B52" s="261">
        <v>317.59630562659993</v>
      </c>
      <c r="C52" s="261">
        <v>1332.0289999999998</v>
      </c>
      <c r="D52" s="261">
        <v>160.61705821699996</v>
      </c>
      <c r="E52" s="261">
        <v>16.59</v>
      </c>
      <c r="F52" s="261">
        <v>117.06425283052499</v>
      </c>
      <c r="G52" s="261">
        <v>984.00060785950006</v>
      </c>
      <c r="H52" s="261" t="s">
        <v>496</v>
      </c>
      <c r="I52" s="607" t="s">
        <v>495</v>
      </c>
    </row>
    <row r="53" spans="1:9">
      <c r="A53" s="381" t="s">
        <v>139</v>
      </c>
      <c r="B53" s="261">
        <v>308.25057483366697</v>
      </c>
      <c r="C53" s="261">
        <v>1324.6571428571428</v>
      </c>
      <c r="D53" s="261">
        <v>148.87549572499998</v>
      </c>
      <c r="E53" s="261">
        <v>16.472952380952382</v>
      </c>
      <c r="F53" s="261">
        <v>108.72609108899999</v>
      </c>
      <c r="G53" s="261">
        <v>962.25301368166663</v>
      </c>
      <c r="H53" s="261" t="s">
        <v>509</v>
      </c>
      <c r="I53" s="607" t="s">
        <v>495</v>
      </c>
    </row>
    <row r="54" spans="1:9">
      <c r="A54" s="381"/>
      <c r="B54" s="261"/>
      <c r="C54" s="261"/>
      <c r="D54" s="261"/>
      <c r="E54" s="261"/>
      <c r="F54" s="261"/>
      <c r="G54" s="261"/>
      <c r="H54" s="261"/>
      <c r="I54" s="261"/>
    </row>
    <row r="55" spans="1:9">
      <c r="A55" s="641" t="s">
        <v>258</v>
      </c>
      <c r="B55" s="641"/>
      <c r="C55" s="641"/>
      <c r="D55" s="641"/>
      <c r="E55" s="641"/>
      <c r="F55" s="641"/>
      <c r="G55" s="641"/>
      <c r="H55" s="641"/>
      <c r="I55" s="641"/>
    </row>
    <row r="56" spans="1:9">
      <c r="A56" s="414" t="s">
        <v>459</v>
      </c>
      <c r="B56" s="254"/>
      <c r="C56" s="415"/>
      <c r="D56" s="415"/>
      <c r="E56" s="415"/>
      <c r="F56" s="415"/>
      <c r="G56" s="415"/>
      <c r="H56" s="415"/>
      <c r="I56" s="415"/>
    </row>
    <row r="57" spans="1:9">
      <c r="A57" s="414" t="s">
        <v>458</v>
      </c>
      <c r="B57" s="254"/>
      <c r="C57" s="415"/>
      <c r="D57" s="415"/>
      <c r="E57" s="415"/>
      <c r="F57" s="415"/>
      <c r="G57" s="415"/>
      <c r="H57" s="415"/>
      <c r="I57" s="415"/>
    </row>
  </sheetData>
  <mergeCells count="3">
    <mergeCell ref="A55:I55"/>
    <mergeCell ref="B19:C19"/>
    <mergeCell ref="F19:I19"/>
  </mergeCells>
  <printOptions horizontalCentered="1" verticalCentered="1"/>
  <pageMargins left="0" right="0" top="0" bottom="0" header="0.31496062992125984" footer="0.31496062992125984"/>
  <pageSetup paperSize="9" scale="6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0"/>
    <pageSetUpPr fitToPage="1"/>
  </sheetPr>
  <dimension ref="A1:AI114"/>
  <sheetViews>
    <sheetView zoomScale="115" zoomScaleNormal="115" workbookViewId="0">
      <pane xSplit="3" ySplit="5" topLeftCell="N45" activePane="bottomRight" state="frozen"/>
      <selection activeCell="I36" sqref="I36"/>
      <selection pane="topRight" activeCell="I36" sqref="I36"/>
      <selection pane="bottomLeft" activeCell="I36" sqref="I36"/>
      <selection pane="bottomRight" activeCell="AA5" sqref="AA5"/>
    </sheetView>
  </sheetViews>
  <sheetFormatPr baseColWidth="10" defaultColWidth="11.5703125" defaultRowHeight="12"/>
  <cols>
    <col min="1" max="1" width="11" style="6" customWidth="1"/>
    <col min="2" max="2" width="7" style="6" customWidth="1"/>
    <col min="3" max="3" width="11.5703125" style="6" customWidth="1"/>
    <col min="4" max="4" width="11.5703125" style="6" hidden="1" customWidth="1"/>
    <col min="5" max="14" width="7.5703125" style="6" customWidth="1"/>
    <col min="15" max="23" width="7" style="4" customWidth="1"/>
    <col min="24" max="24" width="9.28515625" style="4" customWidth="1"/>
    <col min="25" max="25" width="7" style="4" customWidth="1"/>
    <col min="26" max="26" width="8.140625" style="4" customWidth="1"/>
    <col min="27" max="28" width="8.28515625" style="4" customWidth="1"/>
    <col min="29" max="29" width="8.28515625" style="74" customWidth="1"/>
    <col min="30" max="16384" width="11.5703125" style="4"/>
  </cols>
  <sheetData>
    <row r="1" spans="1:30" ht="15">
      <c r="A1" s="1" t="s">
        <v>123</v>
      </c>
    </row>
    <row r="2" spans="1:30" ht="15">
      <c r="A2" s="8" t="s">
        <v>61</v>
      </c>
    </row>
    <row r="3" spans="1:30" s="34" customFormat="1" ht="6.75" customHeight="1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AC3" s="75"/>
    </row>
    <row r="4" spans="1:30" ht="15" customHeight="1">
      <c r="F4" s="643" t="s">
        <v>168</v>
      </c>
      <c r="G4" s="643"/>
      <c r="H4" s="643"/>
      <c r="I4" s="643"/>
      <c r="J4" s="643"/>
      <c r="K4" s="643"/>
      <c r="L4" s="643"/>
      <c r="M4" s="128"/>
      <c r="N4" s="44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643" t="s">
        <v>513</v>
      </c>
      <c r="AB4" s="643"/>
    </row>
    <row r="5" spans="1:30" ht="12.75" thickBot="1">
      <c r="A5" s="81" t="s">
        <v>121</v>
      </c>
      <c r="B5" s="82"/>
      <c r="C5" s="83" t="s">
        <v>122</v>
      </c>
      <c r="D5" s="83">
        <v>2007</v>
      </c>
      <c r="E5" s="83">
        <v>2008</v>
      </c>
      <c r="F5" s="83">
        <v>2009</v>
      </c>
      <c r="G5" s="83">
        <v>2010</v>
      </c>
      <c r="H5" s="83">
        <v>2011</v>
      </c>
      <c r="I5" s="83">
        <v>2012</v>
      </c>
      <c r="J5" s="83">
        <v>2013</v>
      </c>
      <c r="K5" s="83">
        <v>2014</v>
      </c>
      <c r="L5" s="83">
        <v>2015</v>
      </c>
      <c r="M5" s="83">
        <v>2016</v>
      </c>
      <c r="N5" s="83">
        <v>2017</v>
      </c>
      <c r="O5" s="83" t="s">
        <v>117</v>
      </c>
      <c r="P5" s="83" t="s">
        <v>118</v>
      </c>
      <c r="Q5" s="83" t="s">
        <v>124</v>
      </c>
      <c r="R5" s="83" t="s">
        <v>126</v>
      </c>
      <c r="S5" s="83" t="s">
        <v>127</v>
      </c>
      <c r="T5" s="83" t="s">
        <v>152</v>
      </c>
      <c r="U5" s="83" t="s">
        <v>153</v>
      </c>
      <c r="V5" s="83" t="s">
        <v>155</v>
      </c>
      <c r="W5" s="83" t="s">
        <v>156</v>
      </c>
      <c r="X5" s="83" t="s">
        <v>157</v>
      </c>
      <c r="Y5" s="83" t="s">
        <v>158</v>
      </c>
      <c r="Z5" s="83" t="s">
        <v>159</v>
      </c>
      <c r="AA5" s="83">
        <v>2017</v>
      </c>
      <c r="AB5" s="83">
        <v>2018</v>
      </c>
      <c r="AC5" s="84" t="s">
        <v>119</v>
      </c>
    </row>
    <row r="6" spans="1:30" ht="12.75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5"/>
      <c r="AA6" s="5"/>
    </row>
    <row r="7" spans="1:30">
      <c r="A7" s="7"/>
      <c r="B7" s="7"/>
      <c r="C7" s="7"/>
      <c r="D7" s="50"/>
      <c r="E7" s="15"/>
      <c r="F7" s="15"/>
      <c r="G7" s="15"/>
      <c r="H7" s="15"/>
      <c r="I7" s="15"/>
      <c r="J7" s="15"/>
      <c r="K7" s="15"/>
      <c r="L7" s="15"/>
      <c r="M7" s="15"/>
      <c r="N7" s="539"/>
      <c r="O7" s="79"/>
      <c r="P7" s="78"/>
      <c r="Q7" s="78"/>
      <c r="R7" s="78"/>
      <c r="S7" s="78"/>
      <c r="T7" s="78"/>
      <c r="U7" s="78"/>
      <c r="V7" s="78"/>
      <c r="W7" s="78"/>
      <c r="X7" s="78"/>
      <c r="Y7" s="78"/>
      <c r="Z7" s="80"/>
      <c r="AA7" s="17"/>
      <c r="AB7" s="55"/>
      <c r="AC7" s="101"/>
    </row>
    <row r="8" spans="1:30">
      <c r="A8" s="6" t="s">
        <v>0</v>
      </c>
      <c r="B8" s="6" t="s">
        <v>1</v>
      </c>
      <c r="C8" s="6" t="s">
        <v>2</v>
      </c>
      <c r="D8" s="51">
        <v>7219.0687201917526</v>
      </c>
      <c r="E8" s="14">
        <v>7276.9520400628562</v>
      </c>
      <c r="F8" s="14">
        <v>5935.4024202705696</v>
      </c>
      <c r="G8" s="14">
        <v>8879.1470329311687</v>
      </c>
      <c r="H8" s="14">
        <v>10721.031282565797</v>
      </c>
      <c r="I8" s="14">
        <v>10730.942210401816</v>
      </c>
      <c r="J8" s="14">
        <v>9820.7478280872583</v>
      </c>
      <c r="K8" s="14">
        <v>8874.9060769625194</v>
      </c>
      <c r="L8" s="14">
        <v>8167.541312653776</v>
      </c>
      <c r="M8" s="14">
        <v>10171.202800494437</v>
      </c>
      <c r="N8" s="540">
        <v>13773.19020945282</v>
      </c>
      <c r="O8" s="92">
        <v>1224.7389886264336</v>
      </c>
      <c r="P8" s="94">
        <v>1090.3019319842085</v>
      </c>
      <c r="Q8" s="94"/>
      <c r="R8" s="94"/>
      <c r="S8" s="94"/>
      <c r="T8" s="94"/>
      <c r="U8" s="94"/>
      <c r="V8" s="94"/>
      <c r="W8" s="94"/>
      <c r="X8" s="94"/>
      <c r="Y8" s="94"/>
      <c r="Z8" s="93"/>
      <c r="AA8" s="100">
        <v>2029.610320685096</v>
      </c>
      <c r="AB8" s="95">
        <v>2315.0409206106424</v>
      </c>
      <c r="AC8" s="102">
        <f>AB8/AA8-1</f>
        <v>0.14063320284516445</v>
      </c>
      <c r="AD8" s="411"/>
    </row>
    <row r="9" spans="1:30">
      <c r="A9" s="22"/>
      <c r="B9" s="6" t="s">
        <v>3</v>
      </c>
      <c r="C9" s="6" t="s">
        <v>170</v>
      </c>
      <c r="D9" s="51">
        <v>1121.9424399999998</v>
      </c>
      <c r="E9" s="14">
        <v>1243.0921780000001</v>
      </c>
      <c r="F9" s="14">
        <v>1246.1711079999998</v>
      </c>
      <c r="G9" s="14">
        <v>1256.1313640000003</v>
      </c>
      <c r="H9" s="14">
        <v>1262.237985</v>
      </c>
      <c r="I9" s="14">
        <v>1405.5533140000002</v>
      </c>
      <c r="J9" s="14">
        <v>1403.9670750000002</v>
      </c>
      <c r="K9" s="14">
        <v>1402.417778</v>
      </c>
      <c r="L9" s="14">
        <v>1757.1664789999998</v>
      </c>
      <c r="M9" s="14">
        <v>2492.5097820000001</v>
      </c>
      <c r="N9" s="540">
        <v>2608.8056520000005</v>
      </c>
      <c r="O9" s="92">
        <v>201.54240300000001</v>
      </c>
      <c r="P9" s="94">
        <v>184.90563300000002</v>
      </c>
      <c r="Q9" s="94"/>
      <c r="R9" s="94"/>
      <c r="S9" s="94"/>
      <c r="T9" s="94"/>
      <c r="U9" s="94"/>
      <c r="V9" s="94"/>
      <c r="W9" s="94"/>
      <c r="X9" s="94"/>
      <c r="Y9" s="94"/>
      <c r="Z9" s="93"/>
      <c r="AA9" s="100">
        <v>407.83200199999999</v>
      </c>
      <c r="AB9" s="95">
        <v>386.448036</v>
      </c>
      <c r="AC9" s="102">
        <f t="shared" ref="AC9:AC42" si="0">AB9/AA9-1</f>
        <v>-5.2433271286052685E-2</v>
      </c>
      <c r="AD9" s="411"/>
    </row>
    <row r="10" spans="1:30">
      <c r="B10" s="6" t="s">
        <v>4</v>
      </c>
      <c r="C10" s="6" t="s">
        <v>5</v>
      </c>
      <c r="D10" s="51">
        <v>290.22858040415656</v>
      </c>
      <c r="E10" s="14">
        <v>271.70898466302566</v>
      </c>
      <c r="F10" s="14">
        <v>214.18226763318845</v>
      </c>
      <c r="G10" s="14">
        <v>320.71897813332839</v>
      </c>
      <c r="H10" s="14">
        <v>385.85798431802806</v>
      </c>
      <c r="I10" s="14">
        <v>346.33781999519397</v>
      </c>
      <c r="J10" s="14">
        <v>319.28933260710011</v>
      </c>
      <c r="K10" s="14">
        <v>287.8192267489498</v>
      </c>
      <c r="L10" s="14">
        <v>214.37274702998806</v>
      </c>
      <c r="M10" s="14">
        <v>185.09776841577542</v>
      </c>
      <c r="N10" s="540">
        <v>239.47410512458134</v>
      </c>
      <c r="O10" s="92">
        <v>275.64038743870043</v>
      </c>
      <c r="P10" s="94">
        <v>267.4621802053461</v>
      </c>
      <c r="Q10" s="94"/>
      <c r="R10" s="94"/>
      <c r="S10" s="94"/>
      <c r="T10" s="94"/>
      <c r="U10" s="94"/>
      <c r="V10" s="94"/>
      <c r="W10" s="94"/>
      <c r="X10" s="94"/>
      <c r="Y10" s="94"/>
      <c r="Z10" s="93"/>
      <c r="AA10" s="100">
        <v>225.73406476719128</v>
      </c>
      <c r="AB10" s="95">
        <v>271.72732165904011</v>
      </c>
      <c r="AC10" s="102">
        <f t="shared" si="0"/>
        <v>0.20374973949671071</v>
      </c>
      <c r="AD10" s="411"/>
    </row>
    <row r="11" spans="1:30">
      <c r="D11" s="51"/>
      <c r="E11" s="14"/>
      <c r="F11" s="14"/>
      <c r="G11" s="14"/>
      <c r="H11" s="14"/>
      <c r="I11" s="14"/>
      <c r="J11" s="14"/>
      <c r="K11" s="14"/>
      <c r="L11" s="14"/>
      <c r="M11" s="14"/>
      <c r="N11" s="540"/>
      <c r="O11" s="92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3"/>
      <c r="AA11" s="96"/>
      <c r="AB11" s="95"/>
      <c r="AC11" s="102"/>
      <c r="AD11" s="411"/>
    </row>
    <row r="12" spans="1:30">
      <c r="A12" s="6" t="s">
        <v>6</v>
      </c>
      <c r="B12" s="6" t="s">
        <v>1</v>
      </c>
      <c r="C12" s="6" t="s">
        <v>2</v>
      </c>
      <c r="D12" s="51">
        <v>4187.4032129251573</v>
      </c>
      <c r="E12" s="14">
        <v>5586.0346055150185</v>
      </c>
      <c r="F12" s="14">
        <v>6790.9480920625147</v>
      </c>
      <c r="G12" s="14">
        <v>7744.6314899523886</v>
      </c>
      <c r="H12" s="14">
        <v>10235.353079840146</v>
      </c>
      <c r="I12" s="14">
        <v>10745.515758961699</v>
      </c>
      <c r="J12" s="14">
        <v>8536.2794900494937</v>
      </c>
      <c r="K12" s="14">
        <v>6729.0722178974011</v>
      </c>
      <c r="L12" s="14">
        <v>6650.5953646963681</v>
      </c>
      <c r="M12" s="14">
        <v>7385.9574342377318</v>
      </c>
      <c r="N12" s="540">
        <v>7979.3150062432396</v>
      </c>
      <c r="O12" s="92">
        <v>701.24380093466527</v>
      </c>
      <c r="P12" s="94">
        <v>582.17232978977711</v>
      </c>
      <c r="Q12" s="94"/>
      <c r="R12" s="94"/>
      <c r="S12" s="94"/>
      <c r="T12" s="94"/>
      <c r="U12" s="94"/>
      <c r="V12" s="94"/>
      <c r="W12" s="94"/>
      <c r="X12" s="94"/>
      <c r="Y12" s="94"/>
      <c r="Z12" s="93"/>
      <c r="AA12" s="100">
        <v>1166.8173733662782</v>
      </c>
      <c r="AB12" s="95">
        <v>1283.4161307244424</v>
      </c>
      <c r="AC12" s="102">
        <f t="shared" si="0"/>
        <v>9.9928883490803644E-2</v>
      </c>
      <c r="AD12" s="411"/>
    </row>
    <row r="13" spans="1:30">
      <c r="A13" s="22"/>
      <c r="B13" s="6" t="s">
        <v>3</v>
      </c>
      <c r="C13" s="6" t="s">
        <v>7</v>
      </c>
      <c r="D13" s="51">
        <v>5967.3943619999991</v>
      </c>
      <c r="E13" s="14">
        <v>6417.683814</v>
      </c>
      <c r="F13" s="14">
        <v>6972.1969499999996</v>
      </c>
      <c r="G13" s="14">
        <v>6334.5532089999997</v>
      </c>
      <c r="H13" s="14">
        <v>6492.2497979999989</v>
      </c>
      <c r="I13" s="14">
        <v>6427.0524130000013</v>
      </c>
      <c r="J13" s="14">
        <v>6047.3659180000004</v>
      </c>
      <c r="K13" s="14">
        <v>5323.3804000000009</v>
      </c>
      <c r="L13" s="14">
        <v>5743.7721409999986</v>
      </c>
      <c r="M13" s="14">
        <v>5915.3714909999999</v>
      </c>
      <c r="N13" s="540">
        <v>6336.3753339999994</v>
      </c>
      <c r="O13" s="92">
        <v>527.19124499999998</v>
      </c>
      <c r="P13" s="94">
        <v>437.05676599999998</v>
      </c>
      <c r="Q13" s="94"/>
      <c r="R13" s="94"/>
      <c r="S13" s="94"/>
      <c r="T13" s="94"/>
      <c r="U13" s="94"/>
      <c r="V13" s="94"/>
      <c r="W13" s="94"/>
      <c r="X13" s="94"/>
      <c r="Y13" s="94"/>
      <c r="Z13" s="93"/>
      <c r="AA13" s="100">
        <v>961.89446900000007</v>
      </c>
      <c r="AB13" s="95">
        <v>964.24801099999991</v>
      </c>
      <c r="AC13" s="102">
        <f t="shared" si="0"/>
        <v>2.4467777660126533E-3</v>
      </c>
      <c r="AD13" s="411"/>
    </row>
    <row r="14" spans="1:30">
      <c r="B14" s="6" t="s">
        <v>4</v>
      </c>
      <c r="C14" s="6" t="s">
        <v>8</v>
      </c>
      <c r="D14" s="51">
        <v>697.40740391666668</v>
      </c>
      <c r="E14" s="14">
        <v>872.72369391666655</v>
      </c>
      <c r="F14" s="14">
        <v>973.62445291666654</v>
      </c>
      <c r="G14" s="14">
        <v>1225.2929394166665</v>
      </c>
      <c r="H14" s="14">
        <v>1569.5253051666666</v>
      </c>
      <c r="I14" s="14">
        <v>1669.8708749999998</v>
      </c>
      <c r="J14" s="14">
        <v>1410.99973475</v>
      </c>
      <c r="K14" s="14">
        <v>1266.0884009166668</v>
      </c>
      <c r="L14" s="14">
        <v>1160.0925755833334</v>
      </c>
      <c r="M14" s="14">
        <v>1248.6041570635368</v>
      </c>
      <c r="N14" s="540">
        <v>1259.2869875348897</v>
      </c>
      <c r="O14" s="92">
        <v>1330.150695</v>
      </c>
      <c r="P14" s="94">
        <v>1332.029098</v>
      </c>
      <c r="Q14" s="94"/>
      <c r="R14" s="94"/>
      <c r="S14" s="94"/>
      <c r="T14" s="94"/>
      <c r="U14" s="94"/>
      <c r="V14" s="94"/>
      <c r="W14" s="94"/>
      <c r="X14" s="94"/>
      <c r="Y14" s="94"/>
      <c r="Z14" s="93"/>
      <c r="AA14" s="100">
        <v>1213.0409426091401</v>
      </c>
      <c r="AB14" s="95">
        <v>1331.0021032798818</v>
      </c>
      <c r="AC14" s="102">
        <f t="shared" si="0"/>
        <v>9.7244170849681399E-2</v>
      </c>
      <c r="AD14" s="411"/>
    </row>
    <row r="15" spans="1:30">
      <c r="D15" s="51"/>
      <c r="E15" s="14"/>
      <c r="F15" s="14"/>
      <c r="G15" s="14"/>
      <c r="H15" s="14"/>
      <c r="I15" s="14"/>
      <c r="J15" s="14"/>
      <c r="K15" s="14"/>
      <c r="L15" s="14"/>
      <c r="M15" s="14"/>
      <c r="N15" s="540"/>
      <c r="O15" s="92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3"/>
      <c r="AA15" s="96"/>
      <c r="AB15" s="95"/>
      <c r="AC15" s="102"/>
      <c r="AD15" s="411"/>
    </row>
    <row r="16" spans="1:30">
      <c r="A16" s="6" t="s">
        <v>9</v>
      </c>
      <c r="B16" s="6" t="s">
        <v>1</v>
      </c>
      <c r="C16" s="6" t="s">
        <v>2</v>
      </c>
      <c r="D16" s="51">
        <v>2539.4072801646053</v>
      </c>
      <c r="E16" s="14">
        <v>1468.2951198311805</v>
      </c>
      <c r="F16" s="14">
        <v>1233.2203045912822</v>
      </c>
      <c r="G16" s="14">
        <v>1696.0733253334295</v>
      </c>
      <c r="H16" s="14">
        <v>1522.5406592484687</v>
      </c>
      <c r="I16" s="14">
        <v>1352.3374325660052</v>
      </c>
      <c r="J16" s="14">
        <v>1413.8433873410634</v>
      </c>
      <c r="K16" s="14">
        <v>1503.5472338862523</v>
      </c>
      <c r="L16" s="14">
        <v>1507.6585311955087</v>
      </c>
      <c r="M16" s="14">
        <v>1465.4520841719275</v>
      </c>
      <c r="N16" s="540">
        <v>2376.2998861161768</v>
      </c>
      <c r="O16" s="92">
        <v>210.19586325740403</v>
      </c>
      <c r="P16" s="94">
        <v>245.20866832488028</v>
      </c>
      <c r="Q16" s="94"/>
      <c r="R16" s="94"/>
      <c r="S16" s="94"/>
      <c r="T16" s="94"/>
      <c r="U16" s="94"/>
      <c r="V16" s="94"/>
      <c r="W16" s="94"/>
      <c r="X16" s="94"/>
      <c r="Y16" s="94"/>
      <c r="Z16" s="93"/>
      <c r="AA16" s="100">
        <v>339.53986323264405</v>
      </c>
      <c r="AB16" s="95">
        <v>455.40453158228433</v>
      </c>
      <c r="AC16" s="102">
        <f t="shared" si="0"/>
        <v>0.34124025157615367</v>
      </c>
      <c r="AD16" s="411"/>
    </row>
    <row r="17" spans="1:30">
      <c r="A17" s="22"/>
      <c r="B17" s="6" t="s">
        <v>3</v>
      </c>
      <c r="C17" s="6" t="s">
        <v>169</v>
      </c>
      <c r="D17" s="51">
        <v>1272.656301</v>
      </c>
      <c r="E17" s="14">
        <v>1457.1284639999999</v>
      </c>
      <c r="F17" s="14">
        <v>1372.5174649999999</v>
      </c>
      <c r="G17" s="14">
        <v>1314.0726309999998</v>
      </c>
      <c r="H17" s="14">
        <v>1007.2882920000002</v>
      </c>
      <c r="I17" s="14">
        <v>1016.2970770000001</v>
      </c>
      <c r="J17" s="14">
        <v>1079.006396</v>
      </c>
      <c r="K17" s="14">
        <v>1149.2442489999999</v>
      </c>
      <c r="L17" s="14">
        <v>1217.4060959999999</v>
      </c>
      <c r="M17" s="14">
        <v>1113.5873849999998</v>
      </c>
      <c r="N17" s="540">
        <v>1240.033964</v>
      </c>
      <c r="O17" s="92">
        <v>94.994105000000005</v>
      </c>
      <c r="P17" s="94">
        <v>105.311199</v>
      </c>
      <c r="Q17" s="94"/>
      <c r="R17" s="94"/>
      <c r="S17" s="94"/>
      <c r="T17" s="94"/>
      <c r="U17" s="94"/>
      <c r="V17" s="94"/>
      <c r="W17" s="94"/>
      <c r="X17" s="94"/>
      <c r="Y17" s="94"/>
      <c r="Z17" s="93"/>
      <c r="AA17" s="100">
        <v>205.698555</v>
      </c>
      <c r="AB17" s="95">
        <v>200.30530400000001</v>
      </c>
      <c r="AC17" s="102">
        <f t="shared" si="0"/>
        <v>-2.621919731035538E-2</v>
      </c>
      <c r="AD17" s="411"/>
    </row>
    <row r="18" spans="1:30">
      <c r="B18" s="6" t="s">
        <v>4</v>
      </c>
      <c r="C18" s="6" t="s">
        <v>10</v>
      </c>
      <c r="D18" s="51">
        <v>91.125768792814583</v>
      </c>
      <c r="E18" s="14">
        <v>47.179298830636277</v>
      </c>
      <c r="F18" s="14">
        <v>38.911218420424966</v>
      </c>
      <c r="G18" s="14">
        <v>58.560190465615136</v>
      </c>
      <c r="H18" s="14">
        <v>68.605162310181399</v>
      </c>
      <c r="I18" s="14">
        <v>60.456806100984409</v>
      </c>
      <c r="J18" s="14">
        <v>60.195550043938646</v>
      </c>
      <c r="K18" s="14">
        <v>59.377213168564538</v>
      </c>
      <c r="L18" s="14">
        <v>56.765011819246155</v>
      </c>
      <c r="M18" s="14">
        <v>59.691578131606093</v>
      </c>
      <c r="N18" s="540">
        <v>86.922739897966764</v>
      </c>
      <c r="O18" s="92">
        <v>100.36753310020849</v>
      </c>
      <c r="P18" s="94">
        <v>105.61534012163926</v>
      </c>
      <c r="Q18" s="94"/>
      <c r="R18" s="94"/>
      <c r="S18" s="94"/>
      <c r="T18" s="94"/>
      <c r="U18" s="94"/>
      <c r="V18" s="94"/>
      <c r="W18" s="94"/>
      <c r="X18" s="94"/>
      <c r="Y18" s="94"/>
      <c r="Z18" s="93"/>
      <c r="AA18" s="100">
        <v>74.873005925185467</v>
      </c>
      <c r="AB18" s="95">
        <v>103.12658559912532</v>
      </c>
      <c r="AC18" s="102">
        <f t="shared" si="0"/>
        <v>0.37735335084811972</v>
      </c>
      <c r="AD18" s="411"/>
    </row>
    <row r="19" spans="1:30">
      <c r="D19" s="51"/>
      <c r="E19" s="14"/>
      <c r="F19" s="14"/>
      <c r="G19" s="14"/>
      <c r="H19" s="14"/>
      <c r="I19" s="14"/>
      <c r="J19" s="14"/>
      <c r="K19" s="14"/>
      <c r="L19" s="14"/>
      <c r="M19" s="14"/>
      <c r="N19" s="540"/>
      <c r="O19" s="92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3"/>
      <c r="AA19" s="96"/>
      <c r="AB19" s="95"/>
      <c r="AC19" s="102"/>
      <c r="AD19" s="411"/>
    </row>
    <row r="20" spans="1:30">
      <c r="A20" s="6" t="s">
        <v>11</v>
      </c>
      <c r="B20" s="6" t="s">
        <v>1</v>
      </c>
      <c r="C20" s="6" t="s">
        <v>2</v>
      </c>
      <c r="D20" s="51">
        <v>538.233568262017</v>
      </c>
      <c r="E20" s="14">
        <v>595.44527574297194</v>
      </c>
      <c r="F20" s="14">
        <v>214.08494407795499</v>
      </c>
      <c r="G20" s="14">
        <v>118.20838016762899</v>
      </c>
      <c r="H20" s="14">
        <v>219.44862884541499</v>
      </c>
      <c r="I20" s="14">
        <v>209.569981439488</v>
      </c>
      <c r="J20" s="14">
        <v>479.2518043975009</v>
      </c>
      <c r="K20" s="14">
        <v>331.07695278478701</v>
      </c>
      <c r="L20" s="14">
        <v>137.79635297098301</v>
      </c>
      <c r="M20" s="14">
        <v>120.45621156886003</v>
      </c>
      <c r="N20" s="540">
        <v>118.029144359499</v>
      </c>
      <c r="O20" s="88">
        <v>10.810272149639999</v>
      </c>
      <c r="P20" s="90">
        <v>8.6915224151200015</v>
      </c>
      <c r="Q20" s="90"/>
      <c r="R20" s="90"/>
      <c r="S20" s="90"/>
      <c r="T20" s="90"/>
      <c r="U20" s="90"/>
      <c r="V20" s="90"/>
      <c r="W20" s="90"/>
      <c r="X20" s="90"/>
      <c r="Y20" s="90"/>
      <c r="Z20" s="89"/>
      <c r="AA20" s="100">
        <v>16.585897621748</v>
      </c>
      <c r="AB20" s="95">
        <v>19.501794564760001</v>
      </c>
      <c r="AC20" s="102">
        <f t="shared" si="0"/>
        <v>0.17580579655746686</v>
      </c>
      <c r="AD20" s="411"/>
    </row>
    <row r="21" spans="1:30">
      <c r="A21" s="22"/>
      <c r="B21" s="6" t="s">
        <v>3</v>
      </c>
      <c r="C21" s="6" t="s">
        <v>12</v>
      </c>
      <c r="D21" s="51">
        <v>40.359925000000004</v>
      </c>
      <c r="E21" s="14">
        <v>39.690534</v>
      </c>
      <c r="F21" s="14">
        <v>16.249386999999999</v>
      </c>
      <c r="G21" s="14">
        <v>6.1603579999999996</v>
      </c>
      <c r="H21" s="14">
        <v>6.5176329999999991</v>
      </c>
      <c r="I21" s="14">
        <v>6.9355449999999994</v>
      </c>
      <c r="J21" s="14">
        <v>21.204193999999998</v>
      </c>
      <c r="K21" s="14">
        <v>17.144968000000002</v>
      </c>
      <c r="L21" s="14">
        <v>8.9059539999999995</v>
      </c>
      <c r="M21" s="14">
        <v>7.1565099999999982</v>
      </c>
      <c r="N21" s="540">
        <v>6.9465319999999995</v>
      </c>
      <c r="O21" s="90">
        <v>0.65115500000000004</v>
      </c>
      <c r="P21" s="90">
        <v>0.51156800000000002</v>
      </c>
      <c r="Q21" s="90"/>
      <c r="R21" s="90"/>
      <c r="S21" s="90"/>
      <c r="T21" s="90"/>
      <c r="U21" s="90"/>
      <c r="V21" s="90"/>
      <c r="W21" s="90"/>
      <c r="X21" s="90"/>
      <c r="Y21" s="90"/>
      <c r="Z21" s="89"/>
      <c r="AA21" s="99">
        <v>0.97533099999999995</v>
      </c>
      <c r="AB21" s="91">
        <v>1.1627230000000002</v>
      </c>
      <c r="AC21" s="102">
        <f t="shared" si="0"/>
        <v>0.19213169682907671</v>
      </c>
      <c r="AD21" s="411"/>
    </row>
    <row r="22" spans="1:30">
      <c r="B22" s="6" t="s">
        <v>4</v>
      </c>
      <c r="C22" s="6" t="s">
        <v>13</v>
      </c>
      <c r="D22" s="51">
        <v>13.351383499999999</v>
      </c>
      <c r="E22" s="14">
        <v>14.948861916666667</v>
      </c>
      <c r="F22" s="14">
        <v>14.163348416666665</v>
      </c>
      <c r="G22" s="14">
        <v>19.073053666666667</v>
      </c>
      <c r="H22" s="14">
        <v>33.680962833333332</v>
      </c>
      <c r="I22" s="14">
        <v>30.22969075</v>
      </c>
      <c r="J22" s="14">
        <v>23.909081333333337</v>
      </c>
      <c r="K22" s="14">
        <v>18.864849666666668</v>
      </c>
      <c r="L22" s="14">
        <v>15.475446250000003</v>
      </c>
      <c r="M22" s="14">
        <v>16.831697513014031</v>
      </c>
      <c r="N22" s="540">
        <v>16.991089130446532</v>
      </c>
      <c r="O22" s="90">
        <v>16.601687999999999</v>
      </c>
      <c r="P22" s="90">
        <v>16.989965000000002</v>
      </c>
      <c r="Q22" s="90"/>
      <c r="R22" s="90"/>
      <c r="S22" s="90"/>
      <c r="T22" s="90"/>
      <c r="U22" s="90"/>
      <c r="V22" s="90"/>
      <c r="W22" s="90"/>
      <c r="X22" s="90"/>
      <c r="Y22" s="90"/>
      <c r="Z22" s="89"/>
      <c r="AA22" s="99">
        <v>17.00540393132998</v>
      </c>
      <c r="AB22" s="91">
        <v>16.772519821797623</v>
      </c>
      <c r="AC22" s="102">
        <f t="shared" si="0"/>
        <v>-1.3694712014649779E-2</v>
      </c>
      <c r="AD22" s="411"/>
    </row>
    <row r="23" spans="1:30">
      <c r="D23" s="51"/>
      <c r="E23" s="14"/>
      <c r="F23" s="14"/>
      <c r="G23" s="14"/>
      <c r="H23" s="14"/>
      <c r="I23" s="14"/>
      <c r="J23" s="14"/>
      <c r="K23" s="14"/>
      <c r="L23" s="14"/>
      <c r="M23" s="14"/>
      <c r="N23" s="540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3"/>
      <c r="AA23" s="96"/>
      <c r="AB23" s="95"/>
      <c r="AC23" s="102"/>
      <c r="AD23" s="411"/>
    </row>
    <row r="24" spans="1:30">
      <c r="A24" s="6" t="s">
        <v>14</v>
      </c>
      <c r="B24" s="6" t="s">
        <v>1</v>
      </c>
      <c r="C24" s="6" t="s">
        <v>2</v>
      </c>
      <c r="D24" s="51">
        <v>1032.9556582579808</v>
      </c>
      <c r="E24" s="14">
        <v>1135.6647188208904</v>
      </c>
      <c r="F24" s="14">
        <v>1115.8065786717914</v>
      </c>
      <c r="G24" s="14">
        <v>1578.8088600715344</v>
      </c>
      <c r="H24" s="14">
        <v>2426.735952128829</v>
      </c>
      <c r="I24" s="14">
        <v>2575.3341204307012</v>
      </c>
      <c r="J24" s="14">
        <v>1776.0595258877415</v>
      </c>
      <c r="K24" s="14">
        <v>1522.5135211197114</v>
      </c>
      <c r="L24" s="14">
        <v>1548.2696011111268</v>
      </c>
      <c r="M24" s="14">
        <v>1657.8745242177492</v>
      </c>
      <c r="N24" s="540">
        <v>1707.4039311799302</v>
      </c>
      <c r="O24" s="94">
        <v>128.92400978467205</v>
      </c>
      <c r="P24" s="94">
        <v>147.4700054787881</v>
      </c>
      <c r="Q24" s="94"/>
      <c r="R24" s="94"/>
      <c r="S24" s="94"/>
      <c r="T24" s="94"/>
      <c r="U24" s="94"/>
      <c r="V24" s="94"/>
      <c r="W24" s="94"/>
      <c r="X24" s="94"/>
      <c r="Y24" s="94"/>
      <c r="Z24" s="93"/>
      <c r="AA24" s="100">
        <v>256.28689485691081</v>
      </c>
      <c r="AB24" s="95">
        <v>276.39401526346012</v>
      </c>
      <c r="AC24" s="102">
        <f t="shared" si="0"/>
        <v>7.8455515323073488E-2</v>
      </c>
      <c r="AD24" s="411"/>
    </row>
    <row r="25" spans="1:30">
      <c r="A25" s="22"/>
      <c r="B25" s="6" t="s">
        <v>3</v>
      </c>
      <c r="C25" s="6" t="s">
        <v>169</v>
      </c>
      <c r="D25" s="51">
        <v>416.63830099999996</v>
      </c>
      <c r="E25" s="14">
        <v>524.99695399999996</v>
      </c>
      <c r="F25" s="14">
        <v>681.50997000000007</v>
      </c>
      <c r="G25" s="14">
        <v>769.96655399999997</v>
      </c>
      <c r="H25" s="14">
        <v>987.66261499999996</v>
      </c>
      <c r="I25" s="14">
        <v>1169.6602899999998</v>
      </c>
      <c r="J25" s="14">
        <v>855.15530999999999</v>
      </c>
      <c r="K25" s="14">
        <v>771.45482600000003</v>
      </c>
      <c r="L25" s="14">
        <v>938.35960200000011</v>
      </c>
      <c r="M25" s="14">
        <v>942.30815900000005</v>
      </c>
      <c r="N25" s="540">
        <v>856.21164399999998</v>
      </c>
      <c r="O25" s="90">
        <v>58.864221999999998</v>
      </c>
      <c r="P25" s="90">
        <v>67.935218000000006</v>
      </c>
      <c r="Q25" s="90"/>
      <c r="R25" s="90"/>
      <c r="S25" s="90"/>
      <c r="T25" s="90"/>
      <c r="U25" s="90"/>
      <c r="V25" s="90"/>
      <c r="W25" s="90"/>
      <c r="X25" s="90"/>
      <c r="Y25" s="90"/>
      <c r="Z25" s="89"/>
      <c r="AA25" s="100">
        <v>130.36867999999998</v>
      </c>
      <c r="AB25" s="95">
        <v>126.79944</v>
      </c>
      <c r="AC25" s="102">
        <f t="shared" si="0"/>
        <v>-2.7378048163101631E-2</v>
      </c>
      <c r="AD25" s="411"/>
    </row>
    <row r="26" spans="1:30">
      <c r="B26" s="6" t="s">
        <v>4</v>
      </c>
      <c r="C26" s="6" t="s">
        <v>10</v>
      </c>
      <c r="D26" s="51">
        <v>114.71432095894141</v>
      </c>
      <c r="E26" s="14">
        <v>100.20320343604413</v>
      </c>
      <c r="F26" s="14">
        <v>72.089295361518609</v>
      </c>
      <c r="G26" s="14">
        <v>92.382053407846414</v>
      </c>
      <c r="H26" s="14">
        <v>112.60864159269941</v>
      </c>
      <c r="I26" s="14">
        <v>100.21019140710636</v>
      </c>
      <c r="J26" s="14">
        <v>95.71337177118636</v>
      </c>
      <c r="K26" s="14">
        <v>89.760157366297094</v>
      </c>
      <c r="L26" s="14">
        <v>75.175268696750138</v>
      </c>
      <c r="M26" s="14">
        <v>79.803960882668235</v>
      </c>
      <c r="N26" s="540">
        <v>90.452565217767742</v>
      </c>
      <c r="O26" s="90">
        <v>99.34548552791982</v>
      </c>
      <c r="P26" s="90">
        <v>98.463317345999343</v>
      </c>
      <c r="Q26" s="90"/>
      <c r="R26" s="90"/>
      <c r="S26" s="90"/>
      <c r="T26" s="90"/>
      <c r="U26" s="90"/>
      <c r="V26" s="90"/>
      <c r="W26" s="90"/>
      <c r="X26" s="90"/>
      <c r="Y26" s="90"/>
      <c r="Z26" s="89"/>
      <c r="AA26" s="99">
        <v>89.170021540516473</v>
      </c>
      <c r="AB26" s="91">
        <v>98.872847101823993</v>
      </c>
      <c r="AC26" s="102">
        <f t="shared" si="0"/>
        <v>0.10881264121820156</v>
      </c>
      <c r="AD26" s="411"/>
    </row>
    <row r="27" spans="1:30">
      <c r="D27" s="51"/>
      <c r="E27" s="14"/>
      <c r="F27" s="14"/>
      <c r="G27" s="14"/>
      <c r="H27" s="14"/>
      <c r="I27" s="14"/>
      <c r="J27" s="14"/>
      <c r="K27" s="14"/>
      <c r="L27" s="14"/>
      <c r="M27" s="14"/>
      <c r="N27" s="540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3"/>
      <c r="AA27" s="96"/>
      <c r="AB27" s="95"/>
      <c r="AC27" s="102"/>
      <c r="AD27" s="411"/>
    </row>
    <row r="28" spans="1:30">
      <c r="A28" s="6" t="s">
        <v>16</v>
      </c>
      <c r="B28" s="6" t="s">
        <v>1</v>
      </c>
      <c r="C28" s="6" t="s">
        <v>2</v>
      </c>
      <c r="D28" s="51">
        <v>285.41642566243098</v>
      </c>
      <c r="E28" s="14">
        <v>385.08789704585701</v>
      </c>
      <c r="F28" s="14">
        <v>297.68320635250899</v>
      </c>
      <c r="G28" s="14">
        <v>523.27650585695505</v>
      </c>
      <c r="H28" s="14">
        <v>1030.072291616872</v>
      </c>
      <c r="I28" s="14">
        <v>844.8284799506572</v>
      </c>
      <c r="J28" s="14">
        <v>856.80847467289618</v>
      </c>
      <c r="K28" s="14">
        <v>646.70480025804579</v>
      </c>
      <c r="L28" s="14">
        <v>350.00259655641497</v>
      </c>
      <c r="M28" s="14">
        <v>343.76033679517201</v>
      </c>
      <c r="N28" s="540">
        <v>426.70590445394402</v>
      </c>
      <c r="O28" s="90">
        <v>47.794401997039003</v>
      </c>
      <c r="P28" s="90">
        <v>52.466669471995992</v>
      </c>
      <c r="Q28" s="90"/>
      <c r="R28" s="90"/>
      <c r="S28" s="90"/>
      <c r="T28" s="90"/>
      <c r="U28" s="90"/>
      <c r="V28" s="90"/>
      <c r="W28" s="90"/>
      <c r="X28" s="90"/>
      <c r="Y28" s="90"/>
      <c r="Z28" s="89"/>
      <c r="AA28" s="99">
        <v>60.808164377079009</v>
      </c>
      <c r="AB28" s="91">
        <v>100.26107146903499</v>
      </c>
      <c r="AC28" s="102">
        <f t="shared" si="0"/>
        <v>0.64880937446661902</v>
      </c>
      <c r="AD28" s="411"/>
    </row>
    <row r="29" spans="1:30">
      <c r="A29" s="22"/>
      <c r="B29" s="6" t="s">
        <v>3</v>
      </c>
      <c r="C29" s="6" t="s">
        <v>169</v>
      </c>
      <c r="D29" s="51">
        <v>7.1777029999999993</v>
      </c>
      <c r="E29" s="14">
        <v>6.8411140000000001</v>
      </c>
      <c r="F29" s="14">
        <v>6.7791249999999996</v>
      </c>
      <c r="G29" s="14">
        <v>7.959607000000001</v>
      </c>
      <c r="H29" s="14">
        <v>9.2557340000000003</v>
      </c>
      <c r="I29" s="14">
        <v>9.7848829999999989</v>
      </c>
      <c r="J29" s="14">
        <v>10.373199999999999</v>
      </c>
      <c r="K29" s="14">
        <v>11.368120999999999</v>
      </c>
      <c r="L29" s="14">
        <v>11.646831000000001</v>
      </c>
      <c r="M29" s="14">
        <v>11.050374</v>
      </c>
      <c r="N29" s="540">
        <v>11.463353000000001</v>
      </c>
      <c r="O29" s="90">
        <v>1.5377129999999999</v>
      </c>
      <c r="P29" s="90">
        <v>1.3923709999999998</v>
      </c>
      <c r="Q29" s="90"/>
      <c r="R29" s="90"/>
      <c r="S29" s="90"/>
      <c r="T29" s="90"/>
      <c r="U29" s="90"/>
      <c r="V29" s="90"/>
      <c r="W29" s="90"/>
      <c r="X29" s="90"/>
      <c r="Y29" s="90"/>
      <c r="Z29" s="89"/>
      <c r="AA29" s="99">
        <v>1.3050299999999999</v>
      </c>
      <c r="AB29" s="91">
        <v>2.9300839999999999</v>
      </c>
      <c r="AC29" s="102">
        <f t="shared" si="0"/>
        <v>1.2452234814525336</v>
      </c>
      <c r="AD29" s="411"/>
    </row>
    <row r="30" spans="1:30">
      <c r="B30" s="6" t="s">
        <v>4</v>
      </c>
      <c r="C30" s="6" t="s">
        <v>17</v>
      </c>
      <c r="D30" s="51">
        <v>39.19748633826304</v>
      </c>
      <c r="E30" s="14">
        <v>55.829632338133472</v>
      </c>
      <c r="F30" s="14">
        <v>44.72935917880438</v>
      </c>
      <c r="G30" s="14">
        <v>65.32336672080416</v>
      </c>
      <c r="H30" s="14">
        <v>113.09592104471501</v>
      </c>
      <c r="I30" s="14">
        <v>88.178737441352482</v>
      </c>
      <c r="J30" s="14">
        <v>82.404491858548326</v>
      </c>
      <c r="K30" s="14">
        <v>56.288874678169215</v>
      </c>
      <c r="L30" s="14">
        <v>30.894777492697656</v>
      </c>
      <c r="M30" s="14">
        <v>31.108479839249966</v>
      </c>
      <c r="N30" s="540">
        <v>37.223481162443832</v>
      </c>
      <c r="O30" s="90">
        <v>31.081483994112691</v>
      </c>
      <c r="P30" s="90">
        <v>37.681529902587741</v>
      </c>
      <c r="Q30" s="90"/>
      <c r="R30" s="90"/>
      <c r="S30" s="90"/>
      <c r="T30" s="90"/>
      <c r="U30" s="90"/>
      <c r="V30" s="90"/>
      <c r="W30" s="90"/>
      <c r="X30" s="90"/>
      <c r="Y30" s="90"/>
      <c r="Z30" s="89"/>
      <c r="AA30" s="99">
        <v>46.595223387262372</v>
      </c>
      <c r="AB30" s="91">
        <v>34.217814734674839</v>
      </c>
      <c r="AC30" s="102">
        <f t="shared" si="0"/>
        <v>-0.26563685615833144</v>
      </c>
      <c r="AD30" s="411"/>
    </row>
    <row r="31" spans="1:30">
      <c r="D31" s="51"/>
      <c r="E31" s="14"/>
      <c r="F31" s="14"/>
      <c r="G31" s="14"/>
      <c r="H31" s="14"/>
      <c r="I31" s="14"/>
      <c r="J31" s="14"/>
      <c r="K31" s="14"/>
      <c r="L31" s="14"/>
      <c r="M31" s="14"/>
      <c r="N31" s="540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3"/>
      <c r="AA31" s="96"/>
      <c r="AB31" s="95"/>
      <c r="AC31" s="102"/>
      <c r="AD31" s="411"/>
    </row>
    <row r="32" spans="1:30">
      <c r="A32" s="6" t="s">
        <v>15</v>
      </c>
      <c r="B32" s="6" t="s">
        <v>1</v>
      </c>
      <c r="C32" s="6" t="s">
        <v>2</v>
      </c>
      <c r="D32" s="51">
        <v>595.09949347270776</v>
      </c>
      <c r="E32" s="14">
        <v>662.76975228062634</v>
      </c>
      <c r="F32" s="14">
        <v>591.21348325130839</v>
      </c>
      <c r="G32" s="14">
        <v>841.62143845581932</v>
      </c>
      <c r="H32" s="14">
        <v>775.59494796720764</v>
      </c>
      <c r="I32" s="14">
        <v>558.25922602627895</v>
      </c>
      <c r="J32" s="14">
        <v>527.71235375709966</v>
      </c>
      <c r="K32" s="14">
        <v>539.5582164992918</v>
      </c>
      <c r="L32" s="14">
        <v>341.685340655076</v>
      </c>
      <c r="M32" s="14">
        <v>344.26226528241506</v>
      </c>
      <c r="N32" s="540">
        <v>370.47615447265594</v>
      </c>
      <c r="O32" s="90">
        <v>32.904461167832963</v>
      </c>
      <c r="P32" s="90">
        <v>24.537295296653749</v>
      </c>
      <c r="Q32" s="90"/>
      <c r="R32" s="90"/>
      <c r="S32" s="90"/>
      <c r="T32" s="90"/>
      <c r="U32" s="90"/>
      <c r="V32" s="90"/>
      <c r="W32" s="90"/>
      <c r="X32" s="90"/>
      <c r="Y32" s="90"/>
      <c r="Z32" s="89"/>
      <c r="AA32" s="99">
        <v>55.163468347295392</v>
      </c>
      <c r="AB32" s="91">
        <v>57.441756464486716</v>
      </c>
      <c r="AC32" s="102">
        <f>AB32/AA32-1</f>
        <v>4.130066845775171E-2</v>
      </c>
      <c r="AD32" s="411"/>
    </row>
    <row r="33" spans="1:30">
      <c r="A33" s="22"/>
      <c r="B33" s="6" t="s">
        <v>3</v>
      </c>
      <c r="C33" s="6" t="s">
        <v>169</v>
      </c>
      <c r="D33" s="51">
        <v>41.111622999999994</v>
      </c>
      <c r="E33" s="14">
        <v>38.263483999999998</v>
      </c>
      <c r="F33" s="14">
        <v>37.071149999999996</v>
      </c>
      <c r="G33" s="14">
        <v>39.02278900000001</v>
      </c>
      <c r="H33" s="14">
        <v>31.899958000000002</v>
      </c>
      <c r="I33" s="14">
        <v>25.545801000000001</v>
      </c>
      <c r="J33" s="14">
        <v>23.824697999999998</v>
      </c>
      <c r="K33" s="14">
        <v>24.640213999999997</v>
      </c>
      <c r="L33" s="14">
        <v>20.111056000000001</v>
      </c>
      <c r="M33" s="14">
        <v>19.371681000000002</v>
      </c>
      <c r="N33" s="540">
        <v>18.695043000000002</v>
      </c>
      <c r="O33" s="90">
        <v>1.6121780000000001</v>
      </c>
      <c r="P33" s="90">
        <v>1.1259809999999999</v>
      </c>
      <c r="Q33" s="90"/>
      <c r="R33" s="90"/>
      <c r="S33" s="90"/>
      <c r="T33" s="90"/>
      <c r="U33" s="90"/>
      <c r="V33" s="90"/>
      <c r="W33" s="90"/>
      <c r="X33" s="90"/>
      <c r="Y33" s="90"/>
      <c r="Z33" s="89"/>
      <c r="AA33" s="99">
        <v>2.7173499999999997</v>
      </c>
      <c r="AB33" s="91">
        <v>2.738159</v>
      </c>
      <c r="AC33" s="102">
        <f>AB33/AA33-1</f>
        <v>7.6578283989918727E-3</v>
      </c>
      <c r="AD33" s="411"/>
    </row>
    <row r="34" spans="1:30">
      <c r="B34" s="6" t="s">
        <v>4</v>
      </c>
      <c r="C34" s="6" t="s">
        <v>10</v>
      </c>
      <c r="D34" s="51">
        <v>655.87879983333335</v>
      </c>
      <c r="E34" s="14">
        <v>815.13743308333324</v>
      </c>
      <c r="F34" s="14">
        <v>730.37841925000009</v>
      </c>
      <c r="G34" s="14">
        <v>986.36481341666683</v>
      </c>
      <c r="H34" s="14">
        <v>1102.8199075</v>
      </c>
      <c r="I34" s="14">
        <v>993.85511075000011</v>
      </c>
      <c r="J34" s="14">
        <v>1008.0133165833332</v>
      </c>
      <c r="K34" s="14">
        <v>990.55228941666667</v>
      </c>
      <c r="L34" s="14">
        <v>770.33709941666666</v>
      </c>
      <c r="M34" s="14">
        <v>806.09801911883301</v>
      </c>
      <c r="N34" s="540">
        <v>898.87547696861725</v>
      </c>
      <c r="O34" s="94">
        <v>925.77944400000001</v>
      </c>
      <c r="P34" s="94">
        <v>988.46516299999996</v>
      </c>
      <c r="Q34" s="94"/>
      <c r="R34" s="94"/>
      <c r="S34" s="94"/>
      <c r="T34" s="94"/>
      <c r="U34" s="94"/>
      <c r="V34" s="94"/>
      <c r="W34" s="94"/>
      <c r="X34" s="94"/>
      <c r="Y34" s="94"/>
      <c r="Z34" s="93"/>
      <c r="AA34" s="100">
        <v>920.81359946527687</v>
      </c>
      <c r="AB34" s="95">
        <v>951.55695676143534</v>
      </c>
      <c r="AC34" s="102">
        <f>AB34/AA34-1</f>
        <v>3.3387166864185414E-2</v>
      </c>
      <c r="AD34" s="411"/>
    </row>
    <row r="35" spans="1:30">
      <c r="D35" s="51"/>
      <c r="E35" s="14"/>
      <c r="F35" s="14"/>
      <c r="G35" s="14"/>
      <c r="H35" s="14"/>
      <c r="I35" s="14"/>
      <c r="J35" s="14"/>
      <c r="K35" s="14"/>
      <c r="L35" s="14"/>
      <c r="M35" s="14"/>
      <c r="N35" s="540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3"/>
      <c r="AA35" s="96"/>
      <c r="AB35" s="95"/>
      <c r="AC35" s="102"/>
      <c r="AD35" s="411"/>
    </row>
    <row r="36" spans="1:30">
      <c r="A36" s="6" t="s">
        <v>18</v>
      </c>
      <c r="B36" s="6" t="s">
        <v>1</v>
      </c>
      <c r="C36" s="6" t="s">
        <v>2</v>
      </c>
      <c r="D36" s="51">
        <v>991.16764057624141</v>
      </c>
      <c r="E36" s="14">
        <v>943.09487178572181</v>
      </c>
      <c r="F36" s="14">
        <v>275.96500791530212</v>
      </c>
      <c r="G36" s="14">
        <v>491.9356947636328</v>
      </c>
      <c r="H36" s="14">
        <v>563.68947023926762</v>
      </c>
      <c r="I36" s="14">
        <v>428.26749069318208</v>
      </c>
      <c r="J36" s="14">
        <v>355.52074602744028</v>
      </c>
      <c r="K36" s="14">
        <v>360.16193124196127</v>
      </c>
      <c r="L36" s="14">
        <v>219.63469285986599</v>
      </c>
      <c r="M36" s="14">
        <v>272.67154160154439</v>
      </c>
      <c r="N36" s="540">
        <v>363.09769384747199</v>
      </c>
      <c r="O36" s="94">
        <v>32.504858488137828</v>
      </c>
      <c r="P36" s="94">
        <v>43.924492173968552</v>
      </c>
      <c r="Q36" s="94"/>
      <c r="R36" s="94"/>
      <c r="S36" s="94"/>
      <c r="T36" s="94"/>
      <c r="U36" s="94"/>
      <c r="V36" s="94"/>
      <c r="W36" s="94"/>
      <c r="X36" s="94"/>
      <c r="Y36" s="94"/>
      <c r="Z36" s="93"/>
      <c r="AA36" s="100">
        <v>42.578265271988471</v>
      </c>
      <c r="AB36" s="95">
        <v>76.429350662106373</v>
      </c>
      <c r="AC36" s="102">
        <f t="shared" si="0"/>
        <v>0.79503204684076145</v>
      </c>
      <c r="AD36" s="411"/>
    </row>
    <row r="37" spans="1:30">
      <c r="A37" s="22"/>
      <c r="B37" s="6" t="s">
        <v>3</v>
      </c>
      <c r="C37" s="6" t="s">
        <v>169</v>
      </c>
      <c r="D37" s="51">
        <v>16.161707224000001</v>
      </c>
      <c r="E37" s="14">
        <v>18.255964222000003</v>
      </c>
      <c r="F37" s="14">
        <v>12.22908432</v>
      </c>
      <c r="G37" s="14">
        <v>16.693816124000001</v>
      </c>
      <c r="H37" s="14">
        <v>19.451061820000003</v>
      </c>
      <c r="I37" s="14">
        <v>17.877299378000004</v>
      </c>
      <c r="J37" s="14">
        <v>18.448508504000003</v>
      </c>
      <c r="K37" s="14">
        <v>16.477174284000004</v>
      </c>
      <c r="L37" s="14">
        <v>17.754669809999999</v>
      </c>
      <c r="M37" s="14">
        <v>24.406133279999999</v>
      </c>
      <c r="N37" s="540">
        <v>25.183071454</v>
      </c>
      <c r="O37" s="90">
        <v>1.6488150560000001</v>
      </c>
      <c r="P37" s="90">
        <v>2.0663966679999999</v>
      </c>
      <c r="Q37" s="90"/>
      <c r="R37" s="90"/>
      <c r="S37" s="90"/>
      <c r="T37" s="90"/>
      <c r="U37" s="90"/>
      <c r="V37" s="90"/>
      <c r="W37" s="90"/>
      <c r="X37" s="90"/>
      <c r="Y37" s="90"/>
      <c r="Z37" s="89"/>
      <c r="AA37" s="99">
        <v>3.3261134459999999</v>
      </c>
      <c r="AB37" s="91">
        <v>3.715211724</v>
      </c>
      <c r="AC37" s="102">
        <f t="shared" si="0"/>
        <v>0.11698286433011829</v>
      </c>
      <c r="AD37" s="411"/>
    </row>
    <row r="38" spans="1:30">
      <c r="B38" s="6" t="s">
        <v>4</v>
      </c>
      <c r="C38" s="6" t="s">
        <v>10</v>
      </c>
      <c r="D38" s="51">
        <v>2751.2270675162345</v>
      </c>
      <c r="E38" s="14">
        <v>2341.4703741318804</v>
      </c>
      <c r="F38" s="14">
        <v>1021.1318431412325</v>
      </c>
      <c r="G38" s="14">
        <v>1325.3933700418327</v>
      </c>
      <c r="H38" s="14">
        <v>1325.905731583126</v>
      </c>
      <c r="I38" s="14">
        <v>1082.8407173865523</v>
      </c>
      <c r="J38" s="14">
        <v>886.23183702941606</v>
      </c>
      <c r="K38" s="14">
        <v>999.05198578916281</v>
      </c>
      <c r="L38" s="14">
        <v>562.95747952334375</v>
      </c>
      <c r="M38" s="14">
        <v>506.76495685595188</v>
      </c>
      <c r="N38" s="540">
        <v>654.0041940263369</v>
      </c>
      <c r="O38" s="94">
        <v>894.21525746602924</v>
      </c>
      <c r="P38" s="94">
        <v>964.1815056506299</v>
      </c>
      <c r="Q38" s="94"/>
      <c r="R38" s="94"/>
      <c r="S38" s="94"/>
      <c r="T38" s="94"/>
      <c r="U38" s="94"/>
      <c r="V38" s="94"/>
      <c r="W38" s="94"/>
      <c r="X38" s="94"/>
      <c r="Y38" s="94"/>
      <c r="Z38" s="93"/>
      <c r="AA38" s="100">
        <v>580.65296234667107</v>
      </c>
      <c r="AB38" s="95">
        <v>933.13040762750074</v>
      </c>
      <c r="AC38" s="102">
        <f t="shared" si="0"/>
        <v>0.60703633346898811</v>
      </c>
      <c r="AD38" s="411"/>
    </row>
    <row r="39" spans="1:30">
      <c r="D39" s="51"/>
      <c r="E39" s="14"/>
      <c r="F39" s="14"/>
      <c r="G39" s="14"/>
      <c r="H39" s="14"/>
      <c r="I39" s="14"/>
      <c r="J39" s="14"/>
      <c r="K39" s="14"/>
      <c r="L39" s="14"/>
      <c r="M39" s="14"/>
      <c r="N39" s="540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3"/>
      <c r="AA39" s="96"/>
      <c r="AB39" s="95"/>
      <c r="AC39" s="102"/>
      <c r="AD39" s="411"/>
    </row>
    <row r="40" spans="1:30">
      <c r="A40" s="6" t="s">
        <v>21</v>
      </c>
      <c r="B40" s="6" t="s">
        <v>1</v>
      </c>
      <c r="C40" s="6" t="s">
        <v>2</v>
      </c>
      <c r="D40" s="51">
        <v>50.600247423758653</v>
      </c>
      <c r="E40" s="14">
        <v>47.623667214277958</v>
      </c>
      <c r="F40" s="14">
        <v>27.489491084697907</v>
      </c>
      <c r="G40" s="14">
        <v>29.128838236367177</v>
      </c>
      <c r="H40" s="14">
        <v>31.208521760732285</v>
      </c>
      <c r="I40" s="14">
        <v>21.6183863068179</v>
      </c>
      <c r="J40" s="14">
        <v>23.221805972559654</v>
      </c>
      <c r="K40" s="14">
        <v>37.872977758038765</v>
      </c>
      <c r="L40" s="14">
        <v>26.956227140133979</v>
      </c>
      <c r="M40" s="14">
        <v>14.999100398455615</v>
      </c>
      <c r="N40" s="540">
        <v>44.063618152527965</v>
      </c>
      <c r="O40" s="90">
        <v>2.1235225118621699</v>
      </c>
      <c r="P40" s="90">
        <v>0.17459182603144541</v>
      </c>
      <c r="Q40" s="90"/>
      <c r="R40" s="90"/>
      <c r="S40" s="90"/>
      <c r="T40" s="90"/>
      <c r="U40" s="90"/>
      <c r="V40" s="90"/>
      <c r="W40" s="90"/>
      <c r="X40" s="90"/>
      <c r="Y40" s="90"/>
      <c r="Z40" s="89"/>
      <c r="AA40" s="99">
        <v>7.0926047280115263</v>
      </c>
      <c r="AB40" s="95">
        <v>2.2981143378936153</v>
      </c>
      <c r="AC40" s="102">
        <f t="shared" si="0"/>
        <v>-0.67598443364291194</v>
      </c>
      <c r="AD40" s="411"/>
    </row>
    <row r="41" spans="1:30">
      <c r="D41" s="126"/>
      <c r="E41" s="127"/>
      <c r="F41" s="127"/>
      <c r="G41" s="16"/>
      <c r="H41" s="16"/>
      <c r="I41" s="16"/>
      <c r="J41" s="16"/>
      <c r="K41" s="16"/>
      <c r="L41" s="16"/>
      <c r="M41" s="16"/>
      <c r="N41" s="541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3"/>
      <c r="AA41" s="96"/>
      <c r="AB41" s="95"/>
      <c r="AC41" s="101"/>
    </row>
    <row r="42" spans="1:30" ht="12.75" thickBot="1">
      <c r="A42" s="9" t="s">
        <v>19</v>
      </c>
      <c r="B42" s="9"/>
      <c r="C42" s="9"/>
      <c r="D42" s="52">
        <f>SUM(D8,D12,D16,D20,D24,D32,D28,D36,D40)</f>
        <v>17439.352246936651</v>
      </c>
      <c r="E42" s="52">
        <f>SUM(E8,E12,E16,E20,E24,E32,E28,E36,E40)</f>
        <v>18100.9679482994</v>
      </c>
      <c r="F42" s="52">
        <f t="shared" ref="F42:L42" si="1">SUM(F8,F12,F16,F20,F24,F32,F28,F36,F40)</f>
        <v>16481.813528277929</v>
      </c>
      <c r="G42" s="53">
        <f t="shared" si="1"/>
        <v>21902.831565768924</v>
      </c>
      <c r="H42" s="53">
        <f t="shared" si="1"/>
        <v>27525.674834212732</v>
      </c>
      <c r="I42" s="53">
        <f t="shared" si="1"/>
        <v>27466.673086776646</v>
      </c>
      <c r="J42" s="53">
        <f t="shared" si="1"/>
        <v>23789.445416193052</v>
      </c>
      <c r="K42" s="53">
        <f t="shared" si="1"/>
        <v>20545.413928408008</v>
      </c>
      <c r="L42" s="53">
        <f t="shared" si="1"/>
        <v>18950.140019839251</v>
      </c>
      <c r="M42" s="53">
        <f>SUM(M8,M12,M16,M20,M24,M32,M28,M36,M40)</f>
        <v>21776.636298768288</v>
      </c>
      <c r="N42" s="53">
        <f>SUM(N8,N12,N16,N20,N24,N32,N28,N36,N40)</f>
        <v>27158.581548278267</v>
      </c>
      <c r="O42" s="97">
        <f>O40+O36+O28+O32+O24+O20+O16+O12+O8</f>
        <v>2391.240178917687</v>
      </c>
      <c r="P42" s="97">
        <f>P40+P36+P28+P32+P24+P20+P16+P12+P8</f>
        <v>2194.9475067614239</v>
      </c>
      <c r="Q42" s="97">
        <f t="shared" ref="Q42:AB42" si="2">SUM(Q8,Q12,Q16,Q20,Q24,Q32,Q28,Q36,Q40)</f>
        <v>0</v>
      </c>
      <c r="R42" s="97">
        <f t="shared" si="2"/>
        <v>0</v>
      </c>
      <c r="S42" s="97">
        <f t="shared" si="2"/>
        <v>0</v>
      </c>
      <c r="T42" s="97">
        <f t="shared" si="2"/>
        <v>0</v>
      </c>
      <c r="U42" s="97">
        <f t="shared" si="2"/>
        <v>0</v>
      </c>
      <c r="V42" s="97">
        <f t="shared" si="2"/>
        <v>0</v>
      </c>
      <c r="W42" s="97">
        <f t="shared" si="2"/>
        <v>0</v>
      </c>
      <c r="X42" s="97">
        <f t="shared" si="2"/>
        <v>0</v>
      </c>
      <c r="Y42" s="97">
        <f t="shared" si="2"/>
        <v>0</v>
      </c>
      <c r="Z42" s="97">
        <f t="shared" si="2"/>
        <v>0</v>
      </c>
      <c r="AA42" s="97">
        <f t="shared" si="2"/>
        <v>3974.4828524870509</v>
      </c>
      <c r="AB42" s="97">
        <f t="shared" si="2"/>
        <v>4586.1876856791105</v>
      </c>
      <c r="AC42" s="103">
        <f t="shared" si="0"/>
        <v>0.15390803178564028</v>
      </c>
    </row>
    <row r="45" spans="1:30">
      <c r="A45" s="2" t="s">
        <v>20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76"/>
    </row>
    <row r="46" spans="1:30" s="25" customFormat="1">
      <c r="A46" s="23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C46" s="77"/>
    </row>
    <row r="50" spans="1:30">
      <c r="A50" s="104" t="str">
        <f t="shared" ref="A50:AA50" si="3">A8</f>
        <v>Cobre</v>
      </c>
      <c r="B50" s="104" t="str">
        <f t="shared" si="3"/>
        <v>Valor</v>
      </c>
      <c r="C50" s="104" t="str">
        <f t="shared" si="3"/>
        <v>(US$MM)</v>
      </c>
      <c r="D50" s="105">
        <f>D8</f>
        <v>7219.0687201917526</v>
      </c>
      <c r="E50" s="105">
        <f>E8</f>
        <v>7276.9520400628562</v>
      </c>
      <c r="F50" s="105">
        <f t="shared" si="3"/>
        <v>5935.4024202705696</v>
      </c>
      <c r="G50" s="105">
        <f t="shared" si="3"/>
        <v>8879.1470329311687</v>
      </c>
      <c r="H50" s="105">
        <f t="shared" si="3"/>
        <v>10721.031282565797</v>
      </c>
      <c r="I50" s="105">
        <f t="shared" si="3"/>
        <v>10730.942210401816</v>
      </c>
      <c r="J50" s="105">
        <f t="shared" si="3"/>
        <v>9820.7478280872583</v>
      </c>
      <c r="K50" s="105">
        <f t="shared" si="3"/>
        <v>8874.9060769625194</v>
      </c>
      <c r="L50" s="105">
        <f t="shared" si="3"/>
        <v>8167.541312653776</v>
      </c>
      <c r="M50" s="105">
        <f>M8</f>
        <v>10171.202800494437</v>
      </c>
      <c r="N50" s="105">
        <f>N8</f>
        <v>13773.19020945282</v>
      </c>
      <c r="O50" s="106">
        <f t="shared" si="3"/>
        <v>1224.7389886264336</v>
      </c>
      <c r="P50" s="106">
        <f t="shared" si="3"/>
        <v>1090.3019319842085</v>
      </c>
      <c r="Q50" s="106">
        <f t="shared" si="3"/>
        <v>0</v>
      </c>
      <c r="R50" s="106">
        <f t="shared" si="3"/>
        <v>0</v>
      </c>
      <c r="S50" s="106">
        <f t="shared" si="3"/>
        <v>0</v>
      </c>
      <c r="T50" s="106">
        <f t="shared" si="3"/>
        <v>0</v>
      </c>
      <c r="U50" s="106">
        <f t="shared" si="3"/>
        <v>0</v>
      </c>
      <c r="V50" s="106">
        <f t="shared" si="3"/>
        <v>0</v>
      </c>
      <c r="W50" s="106">
        <f t="shared" si="3"/>
        <v>0</v>
      </c>
      <c r="X50" s="106">
        <f t="shared" si="3"/>
        <v>0</v>
      </c>
      <c r="Y50" s="106">
        <f>Y8</f>
        <v>0</v>
      </c>
      <c r="Z50" s="106">
        <f>Z8</f>
        <v>0</v>
      </c>
      <c r="AA50" s="107">
        <f t="shared" si="3"/>
        <v>2029.610320685096</v>
      </c>
      <c r="AB50" s="107">
        <f>AB8</f>
        <v>2315.0409206106424</v>
      </c>
      <c r="AC50" s="110">
        <f t="shared" ref="AC50:AC59" si="4">AB50/AA50-1</f>
        <v>0.14063320284516445</v>
      </c>
      <c r="AD50" s="134"/>
    </row>
    <row r="51" spans="1:30">
      <c r="A51" s="104" t="str">
        <f t="shared" ref="A51:AB51" si="5">A12</f>
        <v>Oro</v>
      </c>
      <c r="B51" s="104" t="str">
        <f t="shared" si="5"/>
        <v>Valor</v>
      </c>
      <c r="C51" s="104" t="str">
        <f t="shared" si="5"/>
        <v>(US$MM)</v>
      </c>
      <c r="D51" s="105">
        <f>D12</f>
        <v>4187.4032129251573</v>
      </c>
      <c r="E51" s="105">
        <f>E12</f>
        <v>5586.0346055150185</v>
      </c>
      <c r="F51" s="105">
        <f t="shared" si="5"/>
        <v>6790.9480920625147</v>
      </c>
      <c r="G51" s="105">
        <f t="shared" si="5"/>
        <v>7744.6314899523886</v>
      </c>
      <c r="H51" s="105">
        <f t="shared" si="5"/>
        <v>10235.353079840146</v>
      </c>
      <c r="I51" s="105">
        <f t="shared" si="5"/>
        <v>10745.515758961699</v>
      </c>
      <c r="J51" s="105">
        <f t="shared" si="5"/>
        <v>8536.2794900494937</v>
      </c>
      <c r="K51" s="105">
        <f t="shared" si="5"/>
        <v>6729.0722178974011</v>
      </c>
      <c r="L51" s="105">
        <f t="shared" si="5"/>
        <v>6650.5953646963681</v>
      </c>
      <c r="M51" s="105">
        <f>M12</f>
        <v>7385.9574342377318</v>
      </c>
      <c r="N51" s="105">
        <f>N12</f>
        <v>7979.3150062432396</v>
      </c>
      <c r="O51" s="106">
        <f t="shared" si="5"/>
        <v>701.24380093466527</v>
      </c>
      <c r="P51" s="106">
        <f t="shared" si="5"/>
        <v>582.17232978977711</v>
      </c>
      <c r="Q51" s="106">
        <f t="shared" si="5"/>
        <v>0</v>
      </c>
      <c r="R51" s="106">
        <f t="shared" si="5"/>
        <v>0</v>
      </c>
      <c r="S51" s="106">
        <f t="shared" si="5"/>
        <v>0</v>
      </c>
      <c r="T51" s="106">
        <f t="shared" si="5"/>
        <v>0</v>
      </c>
      <c r="U51" s="106">
        <f t="shared" si="5"/>
        <v>0</v>
      </c>
      <c r="V51" s="106">
        <f t="shared" si="5"/>
        <v>0</v>
      </c>
      <c r="W51" s="106">
        <f t="shared" si="5"/>
        <v>0</v>
      </c>
      <c r="X51" s="106">
        <f t="shared" si="5"/>
        <v>0</v>
      </c>
      <c r="Y51" s="106">
        <f>Y12</f>
        <v>0</v>
      </c>
      <c r="Z51" s="106">
        <f>Z12</f>
        <v>0</v>
      </c>
      <c r="AA51" s="107">
        <f t="shared" si="5"/>
        <v>1166.8173733662782</v>
      </c>
      <c r="AB51" s="107">
        <f t="shared" si="5"/>
        <v>1283.4161307244424</v>
      </c>
      <c r="AC51" s="110">
        <f t="shared" si="4"/>
        <v>9.9928883490803644E-2</v>
      </c>
    </row>
    <row r="52" spans="1:30">
      <c r="A52" s="104" t="str">
        <f t="shared" ref="A52:AB52" si="6">A16</f>
        <v>Zinc</v>
      </c>
      <c r="B52" s="104" t="str">
        <f t="shared" si="6"/>
        <v>Valor</v>
      </c>
      <c r="C52" s="104" t="str">
        <f t="shared" si="6"/>
        <v>(US$MM)</v>
      </c>
      <c r="D52" s="105">
        <f>D16</f>
        <v>2539.4072801646053</v>
      </c>
      <c r="E52" s="105">
        <f>E16</f>
        <v>1468.2951198311805</v>
      </c>
      <c r="F52" s="105">
        <f t="shared" si="6"/>
        <v>1233.2203045912822</v>
      </c>
      <c r="G52" s="105">
        <f t="shared" si="6"/>
        <v>1696.0733253334295</v>
      </c>
      <c r="H52" s="105">
        <f t="shared" si="6"/>
        <v>1522.5406592484687</v>
      </c>
      <c r="I52" s="105">
        <f t="shared" si="6"/>
        <v>1352.3374325660052</v>
      </c>
      <c r="J52" s="105">
        <f t="shared" si="6"/>
        <v>1413.8433873410634</v>
      </c>
      <c r="K52" s="105">
        <f t="shared" si="6"/>
        <v>1503.5472338862523</v>
      </c>
      <c r="L52" s="105">
        <f t="shared" si="6"/>
        <v>1507.6585311955087</v>
      </c>
      <c r="M52" s="105">
        <f>M16</f>
        <v>1465.4520841719275</v>
      </c>
      <c r="N52" s="105">
        <f>N16</f>
        <v>2376.2998861161768</v>
      </c>
      <c r="O52" s="106">
        <f t="shared" si="6"/>
        <v>210.19586325740403</v>
      </c>
      <c r="P52" s="106">
        <f t="shared" si="6"/>
        <v>245.20866832488028</v>
      </c>
      <c r="Q52" s="106">
        <f t="shared" si="6"/>
        <v>0</v>
      </c>
      <c r="R52" s="106">
        <f t="shared" si="6"/>
        <v>0</v>
      </c>
      <c r="S52" s="106">
        <f t="shared" si="6"/>
        <v>0</v>
      </c>
      <c r="T52" s="106">
        <f t="shared" si="6"/>
        <v>0</v>
      </c>
      <c r="U52" s="106">
        <f t="shared" si="6"/>
        <v>0</v>
      </c>
      <c r="V52" s="106">
        <f t="shared" si="6"/>
        <v>0</v>
      </c>
      <c r="W52" s="106">
        <f t="shared" si="6"/>
        <v>0</v>
      </c>
      <c r="X52" s="106">
        <f t="shared" si="6"/>
        <v>0</v>
      </c>
      <c r="Y52" s="106">
        <f>Y16</f>
        <v>0</v>
      </c>
      <c r="Z52" s="106">
        <f>Z16</f>
        <v>0</v>
      </c>
      <c r="AA52" s="107">
        <f t="shared" si="6"/>
        <v>339.53986323264405</v>
      </c>
      <c r="AB52" s="107">
        <f t="shared" si="6"/>
        <v>455.40453158228433</v>
      </c>
      <c r="AC52" s="110">
        <f t="shared" si="4"/>
        <v>0.34124025157615367</v>
      </c>
    </row>
    <row r="53" spans="1:30">
      <c r="A53" s="104" t="str">
        <f t="shared" ref="A53:AB53" si="7">A20</f>
        <v>Plata</v>
      </c>
      <c r="B53" s="104" t="str">
        <f t="shared" si="7"/>
        <v>Valor</v>
      </c>
      <c r="C53" s="104" t="str">
        <f t="shared" si="7"/>
        <v>(US$MM)</v>
      </c>
      <c r="D53" s="105">
        <f>D20</f>
        <v>538.233568262017</v>
      </c>
      <c r="E53" s="105">
        <f>E20</f>
        <v>595.44527574297194</v>
      </c>
      <c r="F53" s="105">
        <f t="shared" si="7"/>
        <v>214.08494407795499</v>
      </c>
      <c r="G53" s="105">
        <f t="shared" si="7"/>
        <v>118.20838016762899</v>
      </c>
      <c r="H53" s="105">
        <f t="shared" si="7"/>
        <v>219.44862884541499</v>
      </c>
      <c r="I53" s="105">
        <f t="shared" si="7"/>
        <v>209.569981439488</v>
      </c>
      <c r="J53" s="105">
        <f t="shared" si="7"/>
        <v>479.2518043975009</v>
      </c>
      <c r="K53" s="105">
        <f t="shared" si="7"/>
        <v>331.07695278478701</v>
      </c>
      <c r="L53" s="105">
        <f t="shared" si="7"/>
        <v>137.79635297098301</v>
      </c>
      <c r="M53" s="105">
        <f>M20</f>
        <v>120.45621156886003</v>
      </c>
      <c r="N53" s="105">
        <f>N20</f>
        <v>118.029144359499</v>
      </c>
      <c r="O53" s="106">
        <f t="shared" si="7"/>
        <v>10.810272149639999</v>
      </c>
      <c r="P53" s="106">
        <f t="shared" si="7"/>
        <v>8.6915224151200015</v>
      </c>
      <c r="Q53" s="106">
        <f t="shared" si="7"/>
        <v>0</v>
      </c>
      <c r="R53" s="106">
        <f t="shared" si="7"/>
        <v>0</v>
      </c>
      <c r="S53" s="106">
        <f t="shared" si="7"/>
        <v>0</v>
      </c>
      <c r="T53" s="106">
        <f t="shared" si="7"/>
        <v>0</v>
      </c>
      <c r="U53" s="106">
        <f t="shared" si="7"/>
        <v>0</v>
      </c>
      <c r="V53" s="106">
        <f t="shared" si="7"/>
        <v>0</v>
      </c>
      <c r="W53" s="106">
        <f t="shared" si="7"/>
        <v>0</v>
      </c>
      <c r="X53" s="106">
        <f t="shared" si="7"/>
        <v>0</v>
      </c>
      <c r="Y53" s="106">
        <f>Y20</f>
        <v>0</v>
      </c>
      <c r="Z53" s="106">
        <f>Z20</f>
        <v>0</v>
      </c>
      <c r="AA53" s="107">
        <f t="shared" si="7"/>
        <v>16.585897621748</v>
      </c>
      <c r="AB53" s="107">
        <f t="shared" si="7"/>
        <v>19.501794564760001</v>
      </c>
      <c r="AC53" s="110">
        <f t="shared" si="4"/>
        <v>0.17580579655746686</v>
      </c>
    </row>
    <row r="54" spans="1:30">
      <c r="A54" s="104" t="str">
        <f t="shared" ref="A54:AB54" si="8">A24</f>
        <v>Plomo</v>
      </c>
      <c r="B54" s="104" t="str">
        <f t="shared" si="8"/>
        <v>Valor</v>
      </c>
      <c r="C54" s="104" t="str">
        <f t="shared" si="8"/>
        <v>(US$MM)</v>
      </c>
      <c r="D54" s="105">
        <f>D24</f>
        <v>1032.9556582579808</v>
      </c>
      <c r="E54" s="105">
        <f>E24</f>
        <v>1135.6647188208904</v>
      </c>
      <c r="F54" s="105">
        <f t="shared" si="8"/>
        <v>1115.8065786717914</v>
      </c>
      <c r="G54" s="105">
        <f t="shared" si="8"/>
        <v>1578.8088600715344</v>
      </c>
      <c r="H54" s="105">
        <f t="shared" si="8"/>
        <v>2426.735952128829</v>
      </c>
      <c r="I54" s="105">
        <f t="shared" si="8"/>
        <v>2575.3341204307012</v>
      </c>
      <c r="J54" s="105">
        <f t="shared" si="8"/>
        <v>1776.0595258877415</v>
      </c>
      <c r="K54" s="105">
        <f t="shared" si="8"/>
        <v>1522.5135211197114</v>
      </c>
      <c r="L54" s="105">
        <f t="shared" si="8"/>
        <v>1548.2696011111268</v>
      </c>
      <c r="M54" s="105">
        <f>M24</f>
        <v>1657.8745242177492</v>
      </c>
      <c r="N54" s="105">
        <f>N24</f>
        <v>1707.4039311799302</v>
      </c>
      <c r="O54" s="106">
        <f t="shared" si="8"/>
        <v>128.92400978467205</v>
      </c>
      <c r="P54" s="106">
        <f t="shared" si="8"/>
        <v>147.4700054787881</v>
      </c>
      <c r="Q54" s="106">
        <f t="shared" si="8"/>
        <v>0</v>
      </c>
      <c r="R54" s="106">
        <f t="shared" si="8"/>
        <v>0</v>
      </c>
      <c r="S54" s="106">
        <f t="shared" si="8"/>
        <v>0</v>
      </c>
      <c r="T54" s="106">
        <f t="shared" si="8"/>
        <v>0</v>
      </c>
      <c r="U54" s="106">
        <f t="shared" si="8"/>
        <v>0</v>
      </c>
      <c r="V54" s="106">
        <f t="shared" si="8"/>
        <v>0</v>
      </c>
      <c r="W54" s="106">
        <f t="shared" si="8"/>
        <v>0</v>
      </c>
      <c r="X54" s="106">
        <f t="shared" si="8"/>
        <v>0</v>
      </c>
      <c r="Y54" s="106">
        <f>Y24</f>
        <v>0</v>
      </c>
      <c r="Z54" s="106">
        <f>Z24</f>
        <v>0</v>
      </c>
      <c r="AA54" s="107">
        <f t="shared" si="8"/>
        <v>256.28689485691081</v>
      </c>
      <c r="AB54" s="107">
        <f t="shared" si="8"/>
        <v>276.39401526346012</v>
      </c>
      <c r="AC54" s="110">
        <f t="shared" si="4"/>
        <v>7.8455515323073488E-2</v>
      </c>
    </row>
    <row r="55" spans="1:30">
      <c r="A55" s="104" t="str">
        <f t="shared" ref="A55:AB55" si="9">A32</f>
        <v>Estaño</v>
      </c>
      <c r="B55" s="104" t="str">
        <f t="shared" si="9"/>
        <v>Valor</v>
      </c>
      <c r="C55" s="104" t="str">
        <f t="shared" si="9"/>
        <v>(US$MM)</v>
      </c>
      <c r="D55" s="105">
        <f>D32</f>
        <v>595.09949347270776</v>
      </c>
      <c r="E55" s="105">
        <f>E32</f>
        <v>662.76975228062634</v>
      </c>
      <c r="F55" s="105">
        <f t="shared" si="9"/>
        <v>591.21348325130839</v>
      </c>
      <c r="G55" s="105">
        <f t="shared" si="9"/>
        <v>841.62143845581932</v>
      </c>
      <c r="H55" s="105">
        <f t="shared" si="9"/>
        <v>775.59494796720764</v>
      </c>
      <c r="I55" s="105">
        <f t="shared" si="9"/>
        <v>558.25922602627895</v>
      </c>
      <c r="J55" s="105">
        <f t="shared" si="9"/>
        <v>527.71235375709966</v>
      </c>
      <c r="K55" s="105">
        <f t="shared" si="9"/>
        <v>539.5582164992918</v>
      </c>
      <c r="L55" s="105">
        <f t="shared" si="9"/>
        <v>341.685340655076</v>
      </c>
      <c r="M55" s="105">
        <f>M32</f>
        <v>344.26226528241506</v>
      </c>
      <c r="N55" s="105">
        <f>N32</f>
        <v>370.47615447265594</v>
      </c>
      <c r="O55" s="106">
        <f t="shared" si="9"/>
        <v>32.904461167832963</v>
      </c>
      <c r="P55" s="106">
        <f t="shared" si="9"/>
        <v>24.537295296653749</v>
      </c>
      <c r="Q55" s="106">
        <f t="shared" si="9"/>
        <v>0</v>
      </c>
      <c r="R55" s="106">
        <f t="shared" si="9"/>
        <v>0</v>
      </c>
      <c r="S55" s="106">
        <f t="shared" si="9"/>
        <v>0</v>
      </c>
      <c r="T55" s="106">
        <f t="shared" si="9"/>
        <v>0</v>
      </c>
      <c r="U55" s="106">
        <f t="shared" si="9"/>
        <v>0</v>
      </c>
      <c r="V55" s="106">
        <f t="shared" si="9"/>
        <v>0</v>
      </c>
      <c r="W55" s="106">
        <f t="shared" si="9"/>
        <v>0</v>
      </c>
      <c r="X55" s="106">
        <f t="shared" si="9"/>
        <v>0</v>
      </c>
      <c r="Y55" s="106">
        <f>Y32</f>
        <v>0</v>
      </c>
      <c r="Z55" s="106">
        <f>Z32</f>
        <v>0</v>
      </c>
      <c r="AA55" s="107">
        <f t="shared" si="9"/>
        <v>55.163468347295392</v>
      </c>
      <c r="AB55" s="107">
        <f t="shared" si="9"/>
        <v>57.441756464486716</v>
      </c>
      <c r="AC55" s="110">
        <f t="shared" si="4"/>
        <v>4.130066845775171E-2</v>
      </c>
    </row>
    <row r="56" spans="1:30">
      <c r="A56" s="104" t="str">
        <f>A28</f>
        <v>Hierro</v>
      </c>
      <c r="B56" s="104" t="str">
        <f t="shared" ref="B56:AB56" si="10">B28</f>
        <v>Valor</v>
      </c>
      <c r="C56" s="104" t="str">
        <f t="shared" si="10"/>
        <v>(US$MM)</v>
      </c>
      <c r="D56" s="105">
        <f>D28</f>
        <v>285.41642566243098</v>
      </c>
      <c r="E56" s="105">
        <f>E28</f>
        <v>385.08789704585701</v>
      </c>
      <c r="F56" s="105">
        <f>F28</f>
        <v>297.68320635250899</v>
      </c>
      <c r="G56" s="105">
        <f t="shared" si="10"/>
        <v>523.27650585695505</v>
      </c>
      <c r="H56" s="105">
        <f t="shared" si="10"/>
        <v>1030.072291616872</v>
      </c>
      <c r="I56" s="105">
        <f t="shared" si="10"/>
        <v>844.8284799506572</v>
      </c>
      <c r="J56" s="105">
        <f t="shared" si="10"/>
        <v>856.80847467289618</v>
      </c>
      <c r="K56" s="105">
        <f t="shared" si="10"/>
        <v>646.70480025804579</v>
      </c>
      <c r="L56" s="105">
        <f>L28</f>
        <v>350.00259655641497</v>
      </c>
      <c r="M56" s="105">
        <f>M28</f>
        <v>343.76033679517201</v>
      </c>
      <c r="N56" s="105">
        <f>N28</f>
        <v>426.70590445394402</v>
      </c>
      <c r="O56" s="106">
        <f t="shared" si="10"/>
        <v>47.794401997039003</v>
      </c>
      <c r="P56" s="106">
        <f t="shared" si="10"/>
        <v>52.466669471995992</v>
      </c>
      <c r="Q56" s="106">
        <f t="shared" si="10"/>
        <v>0</v>
      </c>
      <c r="R56" s="106">
        <f t="shared" si="10"/>
        <v>0</v>
      </c>
      <c r="S56" s="106">
        <f t="shared" si="10"/>
        <v>0</v>
      </c>
      <c r="T56" s="106">
        <f t="shared" si="10"/>
        <v>0</v>
      </c>
      <c r="U56" s="106">
        <f t="shared" si="10"/>
        <v>0</v>
      </c>
      <c r="V56" s="106">
        <f t="shared" si="10"/>
        <v>0</v>
      </c>
      <c r="W56" s="106">
        <f t="shared" si="10"/>
        <v>0</v>
      </c>
      <c r="X56" s="106">
        <f t="shared" si="10"/>
        <v>0</v>
      </c>
      <c r="Y56" s="106">
        <f>Y28</f>
        <v>0</v>
      </c>
      <c r="Z56" s="106">
        <f>Z28</f>
        <v>0</v>
      </c>
      <c r="AA56" s="107">
        <f t="shared" si="10"/>
        <v>60.808164377079009</v>
      </c>
      <c r="AB56" s="107">
        <f t="shared" si="10"/>
        <v>100.26107146903499</v>
      </c>
      <c r="AC56" s="110">
        <f t="shared" si="4"/>
        <v>0.64880937446661902</v>
      </c>
    </row>
    <row r="57" spans="1:30">
      <c r="A57" s="104" t="str">
        <f>A36</f>
        <v>Molibdeno</v>
      </c>
      <c r="B57" s="104" t="str">
        <f t="shared" ref="B57:AB57" si="11">B36</f>
        <v>Valor</v>
      </c>
      <c r="C57" s="104" t="str">
        <f t="shared" si="11"/>
        <v>(US$MM)</v>
      </c>
      <c r="D57" s="105">
        <f>D36</f>
        <v>991.16764057624141</v>
      </c>
      <c r="E57" s="105">
        <f>E36</f>
        <v>943.09487178572181</v>
      </c>
      <c r="F57" s="105">
        <f t="shared" si="11"/>
        <v>275.96500791530212</v>
      </c>
      <c r="G57" s="105">
        <f t="shared" si="11"/>
        <v>491.9356947636328</v>
      </c>
      <c r="H57" s="105">
        <f t="shared" si="11"/>
        <v>563.68947023926762</v>
      </c>
      <c r="I57" s="105">
        <f t="shared" si="11"/>
        <v>428.26749069318208</v>
      </c>
      <c r="J57" s="105">
        <f t="shared" si="11"/>
        <v>355.52074602744028</v>
      </c>
      <c r="K57" s="105">
        <f t="shared" si="11"/>
        <v>360.16193124196127</v>
      </c>
      <c r="L57" s="105">
        <f>L36</f>
        <v>219.63469285986599</v>
      </c>
      <c r="M57" s="105">
        <f>M36</f>
        <v>272.67154160154439</v>
      </c>
      <c r="N57" s="105">
        <f>N36</f>
        <v>363.09769384747199</v>
      </c>
      <c r="O57" s="106">
        <f t="shared" si="11"/>
        <v>32.504858488137828</v>
      </c>
      <c r="P57" s="106">
        <f t="shared" si="11"/>
        <v>43.924492173968552</v>
      </c>
      <c r="Q57" s="106">
        <f t="shared" si="11"/>
        <v>0</v>
      </c>
      <c r="R57" s="106">
        <f t="shared" si="11"/>
        <v>0</v>
      </c>
      <c r="S57" s="106">
        <f t="shared" si="11"/>
        <v>0</v>
      </c>
      <c r="T57" s="106">
        <f t="shared" si="11"/>
        <v>0</v>
      </c>
      <c r="U57" s="106">
        <f t="shared" si="11"/>
        <v>0</v>
      </c>
      <c r="V57" s="106">
        <f t="shared" si="11"/>
        <v>0</v>
      </c>
      <c r="W57" s="106">
        <f t="shared" si="11"/>
        <v>0</v>
      </c>
      <c r="X57" s="106">
        <f t="shared" si="11"/>
        <v>0</v>
      </c>
      <c r="Y57" s="106">
        <f>Y36</f>
        <v>0</v>
      </c>
      <c r="Z57" s="106">
        <f>Z36</f>
        <v>0</v>
      </c>
      <c r="AA57" s="107">
        <f t="shared" si="11"/>
        <v>42.578265271988471</v>
      </c>
      <c r="AB57" s="107">
        <f t="shared" si="11"/>
        <v>76.429350662106373</v>
      </c>
      <c r="AC57" s="110">
        <f t="shared" si="4"/>
        <v>0.79503204684076145</v>
      </c>
    </row>
    <row r="58" spans="1:30">
      <c r="A58" s="104" t="str">
        <f>A40</f>
        <v>Otros</v>
      </c>
      <c r="B58" s="104" t="str">
        <f t="shared" ref="B58:AB58" si="12">B40</f>
        <v>Valor</v>
      </c>
      <c r="C58" s="104" t="str">
        <f t="shared" si="12"/>
        <v>(US$MM)</v>
      </c>
      <c r="D58" s="105">
        <f>D40</f>
        <v>50.600247423758653</v>
      </c>
      <c r="E58" s="105">
        <f>E40</f>
        <v>47.623667214277958</v>
      </c>
      <c r="F58" s="105">
        <f t="shared" si="12"/>
        <v>27.489491084697907</v>
      </c>
      <c r="G58" s="105">
        <f t="shared" si="12"/>
        <v>29.128838236367177</v>
      </c>
      <c r="H58" s="105">
        <f t="shared" si="12"/>
        <v>31.208521760732285</v>
      </c>
      <c r="I58" s="105">
        <f t="shared" si="12"/>
        <v>21.6183863068179</v>
      </c>
      <c r="J58" s="105">
        <f t="shared" si="12"/>
        <v>23.221805972559654</v>
      </c>
      <c r="K58" s="105">
        <f t="shared" si="12"/>
        <v>37.872977758038765</v>
      </c>
      <c r="L58" s="105">
        <f>L40</f>
        <v>26.956227140133979</v>
      </c>
      <c r="M58" s="105">
        <f>M40</f>
        <v>14.999100398455615</v>
      </c>
      <c r="N58" s="105">
        <f>N40</f>
        <v>44.063618152527965</v>
      </c>
      <c r="O58" s="106">
        <f t="shared" si="12"/>
        <v>2.1235225118621699</v>
      </c>
      <c r="P58" s="106">
        <f t="shared" si="12"/>
        <v>0.17459182603144541</v>
      </c>
      <c r="Q58" s="106">
        <f t="shared" si="12"/>
        <v>0</v>
      </c>
      <c r="R58" s="106">
        <f t="shared" si="12"/>
        <v>0</v>
      </c>
      <c r="S58" s="106">
        <f t="shared" si="12"/>
        <v>0</v>
      </c>
      <c r="T58" s="106">
        <f t="shared" si="12"/>
        <v>0</v>
      </c>
      <c r="U58" s="106">
        <f t="shared" si="12"/>
        <v>0</v>
      </c>
      <c r="V58" s="106">
        <f t="shared" si="12"/>
        <v>0</v>
      </c>
      <c r="W58" s="106">
        <f t="shared" si="12"/>
        <v>0</v>
      </c>
      <c r="X58" s="106">
        <f t="shared" si="12"/>
        <v>0</v>
      </c>
      <c r="Y58" s="106">
        <f>Y40</f>
        <v>0</v>
      </c>
      <c r="Z58" s="106">
        <f>Z40</f>
        <v>0</v>
      </c>
      <c r="AA58" s="107">
        <f t="shared" si="12"/>
        <v>7.0926047280115263</v>
      </c>
      <c r="AB58" s="107">
        <f t="shared" si="12"/>
        <v>2.2981143378936153</v>
      </c>
      <c r="AC58" s="110">
        <f t="shared" si="4"/>
        <v>-0.67598443364291194</v>
      </c>
    </row>
    <row r="59" spans="1:30">
      <c r="D59" s="108">
        <f>SUM(D50:D58)</f>
        <v>17439.352246936651</v>
      </c>
      <c r="E59" s="108">
        <f>SUM(E50:E58)</f>
        <v>18100.9679482994</v>
      </c>
      <c r="F59" s="108">
        <f>SUM(F50:F58)</f>
        <v>16481.813528277929</v>
      </c>
      <c r="G59" s="108">
        <f t="shared" ref="G59:U59" si="13">SUM(G50:G58)</f>
        <v>21902.831565768924</v>
      </c>
      <c r="H59" s="108">
        <f t="shared" si="13"/>
        <v>27525.674834212732</v>
      </c>
      <c r="I59" s="108">
        <f t="shared" si="13"/>
        <v>27466.673086776646</v>
      </c>
      <c r="J59" s="108">
        <f t="shared" si="13"/>
        <v>23789.445416193052</v>
      </c>
      <c r="K59" s="108">
        <f t="shared" si="13"/>
        <v>20545.413928408008</v>
      </c>
      <c r="L59" s="108">
        <f t="shared" si="13"/>
        <v>18950.140019839251</v>
      </c>
      <c r="M59" s="108">
        <f>SUM(M50:M58)</f>
        <v>21776.636298768288</v>
      </c>
      <c r="N59" s="108">
        <f>SUM(N50:N58)</f>
        <v>27158.581548278267</v>
      </c>
      <c r="O59" s="109">
        <f>SUM(O50:O58)</f>
        <v>2391.2401789176865</v>
      </c>
      <c r="P59" s="109">
        <f t="shared" si="13"/>
        <v>2194.9475067614235</v>
      </c>
      <c r="Q59" s="109">
        <f t="shared" si="13"/>
        <v>0</v>
      </c>
      <c r="R59" s="109">
        <f t="shared" si="13"/>
        <v>0</v>
      </c>
      <c r="S59" s="109">
        <f t="shared" si="13"/>
        <v>0</v>
      </c>
      <c r="T59" s="109">
        <f t="shared" si="13"/>
        <v>0</v>
      </c>
      <c r="U59" s="109">
        <f t="shared" si="13"/>
        <v>0</v>
      </c>
      <c r="V59" s="109">
        <f t="shared" ref="V59:AB59" si="14">SUM(V50:V58)</f>
        <v>0</v>
      </c>
      <c r="W59" s="109">
        <f t="shared" si="14"/>
        <v>0</v>
      </c>
      <c r="X59" s="109">
        <f t="shared" si="14"/>
        <v>0</v>
      </c>
      <c r="Y59" s="109">
        <f t="shared" si="14"/>
        <v>0</v>
      </c>
      <c r="Z59" s="109">
        <f t="shared" si="14"/>
        <v>0</v>
      </c>
      <c r="AA59" s="109">
        <f t="shared" si="14"/>
        <v>3974.4828524870509</v>
      </c>
      <c r="AB59" s="109">
        <f t="shared" si="14"/>
        <v>4586.1876856791105</v>
      </c>
      <c r="AC59" s="133">
        <f t="shared" si="4"/>
        <v>0.15390803178564028</v>
      </c>
    </row>
    <row r="62" spans="1:30">
      <c r="A62" s="104" t="s">
        <v>0</v>
      </c>
      <c r="B62" s="104" t="str">
        <f t="shared" ref="B62:AB62" si="15">B9</f>
        <v>Cantidad</v>
      </c>
      <c r="C62" s="104" t="str">
        <f t="shared" si="15"/>
        <v>(Miles TM)</v>
      </c>
      <c r="D62" s="105">
        <f>D9</f>
        <v>1121.9424399999998</v>
      </c>
      <c r="E62" s="105">
        <f>E9</f>
        <v>1243.0921780000001</v>
      </c>
      <c r="F62" s="105">
        <f t="shared" si="15"/>
        <v>1246.1711079999998</v>
      </c>
      <c r="G62" s="105">
        <f t="shared" si="15"/>
        <v>1256.1313640000003</v>
      </c>
      <c r="H62" s="105">
        <f t="shared" si="15"/>
        <v>1262.237985</v>
      </c>
      <c r="I62" s="105">
        <f t="shared" si="15"/>
        <v>1405.5533140000002</v>
      </c>
      <c r="J62" s="105">
        <f t="shared" si="15"/>
        <v>1403.9670750000002</v>
      </c>
      <c r="K62" s="105">
        <f t="shared" si="15"/>
        <v>1402.417778</v>
      </c>
      <c r="L62" s="105">
        <f t="shared" si="15"/>
        <v>1757.1664789999998</v>
      </c>
      <c r="M62" s="105">
        <f>M9</f>
        <v>2492.5097820000001</v>
      </c>
      <c r="N62" s="105">
        <f>N9</f>
        <v>2608.8056520000005</v>
      </c>
      <c r="O62" s="106">
        <f t="shared" si="15"/>
        <v>201.54240300000001</v>
      </c>
      <c r="P62" s="106">
        <f t="shared" si="15"/>
        <v>184.90563300000002</v>
      </c>
      <c r="Q62" s="106">
        <f t="shared" si="15"/>
        <v>0</v>
      </c>
      <c r="R62" s="106">
        <f t="shared" si="15"/>
        <v>0</v>
      </c>
      <c r="S62" s="106">
        <f t="shared" si="15"/>
        <v>0</v>
      </c>
      <c r="T62" s="106">
        <f t="shared" si="15"/>
        <v>0</v>
      </c>
      <c r="U62" s="106">
        <f t="shared" si="15"/>
        <v>0</v>
      </c>
      <c r="V62" s="106">
        <f t="shared" si="15"/>
        <v>0</v>
      </c>
      <c r="W62" s="106">
        <f t="shared" si="15"/>
        <v>0</v>
      </c>
      <c r="X62" s="106">
        <f t="shared" si="15"/>
        <v>0</v>
      </c>
      <c r="Y62" s="106">
        <f>Y9</f>
        <v>0</v>
      </c>
      <c r="Z62" s="106">
        <f>Z9</f>
        <v>0</v>
      </c>
      <c r="AA62" s="107">
        <f t="shared" si="15"/>
        <v>407.83200199999999</v>
      </c>
      <c r="AB62" s="107">
        <f t="shared" si="15"/>
        <v>386.448036</v>
      </c>
      <c r="AC62" s="110">
        <f t="shared" ref="AC62:AC69" si="16">AB62/AA62-1</f>
        <v>-5.2433271286052685E-2</v>
      </c>
    </row>
    <row r="63" spans="1:30">
      <c r="A63" s="104" t="s">
        <v>6</v>
      </c>
      <c r="B63" s="104" t="str">
        <f t="shared" ref="B63:AB63" si="17">B13</f>
        <v>Cantidad</v>
      </c>
      <c r="C63" s="104" t="str">
        <f t="shared" si="17"/>
        <v>(Miles Oz. Tr.)</v>
      </c>
      <c r="D63" s="105">
        <f>D13</f>
        <v>5967.3943619999991</v>
      </c>
      <c r="E63" s="105">
        <f>E13</f>
        <v>6417.683814</v>
      </c>
      <c r="F63" s="105">
        <f t="shared" si="17"/>
        <v>6972.1969499999996</v>
      </c>
      <c r="G63" s="105">
        <f t="shared" si="17"/>
        <v>6334.5532089999997</v>
      </c>
      <c r="H63" s="105">
        <f t="shared" si="17"/>
        <v>6492.2497979999989</v>
      </c>
      <c r="I63" s="105">
        <f t="shared" si="17"/>
        <v>6427.0524130000013</v>
      </c>
      <c r="J63" s="105">
        <f t="shared" si="17"/>
        <v>6047.3659180000004</v>
      </c>
      <c r="K63" s="105">
        <f t="shared" si="17"/>
        <v>5323.3804000000009</v>
      </c>
      <c r="L63" s="105">
        <f t="shared" si="17"/>
        <v>5743.7721409999986</v>
      </c>
      <c r="M63" s="105">
        <f>M13</f>
        <v>5915.3714909999999</v>
      </c>
      <c r="N63" s="105">
        <f>N13</f>
        <v>6336.3753339999994</v>
      </c>
      <c r="O63" s="106">
        <f t="shared" si="17"/>
        <v>527.19124499999998</v>
      </c>
      <c r="P63" s="106">
        <f t="shared" si="17"/>
        <v>437.05676599999998</v>
      </c>
      <c r="Q63" s="106">
        <f t="shared" si="17"/>
        <v>0</v>
      </c>
      <c r="R63" s="106">
        <f t="shared" si="17"/>
        <v>0</v>
      </c>
      <c r="S63" s="106">
        <f t="shared" si="17"/>
        <v>0</v>
      </c>
      <c r="T63" s="106">
        <f t="shared" si="17"/>
        <v>0</v>
      </c>
      <c r="U63" s="106">
        <f t="shared" si="17"/>
        <v>0</v>
      </c>
      <c r="V63" s="106">
        <f t="shared" si="17"/>
        <v>0</v>
      </c>
      <c r="W63" s="106">
        <f t="shared" si="17"/>
        <v>0</v>
      </c>
      <c r="X63" s="106">
        <f t="shared" si="17"/>
        <v>0</v>
      </c>
      <c r="Y63" s="106">
        <f>Y13</f>
        <v>0</v>
      </c>
      <c r="Z63" s="106">
        <f>Z13</f>
        <v>0</v>
      </c>
      <c r="AA63" s="107">
        <f t="shared" si="17"/>
        <v>961.89446900000007</v>
      </c>
      <c r="AB63" s="107">
        <f t="shared" si="17"/>
        <v>964.24801099999991</v>
      </c>
      <c r="AC63" s="110">
        <f t="shared" si="16"/>
        <v>2.4467777660126533E-3</v>
      </c>
    </row>
    <row r="64" spans="1:30">
      <c r="A64" s="104" t="s">
        <v>9</v>
      </c>
      <c r="B64" s="104" t="str">
        <f t="shared" ref="B64:AB64" si="18">B17</f>
        <v>Cantidad</v>
      </c>
      <c r="C64" s="104" t="str">
        <f t="shared" si="18"/>
        <v>(Miles TM.)</v>
      </c>
      <c r="D64" s="105">
        <f>D17</f>
        <v>1272.656301</v>
      </c>
      <c r="E64" s="105">
        <f>E17</f>
        <v>1457.1284639999999</v>
      </c>
      <c r="F64" s="105">
        <f t="shared" si="18"/>
        <v>1372.5174649999999</v>
      </c>
      <c r="G64" s="105">
        <f t="shared" si="18"/>
        <v>1314.0726309999998</v>
      </c>
      <c r="H64" s="105">
        <f t="shared" si="18"/>
        <v>1007.2882920000002</v>
      </c>
      <c r="I64" s="105">
        <f t="shared" si="18"/>
        <v>1016.2970770000001</v>
      </c>
      <c r="J64" s="105">
        <f t="shared" si="18"/>
        <v>1079.006396</v>
      </c>
      <c r="K64" s="105">
        <f t="shared" si="18"/>
        <v>1149.2442489999999</v>
      </c>
      <c r="L64" s="105">
        <f t="shared" si="18"/>
        <v>1217.4060959999999</v>
      </c>
      <c r="M64" s="105">
        <f>M17</f>
        <v>1113.5873849999998</v>
      </c>
      <c r="N64" s="105">
        <f>N17</f>
        <v>1240.033964</v>
      </c>
      <c r="O64" s="106">
        <f t="shared" si="18"/>
        <v>94.994105000000005</v>
      </c>
      <c r="P64" s="106">
        <f t="shared" si="18"/>
        <v>105.311199</v>
      </c>
      <c r="Q64" s="106">
        <f t="shared" si="18"/>
        <v>0</v>
      </c>
      <c r="R64" s="106">
        <f t="shared" si="18"/>
        <v>0</v>
      </c>
      <c r="S64" s="106">
        <f t="shared" si="18"/>
        <v>0</v>
      </c>
      <c r="T64" s="106">
        <f t="shared" si="18"/>
        <v>0</v>
      </c>
      <c r="U64" s="106">
        <f t="shared" si="18"/>
        <v>0</v>
      </c>
      <c r="V64" s="106">
        <f t="shared" si="18"/>
        <v>0</v>
      </c>
      <c r="W64" s="106">
        <f t="shared" si="18"/>
        <v>0</v>
      </c>
      <c r="X64" s="106">
        <f t="shared" si="18"/>
        <v>0</v>
      </c>
      <c r="Y64" s="106">
        <f>Y17</f>
        <v>0</v>
      </c>
      <c r="Z64" s="106">
        <f>Z17</f>
        <v>0</v>
      </c>
      <c r="AA64" s="107">
        <f t="shared" si="18"/>
        <v>205.698555</v>
      </c>
      <c r="AB64" s="107">
        <f t="shared" si="18"/>
        <v>200.30530400000001</v>
      </c>
      <c r="AC64" s="110">
        <f t="shared" si="16"/>
        <v>-2.621919731035538E-2</v>
      </c>
    </row>
    <row r="65" spans="1:29">
      <c r="A65" s="104" t="s">
        <v>11</v>
      </c>
      <c r="B65" s="104" t="str">
        <f t="shared" ref="B65:AB65" si="19">B21</f>
        <v>Cantidad</v>
      </c>
      <c r="C65" s="104" t="str">
        <f t="shared" si="19"/>
        <v>(Millones Oz. Tr.)</v>
      </c>
      <c r="D65" s="105">
        <f>D21</f>
        <v>40.359925000000004</v>
      </c>
      <c r="E65" s="105">
        <f>E21</f>
        <v>39.690534</v>
      </c>
      <c r="F65" s="105">
        <f t="shared" si="19"/>
        <v>16.249386999999999</v>
      </c>
      <c r="G65" s="105">
        <f t="shared" si="19"/>
        <v>6.1603579999999996</v>
      </c>
      <c r="H65" s="105">
        <f t="shared" si="19"/>
        <v>6.5176329999999991</v>
      </c>
      <c r="I65" s="105">
        <f t="shared" si="19"/>
        <v>6.9355449999999994</v>
      </c>
      <c r="J65" s="105">
        <f t="shared" si="19"/>
        <v>21.204193999999998</v>
      </c>
      <c r="K65" s="105">
        <f t="shared" si="19"/>
        <v>17.144968000000002</v>
      </c>
      <c r="L65" s="105">
        <f t="shared" si="19"/>
        <v>8.9059539999999995</v>
      </c>
      <c r="M65" s="105">
        <f>M21</f>
        <v>7.1565099999999982</v>
      </c>
      <c r="N65" s="105">
        <f>N21</f>
        <v>6.9465319999999995</v>
      </c>
      <c r="O65" s="106">
        <f t="shared" si="19"/>
        <v>0.65115500000000004</v>
      </c>
      <c r="P65" s="106">
        <f t="shared" si="19"/>
        <v>0.51156800000000002</v>
      </c>
      <c r="Q65" s="106">
        <f t="shared" si="19"/>
        <v>0</v>
      </c>
      <c r="R65" s="106">
        <f t="shared" si="19"/>
        <v>0</v>
      </c>
      <c r="S65" s="106">
        <f t="shared" si="19"/>
        <v>0</v>
      </c>
      <c r="T65" s="106">
        <f t="shared" si="19"/>
        <v>0</v>
      </c>
      <c r="U65" s="106">
        <f t="shared" si="19"/>
        <v>0</v>
      </c>
      <c r="V65" s="106">
        <f t="shared" si="19"/>
        <v>0</v>
      </c>
      <c r="W65" s="106">
        <f t="shared" si="19"/>
        <v>0</v>
      </c>
      <c r="X65" s="106">
        <f t="shared" si="19"/>
        <v>0</v>
      </c>
      <c r="Y65" s="106">
        <f>Y21</f>
        <v>0</v>
      </c>
      <c r="Z65" s="106">
        <f>Z21</f>
        <v>0</v>
      </c>
      <c r="AA65" s="107">
        <f t="shared" si="19"/>
        <v>0.97533099999999995</v>
      </c>
      <c r="AB65" s="107">
        <f t="shared" si="19"/>
        <v>1.1627230000000002</v>
      </c>
      <c r="AC65" s="110">
        <f t="shared" si="16"/>
        <v>0.19213169682907671</v>
      </c>
    </row>
    <row r="66" spans="1:29">
      <c r="A66" s="104" t="s">
        <v>14</v>
      </c>
      <c r="B66" s="104" t="str">
        <f t="shared" ref="B66:AB66" si="20">B25</f>
        <v>Cantidad</v>
      </c>
      <c r="C66" s="104" t="str">
        <f t="shared" si="20"/>
        <v>(Miles TM.)</v>
      </c>
      <c r="D66" s="105">
        <f>D25</f>
        <v>416.63830099999996</v>
      </c>
      <c r="E66" s="105">
        <f>E25</f>
        <v>524.99695399999996</v>
      </c>
      <c r="F66" s="105">
        <f t="shared" si="20"/>
        <v>681.50997000000007</v>
      </c>
      <c r="G66" s="105">
        <f t="shared" si="20"/>
        <v>769.96655399999997</v>
      </c>
      <c r="H66" s="105">
        <f t="shared" si="20"/>
        <v>987.66261499999996</v>
      </c>
      <c r="I66" s="105">
        <f t="shared" si="20"/>
        <v>1169.6602899999998</v>
      </c>
      <c r="J66" s="105">
        <f t="shared" si="20"/>
        <v>855.15530999999999</v>
      </c>
      <c r="K66" s="105">
        <f t="shared" si="20"/>
        <v>771.45482600000003</v>
      </c>
      <c r="L66" s="105">
        <f t="shared" si="20"/>
        <v>938.35960200000011</v>
      </c>
      <c r="M66" s="105">
        <f>M25</f>
        <v>942.30815900000005</v>
      </c>
      <c r="N66" s="105">
        <f>N25</f>
        <v>856.21164399999998</v>
      </c>
      <c r="O66" s="106">
        <f t="shared" si="20"/>
        <v>58.864221999999998</v>
      </c>
      <c r="P66" s="106">
        <f t="shared" si="20"/>
        <v>67.935218000000006</v>
      </c>
      <c r="Q66" s="106">
        <f t="shared" si="20"/>
        <v>0</v>
      </c>
      <c r="R66" s="106">
        <f t="shared" si="20"/>
        <v>0</v>
      </c>
      <c r="S66" s="106">
        <f t="shared" si="20"/>
        <v>0</v>
      </c>
      <c r="T66" s="106">
        <f t="shared" si="20"/>
        <v>0</v>
      </c>
      <c r="U66" s="106">
        <f t="shared" si="20"/>
        <v>0</v>
      </c>
      <c r="V66" s="106">
        <f t="shared" si="20"/>
        <v>0</v>
      </c>
      <c r="W66" s="106">
        <f t="shared" si="20"/>
        <v>0</v>
      </c>
      <c r="X66" s="106">
        <f t="shared" si="20"/>
        <v>0</v>
      </c>
      <c r="Y66" s="106">
        <f>Y25</f>
        <v>0</v>
      </c>
      <c r="Z66" s="106">
        <f>Z25</f>
        <v>0</v>
      </c>
      <c r="AA66" s="107">
        <f t="shared" si="20"/>
        <v>130.36867999999998</v>
      </c>
      <c r="AB66" s="107">
        <f t="shared" si="20"/>
        <v>126.79944</v>
      </c>
      <c r="AC66" s="110">
        <f t="shared" si="16"/>
        <v>-2.7378048163101631E-2</v>
      </c>
    </row>
    <row r="67" spans="1:29">
      <c r="A67" s="104" t="s">
        <v>15</v>
      </c>
      <c r="B67" s="104" t="str">
        <f t="shared" ref="B67:AB67" si="21">B33</f>
        <v>Cantidad</v>
      </c>
      <c r="C67" s="104" t="str">
        <f t="shared" si="21"/>
        <v>(Miles TM.)</v>
      </c>
      <c r="D67" s="105">
        <f>D33</f>
        <v>41.111622999999994</v>
      </c>
      <c r="E67" s="105">
        <f>E33</f>
        <v>38.263483999999998</v>
      </c>
      <c r="F67" s="105">
        <f t="shared" si="21"/>
        <v>37.071149999999996</v>
      </c>
      <c r="G67" s="105">
        <f t="shared" si="21"/>
        <v>39.02278900000001</v>
      </c>
      <c r="H67" s="105">
        <f t="shared" si="21"/>
        <v>31.899958000000002</v>
      </c>
      <c r="I67" s="105">
        <f t="shared" si="21"/>
        <v>25.545801000000001</v>
      </c>
      <c r="J67" s="105">
        <f t="shared" si="21"/>
        <v>23.824697999999998</v>
      </c>
      <c r="K67" s="105">
        <f t="shared" si="21"/>
        <v>24.640213999999997</v>
      </c>
      <c r="L67" s="105">
        <f t="shared" si="21"/>
        <v>20.111056000000001</v>
      </c>
      <c r="M67" s="105">
        <f>M33</f>
        <v>19.371681000000002</v>
      </c>
      <c r="N67" s="105">
        <f>N33</f>
        <v>18.695043000000002</v>
      </c>
      <c r="O67" s="106">
        <f t="shared" si="21"/>
        <v>1.6121780000000001</v>
      </c>
      <c r="P67" s="106">
        <f t="shared" si="21"/>
        <v>1.1259809999999999</v>
      </c>
      <c r="Q67" s="106">
        <f t="shared" si="21"/>
        <v>0</v>
      </c>
      <c r="R67" s="106">
        <f t="shared" si="21"/>
        <v>0</v>
      </c>
      <c r="S67" s="106">
        <f t="shared" si="21"/>
        <v>0</v>
      </c>
      <c r="T67" s="106">
        <f t="shared" si="21"/>
        <v>0</v>
      </c>
      <c r="U67" s="106">
        <f t="shared" si="21"/>
        <v>0</v>
      </c>
      <c r="V67" s="106">
        <f t="shared" si="21"/>
        <v>0</v>
      </c>
      <c r="W67" s="106">
        <f t="shared" si="21"/>
        <v>0</v>
      </c>
      <c r="X67" s="106">
        <f t="shared" si="21"/>
        <v>0</v>
      </c>
      <c r="Y67" s="106">
        <f>Y33</f>
        <v>0</v>
      </c>
      <c r="Z67" s="106">
        <f>Z33</f>
        <v>0</v>
      </c>
      <c r="AA67" s="107">
        <f t="shared" si="21"/>
        <v>2.7173499999999997</v>
      </c>
      <c r="AB67" s="107">
        <f t="shared" si="21"/>
        <v>2.738159</v>
      </c>
      <c r="AC67" s="110">
        <f t="shared" si="16"/>
        <v>7.6578283989918727E-3</v>
      </c>
    </row>
    <row r="68" spans="1:29">
      <c r="A68" s="104" t="s">
        <v>16</v>
      </c>
      <c r="B68" s="104" t="str">
        <f>B37</f>
        <v>Cantidad</v>
      </c>
      <c r="C68" s="104" t="str">
        <f>C37</f>
        <v>(Miles TM.)</v>
      </c>
      <c r="D68" s="105">
        <f>D29</f>
        <v>7.1777029999999993</v>
      </c>
      <c r="E68" s="105">
        <f>E29</f>
        <v>6.8411140000000001</v>
      </c>
      <c r="F68" s="105">
        <f>F29</f>
        <v>6.7791249999999996</v>
      </c>
      <c r="G68" s="105">
        <f t="shared" ref="G68:L68" si="22">G29</f>
        <v>7.959607000000001</v>
      </c>
      <c r="H68" s="105">
        <f t="shared" si="22"/>
        <v>9.2557340000000003</v>
      </c>
      <c r="I68" s="105">
        <f t="shared" si="22"/>
        <v>9.7848829999999989</v>
      </c>
      <c r="J68" s="105">
        <f t="shared" si="22"/>
        <v>10.373199999999999</v>
      </c>
      <c r="K68" s="105">
        <f t="shared" si="22"/>
        <v>11.368120999999999</v>
      </c>
      <c r="L68" s="105">
        <f t="shared" si="22"/>
        <v>11.646831000000001</v>
      </c>
      <c r="M68" s="105">
        <f>M29</f>
        <v>11.050374</v>
      </c>
      <c r="N68" s="105">
        <f>N29</f>
        <v>11.463353000000001</v>
      </c>
      <c r="O68" s="416">
        <f t="shared" ref="O68:X68" si="23">O29</f>
        <v>1.5377129999999999</v>
      </c>
      <c r="P68" s="416">
        <f t="shared" si="23"/>
        <v>1.3923709999999998</v>
      </c>
      <c r="Q68" s="416">
        <f t="shared" si="23"/>
        <v>0</v>
      </c>
      <c r="R68" s="416">
        <f t="shared" si="23"/>
        <v>0</v>
      </c>
      <c r="S68" s="416">
        <f t="shared" si="23"/>
        <v>0</v>
      </c>
      <c r="T68" s="416">
        <f t="shared" si="23"/>
        <v>0</v>
      </c>
      <c r="U68" s="416">
        <f t="shared" si="23"/>
        <v>0</v>
      </c>
      <c r="V68" s="416">
        <f t="shared" si="23"/>
        <v>0</v>
      </c>
      <c r="W68" s="416">
        <f t="shared" si="23"/>
        <v>0</v>
      </c>
      <c r="X68" s="416">
        <f t="shared" si="23"/>
        <v>0</v>
      </c>
      <c r="Y68" s="416">
        <f>Y29</f>
        <v>0</v>
      </c>
      <c r="Z68" s="416">
        <f>Z29</f>
        <v>0</v>
      </c>
      <c r="AA68" s="107">
        <f>AA29</f>
        <v>1.3050299999999999</v>
      </c>
      <c r="AB68" s="413">
        <f>AB29</f>
        <v>2.9300839999999999</v>
      </c>
      <c r="AC68" s="110">
        <f t="shared" si="16"/>
        <v>1.2452234814525336</v>
      </c>
    </row>
    <row r="69" spans="1:29">
      <c r="A69" s="104" t="s">
        <v>18</v>
      </c>
      <c r="B69" s="104" t="str">
        <f t="shared" ref="B69:AB69" si="24">B37</f>
        <v>Cantidad</v>
      </c>
      <c r="C69" s="104" t="str">
        <f t="shared" si="24"/>
        <v>(Miles TM.)</v>
      </c>
      <c r="D69" s="105">
        <f>D37</f>
        <v>16.161707224000001</v>
      </c>
      <c r="E69" s="105">
        <f>E37</f>
        <v>18.255964222000003</v>
      </c>
      <c r="F69" s="105">
        <f t="shared" si="24"/>
        <v>12.22908432</v>
      </c>
      <c r="G69" s="105">
        <f t="shared" si="24"/>
        <v>16.693816124000001</v>
      </c>
      <c r="H69" s="105">
        <f t="shared" si="24"/>
        <v>19.451061820000003</v>
      </c>
      <c r="I69" s="105">
        <f t="shared" si="24"/>
        <v>17.877299378000004</v>
      </c>
      <c r="J69" s="105">
        <f t="shared" si="24"/>
        <v>18.448508504000003</v>
      </c>
      <c r="K69" s="105">
        <f t="shared" si="24"/>
        <v>16.477174284000004</v>
      </c>
      <c r="L69" s="105">
        <f>L37</f>
        <v>17.754669809999999</v>
      </c>
      <c r="M69" s="105">
        <f>M37</f>
        <v>24.406133279999999</v>
      </c>
      <c r="N69" s="105">
        <f>N37</f>
        <v>25.183071454</v>
      </c>
      <c r="O69" s="106">
        <f t="shared" si="24"/>
        <v>1.6488150560000001</v>
      </c>
      <c r="P69" s="106">
        <f t="shared" si="24"/>
        <v>2.0663966679999999</v>
      </c>
      <c r="Q69" s="106">
        <f t="shared" si="24"/>
        <v>0</v>
      </c>
      <c r="R69" s="106">
        <f t="shared" si="24"/>
        <v>0</v>
      </c>
      <c r="S69" s="106">
        <f t="shared" si="24"/>
        <v>0</v>
      </c>
      <c r="T69" s="106">
        <f t="shared" si="24"/>
        <v>0</v>
      </c>
      <c r="U69" s="106">
        <f t="shared" si="24"/>
        <v>0</v>
      </c>
      <c r="V69" s="106">
        <f>V37</f>
        <v>0</v>
      </c>
      <c r="W69" s="106">
        <f>W37</f>
        <v>0</v>
      </c>
      <c r="X69" s="106">
        <f>X37</f>
        <v>0</v>
      </c>
      <c r="Y69" s="106">
        <f>Y37</f>
        <v>0</v>
      </c>
      <c r="Z69" s="106">
        <f>Z37</f>
        <v>0</v>
      </c>
      <c r="AA69" s="107">
        <f t="shared" si="24"/>
        <v>3.3261134459999999</v>
      </c>
      <c r="AB69" s="107">
        <f t="shared" si="24"/>
        <v>3.715211724</v>
      </c>
      <c r="AC69" s="110">
        <f t="shared" si="16"/>
        <v>0.11698286433011829</v>
      </c>
    </row>
    <row r="70" spans="1:29">
      <c r="AC70" s="12"/>
    </row>
    <row r="72" spans="1:29" ht="23.25" customHeight="1">
      <c r="D72" s="645" t="s">
        <v>173</v>
      </c>
      <c r="E72" s="645"/>
      <c r="F72" s="645"/>
      <c r="G72" s="645"/>
      <c r="H72" s="645"/>
      <c r="I72" s="645"/>
      <c r="J72" s="645"/>
      <c r="K72" s="645"/>
      <c r="L72" s="645"/>
      <c r="M72" s="645"/>
      <c r="N72" s="645"/>
      <c r="O72" s="645"/>
      <c r="P72" s="645"/>
      <c r="Q72" s="645"/>
      <c r="R72" s="645"/>
      <c r="S72" s="645"/>
      <c r="T72" s="645"/>
      <c r="U72" s="645"/>
      <c r="V72" s="645"/>
      <c r="W72" s="645"/>
      <c r="X72" s="645"/>
      <c r="Y72" s="645"/>
      <c r="Z72" s="645"/>
      <c r="AA72" s="645"/>
      <c r="AB72" s="645"/>
      <c r="AC72" s="645"/>
    </row>
    <row r="73" spans="1:29">
      <c r="P73" s="96"/>
      <c r="Q73" s="96"/>
      <c r="R73" s="96"/>
      <c r="S73" s="125"/>
      <c r="T73" s="96"/>
      <c r="U73" s="125"/>
      <c r="V73" s="125"/>
      <c r="W73" s="125"/>
      <c r="X73" s="125"/>
      <c r="Y73" s="96"/>
    </row>
    <row r="74" spans="1:29">
      <c r="D74" s="644" t="s">
        <v>165</v>
      </c>
      <c r="E74" s="644"/>
      <c r="F74" s="644"/>
      <c r="G74" s="644"/>
      <c r="H74" s="644"/>
      <c r="I74" s="644"/>
      <c r="J74" s="644"/>
      <c r="K74" s="644"/>
      <c r="L74" s="644"/>
      <c r="M74" s="644"/>
      <c r="N74" s="644"/>
      <c r="O74" s="644"/>
      <c r="P74" s="644"/>
      <c r="Q74" s="644"/>
      <c r="R74" s="644"/>
      <c r="S74" s="644"/>
      <c r="T74" s="644"/>
      <c r="U74" s="644"/>
      <c r="V74" s="644"/>
      <c r="W74" s="644"/>
      <c r="X74" s="644"/>
      <c r="Y74" s="644"/>
      <c r="Z74" s="644"/>
      <c r="AA74" s="644"/>
      <c r="AB74" s="644"/>
      <c r="AC74" s="644"/>
    </row>
    <row r="75" spans="1:29">
      <c r="D75" s="644" t="s">
        <v>166</v>
      </c>
      <c r="E75" s="644"/>
      <c r="F75" s="644"/>
      <c r="G75" s="644"/>
      <c r="H75" s="644"/>
      <c r="I75" s="644"/>
      <c r="J75" s="644"/>
      <c r="K75" s="644"/>
      <c r="L75" s="644"/>
      <c r="M75" s="644"/>
      <c r="N75" s="644"/>
      <c r="O75" s="644"/>
      <c r="P75" s="644"/>
      <c r="Q75" s="644"/>
      <c r="R75" s="644"/>
      <c r="S75" s="644"/>
      <c r="T75" s="644"/>
      <c r="U75" s="644"/>
      <c r="V75" s="644"/>
      <c r="W75" s="644"/>
      <c r="X75" s="644"/>
      <c r="Y75" s="644"/>
      <c r="Z75" s="644"/>
      <c r="AA75" s="644"/>
      <c r="AB75" s="644"/>
      <c r="AC75" s="644"/>
    </row>
    <row r="76" spans="1:29">
      <c r="O76" s="96"/>
      <c r="P76" s="96"/>
      <c r="Q76" s="96"/>
      <c r="R76" s="125"/>
      <c r="S76" s="96"/>
      <c r="T76" s="96"/>
      <c r="U76" s="96"/>
      <c r="V76" s="96"/>
      <c r="W76" s="125"/>
      <c r="X76" s="96"/>
    </row>
    <row r="77" spans="1:29">
      <c r="D77" s="644" t="s">
        <v>167</v>
      </c>
      <c r="E77" s="644"/>
      <c r="F77" s="644"/>
      <c r="G77" s="644"/>
      <c r="H77" s="644"/>
      <c r="I77" s="644"/>
      <c r="J77" s="644"/>
      <c r="K77" s="644"/>
      <c r="L77" s="644"/>
      <c r="M77" s="644"/>
      <c r="N77" s="644"/>
      <c r="O77" s="644"/>
      <c r="P77" s="644"/>
      <c r="Q77" s="644"/>
      <c r="R77" s="644"/>
      <c r="S77" s="644"/>
      <c r="T77" s="644"/>
      <c r="U77" s="644"/>
      <c r="V77" s="644"/>
      <c r="W77" s="644"/>
      <c r="X77" s="644"/>
      <c r="Y77" s="644"/>
      <c r="Z77" s="644"/>
      <c r="AA77" s="644"/>
      <c r="AB77" s="644"/>
      <c r="AC77" s="644"/>
    </row>
    <row r="78" spans="1:29">
      <c r="O78" s="96"/>
      <c r="P78" s="96"/>
      <c r="Q78" s="96"/>
      <c r="R78" s="125"/>
      <c r="S78" s="96"/>
      <c r="T78" s="96"/>
      <c r="U78" s="96"/>
      <c r="V78" s="96"/>
      <c r="W78" s="125"/>
      <c r="X78" s="96"/>
    </row>
    <row r="79" spans="1:29">
      <c r="L79" s="130"/>
      <c r="O79" s="131"/>
      <c r="P79" s="131"/>
      <c r="Q79" s="131"/>
      <c r="R79" s="132"/>
      <c r="S79" s="131"/>
      <c r="T79" s="131"/>
      <c r="U79" s="96"/>
      <c r="V79" s="96"/>
      <c r="W79" s="125"/>
      <c r="X79" s="96"/>
    </row>
    <row r="80" spans="1:29">
      <c r="L80" s="130"/>
      <c r="O80" s="131"/>
      <c r="P80" s="131"/>
      <c r="Q80" s="131"/>
      <c r="R80" s="132"/>
      <c r="S80" s="131"/>
      <c r="T80" s="131"/>
      <c r="U80" s="96"/>
      <c r="V80" s="96"/>
      <c r="W80" s="125"/>
      <c r="X80" s="96"/>
    </row>
    <row r="81" spans="5:24">
      <c r="L81" s="129"/>
      <c r="O81" s="98"/>
      <c r="P81" s="98"/>
      <c r="Q81" s="98"/>
      <c r="R81" s="136"/>
      <c r="S81" s="98"/>
      <c r="T81" s="98"/>
      <c r="U81" s="98"/>
      <c r="V81" s="98"/>
      <c r="W81" s="125"/>
      <c r="X81" s="96"/>
    </row>
    <row r="82" spans="5:24">
      <c r="O82" s="96"/>
      <c r="P82" s="96"/>
      <c r="Q82" s="96"/>
      <c r="R82" s="125"/>
      <c r="S82" s="96"/>
      <c r="T82" s="96"/>
      <c r="U82" s="96"/>
      <c r="V82" s="96"/>
      <c r="W82" s="125"/>
      <c r="X82" s="96"/>
    </row>
    <row r="83" spans="5:24">
      <c r="J83" s="408"/>
      <c r="K83" s="408"/>
      <c r="L83" s="408"/>
      <c r="O83" s="137"/>
      <c r="P83" s="137"/>
      <c r="Q83" s="137"/>
      <c r="R83" s="137"/>
      <c r="S83" s="137"/>
      <c r="T83" s="137"/>
      <c r="U83" s="137"/>
      <c r="V83" s="137"/>
      <c r="W83" s="137"/>
      <c r="X83" s="137"/>
    </row>
    <row r="84" spans="5:24">
      <c r="J84" s="408"/>
      <c r="K84" s="408"/>
      <c r="L84" s="408"/>
    </row>
    <row r="85" spans="5:24">
      <c r="J85" s="408"/>
      <c r="K85" s="408"/>
      <c r="L85" s="408"/>
    </row>
    <row r="86" spans="5:24">
      <c r="J86" s="408"/>
      <c r="K86" s="408"/>
      <c r="L86" s="408"/>
    </row>
    <row r="87" spans="5:24">
      <c r="J87" s="408"/>
      <c r="K87" s="408"/>
      <c r="L87" s="408"/>
    </row>
    <row r="88" spans="5:24">
      <c r="J88" s="408"/>
      <c r="K88" s="408"/>
      <c r="L88" s="408"/>
      <c r="M88" s="4"/>
      <c r="N88" s="4"/>
      <c r="O88" s="96"/>
      <c r="P88" s="96"/>
      <c r="Q88" s="96"/>
      <c r="R88" s="135"/>
      <c r="S88" s="96"/>
      <c r="T88" s="135"/>
      <c r="U88" s="135"/>
      <c r="V88" s="135"/>
    </row>
    <row r="89" spans="5:24">
      <c r="J89" s="408"/>
      <c r="K89" s="408"/>
      <c r="L89" s="408"/>
      <c r="M89" s="4"/>
      <c r="N89" s="4"/>
      <c r="O89" s="96"/>
      <c r="P89" s="96"/>
      <c r="Q89" s="96"/>
      <c r="R89" s="135"/>
      <c r="S89" s="96"/>
      <c r="T89" s="135"/>
      <c r="U89" s="135"/>
      <c r="V89" s="135"/>
    </row>
    <row r="90" spans="5:24">
      <c r="J90" s="408"/>
      <c r="K90" s="408"/>
      <c r="L90" s="408"/>
      <c r="M90" s="4"/>
      <c r="N90" s="4"/>
      <c r="O90" s="96"/>
      <c r="P90" s="96"/>
      <c r="Q90" s="96"/>
      <c r="R90" s="135"/>
      <c r="S90" s="96"/>
      <c r="T90" s="135"/>
      <c r="U90" s="135"/>
      <c r="V90" s="135"/>
    </row>
    <row r="91" spans="5:24">
      <c r="J91" s="408"/>
      <c r="K91" s="408"/>
      <c r="L91" s="408"/>
      <c r="M91" s="4"/>
      <c r="N91" s="4"/>
      <c r="O91" s="96"/>
      <c r="P91" s="96"/>
      <c r="Q91" s="96"/>
      <c r="R91" s="135"/>
      <c r="S91" s="96"/>
      <c r="T91" s="135"/>
      <c r="U91" s="135"/>
      <c r="V91" s="135"/>
    </row>
    <row r="92" spans="5:24">
      <c r="J92" s="408"/>
      <c r="K92" s="408"/>
      <c r="L92" s="408"/>
      <c r="M92" s="4"/>
      <c r="N92" s="4"/>
      <c r="O92" s="96"/>
      <c r="P92" s="96"/>
      <c r="Q92" s="96"/>
      <c r="R92" s="135"/>
      <c r="S92" s="96"/>
      <c r="T92" s="135"/>
      <c r="U92" s="135"/>
      <c r="V92" s="135"/>
    </row>
    <row r="93" spans="5:24"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4"/>
      <c r="N93" s="4"/>
      <c r="O93" s="96"/>
      <c r="P93" s="96"/>
      <c r="Q93" s="96"/>
      <c r="R93" s="135"/>
      <c r="S93" s="96"/>
      <c r="T93" s="135"/>
      <c r="U93" s="135"/>
      <c r="V93" s="135"/>
    </row>
    <row r="94" spans="5:24"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O94" s="96"/>
      <c r="P94" s="96"/>
      <c r="Q94" s="96"/>
      <c r="R94" s="135"/>
      <c r="S94" s="96"/>
      <c r="T94" s="135"/>
      <c r="U94" s="135"/>
      <c r="V94" s="135"/>
    </row>
    <row r="95" spans="5:24">
      <c r="E95" s="6">
        <v>2023.844705</v>
      </c>
      <c r="F95" s="6">
        <v>4865.8083360000001</v>
      </c>
      <c r="G95" s="6">
        <v>894.04865899999993</v>
      </c>
      <c r="H95" s="6">
        <v>5.9477979999999988</v>
      </c>
      <c r="I95" s="6">
        <v>752.81950400000005</v>
      </c>
      <c r="J95" s="6">
        <v>16.201050000000002</v>
      </c>
      <c r="K95" s="6">
        <v>9.4060629999999996</v>
      </c>
      <c r="L95" s="6">
        <v>20.247055954</v>
      </c>
      <c r="O95" s="137"/>
      <c r="P95" s="137"/>
      <c r="Q95" s="137"/>
      <c r="R95" s="137"/>
      <c r="S95" s="137"/>
      <c r="T95" s="137"/>
      <c r="U95" s="137"/>
      <c r="V95" s="137"/>
    </row>
    <row r="96" spans="5:24">
      <c r="E96" s="6">
        <v>2134.97534</v>
      </c>
      <c r="F96" s="6">
        <v>5258.7451890000011</v>
      </c>
      <c r="G96" s="6">
        <v>994.68668500000001</v>
      </c>
      <c r="H96" s="6">
        <v>5.6772229999999997</v>
      </c>
      <c r="I96" s="6">
        <v>699.756485</v>
      </c>
      <c r="J96" s="6">
        <v>15.843512000000002</v>
      </c>
      <c r="K96" s="6">
        <v>9.8924320000000012</v>
      </c>
      <c r="L96" s="6">
        <v>19.825581373999999</v>
      </c>
    </row>
    <row r="97" spans="5:35">
      <c r="E97" s="6">
        <v>0.36586886060993762</v>
      </c>
      <c r="F97" s="6">
        <v>7.6456355456846925E-2</v>
      </c>
      <c r="G97" s="6">
        <v>0.63214533438441345</v>
      </c>
      <c r="H97" s="6">
        <v>-2.993044362689512E-2</v>
      </c>
      <c r="I97" s="6">
        <v>6.2997414048562739E-2</v>
      </c>
      <c r="J97" s="6">
        <v>0.13847925923263871</v>
      </c>
      <c r="K97" s="6">
        <v>0.43521668276104641</v>
      </c>
      <c r="L97" s="6">
        <v>0.26803403525440905</v>
      </c>
    </row>
    <row r="103" spans="5:35">
      <c r="O103" s="4" t="s">
        <v>137</v>
      </c>
      <c r="P103" s="4">
        <v>877.512989608834</v>
      </c>
      <c r="Q103" s="4">
        <v>564.53643808390007</v>
      </c>
      <c r="R103" s="4">
        <v>146.65418780015941</v>
      </c>
      <c r="S103" s="4">
        <v>7.5365141339719992</v>
      </c>
      <c r="T103" s="4">
        <v>99.913104528937069</v>
      </c>
      <c r="U103" s="4">
        <v>27.353139893823393</v>
      </c>
      <c r="V103" s="4">
        <v>66.769689257564991</v>
      </c>
      <c r="W103" s="4">
        <v>19.184964352212127</v>
      </c>
      <c r="X103" s="4">
        <v>3.6573926477878729</v>
      </c>
      <c r="Y103" s="4">
        <v>1813.1184203071912</v>
      </c>
      <c r="AB103" s="4">
        <v>187.35705999999999</v>
      </c>
      <c r="AC103" s="74">
        <v>473.95659699999999</v>
      </c>
      <c r="AD103" s="4">
        <v>94.812437000000003</v>
      </c>
      <c r="AE103" s="4">
        <v>0.44813199999999997</v>
      </c>
      <c r="AF103" s="4">
        <v>52.221519000000001</v>
      </c>
      <c r="AG103" s="4">
        <v>1.31603</v>
      </c>
      <c r="AH103" s="4">
        <v>1.3887149999999999</v>
      </c>
      <c r="AI103" s="4">
        <v>1.5830079720000001</v>
      </c>
    </row>
    <row r="104" spans="5:35">
      <c r="O104" s="4" t="s">
        <v>164</v>
      </c>
      <c r="P104" s="4">
        <v>1152.097331076262</v>
      </c>
      <c r="Q104" s="4">
        <v>602.2809352823781</v>
      </c>
      <c r="R104" s="4">
        <v>192.88567543248462</v>
      </c>
      <c r="S104" s="4">
        <v>9.0493834877759998</v>
      </c>
      <c r="T104" s="4">
        <v>156.37379032797375</v>
      </c>
      <c r="U104" s="4">
        <v>27.810328453472</v>
      </c>
      <c r="V104" s="4">
        <v>32.514615547974003</v>
      </c>
      <c r="W104" s="4">
        <v>23.393300919776348</v>
      </c>
      <c r="X104" s="4">
        <v>3.4352120802236534</v>
      </c>
      <c r="Y104" s="4">
        <v>2199.8405726083197</v>
      </c>
      <c r="AB104" s="4">
        <v>220.474942</v>
      </c>
      <c r="AC104" s="74">
        <v>487.93787200000003</v>
      </c>
      <c r="AD104" s="4">
        <v>110.88611800000001</v>
      </c>
      <c r="AE104" s="4">
        <v>0.52719899999999997</v>
      </c>
      <c r="AF104" s="4">
        <v>78.147160999999997</v>
      </c>
      <c r="AG104" s="4">
        <v>1.4013199999999999</v>
      </c>
      <c r="AH104" s="4">
        <v>0.74816900000000008</v>
      </c>
      <c r="AI104" s="4">
        <v>1.743105474</v>
      </c>
    </row>
    <row r="105" spans="5:35">
      <c r="O105" s="4" t="s">
        <v>139</v>
      </c>
      <c r="P105" s="4">
        <v>1016.9505004080187</v>
      </c>
      <c r="Q105" s="4">
        <v>597.29400202808904</v>
      </c>
      <c r="R105" s="4">
        <v>175.07894669617579</v>
      </c>
      <c r="S105" s="4">
        <v>10.008598209219</v>
      </c>
      <c r="T105" s="4">
        <v>79.031078571565885</v>
      </c>
      <c r="U105" s="4">
        <v>35.308213501116761</v>
      </c>
      <c r="V105" s="4">
        <v>54.889995852147003</v>
      </c>
      <c r="W105" s="4">
        <v>27.419922635552243</v>
      </c>
      <c r="X105" s="4">
        <v>2.2047323644477572</v>
      </c>
      <c r="Y105" s="4">
        <v>1998.1859902663321</v>
      </c>
      <c r="AB105" s="4">
        <v>192.605693</v>
      </c>
      <c r="AC105" s="74">
        <v>485.17361399999999</v>
      </c>
      <c r="AD105" s="4">
        <v>97.585436000000001</v>
      </c>
      <c r="AE105" s="4">
        <v>0.56929700000000005</v>
      </c>
      <c r="AF105" s="4">
        <v>40.207471000000005</v>
      </c>
      <c r="AG105" s="4">
        <v>1.811407</v>
      </c>
      <c r="AH105" s="4">
        <v>1.2708390000000001</v>
      </c>
      <c r="AI105" s="4">
        <v>1.9565257700000001</v>
      </c>
    </row>
    <row r="106" spans="5:35">
      <c r="O106" s="4" t="s">
        <v>140</v>
      </c>
      <c r="P106" s="4">
        <v>932.37122374280852</v>
      </c>
      <c r="Q106" s="4">
        <v>638.06696449054459</v>
      </c>
      <c r="R106" s="4">
        <v>122.63162038813056</v>
      </c>
      <c r="S106" s="4">
        <v>9.1513478096400007</v>
      </c>
      <c r="T106" s="4">
        <v>114.85748643452975</v>
      </c>
      <c r="U106" s="4">
        <v>34.129454632682446</v>
      </c>
      <c r="V106" s="4">
        <v>56.789979484089002</v>
      </c>
      <c r="W106" s="4">
        <v>21.769065244547917</v>
      </c>
      <c r="X106" s="4">
        <v>0.46773675545208349</v>
      </c>
      <c r="Y106" s="4">
        <v>1930.2348789824248</v>
      </c>
      <c r="AB106" s="4">
        <v>198.84464400000002</v>
      </c>
      <c r="AC106" s="74">
        <v>503.83890400000001</v>
      </c>
      <c r="AD106" s="4">
        <v>71.078895000000003</v>
      </c>
      <c r="AE106" s="4">
        <v>0.51117999999999997</v>
      </c>
      <c r="AF106" s="4">
        <v>58.482250999999998</v>
      </c>
      <c r="AG106" s="4">
        <v>1.7588790000000001</v>
      </c>
      <c r="AH106" s="4">
        <v>1.45044</v>
      </c>
      <c r="AI106" s="4">
        <v>1.3996478880000001</v>
      </c>
    </row>
    <row r="107" spans="5:35">
      <c r="O107" s="4" t="s">
        <v>141</v>
      </c>
      <c r="P107" s="4">
        <v>1081.7938706125856</v>
      </c>
      <c r="Q107" s="4">
        <v>602.65854651769291</v>
      </c>
      <c r="R107" s="4">
        <v>228.85546537778995</v>
      </c>
      <c r="S107" s="4">
        <v>9.6489415464779995</v>
      </c>
      <c r="T107" s="4">
        <v>138.56335649197595</v>
      </c>
      <c r="U107" s="4">
        <v>34.374069326525401</v>
      </c>
      <c r="V107" s="4">
        <v>43.271902595007006</v>
      </c>
      <c r="W107" s="4">
        <v>29.520713922088724</v>
      </c>
      <c r="X107" s="4">
        <v>1.827466077911275</v>
      </c>
      <c r="Y107" s="4">
        <v>2170.5143324680544</v>
      </c>
      <c r="AB107" s="4">
        <v>224.091903</v>
      </c>
      <c r="AC107" s="74">
        <v>483.70285100000001</v>
      </c>
      <c r="AD107" s="4">
        <v>125.731363</v>
      </c>
      <c r="AE107" s="4">
        <v>0.56509799999999999</v>
      </c>
      <c r="AF107" s="4">
        <v>74.795335999999992</v>
      </c>
      <c r="AG107" s="4">
        <v>1.723708</v>
      </c>
      <c r="AH107" s="4">
        <v>1.2173690000000001</v>
      </c>
      <c r="AI107" s="4">
        <v>1.8504337840000002</v>
      </c>
    </row>
    <row r="108" spans="5:35">
      <c r="O108" s="4" t="s">
        <v>142</v>
      </c>
      <c r="P108" s="4">
        <v>1185.9683140111545</v>
      </c>
      <c r="Q108" s="4">
        <v>726.61221799030193</v>
      </c>
      <c r="R108" s="4">
        <v>188.24303836137605</v>
      </c>
      <c r="S108" s="4">
        <v>10.68768956295</v>
      </c>
      <c r="T108" s="4">
        <v>149.14662291012431</v>
      </c>
      <c r="U108" s="4">
        <v>27.301988371810577</v>
      </c>
      <c r="V108" s="4">
        <v>27.805291660605995</v>
      </c>
      <c r="W108" s="4">
        <v>26.851422099237009</v>
      </c>
      <c r="X108" s="4">
        <v>4.2425449007629901</v>
      </c>
      <c r="Y108" s="4">
        <v>2346.8591298683232</v>
      </c>
      <c r="AB108" s="4">
        <v>244.116319</v>
      </c>
      <c r="AC108" s="74">
        <v>576.94197199999996</v>
      </c>
      <c r="AD108" s="4">
        <v>106.254958</v>
      </c>
      <c r="AE108" s="4">
        <v>0.62961</v>
      </c>
      <c r="AF108" s="4">
        <v>80.362998000000005</v>
      </c>
      <c r="AG108" s="4">
        <v>1.3803160000000001</v>
      </c>
      <c r="AH108" s="4">
        <v>1.0566420000000001</v>
      </c>
      <c r="AI108" s="4">
        <v>1.7792370160000002</v>
      </c>
    </row>
    <row r="109" spans="5:35">
      <c r="P109" s="4">
        <v>837.88827333818551</v>
      </c>
      <c r="Q109" s="4">
        <v>616.27396640801544</v>
      </c>
      <c r="R109" s="4">
        <v>154.76742697780972</v>
      </c>
      <c r="S109" s="4">
        <v>9.7940026013520001</v>
      </c>
      <c r="T109" s="4">
        <v>134.12656692043407</v>
      </c>
      <c r="U109" s="4">
        <v>31.23221820174378</v>
      </c>
      <c r="V109" s="4">
        <v>30.815104144060001</v>
      </c>
      <c r="W109" s="4">
        <v>30.096915452122811</v>
      </c>
      <c r="X109" s="4">
        <v>3.5868595478771859</v>
      </c>
      <c r="Y109" s="4">
        <v>1848.5813335916005</v>
      </c>
      <c r="AB109" s="4">
        <v>170.49120000000002</v>
      </c>
      <c r="AC109" s="74">
        <v>498.51424500000002</v>
      </c>
      <c r="AD109" s="4">
        <v>84.956900000000005</v>
      </c>
      <c r="AE109" s="4">
        <v>0.601908</v>
      </c>
      <c r="AF109" s="4">
        <v>69.146689999999992</v>
      </c>
      <c r="AG109" s="4">
        <v>1.5880810000000001</v>
      </c>
      <c r="AH109" s="4">
        <v>0.78912099999999996</v>
      </c>
      <c r="AI109" s="4">
        <v>2.380517652</v>
      </c>
    </row>
    <row r="110" spans="5:35">
      <c r="P110" s="4">
        <v>1183.1459136614628</v>
      </c>
      <c r="Q110" s="4">
        <v>814.47460232081937</v>
      </c>
      <c r="R110" s="4">
        <v>156.00303309331207</v>
      </c>
      <c r="S110" s="4">
        <v>10.427459544003</v>
      </c>
      <c r="T110" s="4">
        <v>161.3793826152648</v>
      </c>
      <c r="U110" s="4">
        <v>34.245846255525201</v>
      </c>
      <c r="V110" s="4">
        <v>37.25317312064</v>
      </c>
      <c r="W110" s="4">
        <v>29.256239137801682</v>
      </c>
      <c r="X110" s="4">
        <v>5.3001198621983185</v>
      </c>
      <c r="Y110" s="4">
        <v>2431.4857696110266</v>
      </c>
      <c r="AB110" s="4">
        <v>225.30031700000001</v>
      </c>
      <c r="AC110" s="74">
        <v>635.75518399999999</v>
      </c>
      <c r="AD110" s="4">
        <v>83.938490999999999</v>
      </c>
      <c r="AE110" s="4">
        <v>0.63643700000000003</v>
      </c>
      <c r="AF110" s="4">
        <v>79.656102000000004</v>
      </c>
      <c r="AG110" s="4">
        <v>1.7392350000000001</v>
      </c>
      <c r="AH110" s="4">
        <v>0.82909299999999997</v>
      </c>
      <c r="AI110" s="4">
        <v>2.226119722</v>
      </c>
    </row>
    <row r="111" spans="5:35">
      <c r="P111" s="4">
        <v>1501.7745505865835</v>
      </c>
      <c r="Q111" s="4">
        <v>785.6586301279583</v>
      </c>
      <c r="R111" s="4">
        <v>233.75724267104113</v>
      </c>
      <c r="S111" s="4">
        <v>8.5680925189300012</v>
      </c>
      <c r="T111" s="4">
        <v>184.89987943462967</v>
      </c>
      <c r="U111" s="4">
        <v>31.376335977625772</v>
      </c>
      <c r="V111" s="4">
        <v>41.476104126998003</v>
      </c>
      <c r="W111" s="4">
        <v>37.270560601099305</v>
      </c>
      <c r="X111" s="4">
        <v>4.0074623989006923</v>
      </c>
      <c r="Y111" s="4">
        <v>2828.7888584437665</v>
      </c>
      <c r="AB111" s="4">
        <v>266.894338</v>
      </c>
      <c r="AC111" s="74">
        <v>597.46858699999996</v>
      </c>
      <c r="AD111" s="4">
        <v>109.25457400000001</v>
      </c>
      <c r="AE111" s="4">
        <v>0.496699</v>
      </c>
      <c r="AF111" s="4">
        <v>89.353723000000002</v>
      </c>
      <c r="AG111" s="4">
        <v>1.5302290000000001</v>
      </c>
      <c r="AH111" s="4">
        <v>1.1837230000000001</v>
      </c>
      <c r="AI111" s="4">
        <v>2.39237302</v>
      </c>
    </row>
    <row r="112" spans="5:35">
      <c r="P112" s="4">
        <v>1200.7390798082058</v>
      </c>
      <c r="Q112" s="4">
        <v>662.52371394593831</v>
      </c>
      <c r="R112" s="4">
        <v>234.6542011580062</v>
      </c>
      <c r="S112" s="4">
        <v>11.895936145204999</v>
      </c>
      <c r="T112" s="4">
        <v>167.84443770407199</v>
      </c>
      <c r="U112" s="4">
        <v>33.121515885807604</v>
      </c>
      <c r="V112" s="4">
        <v>6.0610828047120009</v>
      </c>
      <c r="W112" s="4">
        <v>39.25270498440748</v>
      </c>
      <c r="X112" s="4">
        <v>2.762174015592521</v>
      </c>
      <c r="Y112" s="4">
        <v>2358.8548464519467</v>
      </c>
      <c r="AB112" s="4">
        <v>205.480109</v>
      </c>
      <c r="AC112" s="74">
        <v>517.793498</v>
      </c>
      <c r="AD112" s="4">
        <v>110.577687</v>
      </c>
      <c r="AE112" s="4">
        <v>0.69166300000000003</v>
      </c>
      <c r="AF112" s="4">
        <v>79.821827999999996</v>
      </c>
      <c r="AG112" s="4">
        <v>1.5943069999999999</v>
      </c>
      <c r="AH112" s="4">
        <v>0.15812000000000001</v>
      </c>
      <c r="AI112" s="4">
        <v>2.5146130759999998</v>
      </c>
    </row>
    <row r="113" spans="16:35">
      <c r="P113" s="4">
        <v>1414.6036693482956</v>
      </c>
      <c r="Q113" s="4">
        <v>670.66800021853544</v>
      </c>
      <c r="R113" s="4">
        <v>236.9158420656174</v>
      </c>
      <c r="S113" s="4">
        <v>10.501370283000002</v>
      </c>
      <c r="T113" s="4">
        <v>159.22353457923711</v>
      </c>
      <c r="U113" s="4">
        <v>25.807968169581027</v>
      </c>
      <c r="V113" s="4">
        <v>41.941520464330999</v>
      </c>
      <c r="W113" s="4">
        <v>36.483104243370491</v>
      </c>
      <c r="X113" s="4">
        <v>0.11670975662951122</v>
      </c>
      <c r="Y113" s="4">
        <v>2596.2617191285972</v>
      </c>
      <c r="AB113" s="4">
        <v>234.752419</v>
      </c>
      <c r="AC113" s="74">
        <v>522.83124299999997</v>
      </c>
      <c r="AD113" s="4">
        <v>110.558477</v>
      </c>
      <c r="AE113" s="4">
        <v>0.61899999999999999</v>
      </c>
      <c r="AF113" s="4">
        <v>76.341661999999999</v>
      </c>
      <c r="AG113" s="4">
        <v>1.3354889999999999</v>
      </c>
      <c r="AH113" s="4">
        <v>2.4722950720000001</v>
      </c>
      <c r="AI113" s="4">
        <v>2.4722950720000001</v>
      </c>
    </row>
    <row r="114" spans="16:35"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AB114" s="4">
        <v>0</v>
      </c>
      <c r="AC114" s="7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</row>
  </sheetData>
  <mergeCells count="6">
    <mergeCell ref="AA4:AB4"/>
    <mergeCell ref="F4:L4"/>
    <mergeCell ref="D74:AC74"/>
    <mergeCell ref="D75:AC75"/>
    <mergeCell ref="D77:AC77"/>
    <mergeCell ref="D72:AC7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fitToWidth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0"/>
  </sheetPr>
  <dimension ref="A1:K82"/>
  <sheetViews>
    <sheetView view="pageBreakPreview" zoomScaleNormal="100" zoomScaleSheetLayoutView="100" workbookViewId="0"/>
  </sheetViews>
  <sheetFormatPr baseColWidth="10" defaultColWidth="11.42578125" defaultRowHeight="15"/>
  <cols>
    <col min="1" max="1" width="16.28515625" style="157" customWidth="1"/>
    <col min="2" max="2" width="18.85546875" style="153" bestFit="1" customWidth="1"/>
    <col min="3" max="3" width="12.85546875" style="153" bestFit="1" customWidth="1"/>
    <col min="4" max="4" width="18.85546875" style="153" bestFit="1" customWidth="1"/>
    <col min="5" max="5" width="16" style="153" bestFit="1" customWidth="1"/>
    <col min="6" max="9" width="18.85546875" style="153" bestFit="1" customWidth="1"/>
    <col min="10" max="11" width="12.85546875" style="153" customWidth="1"/>
    <col min="12" max="12" width="2.5703125" style="154" customWidth="1"/>
    <col min="13" max="16384" width="11.42578125" style="154"/>
  </cols>
  <sheetData>
    <row r="1" spans="1:11">
      <c r="A1" s="229" t="s">
        <v>262</v>
      </c>
    </row>
    <row r="2" spans="1:11" ht="15.75">
      <c r="A2" s="138" t="s">
        <v>263</v>
      </c>
    </row>
    <row r="3" spans="1:11" ht="15.75">
      <c r="A3" s="138"/>
    </row>
    <row r="4" spans="1:11">
      <c r="A4" s="8" t="s">
        <v>436</v>
      </c>
    </row>
    <row r="5" spans="1:11">
      <c r="A5" s="164" t="s">
        <v>259</v>
      </c>
      <c r="B5" s="409" t="s">
        <v>201</v>
      </c>
      <c r="C5" s="409" t="s">
        <v>202</v>
      </c>
      <c r="D5" s="409" t="s">
        <v>203</v>
      </c>
      <c r="E5" s="409" t="s">
        <v>204</v>
      </c>
      <c r="F5" s="409" t="s">
        <v>205</v>
      </c>
      <c r="G5" s="409" t="s">
        <v>207</v>
      </c>
      <c r="H5" s="409" t="s">
        <v>206</v>
      </c>
      <c r="I5" s="409" t="s">
        <v>208</v>
      </c>
      <c r="J5" s="409" t="s">
        <v>26</v>
      </c>
      <c r="K5" s="409" t="s">
        <v>55</v>
      </c>
    </row>
    <row r="6" spans="1:11">
      <c r="A6" s="157">
        <v>2009</v>
      </c>
      <c r="B6" s="158">
        <v>5935</v>
      </c>
      <c r="C6" s="158">
        <v>6791</v>
      </c>
      <c r="D6" s="158">
        <v>1233</v>
      </c>
      <c r="E6" s="153">
        <v>214</v>
      </c>
      <c r="F6" s="158">
        <v>1116</v>
      </c>
      <c r="G6" s="153">
        <v>591</v>
      </c>
      <c r="H6" s="153">
        <v>298</v>
      </c>
      <c r="I6" s="153">
        <v>276</v>
      </c>
      <c r="J6" s="153">
        <v>27</v>
      </c>
      <c r="K6" s="158">
        <v>16481</v>
      </c>
    </row>
    <row r="7" spans="1:11">
      <c r="A7" s="157">
        <v>2010</v>
      </c>
      <c r="B7" s="158">
        <v>8879</v>
      </c>
      <c r="C7" s="158">
        <v>7745</v>
      </c>
      <c r="D7" s="158">
        <v>1696</v>
      </c>
      <c r="E7" s="153">
        <v>118</v>
      </c>
      <c r="F7" s="158">
        <v>1579</v>
      </c>
      <c r="G7" s="153">
        <v>842</v>
      </c>
      <c r="H7" s="153">
        <v>523</v>
      </c>
      <c r="I7" s="153">
        <v>492</v>
      </c>
      <c r="J7" s="153">
        <v>29</v>
      </c>
      <c r="K7" s="158">
        <v>21903</v>
      </c>
    </row>
    <row r="8" spans="1:11">
      <c r="A8" s="157">
        <v>2011</v>
      </c>
      <c r="B8" s="158">
        <v>10721</v>
      </c>
      <c r="C8" s="158">
        <v>10235</v>
      </c>
      <c r="D8" s="158">
        <v>1523</v>
      </c>
      <c r="E8" s="153">
        <v>219</v>
      </c>
      <c r="F8" s="158">
        <v>2427</v>
      </c>
      <c r="G8" s="153">
        <v>776</v>
      </c>
      <c r="H8" s="158">
        <v>1030</v>
      </c>
      <c r="I8" s="153">
        <v>564</v>
      </c>
      <c r="J8" s="153">
        <v>31</v>
      </c>
      <c r="K8" s="158">
        <v>27526</v>
      </c>
    </row>
    <row r="9" spans="1:11">
      <c r="A9" s="157">
        <v>2012</v>
      </c>
      <c r="B9" s="158">
        <v>10731</v>
      </c>
      <c r="C9" s="158">
        <v>10746</v>
      </c>
      <c r="D9" s="158">
        <v>1352</v>
      </c>
      <c r="E9" s="153">
        <v>210</v>
      </c>
      <c r="F9" s="158">
        <v>2575</v>
      </c>
      <c r="G9" s="153">
        <v>558</v>
      </c>
      <c r="H9" s="153">
        <v>845</v>
      </c>
      <c r="I9" s="153">
        <v>428</v>
      </c>
      <c r="J9" s="153">
        <v>22</v>
      </c>
      <c r="K9" s="158">
        <v>27467</v>
      </c>
    </row>
    <row r="10" spans="1:11">
      <c r="A10" s="157">
        <v>2013</v>
      </c>
      <c r="B10" s="158">
        <v>9821</v>
      </c>
      <c r="C10" s="158">
        <v>8536</v>
      </c>
      <c r="D10" s="158">
        <v>1414</v>
      </c>
      <c r="E10" s="153">
        <v>479</v>
      </c>
      <c r="F10" s="158">
        <v>1776</v>
      </c>
      <c r="G10" s="153">
        <v>528</v>
      </c>
      <c r="H10" s="153">
        <v>857</v>
      </c>
      <c r="I10" s="153">
        <v>356</v>
      </c>
      <c r="J10" s="153">
        <v>23</v>
      </c>
      <c r="K10" s="158">
        <v>23790</v>
      </c>
    </row>
    <row r="11" spans="1:11">
      <c r="A11" s="157">
        <v>2014</v>
      </c>
      <c r="B11" s="158">
        <v>8875</v>
      </c>
      <c r="C11" s="158">
        <v>6729</v>
      </c>
      <c r="D11" s="158">
        <v>1504</v>
      </c>
      <c r="E11" s="153">
        <v>331</v>
      </c>
      <c r="F11" s="158">
        <v>1523</v>
      </c>
      <c r="G11" s="153">
        <v>540</v>
      </c>
      <c r="H11" s="153">
        <v>647</v>
      </c>
      <c r="I11" s="153">
        <v>360</v>
      </c>
      <c r="J11" s="153">
        <v>38</v>
      </c>
      <c r="K11" s="158">
        <v>20547</v>
      </c>
    </row>
    <row r="12" spans="1:11">
      <c r="A12" s="157">
        <v>2015</v>
      </c>
      <c r="B12" s="158">
        <v>8167.541312653776</v>
      </c>
      <c r="C12" s="158">
        <v>6650.5953646963681</v>
      </c>
      <c r="D12" s="158">
        <v>1507.6585311955087</v>
      </c>
      <c r="E12" s="158">
        <v>137.79635297098301</v>
      </c>
      <c r="F12" s="158">
        <v>1548.2696011111268</v>
      </c>
      <c r="G12" s="158">
        <v>341.685340655076</v>
      </c>
      <c r="H12" s="158">
        <v>350.00259655641497</v>
      </c>
      <c r="I12" s="158">
        <v>219.63469285986599</v>
      </c>
      <c r="J12" s="158">
        <v>26.956227140133979</v>
      </c>
      <c r="K12" s="158">
        <v>18950.140019839298</v>
      </c>
    </row>
    <row r="13" spans="1:11">
      <c r="A13" s="157">
        <v>2016</v>
      </c>
      <c r="B13" s="158">
        <v>10171.202800494437</v>
      </c>
      <c r="C13" s="158">
        <v>7385.9574342377318</v>
      </c>
      <c r="D13" s="158">
        <v>1465.4520841719275</v>
      </c>
      <c r="E13" s="158">
        <v>120.45621156886003</v>
      </c>
      <c r="F13" s="158">
        <v>1657.8745242177492</v>
      </c>
      <c r="G13" s="158">
        <v>344.26226528241506</v>
      </c>
      <c r="H13" s="158">
        <v>343.76033679517201</v>
      </c>
      <c r="I13" s="158">
        <v>272.67154160154439</v>
      </c>
      <c r="J13" s="158">
        <v>14.999100398455615</v>
      </c>
      <c r="K13" s="158">
        <v>21776.636298768288</v>
      </c>
    </row>
    <row r="14" spans="1:11">
      <c r="A14" s="157">
        <v>2017</v>
      </c>
      <c r="B14" s="158">
        <v>13773.190209452818</v>
      </c>
      <c r="C14" s="158">
        <v>7979.3150062432387</v>
      </c>
      <c r="D14" s="158">
        <v>2376.2998861161777</v>
      </c>
      <c r="E14" s="158">
        <v>118.029144359499</v>
      </c>
      <c r="F14" s="158">
        <v>1707.403931179932</v>
      </c>
      <c r="G14" s="158">
        <v>370.47615447265599</v>
      </c>
      <c r="H14" s="158">
        <v>426.70590445394396</v>
      </c>
      <c r="I14" s="158">
        <v>363.09769384747193</v>
      </c>
      <c r="J14" s="158">
        <v>44.063618152527965</v>
      </c>
      <c r="K14" s="158">
        <v>27158.58154827826</v>
      </c>
    </row>
    <row r="15" spans="1:11">
      <c r="A15" s="155">
        <v>2018</v>
      </c>
      <c r="B15" s="163">
        <f>B16+B17</f>
        <v>2315.0409206106424</v>
      </c>
      <c r="C15" s="163">
        <f>C16+C17</f>
        <v>1283.4161307244424</v>
      </c>
      <c r="D15" s="163">
        <f t="shared" ref="D15:K15" si="0">D16+D17</f>
        <v>455.40453158228433</v>
      </c>
      <c r="E15" s="163">
        <f t="shared" si="0"/>
        <v>19.501794564760001</v>
      </c>
      <c r="F15" s="163">
        <f t="shared" si="0"/>
        <v>276.39401526346012</v>
      </c>
      <c r="G15" s="163">
        <f t="shared" si="0"/>
        <v>57.441756464486716</v>
      </c>
      <c r="H15" s="163">
        <f t="shared" si="0"/>
        <v>100.26107146903499</v>
      </c>
      <c r="I15" s="163">
        <f t="shared" si="0"/>
        <v>76.429350662106373</v>
      </c>
      <c r="J15" s="163">
        <f t="shared" si="0"/>
        <v>2.2981143378936153</v>
      </c>
      <c r="K15" s="163">
        <f t="shared" si="0"/>
        <v>4586.1876856791096</v>
      </c>
    </row>
    <row r="16" spans="1:11">
      <c r="A16" s="387" t="s">
        <v>137</v>
      </c>
      <c r="B16" s="158">
        <v>1224.7389886264336</v>
      </c>
      <c r="C16" s="158">
        <v>701.24380093466527</v>
      </c>
      <c r="D16" s="158">
        <v>210.19586325740403</v>
      </c>
      <c r="E16" s="158">
        <v>10.810272149639999</v>
      </c>
      <c r="F16" s="158">
        <v>128.92400978467205</v>
      </c>
      <c r="G16" s="158">
        <v>32.904461167832963</v>
      </c>
      <c r="H16" s="158">
        <v>47.794401997039003</v>
      </c>
      <c r="I16" s="158">
        <v>32.504858488137828</v>
      </c>
      <c r="J16" s="159">
        <v>2.1235225118621699</v>
      </c>
      <c r="K16" s="158">
        <v>2391.2401789176865</v>
      </c>
    </row>
    <row r="17" spans="1:11">
      <c r="A17" s="387" t="s">
        <v>138</v>
      </c>
      <c r="B17" s="158">
        <v>1090.3019319842085</v>
      </c>
      <c r="C17" s="158">
        <v>582.17232978977711</v>
      </c>
      <c r="D17" s="158">
        <v>245.20866832488028</v>
      </c>
      <c r="E17" s="158">
        <v>8.6915224151200015</v>
      </c>
      <c r="F17" s="158">
        <v>147.4700054787881</v>
      </c>
      <c r="G17" s="158">
        <v>24.537295296653749</v>
      </c>
      <c r="H17" s="158">
        <v>52.466669471995992</v>
      </c>
      <c r="I17" s="158">
        <v>43.924492173968552</v>
      </c>
      <c r="J17" s="159">
        <v>0.17459182603144541</v>
      </c>
      <c r="K17" s="158">
        <v>2194.9475067614235</v>
      </c>
    </row>
    <row r="18" spans="1:11" ht="15.75">
      <c r="A18" s="160" t="s">
        <v>510</v>
      </c>
    </row>
    <row r="19" spans="1:11">
      <c r="A19" s="387" t="s">
        <v>486</v>
      </c>
      <c r="B19" s="158">
        <v>2029.610320685096</v>
      </c>
      <c r="C19" s="158">
        <v>1166.8173733662782</v>
      </c>
      <c r="D19" s="158">
        <v>339.53986323264405</v>
      </c>
      <c r="E19" s="158">
        <v>16.585897621748</v>
      </c>
      <c r="F19" s="158">
        <v>256.28689485691081</v>
      </c>
      <c r="G19" s="158">
        <v>55.163468347295392</v>
      </c>
      <c r="H19" s="158">
        <v>60.808164377079009</v>
      </c>
      <c r="I19" s="158">
        <v>42.578265271988471</v>
      </c>
      <c r="J19" s="158">
        <v>7.0926047280115263</v>
      </c>
      <c r="K19" s="158">
        <v>3974.4828524870509</v>
      </c>
    </row>
    <row r="20" spans="1:11">
      <c r="A20" s="387" t="s">
        <v>487</v>
      </c>
      <c r="B20" s="158">
        <v>2315.0409206106401</v>
      </c>
      <c r="C20" s="158">
        <v>1283.4161307244424</v>
      </c>
      <c r="D20" s="158">
        <v>455.40453158228433</v>
      </c>
      <c r="E20" s="158">
        <v>19.501794564760001</v>
      </c>
      <c r="F20" s="158">
        <v>276.39401526346012</v>
      </c>
      <c r="G20" s="158">
        <v>57.441756464486716</v>
      </c>
      <c r="H20" s="158">
        <v>100.26107146903499</v>
      </c>
      <c r="I20" s="158">
        <v>76.429350662106373</v>
      </c>
      <c r="J20" s="158">
        <v>2.2981143378936153</v>
      </c>
      <c r="K20" s="158">
        <v>4586.1876856791105</v>
      </c>
    </row>
    <row r="21" spans="1:11">
      <c r="A21" s="161" t="s">
        <v>260</v>
      </c>
      <c r="B21" s="162">
        <f>B20/B19-1</f>
        <v>0.14063320284516334</v>
      </c>
      <c r="C21" s="162">
        <f t="shared" ref="C21:K21" si="1">C20/C19-1</f>
        <v>9.9928883490803644E-2</v>
      </c>
      <c r="D21" s="162">
        <f t="shared" si="1"/>
        <v>0.34124025157615367</v>
      </c>
      <c r="E21" s="162">
        <f t="shared" si="1"/>
        <v>0.17580579655746686</v>
      </c>
      <c r="F21" s="162">
        <f t="shared" si="1"/>
        <v>7.8455515323073488E-2</v>
      </c>
      <c r="G21" s="162">
        <f t="shared" si="1"/>
        <v>4.130066845775171E-2</v>
      </c>
      <c r="H21" s="162">
        <f t="shared" si="1"/>
        <v>0.64880937446661902</v>
      </c>
      <c r="I21" s="162">
        <f t="shared" si="1"/>
        <v>0.79503204684076145</v>
      </c>
      <c r="J21" s="162">
        <f t="shared" si="1"/>
        <v>-0.67598443364291194</v>
      </c>
      <c r="K21" s="162">
        <f t="shared" si="1"/>
        <v>0.15390803178564028</v>
      </c>
    </row>
    <row r="23" spans="1:11">
      <c r="B23" s="158"/>
      <c r="C23" s="158"/>
      <c r="D23" s="158"/>
      <c r="E23" s="158"/>
      <c r="F23" s="158"/>
      <c r="G23" s="158"/>
      <c r="H23" s="158"/>
      <c r="I23" s="158"/>
      <c r="J23" s="158"/>
      <c r="K23" s="158"/>
    </row>
    <row r="25" spans="1:11">
      <c r="A25" s="646" t="s">
        <v>261</v>
      </c>
      <c r="B25" s="646"/>
      <c r="C25" s="646"/>
      <c r="D25" s="646"/>
      <c r="E25" s="646"/>
      <c r="F25" s="646"/>
      <c r="G25" s="646"/>
      <c r="H25" s="646"/>
      <c r="I25" s="646"/>
      <c r="J25" s="646"/>
      <c r="K25" s="646"/>
    </row>
    <row r="41" spans="1:9">
      <c r="A41" s="8" t="s">
        <v>267</v>
      </c>
    </row>
    <row r="42" spans="1:9">
      <c r="A42" s="155" t="s">
        <v>259</v>
      </c>
      <c r="B42" s="156" t="s">
        <v>201</v>
      </c>
      <c r="C42" s="156" t="s">
        <v>202</v>
      </c>
      <c r="D42" s="156" t="s">
        <v>203</v>
      </c>
      <c r="E42" s="156" t="s">
        <v>204</v>
      </c>
      <c r="F42" s="156" t="s">
        <v>205</v>
      </c>
      <c r="G42" s="156" t="s">
        <v>207</v>
      </c>
      <c r="H42" s="156" t="s">
        <v>206</v>
      </c>
      <c r="I42" s="156" t="s">
        <v>208</v>
      </c>
    </row>
    <row r="43" spans="1:9">
      <c r="B43" s="153" t="s">
        <v>264</v>
      </c>
      <c r="C43" s="153" t="s">
        <v>268</v>
      </c>
      <c r="D43" s="153" t="s">
        <v>264</v>
      </c>
      <c r="E43" s="153" t="s">
        <v>265</v>
      </c>
      <c r="F43" s="153" t="s">
        <v>264</v>
      </c>
      <c r="G43" s="153" t="s">
        <v>264</v>
      </c>
      <c r="H43" s="153" t="s">
        <v>264</v>
      </c>
      <c r="I43" s="153" t="s">
        <v>264</v>
      </c>
    </row>
    <row r="44" spans="1:9">
      <c r="A44" s="157">
        <v>2008</v>
      </c>
      <c r="B44" s="158">
        <v>1243.0921780000001</v>
      </c>
      <c r="C44" s="158">
        <v>6417.683814</v>
      </c>
      <c r="D44" s="158">
        <v>1457.1284639999999</v>
      </c>
      <c r="E44" s="412">
        <v>39.690534</v>
      </c>
      <c r="F44" s="412">
        <v>524.99695399999996</v>
      </c>
      <c r="G44" s="412">
        <v>38.263483999999998</v>
      </c>
      <c r="H44" s="412">
        <v>6.8411140000000001</v>
      </c>
      <c r="I44" s="412">
        <v>18.255964222000003</v>
      </c>
    </row>
    <row r="45" spans="1:9">
      <c r="A45" s="157">
        <v>2009</v>
      </c>
      <c r="B45" s="158">
        <v>1246</v>
      </c>
      <c r="C45" s="158">
        <v>6972</v>
      </c>
      <c r="D45" s="158">
        <v>1373</v>
      </c>
      <c r="E45" s="153">
        <v>16</v>
      </c>
      <c r="F45" s="158">
        <v>682</v>
      </c>
      <c r="G45" s="153">
        <v>37</v>
      </c>
      <c r="H45" s="153">
        <v>12</v>
      </c>
      <c r="I45" s="153">
        <v>12</v>
      </c>
    </row>
    <row r="46" spans="1:9">
      <c r="A46" s="157">
        <v>2010</v>
      </c>
      <c r="B46" s="158">
        <v>1256</v>
      </c>
      <c r="C46" s="158">
        <v>6335</v>
      </c>
      <c r="D46" s="158">
        <v>1314</v>
      </c>
      <c r="E46" s="153">
        <v>6</v>
      </c>
      <c r="F46" s="158">
        <v>770</v>
      </c>
      <c r="G46" s="153">
        <v>39</v>
      </c>
      <c r="H46" s="153">
        <v>17</v>
      </c>
      <c r="I46" s="153">
        <v>17</v>
      </c>
    </row>
    <row r="47" spans="1:9">
      <c r="A47" s="157">
        <v>2011</v>
      </c>
      <c r="B47" s="158">
        <v>1262</v>
      </c>
      <c r="C47" s="158">
        <v>6492</v>
      </c>
      <c r="D47" s="158">
        <v>1007</v>
      </c>
      <c r="E47" s="153">
        <v>7</v>
      </c>
      <c r="F47" s="158">
        <v>988</v>
      </c>
      <c r="G47" s="153">
        <v>32</v>
      </c>
      <c r="H47" s="158">
        <v>19</v>
      </c>
      <c r="I47" s="153">
        <v>19</v>
      </c>
    </row>
    <row r="48" spans="1:9">
      <c r="A48" s="157">
        <v>2012</v>
      </c>
      <c r="B48" s="158">
        <v>1406</v>
      </c>
      <c r="C48" s="158">
        <v>6427</v>
      </c>
      <c r="D48" s="158">
        <v>1016</v>
      </c>
      <c r="E48" s="153">
        <v>7</v>
      </c>
      <c r="F48" s="158">
        <v>1170</v>
      </c>
      <c r="G48" s="153">
        <v>26</v>
      </c>
      <c r="H48" s="153">
        <v>18</v>
      </c>
      <c r="I48" s="153">
        <v>18</v>
      </c>
    </row>
    <row r="49" spans="1:10">
      <c r="A49" s="157">
        <v>2013</v>
      </c>
      <c r="B49" s="158">
        <v>1403.9670750000002</v>
      </c>
      <c r="C49" s="158">
        <v>6047.3659180000004</v>
      </c>
      <c r="D49" s="158">
        <v>1079.006396</v>
      </c>
      <c r="E49" s="158">
        <v>21.204193999999998</v>
      </c>
      <c r="F49" s="158">
        <v>855.15530999999999</v>
      </c>
      <c r="G49" s="158">
        <v>23.824697999999998</v>
      </c>
      <c r="H49" s="158">
        <v>10.373199999999999</v>
      </c>
      <c r="I49" s="158">
        <v>18.448508504000003</v>
      </c>
    </row>
    <row r="50" spans="1:10">
      <c r="A50" s="157">
        <v>2014</v>
      </c>
      <c r="B50" s="158">
        <v>1402.417778</v>
      </c>
      <c r="C50" s="158">
        <v>5323.3804000000009</v>
      </c>
      <c r="D50" s="158">
        <v>1149.2442489999999</v>
      </c>
      <c r="E50" s="158">
        <v>17.144968000000002</v>
      </c>
      <c r="F50" s="158">
        <v>771.45482600000003</v>
      </c>
      <c r="G50" s="158">
        <v>24.640213999999997</v>
      </c>
      <c r="H50" s="158">
        <v>11.368120999999999</v>
      </c>
      <c r="I50" s="158">
        <v>16.477174284000004</v>
      </c>
    </row>
    <row r="51" spans="1:10">
      <c r="A51" s="157">
        <v>2015</v>
      </c>
      <c r="B51" s="158">
        <v>1757.1664789999998</v>
      </c>
      <c r="C51" s="158">
        <v>5743.7721409999986</v>
      </c>
      <c r="D51" s="158">
        <v>1217.4060959999999</v>
      </c>
      <c r="E51" s="158">
        <v>8.9059539999999995</v>
      </c>
      <c r="F51" s="158">
        <v>938.35960200000011</v>
      </c>
      <c r="G51" s="158">
        <v>20.111056000000001</v>
      </c>
      <c r="H51" s="158">
        <v>11.646831000000001</v>
      </c>
      <c r="I51" s="158">
        <v>17.754669809999999</v>
      </c>
    </row>
    <row r="52" spans="1:10">
      <c r="A52" s="157">
        <v>2016</v>
      </c>
      <c r="B52" s="158">
        <v>2492.5097820000001</v>
      </c>
      <c r="C52" s="158">
        <v>5915.3714909999999</v>
      </c>
      <c r="D52" s="158">
        <v>1113.5873849999998</v>
      </c>
      <c r="E52" s="158">
        <v>7.1565099999999982</v>
      </c>
      <c r="F52" s="158">
        <v>942.30815900000005</v>
      </c>
      <c r="G52" s="158">
        <v>19.371681000000002</v>
      </c>
      <c r="H52" s="158">
        <v>11.050374</v>
      </c>
      <c r="I52" s="158">
        <v>24.406133279999999</v>
      </c>
    </row>
    <row r="53" spans="1:10">
      <c r="A53" s="157">
        <v>2017</v>
      </c>
      <c r="B53" s="158">
        <v>2608.8056520000005</v>
      </c>
      <c r="C53" s="158">
        <v>6336.3753339999994</v>
      </c>
      <c r="D53" s="158">
        <v>1240.033964</v>
      </c>
      <c r="E53" s="158">
        <v>6.9465319999999995</v>
      </c>
      <c r="F53" s="158">
        <v>856.21164399999998</v>
      </c>
      <c r="G53" s="158">
        <v>18.695043000000002</v>
      </c>
      <c r="H53" s="158">
        <v>11.463353000000001</v>
      </c>
      <c r="I53" s="158">
        <v>25.183071454</v>
      </c>
    </row>
    <row r="54" spans="1:10">
      <c r="A54" s="164">
        <v>2018</v>
      </c>
      <c r="B54" s="434">
        <f>SUM(B55:B56)</f>
        <v>386.448036</v>
      </c>
      <c r="C54" s="434">
        <f t="shared" ref="C54:I54" si="2">SUM(C55:C56)</f>
        <v>964.24801099999991</v>
      </c>
      <c r="D54" s="434">
        <f t="shared" si="2"/>
        <v>200.30530400000001</v>
      </c>
      <c r="E54" s="434">
        <f t="shared" si="2"/>
        <v>1.1627230000000002</v>
      </c>
      <c r="F54" s="434">
        <f t="shared" si="2"/>
        <v>126.79944</v>
      </c>
      <c r="G54" s="434">
        <f t="shared" si="2"/>
        <v>2.738159</v>
      </c>
      <c r="H54" s="434">
        <f t="shared" si="2"/>
        <v>2.9300839999999999</v>
      </c>
      <c r="I54" s="434">
        <f t="shared" si="2"/>
        <v>3.715211724</v>
      </c>
      <c r="J54" s="159"/>
    </row>
    <row r="55" spans="1:10">
      <c r="A55" s="387" t="s">
        <v>137</v>
      </c>
      <c r="B55" s="159">
        <v>201.54240300000001</v>
      </c>
      <c r="C55" s="159">
        <v>527.19124499999998</v>
      </c>
      <c r="D55" s="159">
        <v>94.994105000000005</v>
      </c>
      <c r="E55" s="159">
        <v>0.65115500000000004</v>
      </c>
      <c r="F55" s="159">
        <v>58.864221999999998</v>
      </c>
      <c r="G55" s="159">
        <v>1.6121780000000001</v>
      </c>
      <c r="H55" s="159">
        <v>1.5377129999999999</v>
      </c>
      <c r="I55" s="159">
        <v>1.6488150560000001</v>
      </c>
    </row>
    <row r="56" spans="1:10">
      <c r="A56" s="387" t="s">
        <v>138</v>
      </c>
      <c r="B56" s="159">
        <v>184.90563300000002</v>
      </c>
      <c r="C56" s="159">
        <v>437.05676599999998</v>
      </c>
      <c r="D56" s="159">
        <v>105.311199</v>
      </c>
      <c r="E56" s="159">
        <v>0.51156800000000002</v>
      </c>
      <c r="F56" s="159">
        <v>67.935218000000006</v>
      </c>
      <c r="G56" s="159">
        <v>1.1259809999999999</v>
      </c>
      <c r="H56" s="159">
        <v>1.3923709999999998</v>
      </c>
      <c r="I56" s="159">
        <v>2.0663966679999999</v>
      </c>
    </row>
    <row r="57" spans="1:10" ht="15.75">
      <c r="A57" s="160" t="s">
        <v>511</v>
      </c>
    </row>
    <row r="58" spans="1:10">
      <c r="A58" s="387" t="s">
        <v>486</v>
      </c>
      <c r="B58" s="159">
        <v>407.83200199999999</v>
      </c>
      <c r="C58" s="159">
        <v>961.89446900000007</v>
      </c>
      <c r="D58" s="159">
        <v>205.698555</v>
      </c>
      <c r="E58" s="159">
        <v>0.97533099999999995</v>
      </c>
      <c r="F58" s="159">
        <v>130.36867999999998</v>
      </c>
      <c r="G58" s="159">
        <v>2.7173499999999997</v>
      </c>
      <c r="H58" s="159">
        <v>1.3050299999999999</v>
      </c>
      <c r="I58" s="159">
        <v>3.3261134459999999</v>
      </c>
    </row>
    <row r="59" spans="1:10">
      <c r="A59" s="387" t="s">
        <v>487</v>
      </c>
      <c r="B59" s="159">
        <v>386.448036</v>
      </c>
      <c r="C59" s="159">
        <v>964.24801099999991</v>
      </c>
      <c r="D59" s="159">
        <v>200.30530400000001</v>
      </c>
      <c r="E59" s="159">
        <v>1.1627230000000002</v>
      </c>
      <c r="F59" s="159">
        <v>126.79944</v>
      </c>
      <c r="G59" s="159">
        <v>2.738159</v>
      </c>
      <c r="H59" s="159">
        <v>2.9300839999999999</v>
      </c>
      <c r="I59" s="159">
        <v>3.715211724</v>
      </c>
    </row>
    <row r="60" spans="1:10">
      <c r="A60" s="161" t="s">
        <v>260</v>
      </c>
      <c r="B60" s="162">
        <f>B59/B58-1</f>
        <v>-5.2433271286052685E-2</v>
      </c>
      <c r="C60" s="162">
        <f t="shared" ref="C60:H60" si="3">C59/C58-1</f>
        <v>2.4467777660126533E-3</v>
      </c>
      <c r="D60" s="162">
        <f>D59/D58-1</f>
        <v>-2.621919731035538E-2</v>
      </c>
      <c r="E60" s="162">
        <f t="shared" si="3"/>
        <v>0.19213169682907671</v>
      </c>
      <c r="F60" s="162">
        <f>F59/F58-1</f>
        <v>-2.7378048163101631E-2</v>
      </c>
      <c r="G60" s="162">
        <f t="shared" si="3"/>
        <v>7.6578283989918727E-3</v>
      </c>
      <c r="H60" s="162">
        <f t="shared" si="3"/>
        <v>1.2452234814525336</v>
      </c>
      <c r="I60" s="162">
        <f>I59/I58-1</f>
        <v>0.11698286433011829</v>
      </c>
    </row>
    <row r="64" spans="1:10">
      <c r="A64" s="646" t="s">
        <v>266</v>
      </c>
      <c r="B64" s="646"/>
      <c r="C64" s="646"/>
      <c r="D64" s="646"/>
      <c r="E64" s="646"/>
      <c r="F64" s="646"/>
      <c r="G64" s="646"/>
      <c r="H64" s="646"/>
      <c r="I64" s="646"/>
    </row>
    <row r="82" spans="1:9" ht="165.75" customHeight="1">
      <c r="A82" s="647" t="s">
        <v>269</v>
      </c>
      <c r="B82" s="647"/>
      <c r="C82" s="647"/>
      <c r="D82" s="647"/>
      <c r="E82" s="647"/>
      <c r="F82" s="647"/>
      <c r="G82" s="647"/>
      <c r="H82" s="647"/>
      <c r="I82" s="647"/>
    </row>
  </sheetData>
  <mergeCells count="3">
    <mergeCell ref="A25:K25"/>
    <mergeCell ref="A64:I64"/>
    <mergeCell ref="A82:I82"/>
  </mergeCells>
  <printOptions horizontalCentered="1" verticalCentered="1"/>
  <pageMargins left="0" right="0" top="0" bottom="0" header="0.31496062992125984" footer="0.31496062992125984"/>
  <pageSetup paperSize="9"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16</vt:i4>
      </vt:variant>
    </vt:vector>
  </HeadingPairs>
  <TitlesOfParts>
    <vt:vector size="36" baseType="lpstr">
      <vt:lpstr>1. PRODUCCIÓN METÁLICA</vt:lpstr>
      <vt:lpstr>2. PRODUCCIÓN EMPRESAS</vt:lpstr>
      <vt:lpstr>08.5 RECAUDACION TRIB</vt:lpstr>
      <vt:lpstr>SALDO IED por SECTOR</vt:lpstr>
      <vt:lpstr>3. PRODUCCIÓN REGIONES</vt:lpstr>
      <vt:lpstr>4. NO METÁLICA</vt:lpstr>
      <vt:lpstr>5. MACROECONÓMICAS</vt:lpstr>
      <vt:lpstr>03.1 EXPORTACIONES MINERAS</vt:lpstr>
      <vt:lpstr>6. EXPORTACIONES</vt:lpstr>
      <vt:lpstr>6.1 EXPORTACIONES PART</vt:lpstr>
      <vt:lpstr>6.2 EXPORT PRODUCTOS</vt:lpstr>
      <vt:lpstr>7. INVERSIONES</vt:lpstr>
      <vt:lpstr>8. INVERSIONES TIPO</vt:lpstr>
      <vt:lpstr>9. INVERSIONES RUBRO</vt:lpstr>
      <vt:lpstr>10. EMPLEO</vt:lpstr>
      <vt:lpstr>11. TRANSFERENCIAS</vt:lpstr>
      <vt:lpstr>12. TRANSFERENCIAS 2</vt:lpstr>
      <vt:lpstr>13. CATASTRO ACTIVIDAD</vt:lpstr>
      <vt:lpstr>13.1 ACTIVIDAD MINERA</vt:lpstr>
      <vt:lpstr>14. RECAUDACIÓN</vt:lpstr>
      <vt:lpstr>'1. PRODUCCIÓN METÁLICA'!Área_de_impresión</vt:lpstr>
      <vt:lpstr>'10. EMPLEO'!Área_de_impresión</vt:lpstr>
      <vt:lpstr>'11. TRANSFERENCIAS'!Área_de_impresión</vt:lpstr>
      <vt:lpstr>'12. TRANSFERENCIAS 2'!Área_de_impresión</vt:lpstr>
      <vt:lpstr>'13. CATASTRO ACTIVIDAD'!Área_de_impresión</vt:lpstr>
      <vt:lpstr>'13.1 ACTIVIDAD MINERA'!Área_de_impresión</vt:lpstr>
      <vt:lpstr>'14. RECAUDACIÓN'!Área_de_impresión</vt:lpstr>
      <vt:lpstr>'2. PRODUCCIÓN EMPRESAS'!Área_de_impresión</vt:lpstr>
      <vt:lpstr>'3. PRODUCCIÓN REGIONES'!Área_de_impresión</vt:lpstr>
      <vt:lpstr>'4. NO METÁLICA'!Área_de_impresión</vt:lpstr>
      <vt:lpstr>'5. MACROECONÓMICAS'!Área_de_impresión</vt:lpstr>
      <vt:lpstr>'6.1 EXPORTACIONES PART'!Área_de_impresión</vt:lpstr>
      <vt:lpstr>'6.2 EXPORT PRODUCTOS'!Área_de_impresión</vt:lpstr>
      <vt:lpstr>'7. INVERSIONES'!Área_de_impresión</vt:lpstr>
      <vt:lpstr>'8. INVERSIONES TIPO'!Área_de_impresión</vt:lpstr>
      <vt:lpstr>'9. INVERSIONES RUBRO'!Área_de_impresión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Abanto Leon Carlos</dc:creator>
  <cp:lastModifiedBy>Abanto Leon Carlos</cp:lastModifiedBy>
  <cp:lastPrinted>2018-04-25T16:28:59Z</cp:lastPrinted>
  <dcterms:created xsi:type="dcterms:W3CDTF">2014-07-07T20:10:18Z</dcterms:created>
  <dcterms:modified xsi:type="dcterms:W3CDTF">2018-04-27T19:20:17Z</dcterms:modified>
</cp:coreProperties>
</file>