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4000" windowHeight="9675" tabRatio="823" firstSheet="12" activeTab="19"/>
  </bookViews>
  <sheets>
    <sheet name="1. PRODUCCIÓN METÁLICA" sheetId="35" r:id="rId1"/>
    <sheet name="2. PRODUCCIÓN EMPRESAS" sheetId="25" r:id="rId2"/>
    <sheet name="08.5 RECAUDACION TRIB" sheetId="33" state="hidden" r:id="rId3"/>
    <sheet name="SALDO IED por SECTOR" sheetId="32" state="hidden" r:id="rId4"/>
    <sheet name="3. PRODUCCIÓN REGIONES" sheetId="10" r:id="rId5"/>
    <sheet name="4. NO METÁLICA" sheetId="34" r:id="rId6"/>
    <sheet name="5. MACROECONÓMICAS" sheetId="36" r:id="rId7"/>
    <sheet name="03.1 EXPORTACIONES MINERAS" sheetId="3" state="hidden" r:id="rId8"/>
    <sheet name="6. EXPORTACIONES" sheetId="37" r:id="rId9"/>
    <sheet name="6.1 EXPORTACIONES PART" sheetId="38" r:id="rId10"/>
    <sheet name="6.2 EXPORT PRODUCTOS" sheetId="39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1. TRANSFERENCIAS" sheetId="44" r:id="rId16"/>
    <sheet name="12. TRANSFERENCIAS 2" sheetId="45" r:id="rId17"/>
    <sheet name="13. CATASTRO ACTIVIDAD" sheetId="46" r:id="rId18"/>
    <sheet name="13.1 ACTIVIDAD MINERA" sheetId="50" r:id="rId19"/>
    <sheet name="14. RECAUDACIÓN" sheetId="48" r:id="rId20"/>
  </sheets>
  <externalReferences>
    <externalReference r:id="rId21"/>
    <externalReference r:id="rId22"/>
  </externalReferences>
  <definedNames>
    <definedName name="_xlnm.Print_Area" localSheetId="0">'1. PRODUCCIÓN METÁLICA'!$A$1:$I$36</definedName>
    <definedName name="_xlnm.Print_Area" localSheetId="14">'10. EMPLEO'!$A$1:$N$55</definedName>
    <definedName name="_xlnm.Print_Area" localSheetId="15">'11. TRANSFERENCIAS'!$A$1:$L$58</definedName>
    <definedName name="_xlnm.Print_Area" localSheetId="16">'12. TRANSFERENCIAS 2'!$A$1:$L$88</definedName>
    <definedName name="_xlnm.Print_Area" localSheetId="17">'13. CATASTRO ACTIVIDAD'!$A$1:$N$44</definedName>
    <definedName name="_xlnm.Print_Area" localSheetId="18">'13.1 ACTIVIDAD MINERA'!$A$1:$E$33</definedName>
    <definedName name="_xlnm.Print_Area" localSheetId="19">'14. RECAUDACIÓN'!$A$1:$F$18</definedName>
    <definedName name="_xlnm.Print_Area" localSheetId="1">'2. PRODUCCIÓN EMPRESAS'!$A$1:$E$78</definedName>
    <definedName name="_xlnm.Print_Area" localSheetId="4">'3. PRODUCCIÓN REGIONES'!$A$1:$E$91</definedName>
    <definedName name="_xlnm.Print_Area" localSheetId="6">'5. MACROECONÓMICAS'!$A$1:$I$55</definedName>
    <definedName name="_xlnm.Print_Area" localSheetId="9">'6.1 EXPORTACIONES PART'!$A$1:$AB$25</definedName>
    <definedName name="_xlnm.Print_Area" localSheetId="10">'6.2 EXPORT PRODUCTOS'!$A$1:$C$42</definedName>
    <definedName name="_xlnm.Print_Area" localSheetId="11">'7. INVERSIONES'!$A$1:$H$36</definedName>
    <definedName name="_xlnm.Print_Area" localSheetId="12">'8. INVERSIONES TIPO'!#REF!</definedName>
    <definedName name="_xlnm.Print_Area" localSheetId="13">'9. INVERSIONES RUBRO'!#REF!</definedName>
  </definedNames>
  <calcPr calcId="145621"/>
</workbook>
</file>

<file path=xl/calcChain.xml><?xml version="1.0" encoding="utf-8"?>
<calcChain xmlns="http://schemas.openxmlformats.org/spreadsheetml/2006/main">
  <c r="F16" i="48" l="1"/>
  <c r="F15" i="48"/>
  <c r="F14" i="48"/>
  <c r="F13" i="48"/>
  <c r="E13" i="48"/>
  <c r="B13" i="48"/>
  <c r="K57" i="45"/>
  <c r="K31" i="45"/>
  <c r="K5" i="45"/>
  <c r="E30" i="43"/>
  <c r="B15" i="40" l="1"/>
  <c r="C8" i="39"/>
  <c r="C16" i="39"/>
  <c r="Z19" i="38"/>
  <c r="B58" i="37"/>
  <c r="J20" i="37"/>
  <c r="B20" i="37"/>
  <c r="F39" i="34"/>
  <c r="H41" i="34"/>
  <c r="H40" i="34"/>
  <c r="I33" i="35"/>
  <c r="I23" i="35"/>
  <c r="G16" i="35"/>
  <c r="B16" i="35"/>
  <c r="H30" i="43" l="1"/>
  <c r="I30" i="43" s="1"/>
  <c r="D30" i="43"/>
  <c r="C30" i="43"/>
  <c r="B30" i="43"/>
  <c r="E29" i="43"/>
  <c r="E28" i="43"/>
  <c r="I24" i="43"/>
  <c r="E21" i="43"/>
  <c r="E20" i="43"/>
  <c r="E19" i="43"/>
  <c r="D19" i="43"/>
  <c r="C19" i="43"/>
  <c r="B19" i="43"/>
  <c r="I18" i="43"/>
  <c r="I14" i="43"/>
  <c r="I10" i="43"/>
  <c r="I6" i="43"/>
  <c r="G78" i="42"/>
  <c r="D78" i="42"/>
  <c r="G77" i="42"/>
  <c r="D77" i="42"/>
  <c r="H76" i="42"/>
  <c r="G76" i="42"/>
  <c r="D76" i="42"/>
  <c r="H75" i="42"/>
  <c r="G75" i="42"/>
  <c r="D75" i="42"/>
  <c r="G74" i="42"/>
  <c r="D74" i="42"/>
  <c r="G73" i="42"/>
  <c r="D73" i="42"/>
  <c r="H72" i="42"/>
  <c r="G72" i="42"/>
  <c r="D72" i="42"/>
  <c r="H71" i="42"/>
  <c r="H70" i="42"/>
  <c r="G69" i="42"/>
  <c r="D69" i="42"/>
  <c r="H68" i="42"/>
  <c r="G68" i="42"/>
  <c r="D68" i="42"/>
  <c r="H67" i="42"/>
  <c r="G67" i="42"/>
  <c r="F67" i="42"/>
  <c r="H78" i="42" s="1"/>
  <c r="E67" i="42"/>
  <c r="D67" i="42"/>
  <c r="C67" i="42"/>
  <c r="B67" i="42"/>
  <c r="G66" i="42"/>
  <c r="D66" i="42"/>
  <c r="G65" i="42"/>
  <c r="D65" i="42"/>
  <c r="G64" i="42"/>
  <c r="D64" i="42"/>
  <c r="G63" i="42"/>
  <c r="D63" i="42"/>
  <c r="G62" i="42"/>
  <c r="D62" i="42"/>
  <c r="G61" i="42"/>
  <c r="D61" i="42"/>
  <c r="G60" i="42"/>
  <c r="D60" i="42"/>
  <c r="G59" i="42"/>
  <c r="D59" i="42"/>
  <c r="G57" i="42"/>
  <c r="D57" i="42"/>
  <c r="G56" i="42"/>
  <c r="D56" i="42"/>
  <c r="F55" i="42"/>
  <c r="H66" i="42" s="1"/>
  <c r="E55" i="42"/>
  <c r="C55" i="42"/>
  <c r="D55" i="42" s="1"/>
  <c r="B55" i="42"/>
  <c r="H54" i="42"/>
  <c r="G54" i="42"/>
  <c r="D54" i="42"/>
  <c r="H53" i="42"/>
  <c r="G53" i="42"/>
  <c r="G52" i="42"/>
  <c r="D52" i="42"/>
  <c r="H51" i="42"/>
  <c r="G51" i="42"/>
  <c r="D51" i="42"/>
  <c r="H50" i="42"/>
  <c r="H49" i="42"/>
  <c r="G49" i="42"/>
  <c r="D49" i="42"/>
  <c r="H48" i="42"/>
  <c r="G48" i="42"/>
  <c r="D48" i="42"/>
  <c r="G47" i="42"/>
  <c r="D47" i="42"/>
  <c r="D46" i="42"/>
  <c r="H45" i="42"/>
  <c r="G45" i="42"/>
  <c r="D45" i="42"/>
  <c r="D44" i="42"/>
  <c r="H43" i="42"/>
  <c r="F43" i="42"/>
  <c r="H47" i="42" s="1"/>
  <c r="E43" i="42"/>
  <c r="D43" i="42"/>
  <c r="C43" i="42"/>
  <c r="B43" i="42"/>
  <c r="H42" i="42"/>
  <c r="G42" i="42"/>
  <c r="D42" i="42"/>
  <c r="G41" i="42"/>
  <c r="D41" i="42"/>
  <c r="G40" i="42"/>
  <c r="D40" i="42"/>
  <c r="H39" i="42"/>
  <c r="D39" i="42"/>
  <c r="G38" i="42"/>
  <c r="D38" i="42"/>
  <c r="G37" i="42"/>
  <c r="D37" i="42"/>
  <c r="H36" i="42"/>
  <c r="G36" i="42"/>
  <c r="D36" i="42"/>
  <c r="H35" i="42"/>
  <c r="H34" i="42"/>
  <c r="G33" i="42"/>
  <c r="D33" i="42"/>
  <c r="H32" i="42"/>
  <c r="G32" i="42"/>
  <c r="D32" i="42"/>
  <c r="H31" i="42"/>
  <c r="G31" i="42"/>
  <c r="F31" i="42"/>
  <c r="H41" i="42" s="1"/>
  <c r="E31" i="42"/>
  <c r="D31" i="42"/>
  <c r="C31" i="42"/>
  <c r="B31" i="42"/>
  <c r="G30" i="42"/>
  <c r="D30" i="42"/>
  <c r="G29" i="42"/>
  <c r="D29" i="42"/>
  <c r="G28" i="42"/>
  <c r="D28" i="42"/>
  <c r="G27" i="42"/>
  <c r="D27" i="42"/>
  <c r="G25" i="42"/>
  <c r="D25" i="42"/>
  <c r="D24" i="42"/>
  <c r="G22" i="42"/>
  <c r="D22" i="42"/>
  <c r="G21" i="42"/>
  <c r="D21" i="42"/>
  <c r="H20" i="42"/>
  <c r="G20" i="42"/>
  <c r="D20" i="42"/>
  <c r="G19" i="42"/>
  <c r="F19" i="42"/>
  <c r="H30" i="42" s="1"/>
  <c r="E19" i="42"/>
  <c r="C19" i="42"/>
  <c r="D19" i="42" s="1"/>
  <c r="B19" i="42"/>
  <c r="G18" i="42"/>
  <c r="H17" i="42"/>
  <c r="H16" i="42"/>
  <c r="G16" i="42"/>
  <c r="G15" i="42"/>
  <c r="D15" i="42"/>
  <c r="H12" i="42"/>
  <c r="G12" i="42"/>
  <c r="D12" i="42"/>
  <c r="H10" i="42"/>
  <c r="H9" i="42"/>
  <c r="G9" i="42"/>
  <c r="D9" i="42"/>
  <c r="H8" i="42"/>
  <c r="H7" i="42"/>
  <c r="F7" i="42"/>
  <c r="H15" i="42" s="1"/>
  <c r="E7" i="42"/>
  <c r="G7" i="42" s="1"/>
  <c r="C7" i="42"/>
  <c r="B7" i="42"/>
  <c r="D7" i="42" s="1"/>
  <c r="H88" i="41"/>
  <c r="G88" i="41"/>
  <c r="I88" i="41" s="1"/>
  <c r="F88" i="41"/>
  <c r="D88" i="41"/>
  <c r="C88" i="41"/>
  <c r="I87" i="41"/>
  <c r="H87" i="41"/>
  <c r="E87" i="41"/>
  <c r="I86" i="41"/>
  <c r="H86" i="41"/>
  <c r="E86" i="41"/>
  <c r="H85" i="41"/>
  <c r="E85" i="41"/>
  <c r="I84" i="41"/>
  <c r="H84" i="41"/>
  <c r="E84" i="41"/>
  <c r="I83" i="41"/>
  <c r="H83" i="41"/>
  <c r="E83" i="41"/>
  <c r="I82" i="41"/>
  <c r="H82" i="41"/>
  <c r="E82" i="41"/>
  <c r="I80" i="41"/>
  <c r="I79" i="41"/>
  <c r="H79" i="41"/>
  <c r="E79" i="41"/>
  <c r="I78" i="41"/>
  <c r="H78" i="41"/>
  <c r="E78" i="41"/>
  <c r="H77" i="41"/>
  <c r="E77" i="41"/>
  <c r="I76" i="41"/>
  <c r="H76" i="41"/>
  <c r="E76" i="41"/>
  <c r="I75" i="41"/>
  <c r="H75" i="41"/>
  <c r="E75" i="41"/>
  <c r="I74" i="41"/>
  <c r="H74" i="41"/>
  <c r="I73" i="41"/>
  <c r="I72" i="41"/>
  <c r="H72" i="41"/>
  <c r="E72" i="41"/>
  <c r="I71" i="41"/>
  <c r="I70" i="41"/>
  <c r="H70" i="41"/>
  <c r="E70" i="41"/>
  <c r="I69" i="41"/>
  <c r="H69" i="41"/>
  <c r="E69" i="41"/>
  <c r="I68" i="41"/>
  <c r="H68" i="41"/>
  <c r="E68" i="41"/>
  <c r="I67" i="41"/>
  <c r="H67" i="41"/>
  <c r="E67" i="41"/>
  <c r="I66" i="41"/>
  <c r="H66" i="41"/>
  <c r="E66" i="41"/>
  <c r="I65" i="41"/>
  <c r="H65" i="41"/>
  <c r="E65" i="41"/>
  <c r="I64" i="41"/>
  <c r="H64" i="41"/>
  <c r="E64" i="41"/>
  <c r="I63" i="41"/>
  <c r="H63" i="41"/>
  <c r="E63" i="41"/>
  <c r="I62" i="41"/>
  <c r="H62" i="41"/>
  <c r="E62" i="41"/>
  <c r="I61" i="41"/>
  <c r="H61" i="41"/>
  <c r="E61" i="41"/>
  <c r="I60" i="41"/>
  <c r="H60" i="41"/>
  <c r="E60" i="41"/>
  <c r="I59" i="41"/>
  <c r="H59" i="41"/>
  <c r="E59" i="41"/>
  <c r="I58" i="41"/>
  <c r="H58" i="41"/>
  <c r="E58" i="41"/>
  <c r="I57" i="41"/>
  <c r="H57" i="41"/>
  <c r="E57" i="41"/>
  <c r="I56" i="41"/>
  <c r="H56" i="41"/>
  <c r="E56" i="41"/>
  <c r="I55" i="41"/>
  <c r="H55" i="41"/>
  <c r="I54" i="41"/>
  <c r="H54" i="41"/>
  <c r="E54" i="41"/>
  <c r="I53" i="41"/>
  <c r="H53" i="41"/>
  <c r="E53" i="41"/>
  <c r="I52" i="41"/>
  <c r="I51" i="41"/>
  <c r="H51" i="41"/>
  <c r="E51" i="41"/>
  <c r="I50" i="41"/>
  <c r="H50" i="41"/>
  <c r="E50" i="41"/>
  <c r="I49" i="41"/>
  <c r="H49" i="41"/>
  <c r="E49" i="41"/>
  <c r="I48" i="41"/>
  <c r="I47" i="41"/>
  <c r="H47" i="41"/>
  <c r="E47" i="41"/>
  <c r="I46" i="41"/>
  <c r="H46" i="41"/>
  <c r="E46" i="41"/>
  <c r="I45" i="41"/>
  <c r="H45" i="41"/>
  <c r="E45" i="41"/>
  <c r="I44" i="41"/>
  <c r="H44" i="41"/>
  <c r="E44" i="41"/>
  <c r="I43" i="41"/>
  <c r="H43" i="41"/>
  <c r="E43" i="41"/>
  <c r="I42" i="41"/>
  <c r="H42" i="41"/>
  <c r="E42" i="41"/>
  <c r="I41" i="41"/>
  <c r="H41" i="41"/>
  <c r="E41" i="41"/>
  <c r="I40" i="41"/>
  <c r="H40" i="41"/>
  <c r="E40" i="41"/>
  <c r="I39" i="41"/>
  <c r="H39" i="41"/>
  <c r="E39" i="41"/>
  <c r="I38" i="41"/>
  <c r="H38" i="41"/>
  <c r="E38" i="41"/>
  <c r="I37" i="41"/>
  <c r="H37" i="41"/>
  <c r="E37" i="41"/>
  <c r="I31" i="41"/>
  <c r="G31" i="41"/>
  <c r="I30" i="41" s="1"/>
  <c r="F31" i="41"/>
  <c r="E31" i="41"/>
  <c r="D31" i="41"/>
  <c r="C31" i="41"/>
  <c r="H30" i="41"/>
  <c r="E30" i="41"/>
  <c r="I29" i="41"/>
  <c r="H29" i="41"/>
  <c r="I28" i="41"/>
  <c r="H28" i="41"/>
  <c r="E28" i="41"/>
  <c r="H27" i="41"/>
  <c r="E27" i="41"/>
  <c r="I26" i="41"/>
  <c r="H26" i="41"/>
  <c r="E26" i="41"/>
  <c r="I25" i="41"/>
  <c r="H25" i="41"/>
  <c r="E25" i="41"/>
  <c r="I24" i="41"/>
  <c r="H24" i="41"/>
  <c r="E24" i="41"/>
  <c r="H23" i="41"/>
  <c r="E23" i="41"/>
  <c r="I22" i="41"/>
  <c r="H22" i="41"/>
  <c r="E22" i="41"/>
  <c r="I21" i="41"/>
  <c r="H21" i="41"/>
  <c r="E21" i="41"/>
  <c r="I20" i="41"/>
  <c r="H20" i="41"/>
  <c r="E20" i="41"/>
  <c r="H19" i="41"/>
  <c r="E19" i="41"/>
  <c r="I18" i="41"/>
  <c r="H18" i="41"/>
  <c r="E18" i="41"/>
  <c r="I17" i="41"/>
  <c r="H17" i="41"/>
  <c r="E17" i="41"/>
  <c r="I16" i="41"/>
  <c r="H16" i="41"/>
  <c r="E16" i="41"/>
  <c r="H15" i="41"/>
  <c r="E15" i="41"/>
  <c r="I14" i="41"/>
  <c r="H14" i="41"/>
  <c r="E14" i="41"/>
  <c r="I13" i="41"/>
  <c r="H13" i="41"/>
  <c r="E13" i="41"/>
  <c r="I12" i="41"/>
  <c r="H12" i="41"/>
  <c r="E12" i="41"/>
  <c r="H11" i="41"/>
  <c r="E11" i="41"/>
  <c r="I10" i="41"/>
  <c r="H10" i="41"/>
  <c r="E10" i="41"/>
  <c r="I9" i="41"/>
  <c r="H9" i="41"/>
  <c r="E9" i="41"/>
  <c r="I8" i="41"/>
  <c r="H8" i="41"/>
  <c r="E8" i="41"/>
  <c r="H7" i="41"/>
  <c r="E7" i="41"/>
  <c r="D23" i="40"/>
  <c r="G22" i="40"/>
  <c r="G23" i="40" s="1"/>
  <c r="F22" i="40"/>
  <c r="F23" i="40" s="1"/>
  <c r="E22" i="40"/>
  <c r="E23" i="40" s="1"/>
  <c r="D22" i="40"/>
  <c r="C22" i="40"/>
  <c r="C23" i="40" s="1"/>
  <c r="B22" i="40"/>
  <c r="B23" i="40" s="1"/>
  <c r="H21" i="40"/>
  <c r="H17" i="40"/>
  <c r="H16" i="40"/>
  <c r="H15" i="40" s="1"/>
  <c r="I15" i="40" s="1"/>
  <c r="G15" i="40"/>
  <c r="F15" i="40"/>
  <c r="E15" i="40"/>
  <c r="D15" i="40"/>
  <c r="C15" i="40"/>
  <c r="I14" i="40"/>
  <c r="I13" i="40"/>
  <c r="I12" i="40"/>
  <c r="I11" i="40"/>
  <c r="I10" i="40"/>
  <c r="I9" i="40"/>
  <c r="I8" i="40"/>
  <c r="I7" i="40"/>
  <c r="I6" i="40"/>
  <c r="I12" i="43" l="1"/>
  <c r="I22" i="43"/>
  <c r="I26" i="43"/>
  <c r="I8" i="43"/>
  <c r="I16" i="43"/>
  <c r="I9" i="43"/>
  <c r="I13" i="43"/>
  <c r="I17" i="43"/>
  <c r="I20" i="43"/>
  <c r="I23" i="43"/>
  <c r="I27" i="43"/>
  <c r="I29" i="43"/>
  <c r="I7" i="43"/>
  <c r="I11" i="43"/>
  <c r="I15" i="43"/>
  <c r="I19" i="43"/>
  <c r="I21" i="43"/>
  <c r="I25" i="43"/>
  <c r="I28" i="43"/>
  <c r="H27" i="42"/>
  <c r="H14" i="42"/>
  <c r="H18" i="42"/>
  <c r="H22" i="42"/>
  <c r="H29" i="42"/>
  <c r="H33" i="42"/>
  <c r="H37" i="42"/>
  <c r="H40" i="42"/>
  <c r="G43" i="42"/>
  <c r="H46" i="42"/>
  <c r="H52" i="42"/>
  <c r="H55" i="42"/>
  <c r="H61" i="42"/>
  <c r="H65" i="42"/>
  <c r="H69" i="42"/>
  <c r="H73" i="42"/>
  <c r="H77" i="42"/>
  <c r="H21" i="42"/>
  <c r="H23" i="42"/>
  <c r="H28" i="42"/>
  <c r="H60" i="42"/>
  <c r="H64" i="42"/>
  <c r="H25" i="42"/>
  <c r="H57" i="42"/>
  <c r="H59" i="42"/>
  <c r="H63" i="42"/>
  <c r="H11" i="42"/>
  <c r="H13" i="42"/>
  <c r="H19" i="42"/>
  <c r="H24" i="42"/>
  <c r="H26" i="42"/>
  <c r="H38" i="42"/>
  <c r="H44" i="42"/>
  <c r="G55" i="42"/>
  <c r="H56" i="42"/>
  <c r="H58" i="42"/>
  <c r="H62" i="42"/>
  <c r="H74" i="42"/>
  <c r="H31" i="41"/>
  <c r="I7" i="41"/>
  <c r="I11" i="41"/>
  <c r="I15" i="41"/>
  <c r="I19" i="41"/>
  <c r="I23" i="41"/>
  <c r="I27" i="41"/>
  <c r="I77" i="41"/>
  <c r="I81" i="41"/>
  <c r="I85" i="41"/>
  <c r="H22" i="40"/>
  <c r="H23" i="40" s="1"/>
  <c r="D13" i="48"/>
  <c r="C13" i="48"/>
  <c r="B16" i="39" l="1"/>
  <c r="B15" i="39"/>
  <c r="B14" i="39"/>
  <c r="B13" i="39"/>
  <c r="B12" i="39"/>
  <c r="B11" i="39"/>
  <c r="B10" i="39"/>
  <c r="B9" i="39"/>
  <c r="B8" i="39"/>
  <c r="D21" i="38"/>
  <c r="L23" i="38"/>
  <c r="L21" i="38"/>
  <c r="I56" i="37"/>
  <c r="H56" i="37"/>
  <c r="G56" i="37"/>
  <c r="F56" i="37"/>
  <c r="E56" i="37"/>
  <c r="D56" i="37"/>
  <c r="C56" i="37"/>
  <c r="B56" i="37"/>
  <c r="I57" i="37"/>
  <c r="H57" i="37"/>
  <c r="G57" i="37"/>
  <c r="F57" i="37"/>
  <c r="E57" i="37"/>
  <c r="D57" i="37"/>
  <c r="C57" i="37"/>
  <c r="B57" i="37"/>
  <c r="B53" i="37"/>
  <c r="I54" i="37"/>
  <c r="H54" i="37"/>
  <c r="G54" i="37"/>
  <c r="F54" i="37"/>
  <c r="E54" i="37"/>
  <c r="D54" i="37"/>
  <c r="C54" i="37"/>
  <c r="B54" i="37"/>
  <c r="B19" i="37"/>
  <c r="K15" i="37"/>
  <c r="J15" i="37"/>
  <c r="I15" i="37"/>
  <c r="H15" i="37"/>
  <c r="G15" i="37"/>
  <c r="F15" i="37"/>
  <c r="E15" i="37"/>
  <c r="D15" i="37"/>
  <c r="C16" i="37"/>
  <c r="C15" i="37" s="1"/>
  <c r="C19" i="37" s="1"/>
  <c r="B15" i="37"/>
  <c r="J16" i="37"/>
  <c r="I16" i="37"/>
  <c r="H16" i="37"/>
  <c r="G16" i="37"/>
  <c r="F16" i="37"/>
  <c r="E16" i="37"/>
  <c r="D16" i="37"/>
  <c r="D19" i="37" s="1"/>
  <c r="B16" i="37"/>
  <c r="J18" i="37"/>
  <c r="I18" i="37"/>
  <c r="K18" i="37"/>
  <c r="H18" i="37"/>
  <c r="G18" i="37"/>
  <c r="F18" i="37"/>
  <c r="E18" i="37"/>
  <c r="D18" i="37"/>
  <c r="C18" i="37"/>
  <c r="B18" i="37"/>
  <c r="N69" i="3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59" i="3" s="1"/>
  <c r="N42" i="3"/>
  <c r="I17" i="36"/>
  <c r="J19" i="37" l="1"/>
  <c r="I19" i="37"/>
  <c r="H19" i="37"/>
  <c r="G19" i="37"/>
  <c r="F19" i="37"/>
  <c r="E19" i="37"/>
  <c r="G41" i="34"/>
  <c r="D41" i="34"/>
  <c r="G40" i="34"/>
  <c r="D40" i="34"/>
  <c r="E39" i="34"/>
  <c r="C39" i="34"/>
  <c r="B39" i="34"/>
  <c r="G38" i="34"/>
  <c r="D38" i="34"/>
  <c r="G37" i="34"/>
  <c r="G36" i="34"/>
  <c r="D36" i="34"/>
  <c r="G35" i="34"/>
  <c r="D35" i="34"/>
  <c r="G34" i="34"/>
  <c r="D34" i="34"/>
  <c r="G33" i="34"/>
  <c r="D33" i="34"/>
  <c r="G32" i="34"/>
  <c r="D32" i="34"/>
  <c r="G31" i="34"/>
  <c r="D31" i="34"/>
  <c r="G30" i="34"/>
  <c r="D30" i="34"/>
  <c r="G28" i="34"/>
  <c r="D28" i="34"/>
  <c r="G27" i="34"/>
  <c r="D27" i="34"/>
  <c r="G26" i="34"/>
  <c r="D26" i="34"/>
  <c r="G25" i="34"/>
  <c r="D25" i="34"/>
  <c r="G24" i="34"/>
  <c r="D24" i="34"/>
  <c r="G23" i="34"/>
  <c r="D23" i="34"/>
  <c r="G22" i="34"/>
  <c r="D22" i="34"/>
  <c r="G21" i="34"/>
  <c r="D21" i="34"/>
  <c r="G20" i="34"/>
  <c r="D20" i="34"/>
  <c r="G19" i="34"/>
  <c r="D19" i="34"/>
  <c r="G18" i="34"/>
  <c r="D18" i="34"/>
  <c r="G17" i="34"/>
  <c r="D17" i="34"/>
  <c r="G16" i="34"/>
  <c r="D16" i="34"/>
  <c r="G15" i="34"/>
  <c r="D15" i="34"/>
  <c r="G14" i="34"/>
  <c r="D14" i="34"/>
  <c r="G13" i="34"/>
  <c r="D13" i="34"/>
  <c r="G12" i="34"/>
  <c r="D12" i="34"/>
  <c r="G11" i="34"/>
  <c r="D11" i="34"/>
  <c r="G10" i="34"/>
  <c r="D10" i="34"/>
  <c r="G9" i="34"/>
  <c r="D9" i="34"/>
  <c r="G8" i="34"/>
  <c r="D8" i="34"/>
  <c r="F7" i="34"/>
  <c r="H29" i="34" s="1"/>
  <c r="E7" i="34"/>
  <c r="C7" i="34"/>
  <c r="D7" i="34" s="1"/>
  <c r="B7" i="34"/>
  <c r="D39" i="34" l="1"/>
  <c r="H10" i="34"/>
  <c r="H22" i="34"/>
  <c r="H14" i="34"/>
  <c r="H8" i="34"/>
  <c r="H16" i="34"/>
  <c r="H24" i="34"/>
  <c r="H32" i="34"/>
  <c r="H39" i="34"/>
  <c r="H11" i="34"/>
  <c r="H19" i="34"/>
  <c r="H27" i="34"/>
  <c r="H35" i="34"/>
  <c r="H38" i="34"/>
  <c r="H30" i="34"/>
  <c r="H17" i="34"/>
  <c r="G7" i="34"/>
  <c r="H12" i="34"/>
  <c r="H20" i="34"/>
  <c r="H28" i="34"/>
  <c r="H36" i="34"/>
  <c r="H9" i="34"/>
  <c r="H25" i="34"/>
  <c r="H33" i="34"/>
  <c r="H7" i="34"/>
  <c r="H15" i="34"/>
  <c r="H23" i="34"/>
  <c r="H31" i="34"/>
  <c r="H18" i="34"/>
  <c r="H26" i="34"/>
  <c r="H34" i="34"/>
  <c r="H37" i="34"/>
  <c r="H13" i="34"/>
  <c r="H21" i="34"/>
  <c r="G39" i="34"/>
  <c r="I18" i="35" l="1"/>
  <c r="H18" i="35"/>
  <c r="G18" i="35"/>
  <c r="F18" i="35"/>
  <c r="E18" i="35"/>
  <c r="D18" i="35"/>
  <c r="C18" i="35"/>
  <c r="B18" i="35"/>
  <c r="I32" i="35"/>
  <c r="H32" i="35"/>
  <c r="G32" i="35"/>
  <c r="F32" i="35"/>
  <c r="E32" i="35"/>
  <c r="D32" i="35"/>
  <c r="C32" i="35"/>
  <c r="B32" i="35"/>
  <c r="A32" i="35"/>
  <c r="I28" i="35"/>
  <c r="H28" i="35"/>
  <c r="G28" i="35"/>
  <c r="F28" i="35"/>
  <c r="E28" i="35"/>
  <c r="D28" i="35"/>
  <c r="C28" i="35"/>
  <c r="B28" i="35"/>
  <c r="I16" i="35" l="1"/>
  <c r="H16" i="35"/>
  <c r="F16" i="35"/>
  <c r="E16" i="35"/>
  <c r="D16" i="35"/>
  <c r="C16" i="35"/>
  <c r="D31" i="50" l="1"/>
  <c r="E31" i="50" s="1"/>
  <c r="C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C13" i="50"/>
  <c r="D13" i="50" s="1"/>
  <c r="A13" i="50"/>
  <c r="D10" i="50"/>
  <c r="D9" i="50"/>
  <c r="D8" i="50"/>
  <c r="D7" i="50"/>
  <c r="D6" i="50"/>
  <c r="D5" i="50"/>
  <c r="L57" i="45" l="1"/>
  <c r="L31" i="45"/>
  <c r="J31" i="45"/>
  <c r="G31" i="45"/>
  <c r="J5" i="45"/>
  <c r="F5" i="45"/>
  <c r="C5" i="45"/>
  <c r="N21" i="38" l="1"/>
  <c r="O21" i="38"/>
  <c r="P21" i="38"/>
  <c r="Q21" i="38"/>
  <c r="R21" i="38"/>
  <c r="S21" i="38"/>
  <c r="T21" i="38"/>
  <c r="U21" i="38"/>
  <c r="V21" i="38"/>
  <c r="W21" i="38"/>
  <c r="X21" i="38"/>
  <c r="M21" i="38"/>
  <c r="B39" i="39" s="1"/>
  <c r="I21" i="38"/>
  <c r="C21" i="38"/>
  <c r="B21" i="38"/>
  <c r="I53" i="37"/>
  <c r="H33" i="35"/>
  <c r="B33" i="35"/>
  <c r="B23" i="35"/>
  <c r="G33" i="35"/>
  <c r="F33" i="35"/>
  <c r="E33" i="35"/>
  <c r="D33" i="35"/>
  <c r="C33" i="35"/>
  <c r="H23" i="35"/>
  <c r="G23" i="35"/>
  <c r="F23" i="35"/>
  <c r="E23" i="35"/>
  <c r="D23" i="35"/>
  <c r="C23" i="35"/>
  <c r="K6" i="44" l="1"/>
  <c r="L6" i="44"/>
  <c r="K7" i="44"/>
  <c r="L7" i="44"/>
  <c r="K8" i="44"/>
  <c r="L8" i="44"/>
  <c r="K9" i="44"/>
  <c r="L9" i="44"/>
  <c r="K10" i="44"/>
  <c r="L10" i="44"/>
  <c r="K11" i="44"/>
  <c r="L11" i="44"/>
  <c r="K12" i="44"/>
  <c r="L12" i="44"/>
  <c r="K13" i="44"/>
  <c r="L13" i="44"/>
  <c r="K14" i="44"/>
  <c r="L14" i="44"/>
  <c r="K15" i="44"/>
  <c r="L15" i="44"/>
  <c r="K16" i="44"/>
  <c r="L16" i="44"/>
  <c r="K17" i="44"/>
  <c r="L17" i="44"/>
  <c r="K18" i="44"/>
  <c r="L18" i="44"/>
  <c r="K19" i="44"/>
  <c r="L19" i="44"/>
  <c r="K20" i="44"/>
  <c r="L20" i="44"/>
  <c r="K21" i="44"/>
  <c r="L21" i="44"/>
  <c r="K22" i="44"/>
  <c r="L22" i="44"/>
  <c r="K23" i="44"/>
  <c r="L23" i="44"/>
  <c r="K24" i="44"/>
  <c r="L24" i="44"/>
  <c r="K25" i="44"/>
  <c r="L25" i="44"/>
  <c r="K26" i="44"/>
  <c r="L26" i="44"/>
  <c r="K27" i="44"/>
  <c r="L27" i="44"/>
  <c r="K28" i="44"/>
  <c r="L28" i="44"/>
  <c r="K29" i="44"/>
  <c r="L29" i="44"/>
  <c r="K5" i="44"/>
  <c r="L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5" i="44"/>
  <c r="L31" i="44" l="1"/>
  <c r="J31" i="44"/>
  <c r="K31" i="44"/>
  <c r="B36" i="39"/>
  <c r="C36" i="39" s="1"/>
  <c r="B35" i="39"/>
  <c r="B33" i="39"/>
  <c r="B32" i="39"/>
  <c r="C32" i="39" s="1"/>
  <c r="B31" i="39"/>
  <c r="C31" i="39" s="1"/>
  <c r="B30" i="39"/>
  <c r="C30" i="39" s="1"/>
  <c r="B29" i="39"/>
  <c r="X23" i="38"/>
  <c r="W23" i="38"/>
  <c r="V23" i="38"/>
  <c r="U23" i="38"/>
  <c r="T23" i="38"/>
  <c r="S23" i="38"/>
  <c r="R23" i="38"/>
  <c r="Q23" i="38"/>
  <c r="P23" i="38"/>
  <c r="O23" i="38"/>
  <c r="N23" i="38"/>
  <c r="M23" i="38"/>
  <c r="K23" i="38"/>
  <c r="J23" i="38"/>
  <c r="I23" i="38"/>
  <c r="H23" i="38"/>
  <c r="G23" i="38"/>
  <c r="F23" i="38"/>
  <c r="E23" i="38"/>
  <c r="D23" i="38"/>
  <c r="C23" i="38"/>
  <c r="B23" i="38"/>
  <c r="K21" i="38"/>
  <c r="J21" i="38"/>
  <c r="H21" i="38"/>
  <c r="G21" i="38"/>
  <c r="F21" i="38"/>
  <c r="E21" i="38"/>
  <c r="Z18" i="38"/>
  <c r="AA18" i="38" s="1"/>
  <c r="Z17" i="38"/>
  <c r="AA17" i="38" s="1"/>
  <c r="Z16" i="38"/>
  <c r="AA16" i="38" s="1"/>
  <c r="Z15" i="38"/>
  <c r="AA15" i="38" s="1"/>
  <c r="Z14" i="38"/>
  <c r="AA14" i="38" s="1"/>
  <c r="Z13" i="38"/>
  <c r="AA13" i="38" s="1"/>
  <c r="Z12" i="38"/>
  <c r="AA12" i="38" s="1"/>
  <c r="Z11" i="38"/>
  <c r="AA11" i="38" s="1"/>
  <c r="Z10" i="38"/>
  <c r="AA10" i="38" s="1"/>
  <c r="Z9" i="38"/>
  <c r="AA9" i="38" s="1"/>
  <c r="Z8" i="38"/>
  <c r="AA8" i="38" s="1"/>
  <c r="Z7" i="38"/>
  <c r="Z6" i="38"/>
  <c r="AA6" i="38" s="1"/>
  <c r="I58" i="37"/>
  <c r="H53" i="37"/>
  <c r="G53" i="37"/>
  <c r="F53" i="37"/>
  <c r="E53" i="37"/>
  <c r="D53" i="37"/>
  <c r="C53" i="37"/>
  <c r="K16" i="37"/>
  <c r="D20" i="37"/>
  <c r="C20" i="37"/>
  <c r="AA7" i="38" l="1"/>
  <c r="B19" i="39"/>
  <c r="B21" i="39" s="1"/>
  <c r="H58" i="37"/>
  <c r="K19" i="37"/>
  <c r="K20" i="37" s="1"/>
  <c r="D58" i="37"/>
  <c r="E58" i="37"/>
  <c r="F58" i="37"/>
  <c r="I20" i="37"/>
  <c r="G58" i="37"/>
  <c r="C58" i="37"/>
  <c r="E20" i="37"/>
  <c r="F20" i="37"/>
  <c r="G20" i="37"/>
  <c r="H20" i="37"/>
  <c r="Z21" i="38"/>
  <c r="AB19" i="38" s="1"/>
  <c r="B6" i="39"/>
  <c r="C29" i="39"/>
  <c r="C33" i="39"/>
  <c r="B34" i="39"/>
  <c r="C34" i="39" s="1"/>
  <c r="C35" i="39"/>
  <c r="B28" i="39"/>
  <c r="C28" i="39" s="1"/>
  <c r="Z23" i="38"/>
  <c r="C19" i="39" l="1"/>
  <c r="G17" i="36"/>
  <c r="C11" i="39"/>
  <c r="C10" i="39"/>
  <c r="C9" i="39"/>
  <c r="C13" i="39"/>
  <c r="C12" i="39"/>
  <c r="C14" i="39"/>
  <c r="C6" i="39"/>
  <c r="C15" i="39"/>
  <c r="AB15" i="38"/>
  <c r="AB11" i="38"/>
  <c r="AB7" i="38"/>
  <c r="AB18" i="38"/>
  <c r="AB14" i="38"/>
  <c r="AA21" i="38"/>
  <c r="AB10" i="38"/>
  <c r="AB6" i="38"/>
  <c r="AB16" i="38"/>
  <c r="AB13" i="38"/>
  <c r="AB8" i="38"/>
  <c r="AB12" i="38"/>
  <c r="AB17" i="38"/>
  <c r="AB23" i="38"/>
  <c r="AA23" i="38"/>
  <c r="AB9" i="38"/>
  <c r="B31" i="45"/>
  <c r="C31" i="45"/>
  <c r="L5" i="45"/>
  <c r="C16" i="48" l="1"/>
  <c r="D16" i="48"/>
  <c r="E16" i="48"/>
  <c r="B16" i="48" l="1"/>
  <c r="J57" i="45"/>
  <c r="I57" i="45"/>
  <c r="H57" i="45"/>
  <c r="G57" i="45"/>
  <c r="F57" i="45"/>
  <c r="E57" i="45"/>
  <c r="D57" i="45"/>
  <c r="C57" i="45"/>
  <c r="B57" i="45"/>
  <c r="I31" i="45"/>
  <c r="H31" i="45"/>
  <c r="F31" i="45"/>
  <c r="E31" i="45"/>
  <c r="D31" i="45"/>
  <c r="I5" i="45"/>
  <c r="H5" i="45"/>
  <c r="G5" i="45"/>
  <c r="E5" i="45"/>
  <c r="D5" i="45"/>
  <c r="B5" i="45"/>
  <c r="I29" i="44"/>
  <c r="H29" i="44"/>
  <c r="G29" i="44"/>
  <c r="F29" i="44"/>
  <c r="E29" i="44"/>
  <c r="D29" i="44"/>
  <c r="C29" i="44"/>
  <c r="B29" i="44"/>
  <c r="I28" i="44"/>
  <c r="H28" i="44"/>
  <c r="G28" i="44"/>
  <c r="F28" i="44"/>
  <c r="E28" i="44"/>
  <c r="D28" i="44"/>
  <c r="C28" i="44"/>
  <c r="B28" i="44"/>
  <c r="I27" i="44"/>
  <c r="H27" i="44"/>
  <c r="G27" i="44"/>
  <c r="F27" i="44"/>
  <c r="E27" i="44"/>
  <c r="D27" i="44"/>
  <c r="C27" i="44"/>
  <c r="B27" i="44"/>
  <c r="I26" i="44"/>
  <c r="H26" i="44"/>
  <c r="G26" i="44"/>
  <c r="F26" i="44"/>
  <c r="E26" i="44"/>
  <c r="D26" i="44"/>
  <c r="C26" i="44"/>
  <c r="B26" i="44"/>
  <c r="I25" i="44"/>
  <c r="H25" i="44"/>
  <c r="G25" i="44"/>
  <c r="F25" i="44"/>
  <c r="E25" i="44"/>
  <c r="D25" i="44"/>
  <c r="C25" i="44"/>
  <c r="B25" i="44"/>
  <c r="I24" i="44"/>
  <c r="H24" i="44"/>
  <c r="G24" i="44"/>
  <c r="F24" i="44"/>
  <c r="E24" i="44"/>
  <c r="D24" i="44"/>
  <c r="C24" i="44"/>
  <c r="B24" i="44"/>
  <c r="I23" i="44"/>
  <c r="H23" i="44"/>
  <c r="G23" i="44"/>
  <c r="F23" i="44"/>
  <c r="E23" i="44"/>
  <c r="D23" i="44"/>
  <c r="C23" i="44"/>
  <c r="B23" i="44"/>
  <c r="I22" i="44"/>
  <c r="H22" i="44"/>
  <c r="G22" i="44"/>
  <c r="F22" i="44"/>
  <c r="E22" i="44"/>
  <c r="D22" i="44"/>
  <c r="C22" i="44"/>
  <c r="B22" i="44"/>
  <c r="I21" i="44"/>
  <c r="H21" i="44"/>
  <c r="G21" i="44"/>
  <c r="F21" i="44"/>
  <c r="E21" i="44"/>
  <c r="D21" i="44"/>
  <c r="C21" i="44"/>
  <c r="B21" i="44"/>
  <c r="I20" i="44"/>
  <c r="H20" i="44"/>
  <c r="G20" i="44"/>
  <c r="F20" i="44"/>
  <c r="E20" i="44"/>
  <c r="D20" i="44"/>
  <c r="C20" i="44"/>
  <c r="B20" i="44"/>
  <c r="I19" i="44"/>
  <c r="H19" i="44"/>
  <c r="G19" i="44"/>
  <c r="F19" i="44"/>
  <c r="E19" i="44"/>
  <c r="D19" i="44"/>
  <c r="C19" i="44"/>
  <c r="B19" i="44"/>
  <c r="I18" i="44"/>
  <c r="H18" i="44"/>
  <c r="G18" i="44"/>
  <c r="F18" i="44"/>
  <c r="E18" i="44"/>
  <c r="D18" i="44"/>
  <c r="C18" i="44"/>
  <c r="B18" i="44"/>
  <c r="I17" i="44"/>
  <c r="H17" i="44"/>
  <c r="G17" i="44"/>
  <c r="F17" i="44"/>
  <c r="E17" i="44"/>
  <c r="D17" i="44"/>
  <c r="C17" i="44"/>
  <c r="B17" i="44"/>
  <c r="I16" i="44"/>
  <c r="H16" i="44"/>
  <c r="G16" i="44"/>
  <c r="F16" i="44"/>
  <c r="E16" i="44"/>
  <c r="D16" i="44"/>
  <c r="C16" i="44"/>
  <c r="B16" i="44"/>
  <c r="I15" i="44"/>
  <c r="H15" i="44"/>
  <c r="G15" i="44"/>
  <c r="F15" i="44"/>
  <c r="E15" i="44"/>
  <c r="D15" i="44"/>
  <c r="C15" i="44"/>
  <c r="B15" i="44"/>
  <c r="I14" i="44"/>
  <c r="H14" i="44"/>
  <c r="G14" i="44"/>
  <c r="F14" i="44"/>
  <c r="E14" i="44"/>
  <c r="D14" i="44"/>
  <c r="C14" i="44"/>
  <c r="B14" i="44"/>
  <c r="I13" i="44"/>
  <c r="H13" i="44"/>
  <c r="G13" i="44"/>
  <c r="F13" i="44"/>
  <c r="E13" i="44"/>
  <c r="D13" i="44"/>
  <c r="C13" i="44"/>
  <c r="B13" i="44"/>
  <c r="I12" i="44"/>
  <c r="H12" i="44"/>
  <c r="G12" i="44"/>
  <c r="F12" i="44"/>
  <c r="E12" i="44"/>
  <c r="D12" i="44"/>
  <c r="C12" i="44"/>
  <c r="B12" i="44"/>
  <c r="I11" i="44"/>
  <c r="H11" i="44"/>
  <c r="G11" i="44"/>
  <c r="F11" i="44"/>
  <c r="E11" i="44"/>
  <c r="D11" i="44"/>
  <c r="C11" i="44"/>
  <c r="B11" i="44"/>
  <c r="I10" i="44"/>
  <c r="H10" i="44"/>
  <c r="G10" i="44"/>
  <c r="F10" i="44"/>
  <c r="E10" i="44"/>
  <c r="D10" i="44"/>
  <c r="C10" i="44"/>
  <c r="B10" i="44"/>
  <c r="I9" i="44"/>
  <c r="H9" i="44"/>
  <c r="G9" i="44"/>
  <c r="F9" i="44"/>
  <c r="E9" i="44"/>
  <c r="D9" i="44"/>
  <c r="C9" i="44"/>
  <c r="B9" i="44"/>
  <c r="I8" i="44"/>
  <c r="H8" i="44"/>
  <c r="G8" i="44"/>
  <c r="F8" i="44"/>
  <c r="E8" i="44"/>
  <c r="D8" i="44"/>
  <c r="C8" i="44"/>
  <c r="B8" i="44"/>
  <c r="I7" i="44"/>
  <c r="H7" i="44"/>
  <c r="G7" i="44"/>
  <c r="F7" i="44"/>
  <c r="E7" i="44"/>
  <c r="D7" i="44"/>
  <c r="C7" i="44"/>
  <c r="B7" i="44"/>
  <c r="I6" i="44"/>
  <c r="H6" i="44"/>
  <c r="G6" i="44"/>
  <c r="F6" i="44"/>
  <c r="E6" i="44"/>
  <c r="D6" i="44"/>
  <c r="C6" i="44"/>
  <c r="B6" i="44"/>
  <c r="I5" i="44"/>
  <c r="I31" i="44" s="1"/>
  <c r="H5" i="44"/>
  <c r="H31" i="44" s="1"/>
  <c r="G5" i="44"/>
  <c r="F5" i="44"/>
  <c r="F31" i="44" s="1"/>
  <c r="E5" i="44"/>
  <c r="E31" i="44" s="1"/>
  <c r="D5" i="44"/>
  <c r="C5" i="44"/>
  <c r="B5" i="44"/>
  <c r="B31" i="44" s="1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C68" i="3" s="1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AC67" i="3" s="1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C65" i="3" s="1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C64" i="3" s="1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E59" i="3"/>
  <c r="D59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C55" i="3" s="1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C53" i="3" s="1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C52" i="3" s="1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Z59" i="3" s="1"/>
  <c r="Y50" i="3"/>
  <c r="Y59" i="3" s="1"/>
  <c r="X50" i="3"/>
  <c r="X59" i="3" s="1"/>
  <c r="W50" i="3"/>
  <c r="V50" i="3"/>
  <c r="U50" i="3"/>
  <c r="T50" i="3"/>
  <c r="T59" i="3" s="1"/>
  <c r="S50" i="3"/>
  <c r="R50" i="3"/>
  <c r="Q50" i="3"/>
  <c r="Q59" i="3" s="1"/>
  <c r="P50" i="3"/>
  <c r="P59" i="3" s="1"/>
  <c r="O50" i="3"/>
  <c r="M50" i="3"/>
  <c r="M59" i="3" s="1"/>
  <c r="L50" i="3"/>
  <c r="L59" i="3" s="1"/>
  <c r="K50" i="3"/>
  <c r="K59" i="3" s="1"/>
  <c r="J50" i="3"/>
  <c r="J59" i="3" s="1"/>
  <c r="I50" i="3"/>
  <c r="I59" i="3" s="1"/>
  <c r="H50" i="3"/>
  <c r="H59" i="3" s="1"/>
  <c r="G50" i="3"/>
  <c r="G59" i="3" s="1"/>
  <c r="F50" i="3"/>
  <c r="F59" i="3" s="1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AC9" i="3"/>
  <c r="AC8" i="3"/>
  <c r="L32" i="32"/>
  <c r="K32" i="32"/>
  <c r="J32" i="32"/>
  <c r="I32" i="32"/>
  <c r="H32" i="32"/>
  <c r="G32" i="32"/>
  <c r="F32" i="32"/>
  <c r="E32" i="32"/>
  <c r="D32" i="32"/>
  <c r="C32" i="32"/>
  <c r="B32" i="32"/>
  <c r="H91" i="33"/>
  <c r="G91" i="33"/>
  <c r="F91" i="33"/>
  <c r="E91" i="33"/>
  <c r="D91" i="33"/>
  <c r="H89" i="33"/>
  <c r="G89" i="33"/>
  <c r="F89" i="33"/>
  <c r="E89" i="33"/>
  <c r="D89" i="33"/>
  <c r="H84" i="33"/>
  <c r="H83" i="33"/>
  <c r="H82" i="33"/>
  <c r="H81" i="33"/>
  <c r="H80" i="33"/>
  <c r="H79" i="33"/>
  <c r="H78" i="33"/>
  <c r="H77" i="33"/>
  <c r="H76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G11" i="33"/>
  <c r="F11" i="33"/>
  <c r="E11" i="33"/>
  <c r="D11" i="33"/>
  <c r="H10" i="33"/>
  <c r="H9" i="33"/>
  <c r="H8" i="33"/>
  <c r="AC42" i="3" l="1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D31" i="44"/>
  <c r="C31" i="44"/>
  <c r="G31" i="44"/>
  <c r="AC59" i="3" l="1"/>
</calcChain>
</file>

<file path=xl/sharedStrings.xml><?xml version="1.0" encoding="utf-8"?>
<sst xmlns="http://schemas.openxmlformats.org/spreadsheetml/2006/main" count="1316" uniqueCount="605">
  <si>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</si>
  <si>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</si>
  <si>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</si>
  <si>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</si>
  <si>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</si>
  <si>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</si>
  <si>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</si>
  <si>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</si>
  <si>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</si>
  <si>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</si>
  <si>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</si>
  <si>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</si>
  <si>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</si>
  <si>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</si>
  <si>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</si>
  <si>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</si>
  <si>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</si>
  <si>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</si>
  <si>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</si>
  <si>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</si>
  <si>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</si>
  <si>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</si>
  <si>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</si>
  <si>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</si>
  <si>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</si>
  <si>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</si>
  <si>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</si>
  <si>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</si>
  <si>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</si>
  <si>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</si>
  <si>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</si>
  <si>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</si>
  <si>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</si>
  <si>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</si>
  <si>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</si>
  <si>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</si>
  <si>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</si>
  <si>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</si>
  <si>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</si>
  <si>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</si>
  <si>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</si>
  <si>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</si>
  <si>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</si>
  <si>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</si>
  <si>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</si>
  <si>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</si>
  <si>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</si>
  <si>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</si>
  <si>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</si>
  <si>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</si>
  <si>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</si>
  <si>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</si>
  <si>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</si>
  <si>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</si>
  <si>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</si>
  <si>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</si>
  <si>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</si>
  <si>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</si>
  <si>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</si>
  <si>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</si>
  <si>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</si>
  <si>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</si>
  <si>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</si>
  <si>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</si>
  <si>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</si>
  <si>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</si>
  <si>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</si>
  <si>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</si>
  <si>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</si>
  <si>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</si>
  <si>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</si>
  <si>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</si>
  <si>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</si>
  <si>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</si>
  <si>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</si>
  <si>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</si>
  <si>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</si>
  <si>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</si>
  <si>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</si>
  <si>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</si>
  <si>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</si>
  <si>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</si>
  <si>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</si>
  <si>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</si>
  <si>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</si>
  <si>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</si>
  <si>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</si>
  <si>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</si>
  <si>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</si>
  <si>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</si>
  <si>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</si>
  <si>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</si>
  <si>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</si>
  <si>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</si>
  <si>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</si>
  <si>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</si>
  <si>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</si>
  <si>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</si>
  <si>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</si>
  <si>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</si>
  <si>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</si>
  <si>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</si>
  <si>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</si>
  <si>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</si>
  <si>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</si>
  <si>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</si>
  <si>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</si>
  <si>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</si>
  <si>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</si>
  <si>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</si>
  <si>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</si>
  <si>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</si>
  <si>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</si>
  <si>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</si>
  <si>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</si>
  <si>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</si>
  <si>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</si>
  <si>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</si>
  <si>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</si>
  <si>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</si>
  <si>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</si>
  <si>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</si>
  <si>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</si>
  <si>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</si>
  <si>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</si>
  <si>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</si>
  <si>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</si>
  <si>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</si>
  <si>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</si>
  <si>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</si>
  <si>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</si>
  <si>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</si>
  <si>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</si>
  <si>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</si>
  <si>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</si>
  <si>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</si>
  <si>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</si>
  <si>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</si>
  <si>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</si>
  <si>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</si>
  <si>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</si>
  <si>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</si>
  <si>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</si>
  <si>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</si>
  <si>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</si>
  <si>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</si>
  <si>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</si>
  <si>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</si>
  <si>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</si>
  <si>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</si>
  <si>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</si>
  <si>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</si>
  <si>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</si>
  <si>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</si>
  <si>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</si>
  <si>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</si>
  <si>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</si>
  <si>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</si>
  <si>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</si>
  <si>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</si>
  <si>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</si>
  <si>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</si>
  <si>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</si>
  <si>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</si>
  <si>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</si>
  <si>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</si>
  <si>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</si>
  <si>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</si>
  <si>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</si>
  <si>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</si>
  <si>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</si>
  <si>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</si>
  <si>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</si>
  <si>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</si>
  <si>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Fuente: Ministerio de Energía y Minas. 
(*) Información preliminar. Incluye producción aurífera estimada de mineros artesanales de Madre de Dios, Puno, Piura y Arequipa.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</si>
  <si>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</si>
  <si>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</si>
  <si>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</si>
  <si>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</si>
  <si>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</si>
  <si>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</si>
  <si>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</si>
  <si>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</si>
  <si>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</si>
  <si>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</si>
  <si>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</si>
  <si>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</si>
  <si>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</si>
  <si>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</si>
  <si>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</si>
  <si>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</si>
  <si>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</si>
  <si>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</si>
  <si>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</si>
  <si>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</si>
  <si>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</si>
  <si>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</si>
  <si>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</si>
  <si>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</si>
  <si>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</si>
  <si>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 xml:space="preserve">Fuente: Ministerio de Energía y Minas. 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</si>
  <si>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</si>
  <si>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</si>
  <si>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</si>
  <si>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</si>
  <si>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</si>
  <si>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</si>
  <si>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</si>
  <si>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</si>
  <si>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</si>
  <si>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</si>
  <si>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</si>
  <si>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</si>
  <si>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</si>
  <si>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</si>
  <si>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</si>
  <si>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</si>
  <si>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</si>
  <si>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</si>
  <si>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CARBÓN (TM)</t>
  </si>
  <si>
    <t>CARBÓN ANTRACITA</t>
  </si>
  <si>
    <t>CARBÓN BITUMINOSO</t>
  </si>
  <si>
    <t>CARBÓN GRAFITO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</si>
  <si>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</si>
  <si>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</si>
  <si>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</si>
  <si>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</si>
  <si>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</si>
  <si>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</si>
  <si>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PRODUCCIÓN MINERA NO METÁLICA Y CARBONÍFERA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</si>
  <si>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</si>
  <si>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</si>
  <si>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</si>
  <si>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</si>
  <si>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</si>
  <si>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</si>
  <si>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</si>
  <si>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</si>
  <si>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</si>
  <si>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</si>
  <si>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</si>
  <si>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</si>
  <si>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</si>
  <si>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</si>
  <si>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</si>
  <si>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</si>
  <si>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</si>
  <si>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</si>
  <si>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</si>
  <si>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</si>
  <si>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</si>
  <si>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</si>
  <si>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</si>
  <si>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</si>
  <si>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</si>
  <si>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</si>
  <si>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</si>
  <si>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</si>
  <si>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 xml:space="preserve">Fuente: BCRP, Cuadros Estadísticos Mensuales. Elaborado por Ministerio de Energía y Minas. 
* Promedio del cambio interbancario. 
Nd: No disponible a la fecha.
Información disponible a la fecha de elaboración de este boletín.
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</si>
  <si>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</si>
  <si>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</si>
  <si>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</si>
  <si>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</si>
  <si>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</si>
  <si>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</si>
  <si>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</si>
  <si>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</si>
  <si>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</si>
  <si>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</si>
  <si>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 xml:space="preserve">Fuente: BCRP, Cuadros Estadísticos Mensuales. Elaborado por Ministerio de Energía y Minas
* El cuadro es elaborado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</si>
  <si>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 xml:space="preserve">Tabla 04.3 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</si>
  <si>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</si>
  <si>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</si>
  <si>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</si>
  <si>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</si>
  <si>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</si>
  <si>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</si>
  <si>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</si>
  <si>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</si>
  <si>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</si>
  <si>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</si>
  <si>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</si>
  <si>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</si>
  <si>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</si>
  <si>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</si>
  <si>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</si>
  <si>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</si>
  <si>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</si>
  <si>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Fuente: Banco Central de Reserva del Perú y SUNAT - Aduanas / Elaborado por el Ministerio de Energía y Minas.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</si>
  <si>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</si>
  <si>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</si>
  <si>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</si>
  <si>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</si>
  <si>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Fuente: Notas de estudios del Banco Central de Reserva del Perú y SUNAT - Aduanas / Elaborado por el Ministerio de Energía y Minas.</t>
  </si>
  <si>
    <t>Año</t>
  </si>
  <si>
    <t>Total</t>
  </si>
  <si>
    <t>Fuente: Dirección de Promoción Minera - Ministerio de Energía y Minas. Declaraciones Mensuales ESTAMIN.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</si>
  <si>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</si>
  <si>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</si>
  <si>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</si>
  <si>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</si>
  <si>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</si>
  <si>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</si>
  <si>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</si>
  <si>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</si>
  <si>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</si>
  <si>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</si>
  <si>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</si>
  <si>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</si>
  <si>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CONSORCIO DE INGENIEROS EJECUTORES MINEROS S.A.</t>
  </si>
  <si>
    <t>EMPRESA MINERA LOS QUENUALES S.A.</t>
  </si>
  <si>
    <t>MINERA BATEAS S.A.C.</t>
  </si>
  <si>
    <t>PAN AMERICAN SILVER HUARON S.A.</t>
  </si>
  <si>
    <t>SEGÚN EMPRESA</t>
  </si>
  <si>
    <t>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</si>
  <si>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</si>
  <si>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</si>
  <si>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</si>
  <si>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</si>
  <si>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</si>
  <si>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</si>
  <si>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</si>
  <si>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</si>
  <si>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</si>
  <si>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</si>
  <si>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</si>
  <si>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</si>
  <si>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</si>
  <si>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</si>
  <si>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</si>
  <si>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</si>
  <si>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</si>
  <si>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</si>
  <si>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</si>
  <si>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</si>
  <si>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</si>
  <si>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</si>
  <si>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</si>
  <si>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</si>
  <si>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</si>
  <si>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</si>
  <si>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</si>
  <si>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</si>
  <si>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</si>
  <si>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</si>
  <si>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</si>
  <si>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</si>
  <si>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</si>
  <si>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</si>
  <si>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</si>
  <si>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</si>
  <si>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</si>
  <si>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</si>
  <si>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</si>
  <si>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</si>
  <si>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</si>
  <si>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</si>
  <si>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</si>
  <si>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</si>
  <si>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</si>
  <si>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</si>
  <si>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</si>
  <si>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</si>
  <si>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</si>
  <si>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</si>
  <si>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</si>
  <si>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</si>
  <si>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</si>
  <si>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</si>
  <si>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</si>
  <si>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</si>
  <si>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</si>
  <si>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</si>
  <si>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</si>
  <si>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</si>
  <si>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</si>
  <si>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</si>
  <si>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</si>
  <si>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</si>
  <si>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</si>
  <si>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</si>
  <si>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 xml:space="preserve">Fuente: MEF, Portal de Transparencia Económica; INGEMMET. Elaborado por Ministerio de Energía y Minas. </t>
  </si>
  <si>
    <t>* Cifras registradas a la fecha de elaboración del boletín.</t>
  </si>
  <si>
    <t>CANON MINERO**</t>
  </si>
  <si>
    <t>DERECHO VIGENCIA</t>
  </si>
  <si>
    <t xml:space="preserve">Fuente: MEF, Portal de Transparencia Económica. Elaborado por Ministerio de Energía y Minas. </t>
  </si>
  <si>
    <t>CANTIDAD DE SOLICITUDES DE PETITORIOS MINEROS A NIVEL NACIONAL*</t>
  </si>
  <si>
    <t>Tabla 13</t>
  </si>
  <si>
    <t>PETITORIOS, CATASTRO Y ACTIVIDAD MINERA</t>
  </si>
  <si>
    <t>CANTIDAD DE SOLICITUDES DE PETITORIOS MINEROS A NIVEL NACIONAL *</t>
  </si>
  <si>
    <t>CONCESIONES OTORGADAS POR INGEMMET (HECTÁREAS)*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</si>
  <si>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</si>
  <si>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</si>
  <si>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</si>
  <si>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</si>
  <si>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</si>
  <si>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</si>
  <si>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</si>
  <si>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</si>
  <si>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</si>
  <si>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</si>
  <si>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</si>
  <si>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</si>
  <si>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</si>
  <si>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</si>
  <si>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</si>
  <si>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</si>
  <si>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</si>
  <si>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</si>
  <si>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</si>
  <si>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</si>
  <si>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</si>
  <si>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</si>
  <si>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</si>
  <si>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</si>
  <si>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</si>
  <si>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</si>
  <si>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</si>
  <si>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</si>
  <si>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</si>
  <si>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</si>
  <si>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</si>
  <si>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Fuente: Ministerio de Energía y Minas, INGEMMET.</t>
  </si>
  <si>
    <t>Nota:  Territorio Nacional  = 128,521,560 ha.</t>
  </si>
  <si>
    <t>Fuente: INGEMMET y Ministerio de Energía y Minas.</t>
  </si>
  <si>
    <t>(*) Información disponible a la fecha de elaboración de este boletín. Nd = Información no disponible en la fecha de elaboración del presente boletín.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</si>
  <si>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</si>
  <si>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</si>
  <si>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</si>
  <si>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</si>
  <si>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</si>
  <si>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</si>
  <si>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</si>
  <si>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</si>
  <si>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</si>
  <si>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</si>
  <si>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TIPO DE ÁREA RESTRINGIDA</t>
  </si>
  <si>
    <t>Tabla 6.2</t>
  </si>
  <si>
    <r>
      <rPr>
        <b/>
        <sz val="10"/>
        <color indexed="8"/>
        <rFont val="Calibri"/>
        <family val="2"/>
      </rPr>
      <t>EVOLUCIÓN ANUAL DE LAS INVERSIONES MINERAS
(US$ MILLONES)</t>
    </r>
    <r>
      <rPr>
        <sz val="10"/>
        <color indexed="8"/>
        <rFont val="Calibri"/>
        <family val="2"/>
      </rPr>
      <t xml:space="preserve">
/ US$ MILLONES</t>
    </r>
  </si>
  <si>
    <t>HECTÁREAS</t>
  </si>
  <si>
    <t>VALOR DE LAS EXPORTACIONES METÁLICAS (US$ MILLONES)</t>
  </si>
  <si>
    <t>Tabla 10</t>
  </si>
  <si>
    <t>Tabla 12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</si>
  <si>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</si>
  <si>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</si>
  <si>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</si>
  <si>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</si>
  <si>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</si>
  <si>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</si>
  <si>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</si>
  <si>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</si>
  <si>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>Var.% anual</t>
  </si>
  <si>
    <t>Soles por U.S.$</t>
  </si>
  <si>
    <t>Información preliminar</t>
  </si>
  <si>
    <t>COTIZACIONES DE LOS PRINCIPALES METALES</t>
  </si>
  <si>
    <t>Ene</t>
  </si>
  <si>
    <t>May</t>
  </si>
  <si>
    <t>Jun</t>
  </si>
  <si>
    <t>Jul</t>
  </si>
  <si>
    <t>Nov</t>
  </si>
  <si>
    <t>SEGÚN TIPO DE EMPLEADOR (PROMEDIO)</t>
  </si>
  <si>
    <t xml:space="preserve">Tabla 1  </t>
  </si>
  <si>
    <t>EXPORT. MIN.**</t>
  </si>
  <si>
    <t>** Incluye valor de exportaciones metálicas y no metálicas.</t>
  </si>
  <si>
    <t>* Tipo de cambio interbancario promedio del periodo.</t>
  </si>
  <si>
    <t>PLANTA BENEFICIO</t>
  </si>
  <si>
    <t>PREPARACIÓN Y DESARROLLO</t>
  </si>
  <si>
    <t>RIO TINTO MINERA PERU LIMITADA SAC</t>
  </si>
  <si>
    <t>MINERA AURIFERA RETAMAS S.A.</t>
  </si>
  <si>
    <t>MINERA HAMPTON PERU S.A.C</t>
  </si>
  <si>
    <t>JINZHAO MINING PERU S.A.</t>
  </si>
  <si>
    <t>MINERA SHUNTUR S.A.C.</t>
  </si>
  <si>
    <t>SHOUGANG HIERRO PERU S.A.A.</t>
  </si>
  <si>
    <t>TITULAR</t>
  </si>
  <si>
    <t>EMPRESAS CONTRATISTAS MINEROS</t>
  </si>
  <si>
    <t>EMPRESAS CONEXAS</t>
  </si>
  <si>
    <t>2018*</t>
  </si>
  <si>
    <t>REGALIAS MINERAS***</t>
  </si>
  <si>
    <t>2018: TRANSFERENCIA DE RECURSOS GENERADOS POR LA MINERÍA
(millones de soles)</t>
  </si>
  <si>
    <t>Ene. 2017</t>
  </si>
  <si>
    <t>Ene. 2018</t>
  </si>
  <si>
    <t>76,34</t>
  </si>
  <si>
    <t>Resto de productos no tradicionales</t>
  </si>
  <si>
    <t>COMPAÑÍA MINERA ANTAMINA S.A.</t>
  </si>
  <si>
    <t>COMPAÑÍA MINERA ANTAPACCAY S.A.</t>
  </si>
  <si>
    <t>COMPAÑÍA MINERA PODEROSA S.A.</t>
  </si>
  <si>
    <t>COMPAÑÍA MINERA ARES S.A.C.</t>
  </si>
  <si>
    <t>COMPAÑÍA MINERA COIMOLACHE S.A.</t>
  </si>
  <si>
    <t>COMPAÑÍA MINERA CHUNGAR S.A.C.</t>
  </si>
  <si>
    <t>COMPAÑÍA MINERA RAURA S.A.</t>
  </si>
  <si>
    <t>COMPAÑÍA MINERA SAN IGNACIO DE MOROCOCHA S.A.A.</t>
  </si>
  <si>
    <t>COMPAÑÍA MINERA SANTA LUISA S.A.</t>
  </si>
  <si>
    <t>NEXA RESOURCES EL PORVENIR S.A.C.</t>
  </si>
  <si>
    <t>Fuente: SUNAT, Nota Tributaria. Elaborado por Ministerio de Energía y Minas.
* Información disponible a la fecha de elaboración del boletín.</t>
  </si>
  <si>
    <t xml:space="preserve"> </t>
  </si>
  <si>
    <t>*** Incluye Regalías Contractuales Mineras.</t>
  </si>
  <si>
    <t>** El Canon Minero se distribuye a partir del mes de julio de cada año.</t>
  </si>
  <si>
    <t>TÍTULOS DE CONCESIONES OTORGADAS POR INGEMMET *</t>
  </si>
  <si>
    <t>2018 (Ene-Feb)</t>
  </si>
  <si>
    <t>Variación interanual / febrero</t>
  </si>
  <si>
    <t>Variación acumulada / enero - febrero</t>
  </si>
  <si>
    <t>Ene-Feb 2017</t>
  </si>
  <si>
    <t>Ene-Feb 2018</t>
  </si>
  <si>
    <t>Feb. 2017</t>
  </si>
  <si>
    <t>Feb. 2018</t>
  </si>
  <si>
    <t>Febrero</t>
  </si>
  <si>
    <t>COMPAÑÍA MINERA CASAPALCA S.A.</t>
  </si>
  <si>
    <t>MINERA CHINALCO PERU S.A.</t>
  </si>
  <si>
    <t>Enero-Febrero</t>
  </si>
  <si>
    <t>HUDBAY PERU S.A.C.</t>
  </si>
  <si>
    <t>MINERA SHOUXIN PERU S.A.</t>
  </si>
  <si>
    <t>ANCASH</t>
  </si>
  <si>
    <t>HUANUCO</t>
  </si>
  <si>
    <t>SOUTHERN PERU COPPER CORPORATION SUCURSAL DEL PERÚ</t>
  </si>
  <si>
    <t>HORMIGON</t>
  </si>
  <si>
    <t>PIEDRA (CONSTRUCCION)</t>
  </si>
  <si>
    <t>SILICE</t>
  </si>
  <si>
    <t>CAOLIN</t>
  </si>
  <si>
    <t>GRANITO</t>
  </si>
  <si>
    <t>ONIX</t>
  </si>
  <si>
    <t>Nd</t>
  </si>
  <si>
    <t>Disponible 19 de abril</t>
  </si>
  <si>
    <t>Disponible 5 de abril</t>
  </si>
  <si>
    <t>77,46</t>
  </si>
  <si>
    <t>VARIACIÓN INTERANUAL ACUMULADA* EN MILLONES DE US$ / ENERO</t>
  </si>
  <si>
    <t>Acum. Ene</t>
  </si>
  <si>
    <t>VARIACIÓN ACUMULADA - VOLUMEN* / ENERO</t>
  </si>
  <si>
    <t>2018
(Ene-Feb)</t>
  </si>
  <si>
    <t>UNIDADES MINERAS EN ACTIVIDAD - FEBRERO 2018</t>
  </si>
  <si>
    <t>ÁREAS RESTRINGIDAS A LA MINERÍA - FEBRERO 2018</t>
  </si>
  <si>
    <t>ÁREA NATURAL_AMORTIGUAMIENTO</t>
  </si>
  <si>
    <t>CIERRE POST-CIERRE(DEFINITIVO)</t>
  </si>
  <si>
    <t>NEXA RESOURCES PERÚ S.A.C.</t>
  </si>
  <si>
    <t>NEXA RESOURCES ATACOCHA S.A.A.</t>
  </si>
  <si>
    <t>VARIACIÓN ACUMULADA / ENERO - FEBRERO</t>
  </si>
  <si>
    <t xml:space="preserve"> TACNA</t>
  </si>
  <si>
    <t xml:space="preserve"> AREQUIPA</t>
  </si>
  <si>
    <t xml:space="preserve"> CAJAMARCA</t>
  </si>
  <si>
    <t xml:space="preserve"> ICA</t>
  </si>
  <si>
    <t xml:space="preserve"> LA LIBERTAD</t>
  </si>
  <si>
    <t xml:space="preserve"> MOQUEGUA</t>
  </si>
  <si>
    <t xml:space="preserve"> LIMA</t>
  </si>
  <si>
    <t xml:space="preserve"> CUSCO</t>
  </si>
  <si>
    <t xml:space="preserve"> PUNO</t>
  </si>
  <si>
    <t xml:space="preserve"> HUANCAVELICA</t>
  </si>
  <si>
    <t xml:space="preserve"> PASCO</t>
  </si>
  <si>
    <t xml:space="preserve"> AYACUCHO</t>
  </si>
  <si>
    <t xml:space="preserve"> PIURA</t>
  </si>
  <si>
    <t xml:space="preserve"> MADRE DE DIOS</t>
  </si>
  <si>
    <t xml:space="preserve"> AMAZONAS</t>
  </si>
  <si>
    <t xml:space="preserve"> CALLAO</t>
  </si>
  <si>
    <t xml:space="preserve"> LAMBAYEQUE</t>
  </si>
  <si>
    <t xml:space="preserve"> TUMBES</t>
  </si>
  <si>
    <t xml:space="preserve"> LORETO</t>
  </si>
  <si>
    <t>SOUTHERN PERU COPPER CORPORATION SUCURSAL DEL PERU</t>
  </si>
  <si>
    <t>COMPAÑIA MINERA ANTAMINA S.A.</t>
  </si>
  <si>
    <t>COMPAÑIA MINERA PODEROSA S.A.</t>
  </si>
  <si>
    <t>COMPAÑIA MINERA ANTAPACCAY S.A.</t>
  </si>
  <si>
    <t>COMPAÑIA MINERA KOLPA S.A.</t>
  </si>
  <si>
    <t>TITAN CONTRATISTAS GENERALES S.A.C.</t>
  </si>
  <si>
    <t>COMPAÑIA MINERA ARES S.A.C.</t>
  </si>
  <si>
    <t>TREVALI PERU S.A.C.</t>
  </si>
  <si>
    <t>COMPAÑIA MINERA CHUNGAR S.A.C.</t>
  </si>
  <si>
    <t>COMPAÑIA MINERA CONDESTABLE S.A.</t>
  </si>
  <si>
    <t>COMPAÑIA MINERA ZAFRANAL S.A.C.</t>
  </si>
  <si>
    <t>COMPAÑIA MINERA ARGENTUM S.A.</t>
  </si>
  <si>
    <t>COMPAÑIA MINERA CARAVELI S.A.C.</t>
  </si>
  <si>
    <t>COMPAÑIA MINERA COIMOLACHE S.A.</t>
  </si>
  <si>
    <t>OXIDOS DE PASCO S.A.C.</t>
  </si>
  <si>
    <t>NEXA RESOURCES PERÚ S.A.A.</t>
  </si>
  <si>
    <t>Otras (2016=  570 Empresas; 2017 =  609 Empresas)</t>
  </si>
  <si>
    <t>Otras ( 2016= 106 Empresas; 2017= 107 Empresas)</t>
  </si>
  <si>
    <t>Otras ( 2016= 231 Empresas; 2017= 232 Empresas)</t>
  </si>
  <si>
    <t>Otras ( 2016= 319 Empresas; 2017= 313 Empresas)</t>
  </si>
  <si>
    <t>Otras ( 2016= 236 Empresas; 2017= 232 Empresas)</t>
  </si>
  <si>
    <t>Otras ( 2016= 330 Empresas; 2017= 383 Empresas)</t>
  </si>
  <si>
    <t>Otras ( 2016= 195 Empresas; 2017= 178 Empresas)</t>
  </si>
  <si>
    <t>SEGÚN REGIÓN - FEBRERO 2017</t>
  </si>
  <si>
    <t>SAN MARTIN</t>
  </si>
  <si>
    <t>Variación Interanual - Febrero</t>
  </si>
  <si>
    <t>MINERA AURÍFERA RETAMAS S.A.</t>
  </si>
  <si>
    <t>ÁNCASH</t>
  </si>
  <si>
    <t>APURÍMAC</t>
  </si>
  <si>
    <t>JUNÍN</t>
  </si>
  <si>
    <t>HUÁNUCO</t>
  </si>
  <si>
    <t>2018
Ene</t>
  </si>
  <si>
    <t>2017
Ene</t>
  </si>
  <si>
    <t xml:space="preserve"> JUNÍN</t>
  </si>
  <si>
    <t xml:space="preserve"> ÁNCASH</t>
  </si>
  <si>
    <t xml:space="preserve"> APURÍMAC</t>
  </si>
  <si>
    <t xml:space="preserve"> HUÁNUCO</t>
  </si>
  <si>
    <t xml:space="preserve"> SAN MARTÍN</t>
  </si>
  <si>
    <t>COMPAÑÍA MINERA KOLPA S.A.</t>
  </si>
  <si>
    <t>COMPAÑÍA MINERA CONDESTABLE S.A.</t>
  </si>
  <si>
    <t>COMPAÑÍA MINERA ZAFRANAL S.A.C.</t>
  </si>
  <si>
    <t>COMPAÑÍA MINERA ARGENTUM S.A.</t>
  </si>
  <si>
    <t>COMPAÑÍA MINERA CARAVELI S.A.C.</t>
  </si>
  <si>
    <t>COMPAÑÍA MINERA MISKI MAYO S.R.L.</t>
  </si>
  <si>
    <t>COMPAÑÍA MINERA SHALIPAYCO S.A.C.</t>
  </si>
  <si>
    <t>RÍO TINTO MINERA PERÚ LIMITADA SAC</t>
  </si>
  <si>
    <t>SHOUGANG HIERRO PERÚ S.A.A.</t>
  </si>
  <si>
    <t>MINERA CHINALCO PERÚ S.A.</t>
  </si>
  <si>
    <t>TREVALI PERÚ S.A.C.</t>
  </si>
  <si>
    <t>CENTURY MINING PERÚ S.A.C.</t>
  </si>
  <si>
    <t>MINERA SANTA LUCÍA G.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</si>
</sst>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0.0000%"/>
    <numFmt numFmtId="175" formatCode="#,##0.00_ ;\-#,##0.00\ "/>
    <numFmt numFmtId="176" formatCode="#,##0_ ;\-#,##0\ "/>
    <numFmt numFmtId="177" formatCode="0.000%"/>
    <numFmt numFmtId="178" formatCode="#,##0;[Red]#,##0"/>
    <numFmt numFmtId="179" formatCode="[$-1010409]###,##0"/>
    <numFmt numFmtId="180" formatCode="_ * #,##0.000_ ;_ * \-#,##0.000_ ;_ * &quot;-&quot;??_ ;_ @_ 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theme="0"/>
      <name val="Calibri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18" borderId="4">
      <alignment wrapText="1"/>
    </xf>
    <xf numFmtId="167" fontId="15" fillId="0" borderId="0" applyFont="0" applyFill="0" applyBorder="0" applyAlignment="0" applyProtection="0"/>
    <xf numFmtId="173" fontId="31" fillId="0" borderId="0"/>
    <xf numFmtId="17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1" applyNumberFormat="0" applyAlignment="0" applyProtection="0"/>
    <xf numFmtId="168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3" borderId="0" applyNumberFormat="0" applyBorder="0" applyAlignment="0" applyProtection="0"/>
    <xf numFmtId="43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28" fillId="0" borderId="0"/>
    <xf numFmtId="0" fontId="36" fillId="0" borderId="0"/>
    <xf numFmtId="173" fontId="33" fillId="0" borderId="0"/>
    <xf numFmtId="0" fontId="15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1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4" fillId="25" borderId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6" borderId="0">
      <alignment horizontal="left"/>
    </xf>
    <xf numFmtId="173" fontId="35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646">
    <xf numFmtId="0" fontId="0" fillId="0" borderId="0" xfId="0"/>
    <xf numFmtId="0" fontId="39" fillId="26" borderId="0" xfId="0" applyFont="1" applyFill="1"/>
    <xf numFmtId="0" fontId="38" fillId="26" borderId="11" xfId="0" applyFont="1" applyFill="1" applyBorder="1" applyAlignment="1">
      <alignment horizontal="left"/>
    </xf>
    <xf numFmtId="0" fontId="38" fillId="26" borderId="11" xfId="0" applyFont="1" applyFill="1" applyBorder="1" applyAlignment="1">
      <alignment horizontal="center"/>
    </xf>
    <xf numFmtId="0" fontId="38" fillId="26" borderId="0" xfId="107">
      <alignment horizontal="left"/>
    </xf>
    <xf numFmtId="0" fontId="40" fillId="26" borderId="0" xfId="107" applyFont="1">
      <alignment horizontal="left"/>
    </xf>
    <xf numFmtId="0" fontId="38" fillId="26" borderId="0" xfId="107" applyAlignment="1">
      <alignment horizontal="center"/>
    </xf>
    <xf numFmtId="0" fontId="40" fillId="26" borderId="0" xfId="107" applyFont="1" applyAlignment="1">
      <alignment horizontal="center"/>
    </xf>
    <xf numFmtId="0" fontId="39" fillId="26" borderId="0" xfId="0" applyFont="1" applyFill="1" applyAlignment="1">
      <alignment horizontal="left"/>
    </xf>
    <xf numFmtId="0" fontId="40" fillId="26" borderId="11" xfId="107" applyFont="1" applyBorder="1" applyAlignment="1">
      <alignment horizontal="center"/>
    </xf>
    <xf numFmtId="4" fontId="38" fillId="26" borderId="0" xfId="107" applyNumberFormat="1" applyAlignment="1">
      <alignment horizontal="center"/>
    </xf>
    <xf numFmtId="0" fontId="41" fillId="27" borderId="0" xfId="107" applyFont="1" applyFill="1" applyAlignment="1">
      <alignment horizontal="center"/>
    </xf>
    <xf numFmtId="10" fontId="38" fillId="26" borderId="0" xfId="94" applyNumberFormat="1" applyFont="1" applyFill="1" applyAlignment="1">
      <alignment horizontal="center"/>
    </xf>
    <xf numFmtId="3" fontId="38" fillId="26" borderId="0" xfId="47" applyNumberFormat="1" applyFont="1" applyFill="1" applyAlignment="1">
      <alignment horizontal="center"/>
    </xf>
    <xf numFmtId="3" fontId="38" fillId="26" borderId="0" xfId="107" applyNumberFormat="1" applyBorder="1" applyAlignment="1">
      <alignment horizontal="center"/>
    </xf>
    <xf numFmtId="0" fontId="40" fillId="26" borderId="12" xfId="107" applyFont="1" applyBorder="1" applyAlignment="1">
      <alignment horizontal="center"/>
    </xf>
    <xf numFmtId="0" fontId="38" fillId="26" borderId="0" xfId="107" applyBorder="1" applyAlignment="1">
      <alignment horizontal="center"/>
    </xf>
    <xf numFmtId="0" fontId="38" fillId="26" borderId="0" xfId="107" applyFill="1">
      <alignment horizontal="left"/>
    </xf>
    <xf numFmtId="0" fontId="38" fillId="26" borderId="0" xfId="107" applyAlignment="1"/>
    <xf numFmtId="0" fontId="39" fillId="26" borderId="0" xfId="0" applyFont="1" applyFill="1" applyAlignment="1"/>
    <xf numFmtId="0" fontId="42" fillId="28" borderId="0" xfId="0" applyFont="1" applyFill="1"/>
    <xf numFmtId="0" fontId="43" fillId="28" borderId="0" xfId="0" applyFont="1" applyFill="1" applyAlignment="1">
      <alignment horizontal="center"/>
    </xf>
    <xf numFmtId="0" fontId="44" fillId="26" borderId="0" xfId="107" applyFont="1" applyAlignment="1">
      <alignment horizontal="center"/>
    </xf>
    <xf numFmtId="0" fontId="44" fillId="26" borderId="0" xfId="0" applyFont="1" applyFill="1" applyBorder="1" applyAlignment="1">
      <alignment horizontal="left"/>
    </xf>
    <xf numFmtId="4" fontId="43" fillId="28" borderId="0" xfId="0" applyNumberFormat="1" applyFont="1" applyFill="1" applyAlignment="1">
      <alignment horizontal="center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6" fillId="26" borderId="0" xfId="107" applyFont="1">
      <alignment horizontal="left"/>
    </xf>
    <xf numFmtId="0" fontId="44" fillId="26" borderId="0" xfId="0" applyFont="1" applyFill="1" applyBorder="1" applyAlignment="1">
      <alignment horizontal="center"/>
    </xf>
    <xf numFmtId="0" fontId="44" fillId="26" borderId="0" xfId="107" applyFont="1" applyAlignment="1"/>
    <xf numFmtId="4" fontId="44" fillId="26" borderId="0" xfId="107" applyNumberFormat="1" applyFont="1" applyAlignment="1">
      <alignment horizontal="center"/>
    </xf>
    <xf numFmtId="0" fontId="46" fillId="26" borderId="0" xfId="107" applyFont="1" applyAlignment="1">
      <alignment horizontal="center"/>
    </xf>
    <xf numFmtId="0" fontId="47" fillId="26" borderId="0" xfId="107" applyFont="1" applyAlignment="1">
      <alignment horizontal="left"/>
    </xf>
    <xf numFmtId="0" fontId="47" fillId="26" borderId="0" xfId="107" applyFont="1" applyAlignment="1">
      <alignment horizontal="center"/>
    </xf>
    <xf numFmtId="0" fontId="47" fillId="26" borderId="0" xfId="107" applyFont="1">
      <alignment horizontal="left"/>
    </xf>
    <xf numFmtId="4" fontId="46" fillId="26" borderId="0" xfId="107" applyNumberFormat="1" applyFont="1" applyAlignment="1">
      <alignment horizontal="center"/>
    </xf>
    <xf numFmtId="0" fontId="48" fillId="26" borderId="0" xfId="107" applyFont="1">
      <alignment horizontal="left"/>
    </xf>
    <xf numFmtId="166" fontId="38" fillId="26" borderId="0" xfId="107" applyNumberFormat="1" applyAlignment="1">
      <alignment horizontal="center"/>
    </xf>
    <xf numFmtId="0" fontId="47" fillId="26" borderId="0" xfId="0" applyFont="1" applyFill="1" applyAlignment="1"/>
    <xf numFmtId="166" fontId="38" fillId="26" borderId="14" xfId="107" applyNumberFormat="1" applyBorder="1" applyAlignment="1">
      <alignment horizontal="center"/>
    </xf>
    <xf numFmtId="166" fontId="38" fillId="26" borderId="15" xfId="107" applyNumberFormat="1" applyBorder="1" applyAlignment="1">
      <alignment horizontal="center"/>
    </xf>
    <xf numFmtId="166" fontId="38" fillId="26" borderId="16" xfId="107" applyNumberFormat="1" applyBorder="1" applyAlignment="1">
      <alignment horizontal="center"/>
    </xf>
    <xf numFmtId="0" fontId="41" fillId="29" borderId="17" xfId="107" applyFont="1" applyFill="1" applyBorder="1" applyAlignment="1">
      <alignment horizontal="center"/>
    </xf>
    <xf numFmtId="3" fontId="38" fillId="26" borderId="18" xfId="47" applyNumberFormat="1" applyFont="1" applyFill="1" applyBorder="1" applyAlignment="1">
      <alignment horizontal="center"/>
    </xf>
    <xf numFmtId="3" fontId="38" fillId="26" borderId="19" xfId="47" applyNumberFormat="1" applyFont="1" applyFill="1" applyBorder="1" applyAlignment="1">
      <alignment horizontal="center"/>
    </xf>
    <xf numFmtId="166" fontId="38" fillId="26" borderId="0" xfId="107" applyNumberFormat="1" applyAlignment="1">
      <alignment horizontal="left"/>
    </xf>
    <xf numFmtId="3" fontId="38" fillId="26" borderId="20" xfId="47" applyNumberFormat="1" applyFont="1" applyFill="1" applyBorder="1" applyAlignment="1">
      <alignment horizontal="center"/>
    </xf>
    <xf numFmtId="3" fontId="38" fillId="26" borderId="21" xfId="47" applyNumberFormat="1" applyFont="1" applyFill="1" applyBorder="1" applyAlignment="1">
      <alignment horizontal="center"/>
    </xf>
    <xf numFmtId="3" fontId="38" fillId="26" borderId="22" xfId="47" applyNumberFormat="1" applyFont="1" applyFill="1" applyBorder="1" applyAlignment="1">
      <alignment horizontal="center"/>
    </xf>
    <xf numFmtId="3" fontId="38" fillId="26" borderId="23" xfId="47" applyNumberFormat="1" applyFont="1" applyFill="1" applyBorder="1" applyAlignment="1">
      <alignment horizontal="center"/>
    </xf>
    <xf numFmtId="0" fontId="40" fillId="26" borderId="24" xfId="107" applyFont="1" applyBorder="1" applyAlignment="1">
      <alignment horizontal="center"/>
    </xf>
    <xf numFmtId="3" fontId="38" fillId="26" borderId="25" xfId="107" applyNumberFormat="1" applyBorder="1" applyAlignment="1">
      <alignment horizontal="center"/>
    </xf>
    <xf numFmtId="3" fontId="40" fillId="26" borderId="26" xfId="107" applyNumberFormat="1" applyFont="1" applyBorder="1" applyAlignment="1">
      <alignment horizontal="center"/>
    </xf>
    <xf numFmtId="3" fontId="40" fillId="26" borderId="27" xfId="107" applyNumberFormat="1" applyFont="1" applyBorder="1" applyAlignment="1">
      <alignment horizontal="center"/>
    </xf>
    <xf numFmtId="0" fontId="41" fillId="26" borderId="0" xfId="107" applyFont="1" applyFill="1" applyAlignment="1"/>
    <xf numFmtId="1" fontId="38" fillId="26" borderId="13" xfId="107" applyNumberFormat="1" applyFill="1" applyBorder="1" applyAlignment="1">
      <alignment horizontal="center"/>
    </xf>
    <xf numFmtId="0" fontId="49" fillId="26" borderId="0" xfId="107" applyFont="1" applyFill="1">
      <alignment horizontal="left"/>
    </xf>
    <xf numFmtId="0" fontId="50" fillId="26" borderId="0" xfId="107" applyFont="1" applyFill="1" applyAlignment="1">
      <alignment horizontal="left"/>
    </xf>
    <xf numFmtId="0" fontId="5" fillId="0" borderId="0" xfId="58"/>
    <xf numFmtId="0" fontId="5" fillId="26" borderId="18" xfId="58" applyFill="1" applyBorder="1" applyAlignment="1">
      <alignment horizontal="center" vertical="center"/>
    </xf>
    <xf numFmtId="0" fontId="5" fillId="26" borderId="19" xfId="58" applyFill="1" applyBorder="1" applyAlignment="1">
      <alignment vertical="center"/>
    </xf>
    <xf numFmtId="169" fontId="5" fillId="26" borderId="19" xfId="52" applyNumberFormat="1" applyFont="1" applyFill="1" applyBorder="1" applyAlignment="1">
      <alignment horizontal="center" vertical="center"/>
    </xf>
    <xf numFmtId="169" fontId="5" fillId="26" borderId="16" xfId="52" applyNumberFormat="1" applyFont="1" applyFill="1" applyBorder="1" applyAlignment="1">
      <alignment horizontal="center" vertical="center"/>
    </xf>
    <xf numFmtId="0" fontId="5" fillId="26" borderId="29" xfId="58" applyFill="1" applyBorder="1" applyAlignment="1">
      <alignment horizontal="center" vertical="center"/>
    </xf>
    <xf numFmtId="0" fontId="5" fillId="26" borderId="0" xfId="58" applyFill="1" applyBorder="1" applyAlignment="1">
      <alignment vertical="center"/>
    </xf>
    <xf numFmtId="169" fontId="5" fillId="26" borderId="0" xfId="52" applyNumberFormat="1" applyFont="1" applyFill="1" applyBorder="1" applyAlignment="1">
      <alignment horizontal="center" vertical="center"/>
    </xf>
    <xf numFmtId="169" fontId="5" fillId="26" borderId="14" xfId="52" applyNumberFormat="1" applyFont="1" applyFill="1" applyBorder="1" applyAlignment="1">
      <alignment horizontal="center" vertical="center"/>
    </xf>
    <xf numFmtId="0" fontId="5" fillId="26" borderId="30" xfId="58" applyFill="1" applyBorder="1" applyAlignment="1">
      <alignment horizontal="center" vertical="center"/>
    </xf>
    <xf numFmtId="0" fontId="5" fillId="26" borderId="31" xfId="58" applyFill="1" applyBorder="1" applyAlignment="1">
      <alignment vertical="center"/>
    </xf>
    <xf numFmtId="169" fontId="5" fillId="26" borderId="31" xfId="52" applyNumberFormat="1" applyFont="1" applyFill="1" applyBorder="1" applyAlignment="1">
      <alignment horizontal="center" vertical="center"/>
    </xf>
    <xf numFmtId="169" fontId="5" fillId="26" borderId="15" xfId="52" applyNumberFormat="1" applyFont="1" applyFill="1" applyBorder="1" applyAlignment="1">
      <alignment horizontal="center" vertical="center"/>
    </xf>
    <xf numFmtId="0" fontId="5" fillId="26" borderId="11" xfId="58" applyFill="1" applyBorder="1" applyAlignment="1">
      <alignment horizontal="center" vertical="center"/>
    </xf>
    <xf numFmtId="0" fontId="5" fillId="26" borderId="11" xfId="58" applyFill="1" applyBorder="1" applyAlignment="1">
      <alignment vertical="center"/>
    </xf>
    <xf numFmtId="0" fontId="5" fillId="26" borderId="11" xfId="58" applyFont="1" applyFill="1" applyBorder="1" applyAlignment="1">
      <alignment horizontal="left" vertical="center"/>
    </xf>
    <xf numFmtId="9" fontId="38" fillId="26" borderId="0" xfId="94" applyFont="1" applyFill="1" applyAlignment="1">
      <alignment horizontal="left"/>
    </xf>
    <xf numFmtId="9" fontId="47" fillId="26" borderId="0" xfId="94" applyFont="1" applyFill="1" applyAlignment="1">
      <alignment horizontal="left"/>
    </xf>
    <xf numFmtId="9" fontId="38" fillId="26" borderId="11" xfId="94" applyFont="1" applyFill="1" applyBorder="1" applyAlignment="1">
      <alignment horizontal="center"/>
    </xf>
    <xf numFmtId="9" fontId="44" fillId="26" borderId="0" xfId="94" applyFont="1" applyFill="1" applyAlignment="1">
      <alignment horizontal="left"/>
    </xf>
    <xf numFmtId="3" fontId="38" fillId="30" borderId="0" xfId="107" applyNumberFormat="1" applyFill="1" applyBorder="1" applyAlignment="1">
      <alignment horizontal="center"/>
    </xf>
    <xf numFmtId="1" fontId="38" fillId="30" borderId="25" xfId="107" applyNumberFormat="1" applyFill="1" applyBorder="1" applyAlignment="1">
      <alignment horizontal="center"/>
    </xf>
    <xf numFmtId="3" fontId="38" fillId="30" borderId="13" xfId="107" applyNumberFormat="1" applyFill="1" applyBorder="1" applyAlignment="1">
      <alignment horizontal="center"/>
    </xf>
    <xf numFmtId="0" fontId="41" fillId="29" borderId="32" xfId="107" applyFont="1" applyFill="1" applyBorder="1" applyAlignment="1">
      <alignment horizontal="left"/>
    </xf>
    <xf numFmtId="0" fontId="51" fillId="29" borderId="32" xfId="107" applyFont="1" applyFill="1" applyBorder="1" applyAlignment="1">
      <alignment horizontal="left"/>
    </xf>
    <xf numFmtId="0" fontId="41" fillId="29" borderId="32" xfId="107" applyFont="1" applyFill="1" applyBorder="1" applyAlignment="1">
      <alignment horizontal="center"/>
    </xf>
    <xf numFmtId="9" fontId="41" fillId="29" borderId="32" xfId="94" applyFont="1" applyFill="1" applyBorder="1" applyAlignment="1">
      <alignment horizontal="center"/>
    </xf>
    <xf numFmtId="0" fontId="52" fillId="31" borderId="0" xfId="58" applyFont="1" applyFill="1" applyAlignment="1">
      <alignment horizontal="center" vertical="center"/>
    </xf>
    <xf numFmtId="0" fontId="52" fillId="31" borderId="0" xfId="58" applyFont="1" applyFill="1" applyAlignment="1">
      <alignment vertical="center"/>
    </xf>
    <xf numFmtId="0" fontId="52" fillId="31" borderId="0" xfId="58" applyFont="1" applyFill="1" applyAlignment="1">
      <alignment horizontal="center" vertical="center" wrapText="1"/>
    </xf>
    <xf numFmtId="171" fontId="38" fillId="30" borderId="25" xfId="47" applyNumberFormat="1" applyFont="1" applyFill="1" applyBorder="1" applyAlignment="1">
      <alignment horizontal="center"/>
    </xf>
    <xf numFmtId="171" fontId="38" fillId="30" borderId="13" xfId="47" applyNumberFormat="1" applyFont="1" applyFill="1" applyBorder="1" applyAlignment="1">
      <alignment horizontal="center"/>
    </xf>
    <xf numFmtId="171" fontId="38" fillId="30" borderId="0" xfId="47" applyNumberFormat="1" applyFont="1" applyFill="1" applyBorder="1" applyAlignment="1">
      <alignment horizontal="center"/>
    </xf>
    <xf numFmtId="171" fontId="38" fillId="26" borderId="13" xfId="47" applyNumberFormat="1" applyFont="1" applyFill="1" applyBorder="1" applyAlignment="1">
      <alignment horizontal="center"/>
    </xf>
    <xf numFmtId="165" fontId="38" fillId="30" borderId="25" xfId="47" applyNumberFormat="1" applyFont="1" applyFill="1" applyBorder="1" applyAlignment="1">
      <alignment horizontal="center"/>
    </xf>
    <xf numFmtId="165" fontId="38" fillId="30" borderId="13" xfId="47" applyNumberFormat="1" applyFont="1" applyFill="1" applyBorder="1" applyAlignment="1">
      <alignment horizontal="center"/>
    </xf>
    <xf numFmtId="165" fontId="38" fillId="30" borderId="0" xfId="47" applyNumberFormat="1" applyFont="1" applyFill="1" applyBorder="1" applyAlignment="1">
      <alignment horizontal="center"/>
    </xf>
    <xf numFmtId="165" fontId="38" fillId="26" borderId="13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left"/>
    </xf>
    <xf numFmtId="165" fontId="40" fillId="26" borderId="28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center"/>
    </xf>
    <xf numFmtId="171" fontId="38" fillId="26" borderId="0" xfId="47" applyNumberFormat="1" applyFont="1" applyFill="1" applyBorder="1" applyAlignment="1">
      <alignment horizontal="center"/>
    </xf>
    <xf numFmtId="165" fontId="38" fillId="26" borderId="0" xfId="47" applyNumberFormat="1" applyFont="1" applyFill="1" applyBorder="1" applyAlignment="1">
      <alignment horizontal="center"/>
    </xf>
    <xf numFmtId="9" fontId="38" fillId="32" borderId="33" xfId="94" applyFont="1" applyFill="1" applyBorder="1" applyAlignment="1">
      <alignment horizontal="center"/>
    </xf>
    <xf numFmtId="10" fontId="38" fillId="32" borderId="33" xfId="94" applyNumberFormat="1" applyFont="1" applyFill="1" applyBorder="1" applyAlignment="1">
      <alignment horizontal="center"/>
    </xf>
    <xf numFmtId="10" fontId="38" fillId="32" borderId="34" xfId="94" applyNumberFormat="1" applyFont="1" applyFill="1" applyBorder="1" applyAlignment="1">
      <alignment horizontal="center"/>
    </xf>
    <xf numFmtId="0" fontId="38" fillId="26" borderId="23" xfId="107" applyBorder="1" applyAlignment="1">
      <alignment horizontal="center"/>
    </xf>
    <xf numFmtId="3" fontId="38" fillId="26" borderId="23" xfId="107" applyNumberFormat="1" applyBorder="1" applyAlignment="1">
      <alignment horizontal="center"/>
    </xf>
    <xf numFmtId="165" fontId="38" fillId="30" borderId="23" xfId="47" applyNumberFormat="1" applyFont="1" applyFill="1" applyBorder="1" applyAlignment="1">
      <alignment horizontal="center"/>
    </xf>
    <xf numFmtId="165" fontId="38" fillId="26" borderId="23" xfId="47" applyNumberFormat="1" applyFont="1" applyFill="1" applyBorder="1" applyAlignment="1">
      <alignment horizontal="center"/>
    </xf>
    <xf numFmtId="3" fontId="40" fillId="26" borderId="23" xfId="107" applyNumberFormat="1" applyFont="1" applyBorder="1" applyAlignment="1">
      <alignment horizontal="center"/>
    </xf>
    <xf numFmtId="3" fontId="40" fillId="26" borderId="23" xfId="107" applyNumberFormat="1" applyFont="1" applyBorder="1" applyAlignment="1">
      <alignment horizontal="right"/>
    </xf>
    <xf numFmtId="10" fontId="38" fillId="26" borderId="23" xfId="94" applyNumberFormat="1" applyFont="1" applyFill="1" applyBorder="1" applyAlignment="1">
      <alignment horizontal="center"/>
    </xf>
    <xf numFmtId="0" fontId="39" fillId="0" borderId="35" xfId="0" applyFont="1" applyBorder="1"/>
    <xf numFmtId="0" fontId="30" fillId="26" borderId="36" xfId="58" applyFont="1" applyFill="1" applyBorder="1" applyAlignment="1">
      <alignment vertical="center"/>
    </xf>
    <xf numFmtId="169" fontId="30" fillId="26" borderId="36" xfId="52" applyNumberFormat="1" applyFont="1" applyFill="1" applyBorder="1" applyAlignment="1">
      <alignment horizontal="center" vertical="center"/>
    </xf>
    <xf numFmtId="0" fontId="39" fillId="30" borderId="11" xfId="0" applyFont="1" applyFill="1" applyBorder="1"/>
    <xf numFmtId="0" fontId="30" fillId="30" borderId="11" xfId="58" applyFont="1" applyFill="1" applyBorder="1" applyAlignment="1">
      <alignment vertical="center"/>
    </xf>
    <xf numFmtId="169" fontId="30" fillId="30" borderId="11" xfId="52" applyNumberFormat="1" applyFont="1" applyFill="1" applyBorder="1" applyAlignment="1">
      <alignment horizontal="center" vertical="center"/>
    </xf>
    <xf numFmtId="0" fontId="39" fillId="30" borderId="0" xfId="0" applyFont="1" applyFill="1"/>
    <xf numFmtId="0" fontId="30" fillId="30" borderId="0" xfId="58" applyFont="1" applyFill="1" applyBorder="1" applyAlignment="1">
      <alignment vertical="center"/>
    </xf>
    <xf numFmtId="169" fontId="30" fillId="30" borderId="31" xfId="52" applyNumberFormat="1" applyFont="1" applyFill="1" applyBorder="1" applyAlignment="1">
      <alignment horizontal="center" vertical="center"/>
    </xf>
    <xf numFmtId="0" fontId="30" fillId="30" borderId="29" xfId="58" applyFont="1" applyFill="1" applyBorder="1" applyAlignment="1">
      <alignment horizontal="center" vertical="center"/>
    </xf>
    <xf numFmtId="169" fontId="30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8" fillId="26" borderId="0" xfId="47" applyNumberFormat="1" applyFont="1" applyFill="1" applyAlignment="1">
      <alignment horizontal="left"/>
    </xf>
    <xf numFmtId="0" fontId="38" fillId="26" borderId="37" xfId="107" applyBorder="1" applyAlignment="1">
      <alignment horizontal="center"/>
    </xf>
    <xf numFmtId="0" fontId="38" fillId="26" borderId="31" xfId="107" applyBorder="1" applyAlignment="1">
      <alignment horizontal="center"/>
    </xf>
    <xf numFmtId="0" fontId="41" fillId="31" borderId="0" xfId="107" applyFont="1" applyFill="1" applyAlignment="1">
      <alignment horizontal="center"/>
    </xf>
    <xf numFmtId="172" fontId="38" fillId="26" borderId="0" xfId="94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left"/>
    </xf>
    <xf numFmtId="171" fontId="53" fillId="26" borderId="0" xfId="47" applyNumberFormat="1" applyFont="1" applyFill="1" applyAlignment="1">
      <alignment horizontal="left"/>
    </xf>
    <xf numFmtId="10" fontId="40" fillId="26" borderId="23" xfId="94" applyNumberFormat="1" applyFont="1" applyFill="1" applyBorder="1" applyAlignment="1">
      <alignment horizontal="center"/>
    </xf>
    <xf numFmtId="164" fontId="38" fillId="26" borderId="0" xfId="107" applyNumberFormat="1">
      <alignment horizontal="left"/>
    </xf>
    <xf numFmtId="43" fontId="38" fillId="26" borderId="0" xfId="47" applyFont="1" applyFill="1" applyAlignment="1">
      <alignment horizontal="left"/>
    </xf>
    <xf numFmtId="171" fontId="38" fillId="26" borderId="0" xfId="47" applyNumberFormat="1" applyFont="1" applyFill="1" applyAlignment="1">
      <alignment horizontal="center"/>
    </xf>
    <xf numFmtId="172" fontId="38" fillId="26" borderId="0" xfId="94" applyNumberFormat="1" applyFont="1" applyFill="1" applyAlignment="1">
      <alignment horizontal="left"/>
    </xf>
    <xf numFmtId="0" fontId="54" fillId="26" borderId="0" xfId="0" applyFont="1" applyFill="1" applyAlignment="1">
      <alignment horizontal="left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10" fontId="49" fillId="26" borderId="0" xfId="94" applyNumberFormat="1" applyFont="1" applyFill="1" applyBorder="1" applyAlignment="1">
      <alignment horizontal="right"/>
    </xf>
    <xf numFmtId="0" fontId="55" fillId="29" borderId="24" xfId="107" applyFont="1" applyFill="1" applyBorder="1" applyAlignment="1">
      <alignment horizontal="left"/>
    </xf>
    <xf numFmtId="165" fontId="49" fillId="26" borderId="0" xfId="47" applyNumberFormat="1" applyFont="1" applyFill="1" applyBorder="1" applyAlignment="1">
      <alignment horizontal="right"/>
    </xf>
    <xf numFmtId="0" fontId="38" fillId="26" borderId="0" xfId="107" applyFont="1" applyAlignment="1">
      <alignment horizontal="center"/>
    </xf>
    <xf numFmtId="0" fontId="38" fillId="26" borderId="0" xfId="107" applyFont="1">
      <alignment horizontal="left"/>
    </xf>
    <xf numFmtId="3" fontId="38" fillId="26" borderId="0" xfId="107" applyNumberFormat="1" applyFont="1" applyAlignment="1">
      <alignment horizontal="center"/>
    </xf>
    <xf numFmtId="3" fontId="38" fillId="26" borderId="0" xfId="107" applyNumberFormat="1" applyFont="1" applyFill="1" applyBorder="1" applyAlignment="1">
      <alignment horizontal="center"/>
    </xf>
    <xf numFmtId="0" fontId="38" fillId="26" borderId="0" xfId="107" applyFont="1" applyFill="1">
      <alignment horizontal="left"/>
    </xf>
    <xf numFmtId="0" fontId="55" fillId="29" borderId="24" xfId="107" applyNumberFormat="1" applyFont="1" applyFill="1" applyBorder="1" applyAlignment="1">
      <alignment horizontal="left"/>
    </xf>
    <xf numFmtId="176" fontId="38" fillId="26" borderId="0" xfId="47" applyNumberFormat="1" applyFont="1" applyFill="1" applyAlignment="1">
      <alignment horizontal="center"/>
    </xf>
    <xf numFmtId="10" fontId="38" fillId="26" borderId="0" xfId="94" applyNumberFormat="1" applyFont="1" applyFill="1" applyBorder="1" applyAlignment="1">
      <alignment horizontal="center"/>
    </xf>
    <xf numFmtId="4" fontId="38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6" fillId="29" borderId="0" xfId="0" applyFont="1" applyFill="1" applyAlignment="1">
      <alignment horizontal="left"/>
    </xf>
    <xf numFmtId="0" fontId="56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 horizontal="center"/>
    </xf>
    <xf numFmtId="0" fontId="54" fillId="0" borderId="0" xfId="0" applyFont="1" applyAlignment="1">
      <alignment vertical="center"/>
    </xf>
    <xf numFmtId="0" fontId="39" fillId="26" borderId="11" xfId="0" applyFont="1" applyFill="1" applyBorder="1" applyAlignment="1">
      <alignment horizontal="left"/>
    </xf>
    <xf numFmtId="10" fontId="39" fillId="26" borderId="11" xfId="0" applyNumberFormat="1" applyFont="1" applyFill="1" applyBorder="1" applyAlignment="1">
      <alignment horizontal="center"/>
    </xf>
    <xf numFmtId="3" fontId="57" fillId="29" borderId="0" xfId="0" applyNumberFormat="1" applyFont="1" applyFill="1" applyAlignment="1">
      <alignment horizontal="center"/>
    </xf>
    <xf numFmtId="0" fontId="57" fillId="29" borderId="0" xfId="0" applyFont="1" applyFill="1" applyAlignment="1">
      <alignment horizontal="left"/>
    </xf>
    <xf numFmtId="0" fontId="41" fillId="29" borderId="0" xfId="107" applyFont="1" applyFill="1" applyAlignment="1">
      <alignment horizontal="left"/>
    </xf>
    <xf numFmtId="0" fontId="44" fillId="26" borderId="0" xfId="107" applyFont="1" applyFill="1" applyAlignment="1">
      <alignment horizontal="left"/>
    </xf>
    <xf numFmtId="0" fontId="41" fillId="26" borderId="0" xfId="107" applyFont="1" applyFill="1" applyAlignment="1">
      <alignment horizontal="center"/>
    </xf>
    <xf numFmtId="0" fontId="38" fillId="26" borderId="0" xfId="107" applyFont="1" applyFill="1" applyAlignment="1">
      <alignment horizontal="center"/>
    </xf>
    <xf numFmtId="0" fontId="38" fillId="26" borderId="38" xfId="107" applyFont="1" applyBorder="1" applyAlignment="1">
      <alignment horizontal="center"/>
    </xf>
    <xf numFmtId="3" fontId="38" fillId="30" borderId="0" xfId="107" applyNumberFormat="1" applyFont="1" applyFill="1" applyAlignment="1">
      <alignment horizontal="left"/>
    </xf>
    <xf numFmtId="3" fontId="38" fillId="30" borderId="0" xfId="107" applyNumberFormat="1" applyFont="1" applyFill="1" applyBorder="1" applyAlignment="1">
      <alignment horizontal="center"/>
    </xf>
    <xf numFmtId="176" fontId="38" fillId="30" borderId="0" xfId="47" applyNumberFormat="1" applyFont="1" applyFill="1" applyBorder="1" applyAlignment="1">
      <alignment horizontal="center"/>
    </xf>
    <xf numFmtId="10" fontId="38" fillId="30" borderId="0" xfId="94" applyNumberFormat="1" applyFont="1" applyFill="1" applyBorder="1" applyAlignment="1">
      <alignment horizontal="center"/>
    </xf>
    <xf numFmtId="3" fontId="38" fillId="26" borderId="0" xfId="107" applyNumberFormat="1" applyFont="1" applyAlignment="1">
      <alignment horizontal="left"/>
    </xf>
    <xf numFmtId="3" fontId="38" fillId="26" borderId="0" xfId="107" applyNumberFormat="1" applyFont="1" applyBorder="1" applyAlignment="1">
      <alignment horizontal="center"/>
    </xf>
    <xf numFmtId="176" fontId="38" fillId="26" borderId="0" xfId="47" applyNumberFormat="1" applyFont="1" applyFill="1" applyBorder="1" applyAlignment="1">
      <alignment horizontal="center"/>
    </xf>
    <xf numFmtId="10" fontId="38" fillId="26" borderId="13" xfId="94" applyNumberFormat="1" applyFont="1" applyFill="1" applyBorder="1" applyAlignment="1">
      <alignment horizontal="center"/>
    </xf>
    <xf numFmtId="3" fontId="38" fillId="26" borderId="0" xfId="107" applyNumberFormat="1" applyFont="1" applyFill="1" applyAlignment="1">
      <alignment horizontal="left"/>
    </xf>
    <xf numFmtId="10" fontId="38" fillId="26" borderId="41" xfId="94" applyNumberFormat="1" applyFont="1" applyFill="1" applyBorder="1" applyAlignment="1">
      <alignment horizontal="center"/>
    </xf>
    <xf numFmtId="3" fontId="40" fillId="26" borderId="11" xfId="107" applyNumberFormat="1" applyFont="1" applyBorder="1" applyAlignment="1">
      <alignment horizontal="left"/>
    </xf>
    <xf numFmtId="3" fontId="40" fillId="26" borderId="11" xfId="107" applyNumberFormat="1" applyFont="1" applyBorder="1" applyAlignment="1">
      <alignment horizontal="center"/>
    </xf>
    <xf numFmtId="10" fontId="40" fillId="26" borderId="11" xfId="94" applyNumberFormat="1" applyFont="1" applyFill="1" applyBorder="1" applyAlignment="1">
      <alignment horizontal="center"/>
    </xf>
    <xf numFmtId="3" fontId="44" fillId="26" borderId="0" xfId="107" applyNumberFormat="1" applyFont="1" applyBorder="1" applyAlignment="1">
      <alignment horizontal="left"/>
    </xf>
    <xf numFmtId="3" fontId="40" fillId="26" borderId="0" xfId="107" applyNumberFormat="1" applyFont="1" applyBorder="1" applyAlignment="1">
      <alignment horizontal="center"/>
    </xf>
    <xf numFmtId="10" fontId="40" fillId="26" borderId="0" xfId="94" applyNumberFormat="1" applyFont="1" applyFill="1" applyBorder="1" applyAlignment="1">
      <alignment horizontal="center"/>
    </xf>
    <xf numFmtId="0" fontId="40" fillId="26" borderId="0" xfId="107" applyFont="1" applyFill="1" applyAlignment="1">
      <alignment horizontal="left"/>
    </xf>
    <xf numFmtId="10" fontId="40" fillId="26" borderId="42" xfId="94" applyNumberFormat="1" applyFont="1" applyFill="1" applyBorder="1" applyAlignment="1">
      <alignment horizontal="center"/>
    </xf>
    <xf numFmtId="0" fontId="38" fillId="26" borderId="42" xfId="107" applyFont="1" applyBorder="1" applyAlignment="1">
      <alignment horizontal="center"/>
    </xf>
    <xf numFmtId="10" fontId="38" fillId="26" borderId="33" xfId="94" applyNumberFormat="1" applyFont="1" applyFill="1" applyBorder="1" applyAlignment="1">
      <alignment horizontal="center"/>
    </xf>
    <xf numFmtId="10" fontId="38" fillId="26" borderId="34" xfId="94" applyNumberFormat="1" applyFont="1" applyFill="1" applyBorder="1" applyAlignment="1">
      <alignment horizontal="center"/>
    </xf>
    <xf numFmtId="3" fontId="40" fillId="26" borderId="0" xfId="107" applyNumberFormat="1" applyFont="1">
      <alignment horizontal="left"/>
    </xf>
    <xf numFmtId="9" fontId="40" fillId="26" borderId="11" xfId="94" applyNumberFormat="1" applyFont="1" applyFill="1" applyBorder="1" applyAlignment="1">
      <alignment horizontal="center"/>
    </xf>
    <xf numFmtId="3" fontId="40" fillId="26" borderId="0" xfId="107" applyNumberFormat="1" applyFont="1" applyBorder="1" applyAlignment="1">
      <alignment horizontal="left"/>
    </xf>
    <xf numFmtId="9" fontId="40" fillId="26" borderId="0" xfId="94" applyNumberFormat="1" applyFont="1" applyFill="1" applyBorder="1" applyAlignment="1">
      <alignment horizontal="center"/>
    </xf>
    <xf numFmtId="165" fontId="49" fillId="26" borderId="25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Border="1" applyAlignment="1">
      <alignment horizontal="center" vertical="center"/>
    </xf>
    <xf numFmtId="10" fontId="49" fillId="26" borderId="13" xfId="94" applyNumberFormat="1" applyFont="1" applyFill="1" applyBorder="1" applyAlignment="1">
      <alignment horizontal="right" vertical="center"/>
    </xf>
    <xf numFmtId="165" fontId="49" fillId="26" borderId="25" xfId="47" applyNumberFormat="1" applyFont="1" applyFill="1" applyBorder="1" applyAlignment="1">
      <alignment horizontal="left" vertical="center"/>
    </xf>
    <xf numFmtId="165" fontId="49" fillId="26" borderId="0" xfId="47" applyNumberFormat="1" applyFont="1" applyFill="1" applyBorder="1" applyAlignment="1">
      <alignment horizontal="left" vertical="center"/>
    </xf>
    <xf numFmtId="0" fontId="0" fillId="26" borderId="0" xfId="0" applyFill="1"/>
    <xf numFmtId="0" fontId="49" fillId="26" borderId="0" xfId="0" applyFont="1" applyFill="1"/>
    <xf numFmtId="0" fontId="58" fillId="26" borderId="0" xfId="0" applyFont="1" applyFill="1" applyAlignment="1">
      <alignment horizontal="left"/>
    </xf>
    <xf numFmtId="0" fontId="49" fillId="0" borderId="0" xfId="0" applyFont="1"/>
    <xf numFmtId="0" fontId="58" fillId="26" borderId="0" xfId="0" applyFont="1" applyFill="1"/>
    <xf numFmtId="0" fontId="49" fillId="26" borderId="0" xfId="0" applyFont="1" applyFill="1" applyAlignment="1">
      <alignment vertical="center"/>
    </xf>
    <xf numFmtId="0" fontId="58" fillId="26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8" fillId="26" borderId="0" xfId="0" applyFont="1" applyFill="1" applyAlignment="1">
      <alignment vertical="center"/>
    </xf>
    <xf numFmtId="0" fontId="49" fillId="26" borderId="0" xfId="107" applyFont="1" applyFill="1" applyAlignment="1">
      <alignment horizontal="left" vertical="center"/>
    </xf>
    <xf numFmtId="0" fontId="59" fillId="26" borderId="0" xfId="0" applyFont="1" applyFill="1"/>
    <xf numFmtId="0" fontId="60" fillId="29" borderId="0" xfId="0" applyFont="1" applyFill="1" applyAlignment="1">
      <alignment horizontal="left"/>
    </xf>
    <xf numFmtId="0" fontId="49" fillId="26" borderId="0" xfId="0" applyFont="1" applyFill="1" applyAlignment="1">
      <alignment horizontal="left"/>
    </xf>
    <xf numFmtId="3" fontId="49" fillId="26" borderId="0" xfId="0" applyNumberFormat="1" applyFont="1" applyFill="1"/>
    <xf numFmtId="3" fontId="49" fillId="26" borderId="0" xfId="0" applyNumberFormat="1" applyFont="1" applyFill="1" applyAlignment="1">
      <alignment horizontal="right"/>
    </xf>
    <xf numFmtId="0" fontId="58" fillId="26" borderId="11" xfId="0" applyFont="1" applyFill="1" applyBorder="1" applyAlignment="1">
      <alignment horizontal="left"/>
    </xf>
    <xf numFmtId="0" fontId="49" fillId="0" borderId="11" xfId="0" applyFont="1" applyBorder="1"/>
    <xf numFmtId="0" fontId="49" fillId="26" borderId="11" xfId="0" applyFont="1" applyFill="1" applyBorder="1"/>
    <xf numFmtId="0" fontId="58" fillId="30" borderId="0" xfId="0" applyFont="1" applyFill="1" applyAlignment="1">
      <alignment horizontal="left"/>
    </xf>
    <xf numFmtId="3" fontId="58" fillId="30" borderId="0" xfId="0" applyNumberFormat="1" applyFont="1" applyFill="1"/>
    <xf numFmtId="0" fontId="58" fillId="30" borderId="11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left"/>
    </xf>
    <xf numFmtId="0" fontId="49" fillId="33" borderId="11" xfId="0" applyFont="1" applyFill="1" applyBorder="1"/>
    <xf numFmtId="10" fontId="58" fillId="30" borderId="11" xfId="0" applyNumberFormat="1" applyFont="1" applyFill="1" applyBorder="1"/>
    <xf numFmtId="0" fontId="49" fillId="0" borderId="0" xfId="0" applyFont="1" applyAlignment="1">
      <alignment horizontal="left"/>
    </xf>
    <xf numFmtId="0" fontId="62" fillId="26" borderId="0" xfId="0" applyFont="1" applyFill="1"/>
    <xf numFmtId="3" fontId="63" fillId="26" borderId="0" xfId="107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right"/>
    </xf>
    <xf numFmtId="0" fontId="63" fillId="26" borderId="0" xfId="107" applyFont="1" applyFill="1">
      <alignment horizontal="left"/>
    </xf>
    <xf numFmtId="0" fontId="64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center"/>
    </xf>
    <xf numFmtId="0" fontId="62" fillId="30" borderId="43" xfId="47" applyNumberFormat="1" applyFont="1" applyFill="1" applyBorder="1" applyAlignment="1"/>
    <xf numFmtId="0" fontId="59" fillId="26" borderId="0" xfId="0" applyFont="1" applyFill="1" applyAlignment="1">
      <alignment horizontal="left"/>
    </xf>
    <xf numFmtId="0" fontId="62" fillId="26" borderId="0" xfId="0" applyFont="1" applyFill="1" applyAlignment="1">
      <alignment horizontal="left"/>
    </xf>
    <xf numFmtId="0" fontId="60" fillId="26" borderId="0" xfId="107" applyFont="1" applyFill="1">
      <alignment horizontal="left"/>
    </xf>
    <xf numFmtId="3" fontId="63" fillId="26" borderId="0" xfId="107" applyNumberFormat="1" applyFont="1" applyFill="1" applyAlignment="1">
      <alignment horizontal="right"/>
    </xf>
    <xf numFmtId="0" fontId="65" fillId="26" borderId="0" xfId="107" applyFont="1" applyFill="1" applyAlignment="1">
      <alignment horizontal="left"/>
    </xf>
    <xf numFmtId="3" fontId="65" fillId="26" borderId="0" xfId="107" applyNumberFormat="1" applyFont="1" applyFill="1" applyAlignment="1">
      <alignment horizontal="right"/>
    </xf>
    <xf numFmtId="3" fontId="65" fillId="26" borderId="0" xfId="107" applyNumberFormat="1" applyFont="1" applyFill="1" applyAlignment="1">
      <alignment horizontal="center"/>
    </xf>
    <xf numFmtId="0" fontId="49" fillId="26" borderId="0" xfId="0" applyFont="1" applyFill="1" applyAlignment="1">
      <alignment horizontal="center"/>
    </xf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50" fillId="26" borderId="32" xfId="0" applyFont="1" applyFill="1" applyBorder="1" applyAlignment="1">
      <alignment horizontal="left"/>
    </xf>
    <xf numFmtId="0" fontId="50" fillId="26" borderId="32" xfId="0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center"/>
    </xf>
    <xf numFmtId="175" fontId="49" fillId="26" borderId="0" xfId="47" applyNumberFormat="1" applyFont="1" applyFill="1" applyAlignment="1">
      <alignment horizontal="center"/>
    </xf>
    <xf numFmtId="3" fontId="49" fillId="26" borderId="0" xfId="0" applyNumberFormat="1" applyFont="1" applyFill="1" applyBorder="1" applyAlignment="1">
      <alignment horizontal="center"/>
    </xf>
    <xf numFmtId="10" fontId="49" fillId="26" borderId="0" xfId="0" applyNumberFormat="1" applyFont="1" applyFill="1" applyAlignment="1">
      <alignment horizontal="center"/>
    </xf>
    <xf numFmtId="3" fontId="49" fillId="26" borderId="0" xfId="0" applyNumberFormat="1" applyFont="1" applyFill="1" applyAlignment="1">
      <alignment horizontal="center"/>
    </xf>
    <xf numFmtId="0" fontId="49" fillId="26" borderId="0" xfId="0" applyFont="1" applyFill="1" applyBorder="1" applyAlignment="1">
      <alignment horizontal="left"/>
    </xf>
    <xf numFmtId="175" fontId="49" fillId="26" borderId="0" xfId="47" applyNumberFormat="1" applyFont="1" applyFill="1" applyBorder="1" applyAlignment="1">
      <alignment horizontal="center"/>
    </xf>
    <xf numFmtId="0" fontId="49" fillId="26" borderId="0" xfId="0" applyFont="1" applyFill="1" applyBorder="1"/>
    <xf numFmtId="0" fontId="49" fillId="33" borderId="31" xfId="0" applyFont="1" applyFill="1" applyBorder="1" applyAlignment="1">
      <alignment horizontal="left"/>
    </xf>
    <xf numFmtId="10" fontId="49" fillId="33" borderId="31" xfId="0" applyNumberFormat="1" applyFont="1" applyFill="1" applyBorder="1" applyAlignment="1">
      <alignment horizontal="center"/>
    </xf>
    <xf numFmtId="172" fontId="49" fillId="33" borderId="31" xfId="0" applyNumberFormat="1" applyFont="1" applyFill="1" applyBorder="1" applyAlignment="1">
      <alignment horizontal="center"/>
    </xf>
    <xf numFmtId="4" fontId="49" fillId="33" borderId="31" xfId="94" applyNumberFormat="1" applyFont="1" applyFill="1" applyBorder="1" applyAlignment="1">
      <alignment horizontal="center"/>
    </xf>
    <xf numFmtId="3" fontId="49" fillId="33" borderId="31" xfId="0" applyNumberFormat="1" applyFont="1" applyFill="1" applyBorder="1" applyAlignment="1">
      <alignment horizontal="center"/>
    </xf>
    <xf numFmtId="0" fontId="66" fillId="26" borderId="0" xfId="0" applyFont="1" applyFill="1" applyAlignment="1">
      <alignment horizontal="left"/>
    </xf>
    <xf numFmtId="2" fontId="49" fillId="26" borderId="0" xfId="0" applyNumberFormat="1" applyFont="1" applyFill="1" applyAlignment="1">
      <alignment horizontal="center"/>
    </xf>
    <xf numFmtId="0" fontId="67" fillId="26" borderId="0" xfId="0" applyFont="1" applyFill="1" applyAlignment="1">
      <alignment horizontal="left"/>
    </xf>
    <xf numFmtId="3" fontId="67" fillId="26" borderId="0" xfId="0" applyNumberFormat="1" applyFont="1" applyFill="1" applyAlignment="1">
      <alignment horizontal="center"/>
    </xf>
    <xf numFmtId="10" fontId="67" fillId="26" borderId="0" xfId="0" applyNumberFormat="1" applyFont="1" applyFill="1" applyAlignment="1">
      <alignment horizontal="center"/>
    </xf>
    <xf numFmtId="3" fontId="67" fillId="26" borderId="0" xfId="94" applyNumberFormat="1" applyFont="1" applyFill="1" applyAlignment="1">
      <alignment horizontal="center"/>
    </xf>
    <xf numFmtId="3" fontId="49" fillId="26" borderId="0" xfId="94" applyNumberFormat="1" applyFont="1" applyFill="1" applyAlignment="1">
      <alignment horizontal="center"/>
    </xf>
    <xf numFmtId="4" fontId="49" fillId="26" borderId="0" xfId="0" applyNumberFormat="1" applyFont="1" applyFill="1" applyAlignment="1">
      <alignment horizontal="center"/>
    </xf>
    <xf numFmtId="0" fontId="58" fillId="33" borderId="11" xfId="107" applyFont="1" applyFill="1" applyBorder="1" applyAlignment="1">
      <alignment horizontal="left"/>
    </xf>
    <xf numFmtId="4" fontId="58" fillId="33" borderId="11" xfId="107" applyNumberFormat="1" applyFont="1" applyFill="1" applyBorder="1" applyAlignment="1">
      <alignment horizontal="center"/>
    </xf>
    <xf numFmtId="0" fontId="49" fillId="26" borderId="0" xfId="107" applyFont="1" applyAlignment="1">
      <alignment horizontal="left"/>
    </xf>
    <xf numFmtId="0" fontId="60" fillId="29" borderId="0" xfId="0" applyFont="1" applyFill="1" applyAlignment="1">
      <alignment horizontal="center"/>
    </xf>
    <xf numFmtId="4" fontId="58" fillId="30" borderId="11" xfId="0" applyNumberFormat="1" applyFont="1" applyFill="1" applyBorder="1" applyAlignment="1">
      <alignment horizontal="center"/>
    </xf>
    <xf numFmtId="4" fontId="58" fillId="26" borderId="11" xfId="0" applyNumberFormat="1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5" fillId="29" borderId="0" xfId="0" applyFont="1" applyFill="1"/>
    <xf numFmtId="3" fontId="55" fillId="29" borderId="0" xfId="0" applyNumberFormat="1" applyFont="1" applyFill="1" applyAlignment="1">
      <alignment horizontal="right"/>
    </xf>
    <xf numFmtId="0" fontId="58" fillId="30" borderId="0" xfId="0" applyFont="1" applyFill="1"/>
    <xf numFmtId="10" fontId="58" fillId="30" borderId="0" xfId="94" applyNumberFormat="1" applyFont="1" applyFill="1"/>
    <xf numFmtId="10" fontId="49" fillId="26" borderId="0" xfId="94" applyNumberFormat="1" applyFont="1" applyFill="1"/>
    <xf numFmtId="177" fontId="49" fillId="26" borderId="0" xfId="94" applyNumberFormat="1" applyFont="1" applyFill="1"/>
    <xf numFmtId="0" fontId="58" fillId="26" borderId="11" xfId="0" applyFont="1" applyFill="1" applyBorder="1"/>
    <xf numFmtId="3" fontId="58" fillId="26" borderId="11" xfId="0" applyNumberFormat="1" applyFont="1" applyFill="1" applyBorder="1"/>
    <xf numFmtId="10" fontId="58" fillId="26" borderId="11" xfId="94" applyNumberFormat="1" applyFont="1" applyFill="1" applyBorder="1"/>
    <xf numFmtId="0" fontId="55" fillId="29" borderId="0" xfId="0" applyFont="1" applyFill="1" applyAlignment="1">
      <alignment horizontal="right"/>
    </xf>
    <xf numFmtId="0" fontId="55" fillId="26" borderId="0" xfId="0" applyFont="1" applyFill="1"/>
    <xf numFmtId="3" fontId="55" fillId="26" borderId="0" xfId="0" applyNumberFormat="1" applyFont="1" applyFill="1"/>
    <xf numFmtId="3" fontId="68" fillId="26" borderId="0" xfId="0" applyNumberFormat="1" applyFont="1" applyFill="1" applyBorder="1" applyAlignment="1">
      <alignment horizontal="left" vertical="center"/>
    </xf>
    <xf numFmtId="3" fontId="49" fillId="26" borderId="11" xfId="0" applyNumberFormat="1" applyFont="1" applyFill="1" applyBorder="1"/>
    <xf numFmtId="0" fontId="58" fillId="30" borderId="0" xfId="0" applyFont="1" applyFill="1" applyAlignment="1">
      <alignment horizontal="center"/>
    </xf>
    <xf numFmtId="3" fontId="58" fillId="26" borderId="11" xfId="0" applyNumberFormat="1" applyFont="1" applyFill="1" applyBorder="1" applyAlignment="1">
      <alignment horizontal="center"/>
    </xf>
    <xf numFmtId="0" fontId="55" fillId="26" borderId="0" xfId="0" applyFont="1" applyFill="1" applyAlignment="1">
      <alignment horizontal="center"/>
    </xf>
    <xf numFmtId="0" fontId="49" fillId="0" borderId="11" xfId="0" applyFont="1" applyBorder="1" applyAlignment="1">
      <alignment horizontal="left"/>
    </xf>
    <xf numFmtId="0" fontId="63" fillId="26" borderId="0" xfId="0" applyFont="1" applyFill="1" applyAlignment="1">
      <alignment horizontal="right"/>
    </xf>
    <xf numFmtId="0" fontId="63" fillId="26" borderId="0" xfId="0" applyFont="1" applyFill="1"/>
    <xf numFmtId="0" fontId="62" fillId="30" borderId="35" xfId="0" applyFont="1" applyFill="1" applyBorder="1" applyAlignment="1">
      <alignment horizontal="left"/>
    </xf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right"/>
    </xf>
    <xf numFmtId="176" fontId="63" fillId="26" borderId="0" xfId="47" applyNumberFormat="1" applyFont="1" applyFill="1" applyAlignment="1">
      <alignment horizontal="right"/>
    </xf>
    <xf numFmtId="0" fontId="62" fillId="30" borderId="35" xfId="0" applyFont="1" applyFill="1" applyBorder="1"/>
    <xf numFmtId="0" fontId="63" fillId="30" borderId="36" xfId="0" applyFont="1" applyFill="1" applyBorder="1" applyAlignment="1">
      <alignment horizontal="right"/>
    </xf>
    <xf numFmtId="0" fontId="63" fillId="30" borderId="47" xfId="0" applyFont="1" applyFill="1" applyBorder="1" applyAlignment="1">
      <alignment horizontal="right"/>
    </xf>
    <xf numFmtId="3" fontId="63" fillId="26" borderId="0" xfId="47" applyNumberFormat="1" applyFont="1" applyFill="1" applyAlignment="1">
      <alignment horizontal="right"/>
    </xf>
    <xf numFmtId="0" fontId="64" fillId="26" borderId="0" xfId="0" applyFont="1" applyFill="1"/>
    <xf numFmtId="0" fontId="63" fillId="26" borderId="19" xfId="0" applyFont="1" applyFill="1" applyBorder="1"/>
    <xf numFmtId="0" fontId="63" fillId="26" borderId="19" xfId="0" applyFont="1" applyFill="1" applyBorder="1" applyAlignment="1">
      <alignment horizontal="right"/>
    </xf>
    <xf numFmtId="0" fontId="63" fillId="26" borderId="31" xfId="0" applyFont="1" applyFill="1" applyBorder="1"/>
    <xf numFmtId="0" fontId="63" fillId="26" borderId="31" xfId="0" applyFont="1" applyFill="1" applyBorder="1" applyAlignment="1">
      <alignment horizontal="right"/>
    </xf>
    <xf numFmtId="4" fontId="49" fillId="26" borderId="0" xfId="107" applyNumberFormat="1" applyFont="1" applyAlignment="1">
      <alignment horizontal="right"/>
    </xf>
    <xf numFmtId="0" fontId="49" fillId="26" borderId="0" xfId="107" applyFont="1" applyAlignment="1">
      <alignment horizontal="right"/>
    </xf>
    <xf numFmtId="0" fontId="49" fillId="26" borderId="0" xfId="107" applyFont="1">
      <alignment horizontal="left"/>
    </xf>
    <xf numFmtId="0" fontId="55" fillId="29" borderId="0" xfId="107" applyFont="1" applyFill="1" applyAlignment="1"/>
    <xf numFmtId="0" fontId="49" fillId="26" borderId="0" xfId="107" applyFont="1" applyAlignment="1"/>
    <xf numFmtId="3" fontId="49" fillId="26" borderId="0" xfId="107" applyNumberFormat="1" applyFont="1" applyAlignment="1">
      <alignment horizontal="right"/>
    </xf>
    <xf numFmtId="0" fontId="49" fillId="26" borderId="0" xfId="107" applyFont="1" applyBorder="1" applyAlignment="1"/>
    <xf numFmtId="3" fontId="49" fillId="26" borderId="0" xfId="107" applyNumberFormat="1" applyFont="1" applyBorder="1" applyAlignment="1">
      <alignment horizontal="right"/>
    </xf>
    <xf numFmtId="0" fontId="58" fillId="26" borderId="0" xfId="107" applyFont="1" applyBorder="1" applyAlignment="1"/>
    <xf numFmtId="3" fontId="58" fillId="26" borderId="0" xfId="107" applyNumberFormat="1" applyFont="1" applyBorder="1" applyAlignment="1">
      <alignment horizontal="right"/>
    </xf>
    <xf numFmtId="0" fontId="49" fillId="26" borderId="19" xfId="107" applyFont="1" applyBorder="1">
      <alignment horizontal="left"/>
    </xf>
    <xf numFmtId="0" fontId="49" fillId="26" borderId="0" xfId="107" applyFont="1" applyBorder="1">
      <alignment horizontal="left"/>
    </xf>
    <xf numFmtId="0" fontId="49" fillId="26" borderId="31" xfId="107" applyFont="1" applyBorder="1">
      <alignment horizontal="left"/>
    </xf>
    <xf numFmtId="0" fontId="58" fillId="30" borderId="35" xfId="107" applyFont="1" applyFill="1" applyBorder="1" applyAlignment="1"/>
    <xf numFmtId="3" fontId="58" fillId="30" borderId="36" xfId="107" applyNumberFormat="1" applyFont="1" applyFill="1" applyBorder="1" applyAlignment="1">
      <alignment horizontal="right"/>
    </xf>
    <xf numFmtId="3" fontId="58" fillId="30" borderId="47" xfId="107" applyNumberFormat="1" applyFont="1" applyFill="1" applyBorder="1" applyAlignment="1">
      <alignment horizontal="right"/>
    </xf>
    <xf numFmtId="0" fontId="58" fillId="30" borderId="35" xfId="107" applyFont="1" applyFill="1" applyBorder="1">
      <alignment horizontal="left"/>
    </xf>
    <xf numFmtId="0" fontId="62" fillId="26" borderId="0" xfId="0" applyFont="1" applyFill="1" applyAlignment="1"/>
    <xf numFmtId="0" fontId="55" fillId="29" borderId="0" xfId="107" applyNumberFormat="1" applyFont="1" applyFill="1" applyAlignment="1">
      <alignment horizontal="center"/>
    </xf>
    <xf numFmtId="0" fontId="58" fillId="26" borderId="11" xfId="107" applyFont="1" applyBorder="1" applyAlignment="1"/>
    <xf numFmtId="3" fontId="58" fillId="26" borderId="11" xfId="107" applyNumberFormat="1" applyFont="1" applyBorder="1" applyAlignment="1">
      <alignment horizontal="right"/>
    </xf>
    <xf numFmtId="0" fontId="49" fillId="26" borderId="0" xfId="107" applyFont="1" applyAlignment="1">
      <alignment horizontal="center"/>
    </xf>
    <xf numFmtId="0" fontId="0" fillId="0" borderId="19" xfId="0" applyFont="1" applyBorder="1"/>
    <xf numFmtId="4" fontId="38" fillId="26" borderId="19" xfId="107" applyNumberFormat="1" applyFont="1" applyBorder="1" applyAlignment="1">
      <alignment horizontal="center"/>
    </xf>
    <xf numFmtId="0" fontId="38" fillId="26" borderId="19" xfId="107" applyFont="1" applyBorder="1" applyAlignment="1">
      <alignment horizontal="center"/>
    </xf>
    <xf numFmtId="0" fontId="38" fillId="26" borderId="31" xfId="107" applyFont="1" applyBorder="1">
      <alignment horizontal="left"/>
    </xf>
    <xf numFmtId="4" fontId="38" fillId="26" borderId="31" xfId="107" applyNumberFormat="1" applyFont="1" applyBorder="1" applyAlignment="1">
      <alignment horizontal="center"/>
    </xf>
    <xf numFmtId="0" fontId="38" fillId="26" borderId="31" xfId="107" applyFont="1" applyBorder="1" applyAlignment="1">
      <alignment horizontal="center"/>
    </xf>
    <xf numFmtId="0" fontId="67" fillId="26" borderId="0" xfId="0" applyFont="1" applyFill="1"/>
    <xf numFmtId="0" fontId="67" fillId="26" borderId="0" xfId="0" applyFont="1" applyFill="1" applyBorder="1"/>
    <xf numFmtId="0" fontId="49" fillId="26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left" vertical="center"/>
    </xf>
    <xf numFmtId="0" fontId="55" fillId="29" borderId="0" xfId="0" applyFont="1" applyFill="1" applyBorder="1" applyAlignment="1">
      <alignment horizontal="right" vertical="center"/>
    </xf>
    <xf numFmtId="3" fontId="49" fillId="26" borderId="0" xfId="0" applyNumberFormat="1" applyFont="1" applyFill="1" applyBorder="1" applyAlignment="1">
      <alignment vertical="center" wrapText="1"/>
    </xf>
    <xf numFmtId="165" fontId="49" fillId="26" borderId="0" xfId="0" applyNumberFormat="1" applyFont="1" applyFill="1" applyBorder="1"/>
    <xf numFmtId="3" fontId="49" fillId="26" borderId="0" xfId="0" applyNumberFormat="1" applyFont="1" applyFill="1" applyBorder="1"/>
    <xf numFmtId="10" fontId="49" fillId="26" borderId="0" xfId="94" applyNumberFormat="1" applyFont="1" applyFill="1" applyBorder="1"/>
    <xf numFmtId="0" fontId="58" fillId="26" borderId="11" xfId="0" applyFont="1" applyFill="1" applyBorder="1" applyAlignment="1">
      <alignment horizontal="center" vertical="center"/>
    </xf>
    <xf numFmtId="10" fontId="58" fillId="26" borderId="11" xfId="0" applyNumberFormat="1" applyFont="1" applyFill="1" applyBorder="1" applyAlignment="1">
      <alignment horizontal="right" vertical="center" wrapText="1"/>
    </xf>
    <xf numFmtId="178" fontId="49" fillId="26" borderId="11" xfId="0" applyNumberFormat="1" applyFont="1" applyFill="1" applyBorder="1"/>
    <xf numFmtId="9" fontId="49" fillId="26" borderId="11" xfId="94" applyNumberFormat="1" applyFont="1" applyFill="1" applyBorder="1" applyAlignment="1">
      <alignment horizontal="right"/>
    </xf>
    <xf numFmtId="0" fontId="49" fillId="26" borderId="0" xfId="0" applyFont="1" applyFill="1" applyBorder="1" applyAlignment="1">
      <alignment wrapText="1"/>
    </xf>
    <xf numFmtId="0" fontId="55" fillId="29" borderId="0" xfId="0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horizontal="center" vertical="top" wrapText="1"/>
    </xf>
    <xf numFmtId="179" fontId="63" fillId="26" borderId="0" xfId="0" applyNumberFormat="1" applyFont="1" applyFill="1" applyBorder="1" applyAlignment="1">
      <alignment horizontal="center" vertical="top" wrapText="1"/>
    </xf>
    <xf numFmtId="0" fontId="62" fillId="26" borderId="11" xfId="0" applyFont="1" applyFill="1" applyBorder="1" applyAlignment="1">
      <alignment horizontal="center" vertical="top" wrapText="1"/>
    </xf>
    <xf numFmtId="179" fontId="62" fillId="26" borderId="11" xfId="0" applyNumberFormat="1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vertical="center"/>
    </xf>
    <xf numFmtId="0" fontId="49" fillId="26" borderId="11" xfId="107" applyFont="1" applyFill="1" applyBorder="1" applyAlignment="1">
      <alignment horizontal="left" indent="1"/>
    </xf>
    <xf numFmtId="0" fontId="55" fillId="29" borderId="12" xfId="107" applyFont="1" applyFill="1" applyBorder="1" applyAlignment="1">
      <alignment horizontal="center"/>
    </xf>
    <xf numFmtId="0" fontId="49" fillId="26" borderId="32" xfId="107" applyFont="1" applyBorder="1" applyAlignment="1">
      <alignment horizontal="center"/>
    </xf>
    <xf numFmtId="3" fontId="49" fillId="26" borderId="0" xfId="107" applyNumberFormat="1" applyFont="1" applyAlignment="1">
      <alignment horizontal="center"/>
    </xf>
    <xf numFmtId="2" fontId="49" fillId="26" borderId="0" xfId="107" applyNumberFormat="1" applyFont="1" applyFill="1" applyBorder="1" applyAlignment="1">
      <alignment horizontal="left" indent="1"/>
    </xf>
    <xf numFmtId="3" fontId="49" fillId="26" borderId="0" xfId="107" applyNumberFormat="1" applyFont="1" applyFill="1" applyBorder="1" applyAlignment="1">
      <alignment horizontal="center"/>
    </xf>
    <xf numFmtId="2" fontId="49" fillId="26" borderId="32" xfId="107" applyNumberFormat="1" applyFont="1" applyFill="1" applyBorder="1" applyAlignment="1">
      <alignment horizontal="left" indent="1"/>
    </xf>
    <xf numFmtId="0" fontId="49" fillId="26" borderId="0" xfId="107" applyFont="1" applyFill="1" applyBorder="1" applyAlignment="1">
      <alignment horizontal="center"/>
    </xf>
    <xf numFmtId="0" fontId="58" fillId="26" borderId="0" xfId="107" applyFont="1" applyAlignment="1">
      <alignment horizontal="left"/>
    </xf>
    <xf numFmtId="10" fontId="49" fillId="26" borderId="46" xfId="94" applyNumberFormat="1" applyFont="1" applyFill="1" applyBorder="1" applyAlignment="1">
      <alignment horizontal="right" vertical="center"/>
    </xf>
    <xf numFmtId="10" fontId="49" fillId="26" borderId="41" xfId="94" applyNumberFormat="1" applyFont="1" applyFill="1" applyBorder="1" applyAlignment="1">
      <alignment horizontal="right" vertical="center"/>
    </xf>
    <xf numFmtId="0" fontId="49" fillId="0" borderId="0" xfId="107" applyFont="1" applyFill="1" applyAlignment="1">
      <alignment horizontal="left" vertical="center"/>
    </xf>
    <xf numFmtId="0" fontId="69" fillId="26" borderId="11" xfId="0" applyFont="1" applyFill="1" applyBorder="1" applyAlignment="1">
      <alignment horizontal="left"/>
    </xf>
    <xf numFmtId="3" fontId="58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11" xfId="0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54" fillId="26" borderId="0" xfId="0" applyFont="1" applyFill="1" applyAlignment="1">
      <alignment horizontal="left" vertical="center"/>
    </xf>
    <xf numFmtId="0" fontId="63" fillId="26" borderId="0" xfId="0" applyFont="1" applyFill="1" applyAlignment="1">
      <alignment horizontal="left" vertical="center"/>
    </xf>
    <xf numFmtId="0" fontId="38" fillId="26" borderId="24" xfId="107" applyFont="1" applyBorder="1" applyAlignment="1">
      <alignment horizontal="center"/>
    </xf>
    <xf numFmtId="176" fontId="38" fillId="26" borderId="25" xfId="47" applyNumberFormat="1" applyFont="1" applyFill="1" applyBorder="1" applyAlignment="1">
      <alignment horizontal="center"/>
    </xf>
    <xf numFmtId="0" fontId="41" fillId="34" borderId="0" xfId="107" applyFont="1" applyFill="1" applyAlignment="1">
      <alignment horizontal="left"/>
    </xf>
    <xf numFmtId="0" fontId="48" fillId="34" borderId="0" xfId="107" applyFont="1" applyFill="1" applyAlignment="1">
      <alignment horizontal="left"/>
    </xf>
    <xf numFmtId="0" fontId="48" fillId="34" borderId="0" xfId="107" applyFont="1" applyFill="1" applyAlignment="1">
      <alignment horizontal="center"/>
    </xf>
    <xf numFmtId="3" fontId="49" fillId="26" borderId="0" xfId="47" applyNumberFormat="1" applyFont="1" applyFill="1" applyAlignment="1">
      <alignment horizontal="right"/>
    </xf>
    <xf numFmtId="3" fontId="49" fillId="26" borderId="19" xfId="107" applyNumberFormat="1" applyFont="1" applyBorder="1" applyAlignment="1">
      <alignment horizontal="right"/>
    </xf>
    <xf numFmtId="3" fontId="49" fillId="26" borderId="31" xfId="107" applyNumberFormat="1" applyFont="1" applyBorder="1" applyAlignment="1">
      <alignment horizontal="right"/>
    </xf>
    <xf numFmtId="3" fontId="38" fillId="26" borderId="0" xfId="107" applyNumberFormat="1" applyFont="1" applyAlignment="1">
      <alignment horizontal="right"/>
    </xf>
    <xf numFmtId="10" fontId="49" fillId="0" borderId="13" xfId="94" applyNumberFormat="1" applyFont="1" applyFill="1" applyBorder="1" applyAlignment="1">
      <alignment horizontal="right" vertical="center"/>
    </xf>
    <xf numFmtId="0" fontId="66" fillId="26" borderId="0" xfId="0" applyFont="1" applyFill="1" applyAlignment="1">
      <alignment horizontal="left" indent="1"/>
    </xf>
    <xf numFmtId="0" fontId="49" fillId="26" borderId="0" xfId="107" applyFont="1" applyAlignment="1">
      <alignment horizontal="left" indent="1"/>
    </xf>
    <xf numFmtId="3" fontId="63" fillId="26" borderId="12" xfId="107" applyNumberFormat="1" applyFont="1" applyFill="1" applyBorder="1" applyAlignment="1">
      <alignment horizontal="right"/>
    </xf>
    <xf numFmtId="3" fontId="63" fillId="26" borderId="12" xfId="107" applyNumberFormat="1" applyFont="1" applyFill="1" applyBorder="1" applyAlignment="1">
      <alignment horizontal="center"/>
    </xf>
    <xf numFmtId="0" fontId="63" fillId="26" borderId="31" xfId="107" applyFont="1" applyFill="1" applyBorder="1">
      <alignment horizontal="left"/>
    </xf>
    <xf numFmtId="3" fontId="63" fillId="26" borderId="31" xfId="107" applyNumberFormat="1" applyFont="1" applyFill="1" applyBorder="1" applyAlignment="1">
      <alignment horizontal="right"/>
    </xf>
    <xf numFmtId="3" fontId="63" fillId="26" borderId="31" xfId="107" applyNumberFormat="1" applyFont="1" applyFill="1" applyBorder="1" applyAlignment="1">
      <alignment horizontal="center"/>
    </xf>
    <xf numFmtId="0" fontId="0" fillId="26" borderId="0" xfId="0" applyFont="1" applyFill="1" applyAlignment="1">
      <alignment horizontal="left" indent="1"/>
    </xf>
    <xf numFmtId="165" fontId="58" fillId="30" borderId="26" xfId="47" applyNumberFormat="1" applyFont="1" applyFill="1" applyBorder="1" applyAlignment="1">
      <alignment horizontal="center" vertical="center"/>
    </xf>
    <xf numFmtId="3" fontId="49" fillId="26" borderId="0" xfId="0" applyNumberFormat="1" applyFont="1" applyFill="1" applyBorder="1" applyAlignment="1">
      <alignment horizontal="right" vertical="center"/>
    </xf>
    <xf numFmtId="3" fontId="63" fillId="26" borderId="0" xfId="0" applyNumberFormat="1" applyFont="1" applyFill="1" applyBorder="1" applyAlignment="1">
      <alignment horizontal="right" vertical="center"/>
    </xf>
    <xf numFmtId="3" fontId="49" fillId="26" borderId="25" xfId="0" applyNumberFormat="1" applyFont="1" applyFill="1" applyBorder="1" applyAlignment="1">
      <alignment horizontal="right" vertical="center"/>
    </xf>
    <xf numFmtId="0" fontId="49" fillId="26" borderId="25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vertical="center"/>
    </xf>
    <xf numFmtId="0" fontId="49" fillId="26" borderId="13" xfId="0" applyFont="1" applyFill="1" applyBorder="1" applyAlignment="1">
      <alignment horizontal="left" vertical="center"/>
    </xf>
    <xf numFmtId="0" fontId="63" fillId="26" borderId="13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vertical="center" wrapText="1"/>
    </xf>
    <xf numFmtId="0" fontId="55" fillId="29" borderId="35" xfId="47" applyNumberFormat="1" applyFont="1" applyFill="1" applyBorder="1" applyAlignment="1">
      <alignment horizontal="center" vertical="center"/>
    </xf>
    <xf numFmtId="0" fontId="55" fillId="29" borderId="36" xfId="47" applyNumberFormat="1" applyFont="1" applyFill="1" applyBorder="1" applyAlignment="1">
      <alignment horizontal="center" vertical="center"/>
    </xf>
    <xf numFmtId="10" fontId="55" fillId="29" borderId="47" xfId="94" applyNumberFormat="1" applyFont="1" applyFill="1" applyBorder="1" applyAlignment="1">
      <alignment horizontal="center" vertical="center"/>
    </xf>
    <xf numFmtId="10" fontId="55" fillId="31" borderId="52" xfId="94" applyNumberFormat="1" applyFont="1" applyFill="1" applyBorder="1" applyAlignment="1">
      <alignment horizontal="center" vertical="center"/>
    </xf>
    <xf numFmtId="0" fontId="49" fillId="26" borderId="25" xfId="47" applyNumberFormat="1" applyFont="1" applyFill="1" applyBorder="1" applyAlignment="1">
      <alignment horizontal="left" vertical="center"/>
    </xf>
    <xf numFmtId="0" fontId="49" fillId="26" borderId="25" xfId="107" applyNumberFormat="1" applyFont="1" applyFill="1" applyBorder="1" applyAlignment="1">
      <alignment horizontal="left" vertical="center"/>
    </xf>
    <xf numFmtId="0" fontId="58" fillId="30" borderId="26" xfId="47" applyNumberFormat="1" applyFont="1" applyFill="1" applyBorder="1" applyAlignment="1">
      <alignment vertical="center"/>
    </xf>
    <xf numFmtId="165" fontId="49" fillId="26" borderId="25" xfId="47" applyNumberFormat="1" applyFont="1" applyFill="1" applyBorder="1" applyAlignment="1">
      <alignment horizontal="left" indent="1"/>
    </xf>
    <xf numFmtId="0" fontId="49" fillId="26" borderId="25" xfId="107" applyFont="1" applyFill="1" applyBorder="1" applyAlignment="1">
      <alignment horizontal="left" indent="1"/>
    </xf>
    <xf numFmtId="0" fontId="49" fillId="26" borderId="40" xfId="107" applyFont="1" applyFill="1" applyBorder="1" applyAlignment="1">
      <alignment horizontal="left" indent="1"/>
    </xf>
    <xf numFmtId="165" fontId="49" fillId="26" borderId="32" xfId="47" applyNumberFormat="1" applyFont="1" applyFill="1" applyBorder="1" applyAlignment="1">
      <alignment horizontal="right"/>
    </xf>
    <xf numFmtId="165" fontId="49" fillId="26" borderId="25" xfId="47" applyNumberFormat="1" applyFont="1" applyFill="1" applyBorder="1" applyAlignment="1">
      <alignment horizontal="right"/>
    </xf>
    <xf numFmtId="165" fontId="49" fillId="26" borderId="40" xfId="47" applyNumberFormat="1" applyFont="1" applyFill="1" applyBorder="1" applyAlignment="1">
      <alignment horizontal="right"/>
    </xf>
    <xf numFmtId="9" fontId="58" fillId="30" borderId="51" xfId="94" applyNumberFormat="1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indent="1"/>
    </xf>
    <xf numFmtId="176" fontId="49" fillId="26" borderId="0" xfId="0" applyNumberFormat="1" applyFont="1" applyFill="1" applyAlignment="1">
      <alignment horizontal="center"/>
    </xf>
    <xf numFmtId="43" fontId="38" fillId="26" borderId="0" xfId="47" applyNumberFormat="1" applyFont="1" applyFill="1" applyAlignment="1">
      <alignment horizontal="center"/>
    </xf>
    <xf numFmtId="0" fontId="57" fillId="29" borderId="0" xfId="0" applyFont="1" applyFill="1" applyAlignment="1">
      <alignment horizontal="center"/>
    </xf>
    <xf numFmtId="4" fontId="49" fillId="26" borderId="0" xfId="0" applyNumberFormat="1" applyFont="1" applyFill="1" applyBorder="1" applyAlignment="1">
      <alignment horizontal="center"/>
    </xf>
    <xf numFmtId="9" fontId="38" fillId="26" borderId="0" xfId="94" applyNumberFormat="1" applyFont="1" applyFill="1" applyAlignment="1">
      <alignment horizontal="left"/>
    </xf>
    <xf numFmtId="1" fontId="0" fillId="26" borderId="0" xfId="0" applyNumberFormat="1" applyFont="1" applyFill="1" applyAlignment="1">
      <alignment horizontal="center"/>
    </xf>
    <xf numFmtId="43" fontId="38" fillId="26" borderId="23" xfId="47" applyNumberFormat="1" applyFont="1" applyFill="1" applyBorder="1" applyAlignment="1">
      <alignment horizontal="center"/>
    </xf>
    <xf numFmtId="0" fontId="71" fillId="26" borderId="0" xfId="0" applyFont="1" applyFill="1" applyAlignment="1">
      <alignment horizontal="left"/>
    </xf>
    <xf numFmtId="0" fontId="66" fillId="26" borderId="0" xfId="0" applyFont="1" applyFill="1" applyAlignment="1">
      <alignment horizontal="center"/>
    </xf>
    <xf numFmtId="43" fontId="38" fillId="30" borderId="23" xfId="47" applyNumberFormat="1" applyFont="1" applyFill="1" applyBorder="1" applyAlignment="1">
      <alignment horizontal="center"/>
    </xf>
    <xf numFmtId="0" fontId="60" fillId="29" borderId="0" xfId="0" applyFont="1" applyFill="1" applyAlignment="1">
      <alignment horizontal="center" vertical="center" wrapText="1"/>
    </xf>
    <xf numFmtId="0" fontId="61" fillId="29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5" fontId="49" fillId="26" borderId="0" xfId="47" applyNumberFormat="1" applyFont="1" applyFill="1" applyBorder="1" applyAlignment="1">
      <alignment vertical="center" wrapText="1"/>
    </xf>
    <xf numFmtId="165" fontId="49" fillId="26" borderId="0" xfId="47" applyNumberFormat="1" applyFont="1" applyFill="1" applyBorder="1"/>
    <xf numFmtId="0" fontId="55" fillId="29" borderId="0" xfId="0" applyFont="1" applyFill="1" applyBorder="1" applyAlignment="1">
      <alignment horizontal="center" vertical="center" wrapText="1"/>
    </xf>
    <xf numFmtId="43" fontId="0" fillId="26" borderId="0" xfId="47" applyNumberFormat="1" applyFont="1" applyFill="1" applyAlignment="1">
      <alignment horizontal="center"/>
    </xf>
    <xf numFmtId="2" fontId="49" fillId="26" borderId="0" xfId="47" applyNumberFormat="1" applyFont="1" applyFill="1" applyAlignment="1">
      <alignment horizontal="center" vertical="center"/>
    </xf>
    <xf numFmtId="43" fontId="0" fillId="26" borderId="0" xfId="47" applyFont="1" applyFill="1"/>
    <xf numFmtId="4" fontId="0" fillId="26" borderId="0" xfId="0" applyNumberFormat="1" applyFont="1" applyFill="1"/>
    <xf numFmtId="0" fontId="41" fillId="29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5" fillId="29" borderId="0" xfId="107" applyNumberFormat="1" applyFont="1" applyFill="1" applyAlignment="1">
      <alignment horizontal="right"/>
    </xf>
    <xf numFmtId="3" fontId="49" fillId="26" borderId="0" xfId="107" applyNumberFormat="1" applyFont="1" applyAlignment="1">
      <alignment horizontal="center" vertical="center"/>
    </xf>
    <xf numFmtId="3" fontId="58" fillId="33" borderId="11" xfId="107" applyNumberFormat="1" applyFont="1" applyFill="1" applyBorder="1" applyAlignment="1">
      <alignment horizontal="center" vertical="center"/>
    </xf>
    <xf numFmtId="3" fontId="49" fillId="26" borderId="32" xfId="107" applyNumberFormat="1" applyFont="1" applyFill="1" applyBorder="1" applyAlignment="1">
      <alignment horizontal="center" vertical="center"/>
    </xf>
    <xf numFmtId="3" fontId="63" fillId="26" borderId="0" xfId="107" applyNumberFormat="1" applyFont="1" applyFill="1" applyAlignment="1">
      <alignment horizontal="center" vertical="center"/>
    </xf>
    <xf numFmtId="0" fontId="58" fillId="26" borderId="27" xfId="107" applyFont="1" applyFill="1" applyBorder="1" applyAlignment="1">
      <alignment horizontal="left" vertical="center"/>
    </xf>
    <xf numFmtId="10" fontId="58" fillId="26" borderId="27" xfId="94" applyNumberFormat="1" applyFont="1" applyFill="1" applyBorder="1" applyAlignment="1">
      <alignment horizontal="center" vertical="center"/>
    </xf>
    <xf numFmtId="166" fontId="57" fillId="29" borderId="0" xfId="0" applyNumberFormat="1" applyFont="1" applyFill="1" applyAlignment="1">
      <alignment horizontal="center"/>
    </xf>
    <xf numFmtId="0" fontId="48" fillId="34" borderId="0" xfId="107" applyFont="1" applyFill="1" applyBorder="1" applyAlignment="1">
      <alignment horizontal="center"/>
    </xf>
    <xf numFmtId="10" fontId="38" fillId="30" borderId="42" xfId="94" applyNumberFormat="1" applyFont="1" applyFill="1" applyBorder="1" applyAlignment="1">
      <alignment horizontal="center"/>
    </xf>
    <xf numFmtId="10" fontId="38" fillId="30" borderId="34" xfId="94" applyNumberFormat="1" applyFont="1" applyFill="1" applyBorder="1" applyAlignment="1">
      <alignment horizontal="center"/>
    </xf>
    <xf numFmtId="3" fontId="70" fillId="26" borderId="17" xfId="107" applyNumberFormat="1" applyFont="1" applyFill="1" applyBorder="1" applyAlignment="1">
      <alignment horizontal="center"/>
    </xf>
    <xf numFmtId="176" fontId="38" fillId="26" borderId="33" xfId="47" applyNumberFormat="1" applyFont="1" applyFill="1" applyBorder="1" applyAlignment="1">
      <alignment horizontal="center"/>
    </xf>
    <xf numFmtId="176" fontId="38" fillId="26" borderId="34" xfId="47" applyNumberFormat="1" applyFont="1" applyFill="1" applyBorder="1" applyAlignment="1">
      <alignment horizontal="center"/>
    </xf>
    <xf numFmtId="10" fontId="40" fillId="26" borderId="17" xfId="94" applyNumberFormat="1" applyFont="1" applyFill="1" applyBorder="1" applyAlignment="1">
      <alignment horizontal="center"/>
    </xf>
    <xf numFmtId="176" fontId="38" fillId="26" borderId="40" xfId="47" applyNumberFormat="1" applyFont="1" applyFill="1" applyBorder="1" applyAlignment="1">
      <alignment horizontal="center"/>
    </xf>
    <xf numFmtId="0" fontId="60" fillId="26" borderId="0" xfId="0" applyFont="1" applyFill="1" applyAlignment="1">
      <alignment horizontal="center" vertical="center" wrapText="1"/>
    </xf>
    <xf numFmtId="0" fontId="60" fillId="26" borderId="0" xfId="0" applyFont="1" applyFill="1"/>
    <xf numFmtId="0" fontId="73" fillId="26" borderId="0" xfId="0" applyFont="1" applyFill="1" applyAlignment="1">
      <alignment horizontal="center" vertical="center" wrapText="1"/>
    </xf>
    <xf numFmtId="0" fontId="60" fillId="26" borderId="0" xfId="0" applyFont="1" applyFill="1" applyAlignment="1">
      <alignment horizontal="left"/>
    </xf>
    <xf numFmtId="3" fontId="60" fillId="26" borderId="0" xfId="0" applyNumberFormat="1" applyFont="1" applyFill="1"/>
    <xf numFmtId="0" fontId="55" fillId="26" borderId="0" xfId="0" applyFont="1" applyFill="1" applyAlignment="1">
      <alignment horizontal="left" wrapText="1"/>
    </xf>
    <xf numFmtId="1" fontId="49" fillId="26" borderId="0" xfId="107" applyNumberFormat="1" applyFont="1">
      <alignment horizontal="left"/>
    </xf>
    <xf numFmtId="0" fontId="55" fillId="29" borderId="0" xfId="107" applyNumberFormat="1" applyFont="1" applyFill="1" applyAlignment="1">
      <alignment horizontal="center" wrapText="1"/>
    </xf>
    <xf numFmtId="0" fontId="41" fillId="31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2" fontId="49" fillId="26" borderId="19" xfId="107" applyNumberFormat="1" applyFont="1" applyFill="1" applyBorder="1" applyAlignment="1">
      <alignment horizontal="left" indent="1"/>
    </xf>
    <xf numFmtId="3" fontId="49" fillId="26" borderId="19" xfId="107" applyNumberFormat="1" applyFont="1" applyFill="1" applyBorder="1" applyAlignment="1">
      <alignment horizontal="center" vertical="center"/>
    </xf>
    <xf numFmtId="0" fontId="49" fillId="26" borderId="0" xfId="107" applyFont="1" applyFill="1" applyAlignment="1">
      <alignment horizontal="left" indent="1"/>
    </xf>
    <xf numFmtId="0" fontId="58" fillId="26" borderId="27" xfId="107" applyFont="1" applyFill="1" applyBorder="1" applyAlignment="1"/>
    <xf numFmtId="10" fontId="58" fillId="26" borderId="27" xfId="94" applyNumberFormat="1" applyFont="1" applyFill="1" applyBorder="1" applyAlignment="1">
      <alignment horizontal="center"/>
    </xf>
    <xf numFmtId="0" fontId="58" fillId="26" borderId="0" xfId="107" applyFont="1" applyFill="1" applyBorder="1" applyAlignment="1"/>
    <xf numFmtId="10" fontId="58" fillId="26" borderId="0" xfId="94" applyNumberFormat="1" applyFont="1" applyFill="1" applyBorder="1" applyAlignment="1">
      <alignment horizontal="center"/>
    </xf>
    <xf numFmtId="176" fontId="49" fillId="26" borderId="0" xfId="47" applyNumberFormat="1" applyFont="1" applyFill="1" applyAlignment="1">
      <alignment horizontal="center" vertical="center"/>
    </xf>
    <xf numFmtId="0" fontId="58" fillId="26" borderId="0" xfId="107" applyFont="1" applyFill="1" applyBorder="1" applyAlignment="1">
      <alignment horizontal="left" vertical="center"/>
    </xf>
    <xf numFmtId="10" fontId="58" fillId="26" borderId="0" xfId="94" applyNumberFormat="1" applyFont="1" applyFill="1" applyBorder="1" applyAlignment="1">
      <alignment horizontal="center" vertical="center"/>
    </xf>
    <xf numFmtId="0" fontId="49" fillId="26" borderId="0" xfId="107" applyFont="1" applyFill="1" applyAlignment="1">
      <alignment horizontal="left" vertical="center" indent="1"/>
    </xf>
    <xf numFmtId="0" fontId="49" fillId="26" borderId="0" xfId="107" applyNumberFormat="1" applyFont="1" applyFill="1" applyAlignment="1">
      <alignment horizontal="left" vertical="center" indent="1"/>
    </xf>
    <xf numFmtId="165" fontId="50" fillId="26" borderId="0" xfId="47" applyNumberFormat="1" applyFont="1" applyFill="1" applyAlignment="1">
      <alignment horizontal="center"/>
    </xf>
    <xf numFmtId="10" fontId="50" fillId="26" borderId="0" xfId="94" applyNumberFormat="1" applyFont="1" applyFill="1" applyAlignment="1">
      <alignment horizontal="right"/>
    </xf>
    <xf numFmtId="0" fontId="50" fillId="26" borderId="0" xfId="107" applyFont="1" applyFill="1">
      <alignment horizontal="left"/>
    </xf>
    <xf numFmtId="0" fontId="55" fillId="29" borderId="54" xfId="107" applyNumberFormat="1" applyFont="1" applyFill="1" applyBorder="1" applyAlignment="1">
      <alignment horizontal="left" vertical="center"/>
    </xf>
    <xf numFmtId="0" fontId="55" fillId="29" borderId="54" xfId="47" applyNumberFormat="1" applyFont="1" applyFill="1" applyBorder="1" applyAlignment="1">
      <alignment horizontal="right" vertical="center"/>
    </xf>
    <xf numFmtId="0" fontId="55" fillId="29" borderId="19" xfId="47" applyNumberFormat="1" applyFont="1" applyFill="1" applyBorder="1" applyAlignment="1">
      <alignment horizontal="right" vertical="center"/>
    </xf>
    <xf numFmtId="10" fontId="55" fillId="29" borderId="55" xfId="94" applyNumberFormat="1" applyFont="1" applyFill="1" applyBorder="1" applyAlignment="1">
      <alignment horizontal="right" vertical="center"/>
    </xf>
    <xf numFmtId="10" fontId="55" fillId="29" borderId="19" xfId="94" applyNumberFormat="1" applyFont="1" applyFill="1" applyBorder="1" applyAlignment="1">
      <alignment horizontal="right" vertical="center"/>
    </xf>
    <xf numFmtId="10" fontId="55" fillId="31" borderId="56" xfId="94" applyNumberFormat="1" applyFont="1" applyFill="1" applyBorder="1" applyAlignment="1">
      <alignment horizontal="right" vertical="center"/>
    </xf>
    <xf numFmtId="0" fontId="58" fillId="30" borderId="57" xfId="47" applyNumberFormat="1" applyFont="1" applyFill="1" applyBorder="1" applyAlignment="1">
      <alignment vertical="center"/>
    </xf>
    <xf numFmtId="165" fontId="58" fillId="30" borderId="57" xfId="47" applyNumberFormat="1" applyFont="1" applyFill="1" applyBorder="1" applyAlignment="1">
      <alignment horizontal="center" vertical="center"/>
    </xf>
    <xf numFmtId="165" fontId="58" fillId="30" borderId="11" xfId="47" applyNumberFormat="1" applyFont="1" applyFill="1" applyBorder="1" applyAlignment="1">
      <alignment horizontal="center" vertical="center"/>
    </xf>
    <xf numFmtId="10" fontId="58" fillId="30" borderId="58" xfId="94" applyNumberFormat="1" applyFont="1" applyFill="1" applyBorder="1" applyAlignment="1">
      <alignment horizontal="right" vertical="center"/>
    </xf>
    <xf numFmtId="10" fontId="58" fillId="30" borderId="11" xfId="94" applyNumberFormat="1" applyFont="1" applyFill="1" applyBorder="1" applyAlignment="1">
      <alignment horizontal="right" vertical="center"/>
    </xf>
    <xf numFmtId="9" fontId="58" fillId="30" borderId="59" xfId="94" applyNumberFormat="1" applyFont="1" applyFill="1" applyBorder="1" applyAlignment="1">
      <alignment horizontal="right" vertical="center"/>
    </xf>
    <xf numFmtId="0" fontId="49" fillId="26" borderId="25" xfId="47" applyNumberFormat="1" applyFont="1" applyFill="1" applyBorder="1" applyAlignment="1">
      <alignment horizontal="left" vertical="center" indent="1"/>
    </xf>
    <xf numFmtId="10" fontId="49" fillId="26" borderId="0" xfId="94" applyNumberFormat="1" applyFont="1" applyFill="1" applyBorder="1" applyAlignment="1">
      <alignment horizontal="right" vertical="center"/>
    </xf>
    <xf numFmtId="0" fontId="49" fillId="26" borderId="25" xfId="107" applyNumberFormat="1" applyFont="1" applyFill="1" applyBorder="1" applyAlignment="1">
      <alignment horizontal="left" vertical="center" indent="1"/>
    </xf>
    <xf numFmtId="0" fontId="58" fillId="30" borderId="57" xfId="107" applyNumberFormat="1" applyFont="1" applyFill="1" applyBorder="1" applyAlignment="1">
      <alignment horizontal="left" vertical="center"/>
    </xf>
    <xf numFmtId="0" fontId="49" fillId="26" borderId="25" xfId="107" applyFont="1" applyFill="1" applyBorder="1" applyAlignment="1">
      <alignment horizontal="left" vertical="center" indent="1"/>
    </xf>
    <xf numFmtId="0" fontId="62" fillId="30" borderId="43" xfId="107" applyNumberFormat="1" applyFont="1" applyFill="1" applyBorder="1">
      <alignment horizontal="left"/>
    </xf>
    <xf numFmtId="0" fontId="49" fillId="0" borderId="25" xfId="107" applyFont="1" applyFill="1" applyBorder="1" applyAlignment="1">
      <alignment horizontal="left" vertical="center" indent="1"/>
    </xf>
    <xf numFmtId="165" fontId="49" fillId="0" borderId="25" xfId="47" applyNumberFormat="1" applyFont="1" applyFill="1" applyBorder="1" applyAlignment="1">
      <alignment horizontal="center" vertical="center"/>
    </xf>
    <xf numFmtId="165" fontId="49" fillId="0" borderId="0" xfId="47" applyNumberFormat="1" applyFont="1" applyFill="1" applyBorder="1" applyAlignment="1">
      <alignment horizontal="center" vertical="center"/>
    </xf>
    <xf numFmtId="10" fontId="49" fillId="0" borderId="0" xfId="94" applyNumberFormat="1" applyFont="1" applyFill="1" applyBorder="1" applyAlignment="1">
      <alignment horizontal="right" vertical="center"/>
    </xf>
    <xf numFmtId="10" fontId="49" fillId="0" borderId="46" xfId="94" applyNumberFormat="1" applyFont="1" applyFill="1" applyBorder="1" applyAlignment="1">
      <alignment horizontal="right" vertical="center"/>
    </xf>
    <xf numFmtId="9" fontId="49" fillId="26" borderId="46" xfId="94" applyNumberFormat="1" applyFont="1" applyFill="1" applyBorder="1" applyAlignment="1">
      <alignment horizontal="right" vertical="center"/>
    </xf>
    <xf numFmtId="0" fontId="49" fillId="0" borderId="40" xfId="107" applyFont="1" applyFill="1" applyBorder="1" applyAlignment="1">
      <alignment horizontal="left" vertical="center" indent="1"/>
    </xf>
    <xf numFmtId="165" fontId="49" fillId="0" borderId="40" xfId="47" applyNumberFormat="1" applyFont="1" applyFill="1" applyBorder="1" applyAlignment="1">
      <alignment horizontal="center" vertical="center"/>
    </xf>
    <xf numFmtId="165" fontId="49" fillId="0" borderId="32" xfId="47" applyNumberFormat="1" applyFont="1" applyFill="1" applyBorder="1" applyAlignment="1">
      <alignment horizontal="center" vertical="center"/>
    </xf>
    <xf numFmtId="10" fontId="49" fillId="0" borderId="41" xfId="94" applyNumberFormat="1" applyFont="1" applyFill="1" applyBorder="1" applyAlignment="1">
      <alignment horizontal="right" vertical="center"/>
    </xf>
    <xf numFmtId="10" fontId="49" fillId="0" borderId="32" xfId="94" applyNumberFormat="1" applyFont="1" applyFill="1" applyBorder="1" applyAlignment="1">
      <alignment horizontal="right" vertical="center"/>
    </xf>
    <xf numFmtId="10" fontId="49" fillId="0" borderId="50" xfId="94" applyNumberFormat="1" applyFont="1" applyFill="1" applyBorder="1" applyAlignment="1">
      <alignment horizontal="right" vertical="center"/>
    </xf>
    <xf numFmtId="0" fontId="55" fillId="29" borderId="24" xfId="47" applyNumberFormat="1" applyFont="1" applyFill="1" applyBorder="1" applyAlignment="1">
      <alignment horizontal="right"/>
    </xf>
    <xf numFmtId="0" fontId="55" fillId="29" borderId="12" xfId="47" applyNumberFormat="1" applyFont="1" applyFill="1" applyBorder="1" applyAlignment="1">
      <alignment horizontal="right"/>
    </xf>
    <xf numFmtId="10" fontId="55" fillId="29" borderId="38" xfId="94" applyNumberFormat="1" applyFont="1" applyFill="1" applyBorder="1" applyAlignment="1">
      <alignment horizontal="right"/>
    </xf>
    <xf numFmtId="10" fontId="55" fillId="29" borderId="12" xfId="94" applyNumberFormat="1" applyFont="1" applyFill="1" applyBorder="1" applyAlignment="1">
      <alignment horizontal="right"/>
    </xf>
    <xf numFmtId="10" fontId="55" fillId="31" borderId="39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center"/>
    </xf>
    <xf numFmtId="165" fontId="62" fillId="30" borderId="44" xfId="47" applyNumberFormat="1" applyFont="1" applyFill="1" applyBorder="1" applyAlignment="1">
      <alignment horizontal="center"/>
    </xf>
    <xf numFmtId="10" fontId="62" fillId="30" borderId="53" xfId="94" applyNumberFormat="1" applyFont="1" applyFill="1" applyBorder="1" applyAlignment="1">
      <alignment horizontal="right"/>
    </xf>
    <xf numFmtId="10" fontId="62" fillId="30" borderId="44" xfId="94" applyNumberFormat="1" applyFont="1" applyFill="1" applyBorder="1" applyAlignment="1">
      <alignment horizontal="right"/>
    </xf>
    <xf numFmtId="9" fontId="62" fillId="30" borderId="45" xfId="94" applyNumberFormat="1" applyFont="1" applyFill="1" applyBorder="1" applyAlignment="1">
      <alignment horizontal="right"/>
    </xf>
    <xf numFmtId="0" fontId="62" fillId="26" borderId="0" xfId="107" applyFont="1" applyFill="1">
      <alignment horizontal="left"/>
    </xf>
    <xf numFmtId="0" fontId="63" fillId="26" borderId="25" xfId="4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center"/>
    </xf>
    <xf numFmtId="10" fontId="63" fillId="26" borderId="13" xfId="94" applyNumberFormat="1" applyFont="1" applyFill="1" applyBorder="1" applyAlignment="1">
      <alignment horizontal="right"/>
    </xf>
    <xf numFmtId="10" fontId="63" fillId="26" borderId="0" xfId="94" applyNumberFormat="1" applyFont="1" applyFill="1" applyBorder="1" applyAlignment="1">
      <alignment horizontal="right"/>
    </xf>
    <xf numFmtId="10" fontId="63" fillId="26" borderId="46" xfId="94" applyNumberFormat="1" applyFont="1" applyFill="1" applyBorder="1" applyAlignment="1">
      <alignment horizontal="right"/>
    </xf>
    <xf numFmtId="0" fontId="63" fillId="26" borderId="25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left"/>
    </xf>
    <xf numFmtId="165" fontId="63" fillId="26" borderId="0" xfId="47" applyNumberFormat="1" applyFont="1" applyFill="1" applyBorder="1" applyAlignment="1">
      <alignment horizontal="left"/>
    </xf>
    <xf numFmtId="165" fontId="62" fillId="30" borderId="43" xfId="47" applyNumberFormat="1" applyFont="1" applyFill="1" applyBorder="1" applyAlignment="1">
      <alignment horizontal="left"/>
    </xf>
    <xf numFmtId="165" fontId="62" fillId="30" borderId="44" xfId="47" applyNumberFormat="1" applyFont="1" applyFill="1" applyBorder="1" applyAlignment="1">
      <alignment horizontal="left"/>
    </xf>
    <xf numFmtId="0" fontId="63" fillId="26" borderId="40" xfId="107" applyNumberFormat="1" applyFont="1" applyFill="1" applyBorder="1" applyAlignment="1">
      <alignment horizontal="left" indent="1"/>
    </xf>
    <xf numFmtId="165" fontId="63" fillId="26" borderId="40" xfId="47" applyNumberFormat="1" applyFont="1" applyFill="1" applyBorder="1" applyAlignment="1">
      <alignment horizontal="left"/>
    </xf>
    <xf numFmtId="165" fontId="63" fillId="26" borderId="32" xfId="47" applyNumberFormat="1" applyFont="1" applyFill="1" applyBorder="1" applyAlignment="1">
      <alignment horizontal="left"/>
    </xf>
    <xf numFmtId="10" fontId="63" fillId="26" borderId="41" xfId="94" applyNumberFormat="1" applyFont="1" applyFill="1" applyBorder="1" applyAlignment="1">
      <alignment horizontal="right"/>
    </xf>
    <xf numFmtId="10" fontId="63" fillId="26" borderId="32" xfId="94" applyNumberFormat="1" applyFont="1" applyFill="1" applyBorder="1" applyAlignment="1">
      <alignment horizontal="right"/>
    </xf>
    <xf numFmtId="10" fontId="63" fillId="26" borderId="50" xfId="94" applyNumberFormat="1" applyFont="1" applyFill="1" applyBorder="1" applyAlignment="1">
      <alignment horizontal="right"/>
    </xf>
    <xf numFmtId="0" fontId="63" fillId="26" borderId="0" xfId="107" applyNumberFormat="1" applyFont="1" applyFill="1" applyBorder="1" applyAlignment="1">
      <alignment horizontal="left" indent="1"/>
    </xf>
    <xf numFmtId="0" fontId="62" fillId="26" borderId="0" xfId="0" applyFont="1" applyFill="1" applyAlignment="1">
      <alignment horizontal="right"/>
    </xf>
    <xf numFmtId="0" fontId="65" fillId="26" borderId="0" xfId="107" applyFont="1" applyFill="1" applyAlignment="1">
      <alignment horizontal="right"/>
    </xf>
    <xf numFmtId="0" fontId="65" fillId="26" borderId="0" xfId="107" applyFont="1" applyFill="1">
      <alignment horizontal="left"/>
    </xf>
    <xf numFmtId="0" fontId="63" fillId="26" borderId="0" xfId="107" applyFont="1" applyFill="1" applyAlignment="1">
      <alignment horizontal="right"/>
    </xf>
    <xf numFmtId="10" fontId="55" fillId="29" borderId="12" xfId="94" applyNumberFormat="1" applyFont="1" applyFill="1" applyBorder="1" applyAlignment="1">
      <alignment horizontal="center"/>
    </xf>
    <xf numFmtId="10" fontId="55" fillId="31" borderId="39" xfId="94" applyNumberFormat="1" applyFont="1" applyFill="1" applyBorder="1" applyAlignment="1">
      <alignment horizontal="center"/>
    </xf>
    <xf numFmtId="165" fontId="62" fillId="30" borderId="43" xfId="47" applyNumberFormat="1" applyFont="1" applyFill="1" applyBorder="1" applyAlignment="1"/>
    <xf numFmtId="165" fontId="62" fillId="30" borderId="44" xfId="47" applyNumberFormat="1" applyFont="1" applyFill="1" applyBorder="1" applyAlignment="1"/>
    <xf numFmtId="10" fontId="62" fillId="30" borderId="53" xfId="94" applyNumberFormat="1" applyFont="1" applyFill="1" applyBorder="1" applyAlignment="1"/>
    <xf numFmtId="10" fontId="62" fillId="30" borderId="44" xfId="94" applyNumberFormat="1" applyFont="1" applyFill="1" applyBorder="1" applyAlignment="1"/>
    <xf numFmtId="10" fontId="62" fillId="30" borderId="45" xfId="94" applyNumberFormat="1" applyFont="1" applyFill="1" applyBorder="1" applyAlignment="1"/>
    <xf numFmtId="9" fontId="63" fillId="26" borderId="0" xfId="94" applyFont="1" applyFill="1" applyAlignment="1">
      <alignment horizontal="left"/>
    </xf>
    <xf numFmtId="165" fontId="63" fillId="0" borderId="25" xfId="47" applyNumberFormat="1" applyFont="1" applyFill="1" applyBorder="1" applyAlignment="1">
      <alignment horizontal="right"/>
    </xf>
    <xf numFmtId="165" fontId="63" fillId="0" borderId="0" xfId="47" applyNumberFormat="1" applyFont="1" applyFill="1" applyBorder="1" applyAlignment="1">
      <alignment horizontal="right"/>
    </xf>
    <xf numFmtId="10" fontId="63" fillId="0" borderId="0" xfId="94" applyNumberFormat="1" applyFont="1" applyFill="1" applyBorder="1" applyAlignment="1">
      <alignment horizontal="right"/>
    </xf>
    <xf numFmtId="165" fontId="63" fillId="26" borderId="25" xfId="47" applyNumberFormat="1" applyFont="1" applyFill="1" applyBorder="1" applyAlignment="1">
      <alignment horizontal="right"/>
    </xf>
    <xf numFmtId="165" fontId="63" fillId="26" borderId="0" xfId="47" applyNumberFormat="1" applyFont="1" applyFill="1" applyBorder="1" applyAlignment="1">
      <alignment horizontal="right"/>
    </xf>
    <xf numFmtId="165" fontId="63" fillId="0" borderId="40" xfId="47" applyNumberFormat="1" applyFont="1" applyFill="1" applyBorder="1" applyAlignment="1">
      <alignment horizontal="right"/>
    </xf>
    <xf numFmtId="165" fontId="63" fillId="0" borderId="32" xfId="47" applyNumberFormat="1" applyFont="1" applyFill="1" applyBorder="1" applyAlignment="1">
      <alignment horizontal="right"/>
    </xf>
    <xf numFmtId="10" fontId="63" fillId="0" borderId="32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right"/>
    </xf>
    <xf numFmtId="165" fontId="62" fillId="30" borderId="44" xfId="47" applyNumberFormat="1" applyFont="1" applyFill="1" applyBorder="1" applyAlignment="1">
      <alignment horizontal="right"/>
    </xf>
    <xf numFmtId="10" fontId="62" fillId="30" borderId="45" xfId="94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180" fontId="63" fillId="0" borderId="32" xfId="47" applyNumberFormat="1" applyFont="1" applyFill="1" applyBorder="1" applyAlignment="1">
      <alignment horizontal="right"/>
    </xf>
    <xf numFmtId="10" fontId="63" fillId="0" borderId="41" xfId="94" applyNumberFormat="1" applyFont="1" applyFill="1" applyBorder="1" applyAlignment="1">
      <alignment horizontal="right"/>
    </xf>
    <xf numFmtId="0" fontId="63" fillId="26" borderId="31" xfId="107" applyFont="1" applyFill="1" applyBorder="1" applyAlignment="1">
      <alignment horizontal="right"/>
    </xf>
    <xf numFmtId="174" fontId="63" fillId="26" borderId="46" xfId="94" applyNumberFormat="1" applyFont="1" applyFill="1" applyBorder="1" applyAlignment="1">
      <alignment horizontal="right"/>
    </xf>
    <xf numFmtId="174" fontId="63" fillId="0" borderId="46" xfId="94" applyNumberFormat="1" applyFont="1" applyFill="1" applyBorder="1" applyAlignment="1">
      <alignment horizontal="right"/>
    </xf>
    <xf numFmtId="0" fontId="40" fillId="26" borderId="42" xfId="107" applyFont="1" applyBorder="1" applyAlignment="1">
      <alignment horizontal="center"/>
    </xf>
    <xf numFmtId="3" fontId="38" fillId="26" borderId="33" xfId="107" applyNumberFormat="1" applyBorder="1" applyAlignment="1">
      <alignment horizontal="center"/>
    </xf>
    <xf numFmtId="0" fontId="38" fillId="26" borderId="33" xfId="107" applyBorder="1" applyAlignment="1">
      <alignment horizontal="center"/>
    </xf>
    <xf numFmtId="3" fontId="38" fillId="30" borderId="60" xfId="107" applyNumberFormat="1" applyFont="1" applyFill="1" applyBorder="1" applyAlignment="1">
      <alignment horizontal="center"/>
    </xf>
    <xf numFmtId="3" fontId="38" fillId="26" borderId="60" xfId="107" applyNumberFormat="1" applyFont="1" applyFill="1" applyBorder="1" applyAlignment="1">
      <alignment horizontal="center"/>
    </xf>
    <xf numFmtId="3" fontId="38" fillId="26" borderId="60" xfId="107" applyNumberFormat="1" applyFont="1" applyBorder="1" applyAlignment="1">
      <alignment horizontal="center"/>
    </xf>
    <xf numFmtId="17" fontId="41" fillId="29" borderId="0" xfId="107" applyNumberFormat="1" applyFont="1" applyFill="1" applyAlignment="1">
      <alignment horizontal="center"/>
    </xf>
    <xf numFmtId="0" fontId="74" fillId="26" borderId="0" xfId="107" applyFont="1">
      <alignment horizontal="left"/>
    </xf>
    <xf numFmtId="3" fontId="63" fillId="26" borderId="0" xfId="107" applyNumberFormat="1" applyFont="1" applyAlignment="1">
      <alignment horizontal="right"/>
    </xf>
    <xf numFmtId="0" fontId="63" fillId="26" borderId="0" xfId="107" applyFont="1" applyAlignment="1"/>
    <xf numFmtId="165" fontId="74" fillId="26" borderId="0" xfId="47" applyNumberFormat="1" applyFont="1" applyFill="1" applyAlignment="1">
      <alignment horizontal="left"/>
    </xf>
    <xf numFmtId="165" fontId="74" fillId="26" borderId="0" xfId="107" applyNumberFormat="1" applyFont="1">
      <alignment horizontal="left"/>
    </xf>
    <xf numFmtId="0" fontId="55" fillId="29" borderId="35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center" wrapText="1"/>
    </xf>
    <xf numFmtId="0" fontId="56" fillId="26" borderId="0" xfId="0" applyFont="1" applyFill="1"/>
    <xf numFmtId="165" fontId="56" fillId="26" borderId="0" xfId="47" applyNumberFormat="1" applyFont="1" applyFill="1"/>
    <xf numFmtId="9" fontId="56" fillId="26" borderId="0" xfId="94" applyFont="1" applyFill="1"/>
    <xf numFmtId="10" fontId="55" fillId="29" borderId="36" xfId="94" applyNumberFormat="1" applyFont="1" applyFill="1" applyBorder="1" applyAlignment="1">
      <alignment horizontal="center" vertical="center"/>
    </xf>
    <xf numFmtId="165" fontId="49" fillId="0" borderId="25" xfId="47" applyNumberFormat="1" applyFont="1" applyFill="1" applyBorder="1" applyAlignment="1">
      <alignment horizontal="left" vertical="center"/>
    </xf>
    <xf numFmtId="165" fontId="49" fillId="0" borderId="0" xfId="47" applyNumberFormat="1" applyFont="1" applyFill="1" applyBorder="1" applyAlignment="1">
      <alignment horizontal="left" vertical="center"/>
    </xf>
    <xf numFmtId="10" fontId="58" fillId="30" borderId="61" xfId="94" applyNumberFormat="1" applyFont="1" applyFill="1" applyBorder="1" applyAlignment="1">
      <alignment horizontal="right" vertical="center"/>
    </xf>
    <xf numFmtId="9" fontId="58" fillId="30" borderId="49" xfId="94" applyNumberFormat="1" applyFont="1" applyFill="1" applyBorder="1" applyAlignment="1">
      <alignment horizontal="right" vertical="center"/>
    </xf>
    <xf numFmtId="10" fontId="55" fillId="29" borderId="62" xfId="94" applyNumberFormat="1" applyFont="1" applyFill="1" applyBorder="1" applyAlignment="1">
      <alignment horizontal="center" vertical="center"/>
    </xf>
    <xf numFmtId="165" fontId="49" fillId="26" borderId="0" xfId="47" applyNumberFormat="1" applyFont="1" applyFill="1"/>
    <xf numFmtId="0" fontId="55" fillId="29" borderId="24" xfId="47" applyNumberFormat="1" applyFont="1" applyFill="1" applyBorder="1" applyAlignment="1">
      <alignment horizontal="center"/>
    </xf>
    <xf numFmtId="0" fontId="55" fillId="29" borderId="12" xfId="47" applyNumberFormat="1" applyFont="1" applyFill="1" applyBorder="1" applyAlignment="1">
      <alignment horizontal="center"/>
    </xf>
    <xf numFmtId="10" fontId="55" fillId="29" borderId="38" xfId="94" applyNumberFormat="1" applyFont="1" applyFill="1" applyBorder="1" applyAlignment="1">
      <alignment horizontal="center"/>
    </xf>
    <xf numFmtId="0" fontId="58" fillId="30" borderId="57" xfId="47" applyNumberFormat="1" applyFont="1" applyFill="1" applyBorder="1" applyAlignment="1"/>
    <xf numFmtId="10" fontId="49" fillId="26" borderId="13" xfId="94" quotePrefix="1" applyNumberFormat="1" applyFont="1" applyFill="1" applyBorder="1" applyAlignment="1">
      <alignment horizontal="right" vertical="center"/>
    </xf>
    <xf numFmtId="165" fontId="0" fillId="0" borderId="25" xfId="0" applyNumberFormat="1" applyBorder="1"/>
    <xf numFmtId="0" fontId="54" fillId="26" borderId="0" xfId="0" applyFont="1" applyFill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3" fontId="72" fillId="34" borderId="24" xfId="107" applyNumberFormat="1" applyFont="1" applyFill="1" applyBorder="1" applyAlignment="1">
      <alignment horizontal="center" vertical="center"/>
    </xf>
    <xf numFmtId="3" fontId="72" fillId="34" borderId="12" xfId="107" applyNumberFormat="1" applyFont="1" applyFill="1" applyBorder="1" applyAlignment="1">
      <alignment horizontal="center" vertical="center"/>
    </xf>
    <xf numFmtId="3" fontId="72" fillId="34" borderId="38" xfId="107" applyNumberFormat="1" applyFont="1" applyFill="1" applyBorder="1" applyAlignment="1">
      <alignment horizontal="center" vertical="center"/>
    </xf>
    <xf numFmtId="3" fontId="55" fillId="34" borderId="24" xfId="107" applyNumberFormat="1" applyFont="1" applyFill="1" applyBorder="1" applyAlignment="1">
      <alignment horizontal="center" vertical="center"/>
    </xf>
    <xf numFmtId="3" fontId="55" fillId="34" borderId="12" xfId="107" applyNumberFormat="1" applyFont="1" applyFill="1" applyBorder="1" applyAlignment="1">
      <alignment horizontal="center" vertical="center"/>
    </xf>
    <xf numFmtId="3" fontId="55" fillId="34" borderId="38" xfId="107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0" fillId="26" borderId="0" xfId="58" applyFont="1" applyFill="1" applyAlignment="1">
      <alignment horizontal="center" vertical="center"/>
    </xf>
    <xf numFmtId="0" fontId="41" fillId="29" borderId="0" xfId="107" applyFont="1" applyFill="1" applyAlignment="1">
      <alignment horizontal="center"/>
    </xf>
    <xf numFmtId="0" fontId="63" fillId="0" borderId="11" xfId="0" applyFont="1" applyBorder="1" applyAlignment="1">
      <alignment wrapText="1"/>
    </xf>
    <xf numFmtId="0" fontId="63" fillId="0" borderId="12" xfId="0" applyFont="1" applyBorder="1" applyAlignment="1">
      <alignment horizontal="left" wrapText="1"/>
    </xf>
    <xf numFmtId="0" fontId="63" fillId="0" borderId="12" xfId="0" applyFont="1" applyBorder="1" applyAlignment="1">
      <alignment horizontal="left"/>
    </xf>
    <xf numFmtId="0" fontId="49" fillId="26" borderId="11" xfId="0" applyFont="1" applyFill="1" applyBorder="1" applyAlignment="1">
      <alignment horizontal="left" wrapText="1"/>
    </xf>
    <xf numFmtId="10" fontId="58" fillId="30" borderId="0" xfId="94" applyNumberFormat="1" applyFont="1" applyFill="1" applyBorder="1" applyAlignment="1">
      <alignment horizontal="center"/>
    </xf>
    <xf numFmtId="0" fontId="41" fillId="31" borderId="0" xfId="107" applyFont="1" applyFill="1" applyAlignment="1">
      <alignment horizontal="center"/>
    </xf>
    <xf numFmtId="0" fontId="38" fillId="26" borderId="0" xfId="107" applyAlignment="1">
      <alignment horizontal="left"/>
    </xf>
    <xf numFmtId="0" fontId="38" fillId="26" borderId="0" xfId="107" applyAlignment="1">
      <alignment horizontal="left" wrapText="1"/>
    </xf>
    <xf numFmtId="0" fontId="39" fillId="26" borderId="0" xfId="0" applyFont="1" applyFill="1" applyAlignment="1">
      <alignment horizontal="center"/>
    </xf>
    <xf numFmtId="0" fontId="0" fillId="26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5" fillId="29" borderId="35" xfId="107" applyFont="1" applyFill="1" applyBorder="1" applyAlignment="1">
      <alignment horizontal="left" vertical="center"/>
    </xf>
    <xf numFmtId="0" fontId="55" fillId="29" borderId="47" xfId="107" applyFont="1" applyFill="1" applyBorder="1" applyAlignment="1">
      <alignment horizontal="left" vertical="center"/>
    </xf>
    <xf numFmtId="0" fontId="64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top" wrapText="1"/>
    </xf>
    <xf numFmtId="0" fontId="63" fillId="26" borderId="0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58" fillId="26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10" fontId="49" fillId="26" borderId="0" xfId="94" applyNumberFormat="1" applyFont="1" applyFill="1" applyAlignment="1">
      <alignment horizontal="left"/>
    </xf>
    <xf numFmtId="0" fontId="41" fillId="34" borderId="0" xfId="107" applyFont="1" applyFill="1" applyAlignment="1">
      <alignment horizontal="center" wrapText="1"/>
    </xf>
    <xf numFmtId="0" fontId="41" fillId="34" borderId="0" xfId="107" applyFont="1" applyFill="1" applyAlignment="1">
      <alignment horizontal="center" vertical="top" wrapText="1"/>
    </xf>
    <xf numFmtId="0" fontId="41" fillId="34" borderId="0" xfId="107" applyFont="1" applyFill="1" applyAlignment="1">
      <alignment horizontal="center" vertical="top" wrapText="1"/>
    </xf>
    <xf numFmtId="9" fontId="58" fillId="30" borderId="48" xfId="94" applyNumberFormat="1" applyFont="1" applyFill="1" applyBorder="1" applyAlignment="1">
      <alignment horizontal="right" vertical="center"/>
    </xf>
    <xf numFmtId="165" fontId="58" fillId="30" borderId="11" xfId="47" applyNumberFormat="1" applyFont="1" applyFill="1" applyBorder="1" applyAlignment="1">
      <alignment horizontal="right"/>
    </xf>
    <xf numFmtId="10" fontId="58" fillId="30" borderId="63" xfId="94" applyNumberFormat="1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vertical="center" wrapText="1"/>
    </xf>
    <xf numFmtId="3" fontId="58" fillId="35" borderId="27" xfId="0" applyNumberFormat="1" applyFont="1" applyFill="1" applyBorder="1" applyAlignment="1">
      <alignment horizontal="right" vertical="center"/>
    </xf>
    <xf numFmtId="10" fontId="58" fillId="35" borderId="27" xfId="94" applyNumberFormat="1" applyFont="1" applyFill="1" applyBorder="1" applyAlignment="1">
      <alignment horizontal="right" vertical="center"/>
    </xf>
    <xf numFmtId="10" fontId="49" fillId="26" borderId="34" xfId="94" applyNumberFormat="1" applyFont="1" applyFill="1" applyBorder="1" applyAlignment="1">
      <alignment horizontal="right" vertical="center"/>
    </xf>
  </cellXfs>
  <cellStyles count="11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order" xfId="19"/>
    <cellStyle name="Buena 2" xfId="20"/>
    <cellStyle name="Cálculo 2" xfId="21"/>
    <cellStyle name="Celda de comprobación 2" xfId="22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uro" xfId="42"/>
    <cellStyle name="Euro 2" xfId="43"/>
    <cellStyle name="Euro 3" xfId="44"/>
    <cellStyle name="Euro 4" xfId="45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Neutral 2" xfId="55"/>
    <cellStyle name="No-definido" xfId="56"/>
    <cellStyle name="Normal" xfId="0" builtinId="0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 2" xfId="104"/>
    <cellStyle name="Texto de advertencia 2" xfId="105"/>
    <cellStyle name="Texto explicativo 2" xfId="106"/>
    <cellStyle name="TEXTO NORMAL" xfId="107"/>
    <cellStyle name="TITULO - Style5" xfId="108"/>
    <cellStyle name="Título 1 2" xfId="109"/>
    <cellStyle name="Título 2 2" xfId="110"/>
    <cellStyle name="Título 3 2" xfId="111"/>
    <cellStyle name="Título 4" xfId="112"/>
    <cellStyle name="Total 2" xfId="113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rgbClr val="00206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EXPORTACIONES'!$B$58:$I$58</c:f>
              <c:numCache>
                <c:formatCode>0.00%</c:formatCode>
                <c:ptCount val="8"/>
                <c:pt idx="0">
                  <c:v>7.5712882129982173E-2</c:v>
                </c:pt>
                <c:pt idx="1">
                  <c:v>0.10044074774213985</c:v>
                </c:pt>
                <c:pt idx="2">
                  <c:v>-2.998352420790551E-2</c:v>
                </c:pt>
                <c:pt idx="3">
                  <c:v>0.45304285344496731</c:v>
                </c:pt>
                <c:pt idx="4">
                  <c:v>5.7538521619794336E-2</c:v>
                </c:pt>
                <c:pt idx="5">
                  <c:v>0.22503134427026739</c:v>
                </c:pt>
                <c:pt idx="6">
                  <c:v>0.78755604431833959</c:v>
                </c:pt>
                <c:pt idx="7">
                  <c:v>4.1570911305556013E-2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2885632"/>
        <c:axId val="99615104"/>
      </c:barChart>
      <c:catAx>
        <c:axId val="828856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9615104"/>
        <c:crossesAt val="0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288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 EXPORTACIONES'!$A$6:$A$15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'6. EXPORTACIONES'!$K$6:$K$15</c:f>
              <c:numCache>
                <c:formatCode>#,##0</c:formatCode>
                <c:ptCount val="10"/>
                <c:pt idx="0">
                  <c:v>16481</c:v>
                </c:pt>
                <c:pt idx="1">
                  <c:v>21903</c:v>
                </c:pt>
                <c:pt idx="2">
                  <c:v>27526</c:v>
                </c:pt>
                <c:pt idx="3">
                  <c:v>27467</c:v>
                </c:pt>
                <c:pt idx="4">
                  <c:v>23790</c:v>
                </c:pt>
                <c:pt idx="5">
                  <c:v>20547</c:v>
                </c:pt>
                <c:pt idx="6">
                  <c:v>18950.140019839298</c:v>
                </c:pt>
                <c:pt idx="7">
                  <c:v>21776.636298768288</c:v>
                </c:pt>
                <c:pt idx="8">
                  <c:v>27158.58154827826</c:v>
                </c:pt>
                <c:pt idx="9">
                  <c:v>2369.755416327188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6848"/>
        <c:axId val="105976960"/>
      </c:barChart>
      <c:catAx>
        <c:axId val="996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76960"/>
        <c:crosses val="autoZero"/>
        <c:auto val="1"/>
        <c:lblAlgn val="ctr"/>
        <c:lblOffset val="100"/>
        <c:noMultiLvlLbl val="0"/>
      </c:catAx>
      <c:valAx>
        <c:axId val="105976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PE"/>
          </a:p>
        </c:txPr>
        <c:crossAx val="99646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'[2]7. INVERSIONES'!$A$5:$A$15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(Ene-Feb)</c:v>
                </c:pt>
              </c:strCache>
            </c:strRef>
          </c:cat>
          <c:val>
            <c:numRef>
              <c:f>'[2]7. INVERSIONES'!$I$5:$I$15</c:f>
              <c:numCache>
                <c:formatCode>_ * #,##0_ ;_ * \-#,##0_ ;_ * "-"??_ ;_ @_ </c:formatCode>
                <c:ptCount val="11"/>
                <c:pt idx="1">
                  <c:v>2290.2734399599999</c:v>
                </c:pt>
                <c:pt idx="2">
                  <c:v>3331.5544708899988</c:v>
                </c:pt>
                <c:pt idx="3">
                  <c:v>6377.6153638800024</c:v>
                </c:pt>
                <c:pt idx="4">
                  <c:v>7498.2074195999949</c:v>
                </c:pt>
                <c:pt idx="5">
                  <c:v>8863.6219657799938</c:v>
                </c:pt>
                <c:pt idx="6">
                  <c:v>8079.20970149</c:v>
                </c:pt>
                <c:pt idx="7">
                  <c:v>6824.6243262299959</c:v>
                </c:pt>
                <c:pt idx="8">
                  <c:v>3333.5635732200003</c:v>
                </c:pt>
                <c:pt idx="9">
                  <c:v>3928.0167818599944</c:v>
                </c:pt>
                <c:pt idx="10">
                  <c:v>525.45240338999997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8464"/>
        <c:axId val="118644736"/>
      </c:barChart>
      <c:catAx>
        <c:axId val="1186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44736"/>
        <c:crosses val="autoZero"/>
        <c:auto val="1"/>
        <c:lblAlgn val="ctr"/>
        <c:lblOffset val="100"/>
        <c:noMultiLvlLbl val="0"/>
      </c:catAx>
      <c:valAx>
        <c:axId val="118644736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1863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'11. TRANSFERENCIAS'!$O$43:$O$58</c:f>
              <c:strCache>
                <c:ptCount val="16"/>
                <c:pt idx="0">
                  <c:v>  ÁNCASH</c:v>
                </c:pt>
                <c:pt idx="1">
                  <c:v>  APURÍMAC</c:v>
                </c:pt>
                <c:pt idx="2">
                  <c:v>  CUSCO</c:v>
                </c:pt>
                <c:pt idx="3">
                  <c:v>  AREQUIPA</c:v>
                </c:pt>
                <c:pt idx="4">
                  <c:v>  LA LIBERTAD</c:v>
                </c:pt>
                <c:pt idx="5">
                  <c:v>  LIMA</c:v>
                </c:pt>
                <c:pt idx="6">
                  <c:v>  CAJAMARCA</c:v>
                </c:pt>
                <c:pt idx="7">
                  <c:v>  TACNA</c:v>
                </c:pt>
                <c:pt idx="8">
                  <c:v>  MOQUEGUA</c:v>
                </c:pt>
                <c:pt idx="9">
                  <c:v>  PASCO</c:v>
                </c:pt>
                <c:pt idx="10">
                  <c:v>  JUNÍN</c:v>
                </c:pt>
                <c:pt idx="11">
                  <c:v>  PUNO</c:v>
                </c:pt>
                <c:pt idx="12">
                  <c:v>  AYACUCHO</c:v>
                </c:pt>
                <c:pt idx="13">
                  <c:v>  ICA</c:v>
                </c:pt>
                <c:pt idx="14">
                  <c:v>  HUÁNUCO</c:v>
                </c:pt>
                <c:pt idx="15">
                  <c:v>OTROS</c:v>
                </c:pt>
              </c:strCache>
            </c:strRef>
          </c:cat>
          <c:val>
            <c:numRef>
              <c:f>'11. TRANSFERENCIAS'!$P$43:$P$58</c:f>
              <c:numCache>
                <c:formatCode>_ * #,##0_ ;_ * \-#,##0_ ;_ * "-"??_ ;_ @_ </c:formatCode>
                <c:ptCount val="16"/>
                <c:pt idx="0">
                  <c:v>84.219189286176459</c:v>
                </c:pt>
                <c:pt idx="1">
                  <c:v>57.384555655</c:v>
                </c:pt>
                <c:pt idx="2">
                  <c:v>48.150280794999993</c:v>
                </c:pt>
                <c:pt idx="3">
                  <c:v>39.985252425539997</c:v>
                </c:pt>
                <c:pt idx="4">
                  <c:v>12.342814333731603</c:v>
                </c:pt>
                <c:pt idx="5">
                  <c:v>11.480160784457485</c:v>
                </c:pt>
                <c:pt idx="6">
                  <c:v>11.182036640739998</c:v>
                </c:pt>
                <c:pt idx="7">
                  <c:v>8.7996983226700003</c:v>
                </c:pt>
                <c:pt idx="8">
                  <c:v>8.7404577550000013</c:v>
                </c:pt>
                <c:pt idx="9">
                  <c:v>8.4489808649999993</c:v>
                </c:pt>
                <c:pt idx="10">
                  <c:v>8.2054358817494926</c:v>
                </c:pt>
                <c:pt idx="11">
                  <c:v>7.8083408649999999</c:v>
                </c:pt>
                <c:pt idx="12">
                  <c:v>4.6836105661799987</c:v>
                </c:pt>
                <c:pt idx="13">
                  <c:v>4.5184634450000001</c:v>
                </c:pt>
                <c:pt idx="14">
                  <c:v>2.0639723074999998</c:v>
                </c:pt>
                <c:pt idx="15">
                  <c:v>1.7043690575000003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43072"/>
        <c:axId val="134244608"/>
      </c:barChart>
      <c:catAx>
        <c:axId val="134243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+mn-lt"/>
              </a:defRPr>
            </a:pPr>
            <a:endParaRPr lang="es-PE"/>
          </a:p>
        </c:txPr>
        <c:crossAx val="134244608"/>
        <c:crosses val="autoZero"/>
        <c:auto val="1"/>
        <c:lblAlgn val="ctr"/>
        <c:lblOffset val="100"/>
        <c:noMultiLvlLbl val="0"/>
      </c:catAx>
      <c:valAx>
        <c:axId val="134244608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134243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63</xdr:row>
      <xdr:rowOff>85725</xdr:rowOff>
    </xdr:from>
    <xdr:to>
      <xdr:col>7</xdr:col>
      <xdr:colOff>704850</xdr:colOff>
      <xdr:row>77</xdr:row>
      <xdr:rowOff>161925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654844</xdr:colOff>
      <xdr:row>24</xdr:row>
      <xdr:rowOff>63102</xdr:rowOff>
    </xdr:from>
    <xdr:to>
      <xdr:col>8</xdr:col>
      <xdr:colOff>130968</xdr:colOff>
      <xdr:row>38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415637</xdr:colOff>
      <xdr:row>26</xdr:row>
      <xdr:rowOff>0</xdr:rowOff>
    </xdr:from>
    <xdr:to>
      <xdr:col>7</xdr:col>
      <xdr:colOff>57151</xdr:colOff>
      <xdr:row>33</xdr:row>
      <xdr:rowOff>615228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999257</xdr:colOff>
      <xdr:row>40</xdr:row>
      <xdr:rowOff>92216</xdr:rowOff>
    </xdr:from>
    <xdr:to>
      <xdr:col>9</xdr:col>
      <xdr:colOff>820592</xdr:colOff>
      <xdr:row>56</xdr:row>
      <xdr:rowOff>87456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rsiones%20Febr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rsiones%20Febr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INVERSIONES"/>
      <sheetName val="8. INVERSIONES TIPO"/>
      <sheetName val="9. INVERSIONES RUBRO"/>
      <sheetName val="10. EMPLEO"/>
    </sheetNames>
    <sheetDataSet>
      <sheetData sheetId="0">
        <row r="5">
          <cell r="A5">
            <v>2008</v>
          </cell>
        </row>
        <row r="6">
          <cell r="A6">
            <v>2009</v>
          </cell>
        </row>
        <row r="7">
          <cell r="A7">
            <v>2010</v>
          </cell>
        </row>
        <row r="8">
          <cell r="A8">
            <v>2011</v>
          </cell>
        </row>
        <row r="9">
          <cell r="A9">
            <v>2012</v>
          </cell>
        </row>
        <row r="10">
          <cell r="A10">
            <v>2013</v>
          </cell>
        </row>
        <row r="11">
          <cell r="A11">
            <v>2014</v>
          </cell>
        </row>
        <row r="12">
          <cell r="A12">
            <v>2015</v>
          </cell>
        </row>
        <row r="13">
          <cell r="A13">
            <v>2016</v>
          </cell>
        </row>
        <row r="14">
          <cell r="A14">
            <v>2017</v>
          </cell>
        </row>
        <row r="15">
          <cell r="A15" t="str">
            <v>2018 (Ene-Feb)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INVERSIONES"/>
      <sheetName val="8. INVERSIONES TIPO"/>
      <sheetName val="9. INVERSIONES RUBRO"/>
      <sheetName val="10. EMPLEO"/>
    </sheetNames>
    <sheetDataSet>
      <sheetData sheetId="0">
        <row r="5">
          <cell r="A5">
            <v>2008</v>
          </cell>
        </row>
        <row r="6">
          <cell r="A6">
            <v>2009</v>
          </cell>
          <cell r="I6">
            <v>2290.2734399599999</v>
          </cell>
        </row>
        <row r="7">
          <cell r="A7">
            <v>2010</v>
          </cell>
          <cell r="I7">
            <v>3331.5544708899988</v>
          </cell>
        </row>
        <row r="8">
          <cell r="A8">
            <v>2011</v>
          </cell>
          <cell r="I8">
            <v>6377.6153638800024</v>
          </cell>
        </row>
        <row r="9">
          <cell r="A9">
            <v>2012</v>
          </cell>
          <cell r="I9">
            <v>7498.2074195999949</v>
          </cell>
        </row>
        <row r="10">
          <cell r="A10">
            <v>2013</v>
          </cell>
          <cell r="I10">
            <v>8863.6219657799938</v>
          </cell>
        </row>
        <row r="11">
          <cell r="A11">
            <v>2014</v>
          </cell>
          <cell r="I11">
            <v>8079.20970149</v>
          </cell>
        </row>
        <row r="12">
          <cell r="A12">
            <v>2015</v>
          </cell>
          <cell r="I12">
            <v>6824.6243262299959</v>
          </cell>
        </row>
        <row r="13">
          <cell r="A13">
            <v>2016</v>
          </cell>
          <cell r="I13">
            <v>3333.5635732200003</v>
          </cell>
        </row>
        <row r="14">
          <cell r="A14">
            <v>2017</v>
          </cell>
          <cell r="I14">
            <v>3928.0167818599944</v>
          </cell>
        </row>
        <row r="15">
          <cell r="A15" t="str">
            <v>2018 (Ene-Feb)</v>
          </cell>
          <cell r="I15">
            <v>525.45240338999997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6"/>
  <sheetViews>
    <sheetView topLeftCell="A19" zoomScale="115" zoomScaleNormal="115" workbookViewId="0">
      <selection activeCell="G21" sqref="G21"/>
    </sheetView>
  </sheetViews>
  <sheetFormatPr baseColWidth="10" defaultColWidth="11.5703125" defaultRowHeight="12.75"/>
  <cols>
    <col min="1" max="1" width="14.140625" style="328" customWidth="1"/>
    <col min="2" max="9" width="11.140625" style="328" customWidth="1"/>
    <col min="10" max="16384" width="11.5703125" style="309"/>
  </cols>
  <sheetData>
    <row r="1" spans="1:9">
      <c r="A1" s="204" t="s">
        <v>461</v>
      </c>
    </row>
    <row r="2" spans="1:9" ht="15.75">
      <c r="A2" s="602" t="s">
        <v>223</v>
      </c>
      <c r="B2" s="602"/>
      <c r="C2" s="602"/>
      <c r="D2" s="602"/>
      <c r="E2" s="602"/>
      <c r="F2" s="602"/>
      <c r="G2" s="602"/>
      <c r="H2" s="602"/>
      <c r="I2" s="602"/>
    </row>
    <row r="3" spans="1:9" ht="13.5" thickBot="1"/>
    <row r="4" spans="1:9">
      <c r="A4" s="357" t="s">
        <v>259</v>
      </c>
      <c r="B4" s="357" t="s">
        <v>201</v>
      </c>
      <c r="C4" s="357" t="s">
        <v>202</v>
      </c>
      <c r="D4" s="357" t="s">
        <v>203</v>
      </c>
      <c r="E4" s="357" t="s">
        <v>204</v>
      </c>
      <c r="F4" s="357" t="s">
        <v>205</v>
      </c>
      <c r="G4" s="357" t="s">
        <v>206</v>
      </c>
      <c r="H4" s="357" t="s">
        <v>207</v>
      </c>
      <c r="I4" s="357" t="s">
        <v>208</v>
      </c>
    </row>
    <row r="5" spans="1:9" ht="13.5" thickBot="1">
      <c r="A5" s="358"/>
      <c r="B5" s="358" t="s">
        <v>209</v>
      </c>
      <c r="C5" s="358" t="s">
        <v>210</v>
      </c>
      <c r="D5" s="358" t="s">
        <v>209</v>
      </c>
      <c r="E5" s="358" t="s">
        <v>211</v>
      </c>
      <c r="F5" s="358" t="s">
        <v>209</v>
      </c>
      <c r="G5" s="358" t="s">
        <v>209</v>
      </c>
      <c r="H5" s="358" t="s">
        <v>209</v>
      </c>
      <c r="I5" s="358" t="s">
        <v>209</v>
      </c>
    </row>
    <row r="6" spans="1:9">
      <c r="A6" s="267">
        <v>2008</v>
      </c>
      <c r="B6" s="443">
        <v>1267866.580079</v>
      </c>
      <c r="C6" s="443">
        <v>179870495.37399676</v>
      </c>
      <c r="D6" s="443">
        <v>1602597.0080210001</v>
      </c>
      <c r="E6" s="443">
        <v>3685931.4598570857</v>
      </c>
      <c r="F6" s="443">
        <v>345109.27027199999</v>
      </c>
      <c r="G6" s="443">
        <v>5243278.2475079317</v>
      </c>
      <c r="H6" s="443">
        <v>39037.065934999999</v>
      </c>
      <c r="I6" s="443">
        <v>16000</v>
      </c>
    </row>
    <row r="7" spans="1:9">
      <c r="A7" s="267">
        <v>2009</v>
      </c>
      <c r="B7" s="443">
        <v>1276249.2028350001</v>
      </c>
      <c r="C7" s="443">
        <v>183994714.39928088</v>
      </c>
      <c r="D7" s="443">
        <v>1512931.0674319996</v>
      </c>
      <c r="E7" s="443">
        <v>3922708.8843694869</v>
      </c>
      <c r="F7" s="443">
        <v>302459.11290999997</v>
      </c>
      <c r="G7" s="443">
        <v>4418768.325600001</v>
      </c>
      <c r="H7" s="443">
        <v>37502.627191</v>
      </c>
      <c r="I7" s="443">
        <v>12000</v>
      </c>
    </row>
    <row r="8" spans="1:9">
      <c r="A8" s="267">
        <v>2010</v>
      </c>
      <c r="B8" s="443">
        <v>1247184.0293920003</v>
      </c>
      <c r="C8" s="443">
        <v>164084409.31560928</v>
      </c>
      <c r="D8" s="443">
        <v>1470449.7064990001</v>
      </c>
      <c r="E8" s="443">
        <v>3640465.9170745406</v>
      </c>
      <c r="F8" s="443">
        <v>261989.60579399994</v>
      </c>
      <c r="G8" s="443">
        <v>6042644.2223000005</v>
      </c>
      <c r="H8" s="443">
        <v>33847.813441999999</v>
      </c>
      <c r="I8" s="443">
        <v>17000</v>
      </c>
    </row>
    <row r="9" spans="1:9">
      <c r="A9" s="267">
        <v>2011</v>
      </c>
      <c r="B9" s="443">
        <v>1235345.0680179999</v>
      </c>
      <c r="C9" s="443">
        <v>166186737.65759215</v>
      </c>
      <c r="D9" s="443">
        <v>1256382.6002110001</v>
      </c>
      <c r="E9" s="443">
        <v>3418862.5427760012</v>
      </c>
      <c r="F9" s="443">
        <v>230199.08238500002</v>
      </c>
      <c r="G9" s="443">
        <v>7010937.8915999997</v>
      </c>
      <c r="H9" s="443">
        <v>28881.790966</v>
      </c>
      <c r="I9" s="443">
        <v>19000</v>
      </c>
    </row>
    <row r="10" spans="1:9">
      <c r="A10" s="267">
        <v>2012</v>
      </c>
      <c r="B10" s="443">
        <v>1298761.3646879999</v>
      </c>
      <c r="C10" s="443">
        <v>161544686.25159043</v>
      </c>
      <c r="D10" s="443">
        <v>1281282.4314850001</v>
      </c>
      <c r="E10" s="443">
        <v>3480857.3450930165</v>
      </c>
      <c r="F10" s="443">
        <v>249236.15747600002</v>
      </c>
      <c r="G10" s="443">
        <v>6684539.3917999994</v>
      </c>
      <c r="H10" s="443">
        <v>26104.854507000004</v>
      </c>
      <c r="I10" s="443">
        <v>17000</v>
      </c>
    </row>
    <row r="11" spans="1:9">
      <c r="A11" s="267">
        <v>2013</v>
      </c>
      <c r="B11" s="443">
        <v>1375640.694202</v>
      </c>
      <c r="C11" s="443">
        <v>156257425.44059473</v>
      </c>
      <c r="D11" s="443">
        <v>1351273.4971160002</v>
      </c>
      <c r="E11" s="443">
        <v>3674282.9679788533</v>
      </c>
      <c r="F11" s="443">
        <v>266472.33039199992</v>
      </c>
      <c r="G11" s="443">
        <v>6680658.79</v>
      </c>
      <c r="H11" s="443">
        <v>23667.787452</v>
      </c>
      <c r="I11" s="443">
        <v>18000</v>
      </c>
    </row>
    <row r="12" spans="1:9">
      <c r="A12" s="267">
        <v>2014</v>
      </c>
      <c r="B12" s="443">
        <v>1377642.4148150005</v>
      </c>
      <c r="C12" s="443">
        <v>140097028.09351492</v>
      </c>
      <c r="D12" s="443">
        <v>1315475.3454159996</v>
      </c>
      <c r="E12" s="443">
        <v>3768147.1783280014</v>
      </c>
      <c r="F12" s="443">
        <v>277294.48258999997</v>
      </c>
      <c r="G12" s="443">
        <v>7192591.9308000002</v>
      </c>
      <c r="H12" s="443">
        <v>23105.261868000001</v>
      </c>
      <c r="I12" s="443">
        <v>17017.692465</v>
      </c>
    </row>
    <row r="13" spans="1:9">
      <c r="A13" s="267">
        <v>2015</v>
      </c>
      <c r="B13" s="443">
        <v>1700814.0358259997</v>
      </c>
      <c r="C13" s="443">
        <v>146822906.53713998</v>
      </c>
      <c r="D13" s="443">
        <v>1421513.070201</v>
      </c>
      <c r="E13" s="443">
        <v>4101567.7170699998</v>
      </c>
      <c r="F13" s="443">
        <v>315784.01908399991</v>
      </c>
      <c r="G13" s="443">
        <v>7320806.8476999998</v>
      </c>
      <c r="H13" s="443">
        <v>19510.729779000001</v>
      </c>
      <c r="I13" s="443">
        <v>20153.237616000002</v>
      </c>
    </row>
    <row r="14" spans="1:9">
      <c r="A14" s="267">
        <v>2016</v>
      </c>
      <c r="B14" s="443">
        <v>2353858.5579239996</v>
      </c>
      <c r="C14" s="443">
        <v>153005896.97612542</v>
      </c>
      <c r="D14" s="443">
        <v>1337081.4908789999</v>
      </c>
      <c r="E14" s="443">
        <v>4375336.6871659998</v>
      </c>
      <c r="F14" s="443">
        <v>314421.59763300006</v>
      </c>
      <c r="G14" s="443">
        <v>7663123.9877000004</v>
      </c>
      <c r="H14" s="443">
        <v>18789.004763000001</v>
      </c>
      <c r="I14" s="443">
        <v>25756.505005000006</v>
      </c>
    </row>
    <row r="15" spans="1:9">
      <c r="A15" s="267">
        <v>2017</v>
      </c>
      <c r="B15" s="443">
        <v>2445584.7979310001</v>
      </c>
      <c r="C15" s="443">
        <v>151103938.45861599</v>
      </c>
      <c r="D15" s="443">
        <v>1473036.7776639999</v>
      </c>
      <c r="E15" s="443">
        <v>4303540.9139170004</v>
      </c>
      <c r="F15" s="443">
        <v>306793.81027800002</v>
      </c>
      <c r="G15" s="443">
        <v>8806451.7127710003</v>
      </c>
      <c r="H15" s="443">
        <v>17790.363566</v>
      </c>
      <c r="I15" s="443">
        <v>28141.142527</v>
      </c>
    </row>
    <row r="16" spans="1:9">
      <c r="A16" s="265" t="s">
        <v>498</v>
      </c>
      <c r="B16" s="444">
        <f>SUM(B17:B18)</f>
        <v>367018.92769599997</v>
      </c>
      <c r="C16" s="444">
        <f t="shared" ref="C16:I16" si="0">SUM(C17:C18)</f>
        <v>22265026.438825313</v>
      </c>
      <c r="D16" s="444">
        <f t="shared" si="0"/>
        <v>228213.21317899995</v>
      </c>
      <c r="E16" s="444">
        <f t="shared" si="0"/>
        <v>643659.51462000003</v>
      </c>
      <c r="F16" s="444">
        <f t="shared" si="0"/>
        <v>44382.284100999997</v>
      </c>
      <c r="G16" s="444">
        <f>SUM(G17:G18)</f>
        <v>1927997.3484050001</v>
      </c>
      <c r="H16" s="444">
        <f t="shared" si="0"/>
        <v>2640.6233000000002</v>
      </c>
      <c r="I16" s="444">
        <f t="shared" si="0"/>
        <v>4202.4489990000002</v>
      </c>
    </row>
    <row r="17" spans="1:11">
      <c r="A17" s="468" t="s">
        <v>212</v>
      </c>
      <c r="B17" s="469">
        <v>188508.90474</v>
      </c>
      <c r="C17" s="469">
        <v>11552058.213457501</v>
      </c>
      <c r="D17" s="469">
        <v>110122.87134699999</v>
      </c>
      <c r="E17" s="469">
        <v>311151.32415300002</v>
      </c>
      <c r="F17" s="469">
        <v>21603.923145000001</v>
      </c>
      <c r="G17" s="469">
        <v>985955.42474100005</v>
      </c>
      <c r="H17" s="469">
        <v>1313.8852999999999</v>
      </c>
      <c r="I17" s="469">
        <v>2220.5730349999999</v>
      </c>
    </row>
    <row r="18" spans="1:11" ht="13.5" thickBot="1">
      <c r="A18" s="362" t="s">
        <v>505</v>
      </c>
      <c r="B18" s="445">
        <f>B32</f>
        <v>178510.02295599997</v>
      </c>
      <c r="C18" s="445">
        <f t="shared" ref="C18:I18" si="1">C32</f>
        <v>10712968.225367812</v>
      </c>
      <c r="D18" s="445">
        <f t="shared" si="1"/>
        <v>118090.34183199998</v>
      </c>
      <c r="E18" s="445">
        <f t="shared" si="1"/>
        <v>332508.19046700007</v>
      </c>
      <c r="F18" s="445">
        <f t="shared" si="1"/>
        <v>22778.360955999997</v>
      </c>
      <c r="G18" s="445">
        <f t="shared" si="1"/>
        <v>942041.923664</v>
      </c>
      <c r="H18" s="445">
        <f t="shared" si="1"/>
        <v>1326.7380000000001</v>
      </c>
      <c r="I18" s="445">
        <f t="shared" si="1"/>
        <v>1981.8759639999998</v>
      </c>
    </row>
    <row r="19" spans="1:11">
      <c r="A19" s="363"/>
      <c r="B19" s="361"/>
      <c r="C19" s="361"/>
      <c r="D19" s="361"/>
      <c r="E19" s="361"/>
      <c r="F19" s="361"/>
      <c r="G19" s="361"/>
      <c r="H19" s="361"/>
      <c r="I19" s="361"/>
    </row>
    <row r="20" spans="1:11">
      <c r="A20" s="202" t="s">
        <v>499</v>
      </c>
      <c r="D20" s="359"/>
    </row>
    <row r="21" spans="1:11">
      <c r="A21" s="479" t="s">
        <v>503</v>
      </c>
      <c r="B21" s="446">
        <v>178282.56701500004</v>
      </c>
      <c r="C21" s="446">
        <v>11695528.170198433</v>
      </c>
      <c r="D21" s="446">
        <v>108751.95034999998</v>
      </c>
      <c r="E21" s="446">
        <v>325924.92677100009</v>
      </c>
      <c r="F21" s="446">
        <v>21539.061726000004</v>
      </c>
      <c r="G21" s="446">
        <v>667313.26199999999</v>
      </c>
      <c r="H21" s="446">
        <v>1253.1715999999999</v>
      </c>
      <c r="I21" s="446">
        <v>1990.7484420000001</v>
      </c>
    </row>
    <row r="22" spans="1:11">
      <c r="A22" s="479" t="s">
        <v>504</v>
      </c>
      <c r="B22" s="446">
        <v>178510.02295599997</v>
      </c>
      <c r="C22" s="446">
        <v>10712968.225367812</v>
      </c>
      <c r="D22" s="446">
        <v>118090.34183199998</v>
      </c>
      <c r="E22" s="446">
        <v>332508.19046700007</v>
      </c>
      <c r="F22" s="446">
        <v>22778.360955999997</v>
      </c>
      <c r="G22" s="446">
        <v>942041.923664</v>
      </c>
      <c r="H22" s="446">
        <v>1326.7380000000001</v>
      </c>
      <c r="I22" s="446">
        <v>1981.8759639999998</v>
      </c>
    </row>
    <row r="23" spans="1:11" ht="13.5" thickBot="1">
      <c r="A23" s="447" t="s">
        <v>214</v>
      </c>
      <c r="B23" s="448">
        <f t="shared" ref="B23:I23" si="2">B22/B21-1</f>
        <v>1.2758170628135446E-3</v>
      </c>
      <c r="C23" s="448">
        <f t="shared" si="2"/>
        <v>-8.401159233956601E-2</v>
      </c>
      <c r="D23" s="448">
        <f t="shared" si="2"/>
        <v>8.5868726509694238E-2</v>
      </c>
      <c r="E23" s="448">
        <f t="shared" si="2"/>
        <v>2.0198711897312149E-2</v>
      </c>
      <c r="F23" s="448">
        <f t="shared" si="2"/>
        <v>5.7537289495949828E-2</v>
      </c>
      <c r="G23" s="448">
        <f t="shared" si="2"/>
        <v>0.41169369366437092</v>
      </c>
      <c r="H23" s="448">
        <f t="shared" si="2"/>
        <v>5.8704171080800283E-2</v>
      </c>
      <c r="I23" s="448">
        <f>I22/I21-1</f>
        <v>-4.4568554282461426E-3</v>
      </c>
    </row>
    <row r="24" spans="1:11">
      <c r="B24" s="359"/>
      <c r="C24" s="359"/>
      <c r="D24" s="359"/>
      <c r="E24" s="359"/>
      <c r="F24" s="359"/>
      <c r="G24" s="359"/>
      <c r="H24" s="359"/>
      <c r="I24" s="359"/>
      <c r="J24" s="309" t="s">
        <v>494</v>
      </c>
    </row>
    <row r="25" spans="1:11" s="364" customFormat="1" ht="12" customHeight="1">
      <c r="A25" s="364" t="s">
        <v>500</v>
      </c>
      <c r="K25" s="309"/>
    </row>
    <row r="26" spans="1:11" ht="12" customHeight="1">
      <c r="A26" s="470" t="s">
        <v>501</v>
      </c>
      <c r="B26" s="226">
        <v>374599.21890300012</v>
      </c>
      <c r="C26" s="226">
        <v>23910685.66954378</v>
      </c>
      <c r="D26" s="226">
        <v>222706.56142000001</v>
      </c>
      <c r="E26" s="226">
        <v>657263.07346600038</v>
      </c>
      <c r="F26" s="226">
        <v>46424.878703999995</v>
      </c>
      <c r="G26" s="226">
        <v>1408686.1986</v>
      </c>
      <c r="H26" s="226">
        <v>2657.3121000000001</v>
      </c>
      <c r="I26" s="226">
        <v>3906.1643730000001</v>
      </c>
    </row>
    <row r="27" spans="1:11" ht="12" customHeight="1">
      <c r="A27" s="470" t="s">
        <v>502</v>
      </c>
      <c r="B27" s="226">
        <v>367018.92769599997</v>
      </c>
      <c r="C27" s="226">
        <v>22265026.438826315</v>
      </c>
      <c r="D27" s="226">
        <v>228213.21317500013</v>
      </c>
      <c r="E27" s="226">
        <v>643659.5146120002</v>
      </c>
      <c r="F27" s="226">
        <v>44382.284109000007</v>
      </c>
      <c r="G27" s="226">
        <v>1927997.3484050001</v>
      </c>
      <c r="H27" s="226">
        <v>2640.6232999999997</v>
      </c>
      <c r="I27" s="226">
        <v>4202.4489990000002</v>
      </c>
    </row>
    <row r="28" spans="1:11" ht="12" customHeight="1" thickBot="1">
      <c r="A28" s="471" t="s">
        <v>214</v>
      </c>
      <c r="B28" s="472">
        <f t="shared" ref="B28:I28" si="3">B27/B26-1</f>
        <v>-2.0235736820804817E-2</v>
      </c>
      <c r="C28" s="472">
        <f t="shared" si="3"/>
        <v>-6.88252630418551E-2</v>
      </c>
      <c r="D28" s="472">
        <f t="shared" si="3"/>
        <v>2.4726041836796941E-2</v>
      </c>
      <c r="E28" s="472">
        <f t="shared" si="3"/>
        <v>-2.0697281504441389E-2</v>
      </c>
      <c r="F28" s="472">
        <f t="shared" si="3"/>
        <v>-4.3997844518309903E-2</v>
      </c>
      <c r="G28" s="472">
        <f t="shared" si="3"/>
        <v>0.36864927783143542</v>
      </c>
      <c r="H28" s="472">
        <f t="shared" si="3"/>
        <v>-6.2803311662188444E-3</v>
      </c>
      <c r="I28" s="472">
        <f t="shared" si="3"/>
        <v>7.5850526938386009E-2</v>
      </c>
    </row>
    <row r="29" spans="1:11" ht="12" customHeight="1">
      <c r="A29" s="473"/>
      <c r="B29" s="474"/>
      <c r="C29" s="474"/>
      <c r="D29" s="474"/>
      <c r="E29" s="474"/>
      <c r="F29" s="474"/>
      <c r="G29" s="474"/>
      <c r="H29" s="474"/>
      <c r="I29" s="474"/>
    </row>
    <row r="30" spans="1:11">
      <c r="A30" s="364" t="s">
        <v>213</v>
      </c>
      <c r="B30" s="364"/>
      <c r="C30" s="364"/>
      <c r="D30" s="364"/>
      <c r="E30" s="364"/>
      <c r="F30" s="364"/>
      <c r="G30" s="364"/>
      <c r="H30" s="364"/>
      <c r="I30" s="364"/>
    </row>
    <row r="31" spans="1:11">
      <c r="A31" s="478" t="s">
        <v>480</v>
      </c>
      <c r="B31" s="443">
        <v>188508.90474</v>
      </c>
      <c r="C31" s="443">
        <v>11552058.213457501</v>
      </c>
      <c r="D31" s="443">
        <v>110122.87134699999</v>
      </c>
      <c r="E31" s="443">
        <v>311151.32415300002</v>
      </c>
      <c r="F31" s="443">
        <v>21603.923145000001</v>
      </c>
      <c r="G31" s="443">
        <v>985955.42474100005</v>
      </c>
      <c r="H31" s="443">
        <v>1313.8852999999999</v>
      </c>
      <c r="I31" s="443">
        <v>2220.5730349999999</v>
      </c>
    </row>
    <row r="32" spans="1:11">
      <c r="A32" s="479" t="str">
        <f>A22</f>
        <v>Feb. 2018</v>
      </c>
      <c r="B32" s="475">
        <f t="shared" ref="B32:I32" si="4">B22</f>
        <v>178510.02295599997</v>
      </c>
      <c r="C32" s="475">
        <f t="shared" si="4"/>
        <v>10712968.225367812</v>
      </c>
      <c r="D32" s="475">
        <f t="shared" si="4"/>
        <v>118090.34183199998</v>
      </c>
      <c r="E32" s="475">
        <f t="shared" si="4"/>
        <v>332508.19046700007</v>
      </c>
      <c r="F32" s="475">
        <f t="shared" si="4"/>
        <v>22778.360955999997</v>
      </c>
      <c r="G32" s="475">
        <f t="shared" si="4"/>
        <v>942041.923664</v>
      </c>
      <c r="H32" s="475">
        <f t="shared" si="4"/>
        <v>1326.7380000000001</v>
      </c>
      <c r="I32" s="475">
        <f t="shared" si="4"/>
        <v>1981.8759639999998</v>
      </c>
    </row>
    <row r="33" spans="1:9" ht="13.5" thickBot="1">
      <c r="A33" s="447" t="s">
        <v>214</v>
      </c>
      <c r="B33" s="448">
        <f t="shared" ref="B33:I33" si="5">B32/B31-1</f>
        <v>-5.3041959995422716E-2</v>
      </c>
      <c r="C33" s="448">
        <f t="shared" si="5"/>
        <v>-7.2635540142292121E-2</v>
      </c>
      <c r="D33" s="448">
        <f t="shared" si="5"/>
        <v>7.2350733208674578E-2</v>
      </c>
      <c r="E33" s="448">
        <f t="shared" si="5"/>
        <v>6.8638198381885784E-2</v>
      </c>
      <c r="F33" s="448">
        <f t="shared" si="5"/>
        <v>5.4362247223222804E-2</v>
      </c>
      <c r="G33" s="448">
        <f t="shared" si="5"/>
        <v>-4.4539032876192763E-2</v>
      </c>
      <c r="H33" s="448">
        <f t="shared" si="5"/>
        <v>9.7822085382948121E-3</v>
      </c>
      <c r="I33" s="448">
        <f>I32/I31-1</f>
        <v>-0.10749345652573872</v>
      </c>
    </row>
    <row r="34" spans="1:9">
      <c r="A34" s="476"/>
      <c r="B34" s="477"/>
      <c r="C34" s="477"/>
      <c r="D34" s="477"/>
      <c r="E34" s="477"/>
      <c r="F34" s="477"/>
      <c r="G34" s="477"/>
      <c r="H34" s="477"/>
      <c r="I34" s="477"/>
    </row>
    <row r="35" spans="1:9">
      <c r="A35" s="473"/>
      <c r="B35" s="474"/>
      <c r="C35" s="474"/>
      <c r="D35" s="474"/>
      <c r="E35" s="474"/>
      <c r="F35" s="474"/>
      <c r="G35" s="474"/>
      <c r="H35" s="474"/>
      <c r="I35" s="474"/>
    </row>
    <row r="36" spans="1:9" ht="28.5" customHeight="1">
      <c r="A36" s="603" t="s">
        <v>174</v>
      </c>
      <c r="B36" s="603"/>
      <c r="C36" s="603"/>
      <c r="D36" s="603"/>
      <c r="E36" s="603"/>
      <c r="F36" s="603"/>
      <c r="G36" s="603"/>
      <c r="H36" s="603"/>
      <c r="I36" s="603"/>
    </row>
  </sheetData>
  <mergeCells count="2">
    <mergeCell ref="A2:I2"/>
    <mergeCell ref="A36:I36"/>
  </mergeCells>
  <conditionalFormatting sqref="B23:I23">
    <cfRule type="cellIs" priority="1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105" orientation="landscape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7"/>
  <sheetViews>
    <sheetView topLeftCell="D2" zoomScale="115" zoomScaleNormal="115" workbookViewId="0">
      <selection activeCell="AE20" sqref="AE20"/>
    </sheetView>
  </sheetViews>
  <sheetFormatPr baseColWidth="10" defaultColWidth="28.7109375" defaultRowHeight="12"/>
  <cols>
    <col min="1" max="1" width="28.7109375" style="144"/>
    <col min="2" max="2" width="8.85546875" style="144" hidden="1" customWidth="1"/>
    <col min="3" max="3" width="7.7109375" style="144" hidden="1" customWidth="1"/>
    <col min="4" max="13" width="7.7109375" style="144" customWidth="1"/>
    <col min="14" max="24" width="7.7109375" style="144" hidden="1" customWidth="1"/>
    <col min="25" max="28" width="7.7109375" style="144" customWidth="1"/>
    <col min="29" max="30" width="7.7109375" style="145" customWidth="1"/>
    <col min="31" max="16384" width="28.7109375" style="145"/>
  </cols>
  <sheetData>
    <row r="1" spans="1:28" ht="15">
      <c r="A1" s="210" t="s">
        <v>270</v>
      </c>
      <c r="B1" s="210"/>
      <c r="AB1" s="145"/>
    </row>
    <row r="2" spans="1:28" ht="15.75">
      <c r="A2" s="138" t="s">
        <v>271</v>
      </c>
      <c r="B2" s="138"/>
      <c r="AB2" s="145"/>
    </row>
    <row r="3" spans="1:2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48"/>
    </row>
    <row r="4" spans="1:28" ht="24">
      <c r="A4" s="378" t="s">
        <v>272</v>
      </c>
      <c r="B4" s="441">
        <v>2007</v>
      </c>
      <c r="C4" s="441">
        <v>2008</v>
      </c>
      <c r="D4" s="441">
        <v>2009</v>
      </c>
      <c r="E4" s="441">
        <v>2010</v>
      </c>
      <c r="F4" s="441">
        <v>2011</v>
      </c>
      <c r="G4" s="441">
        <v>2012</v>
      </c>
      <c r="H4" s="441">
        <v>2013</v>
      </c>
      <c r="I4" s="441">
        <v>2014</v>
      </c>
      <c r="J4" s="441">
        <v>2015</v>
      </c>
      <c r="K4" s="441">
        <v>2016</v>
      </c>
      <c r="L4" s="467">
        <v>2017</v>
      </c>
      <c r="M4" s="638" t="s">
        <v>585</v>
      </c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7" t="s">
        <v>586</v>
      </c>
      <c r="Z4" s="637" t="s">
        <v>585</v>
      </c>
      <c r="AA4" s="441" t="s">
        <v>260</v>
      </c>
      <c r="AB4" s="441" t="s">
        <v>273</v>
      </c>
    </row>
    <row r="5" spans="1:28" ht="12.75" thickBot="1">
      <c r="A5" s="379"/>
      <c r="B5" s="379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636"/>
      <c r="N5" s="380" t="s">
        <v>239</v>
      </c>
      <c r="O5" s="380" t="s">
        <v>240</v>
      </c>
      <c r="P5" s="380" t="s">
        <v>120</v>
      </c>
      <c r="Q5" s="380" t="s">
        <v>456</v>
      </c>
      <c r="R5" s="380" t="s">
        <v>457</v>
      </c>
      <c r="S5" s="380" t="s">
        <v>458</v>
      </c>
      <c r="T5" s="380" t="s">
        <v>147</v>
      </c>
      <c r="U5" s="380" t="s">
        <v>163</v>
      </c>
      <c r="V5" s="380" t="s">
        <v>149</v>
      </c>
      <c r="W5" s="380" t="s">
        <v>459</v>
      </c>
      <c r="X5" s="380" t="s">
        <v>136</v>
      </c>
      <c r="Y5" s="380"/>
      <c r="Z5" s="450"/>
      <c r="AA5" s="380"/>
      <c r="AB5" s="380"/>
    </row>
    <row r="6" spans="1:28">
      <c r="A6" s="170" t="s">
        <v>274</v>
      </c>
      <c r="B6" s="170">
        <v>17439.352246936651</v>
      </c>
      <c r="C6" s="171">
        <v>18100.9679482994</v>
      </c>
      <c r="D6" s="171">
        <v>16481.813528277929</v>
      </c>
      <c r="E6" s="171">
        <v>21902.831565768924</v>
      </c>
      <c r="F6" s="171">
        <v>27525.674834212732</v>
      </c>
      <c r="G6" s="171">
        <v>27466.673086776646</v>
      </c>
      <c r="H6" s="171">
        <v>23789.445416193055</v>
      </c>
      <c r="I6" s="171">
        <v>20545.413928408008</v>
      </c>
      <c r="J6" s="172">
        <v>18950.140019839255</v>
      </c>
      <c r="K6" s="171">
        <v>21776.636298768291</v>
      </c>
      <c r="L6" s="171">
        <v>27158.581548278267</v>
      </c>
      <c r="M6" s="575">
        <v>2369.7554163271884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>
        <v>1788.9325266236872</v>
      </c>
      <c r="Z6" s="171">
        <f t="shared" ref="Z6:Z19" si="0">SUM(M6:X6)</f>
        <v>2369.7554163271884</v>
      </c>
      <c r="AA6" s="173">
        <f>Z6/Y6-1</f>
        <v>0.32467568287760296</v>
      </c>
      <c r="AB6" s="451">
        <f t="shared" ref="AB6:AB19" si="1">Z6/$Z$21</f>
        <v>0.59496651668123168</v>
      </c>
    </row>
    <row r="7" spans="1:28" ht="12.75" thickBot="1">
      <c r="A7" s="170" t="s">
        <v>275</v>
      </c>
      <c r="B7" s="170">
        <v>164.96940000000001</v>
      </c>
      <c r="C7" s="171">
        <v>175.89179999999999</v>
      </c>
      <c r="D7" s="171">
        <v>148.02010000000001</v>
      </c>
      <c r="E7" s="171">
        <v>251.68170000000003</v>
      </c>
      <c r="F7" s="171">
        <v>491.9676</v>
      </c>
      <c r="G7" s="171">
        <v>722.2650000000001</v>
      </c>
      <c r="H7" s="171">
        <v>721.94380000000012</v>
      </c>
      <c r="I7" s="171">
        <v>663.60569999999996</v>
      </c>
      <c r="J7" s="172">
        <v>698.46230000000003</v>
      </c>
      <c r="K7" s="171">
        <v>640.32760000000007</v>
      </c>
      <c r="L7" s="171">
        <v>586.09349999999995</v>
      </c>
      <c r="M7" s="575">
        <v>46.497700000000002</v>
      </c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>
        <v>47.415599999999998</v>
      </c>
      <c r="Z7" s="171">
        <f t="shared" si="0"/>
        <v>46.497700000000002</v>
      </c>
      <c r="AA7" s="173">
        <f t="shared" ref="AA7:AA18" si="2">Z7/Y7-1</f>
        <v>-1.9358607715604048E-2</v>
      </c>
      <c r="AB7" s="452">
        <f t="shared" si="1"/>
        <v>1.167402104541463E-2</v>
      </c>
    </row>
    <row r="8" spans="1:28">
      <c r="A8" s="178" t="s">
        <v>276</v>
      </c>
      <c r="B8" s="178">
        <v>905.58400000000006</v>
      </c>
      <c r="C8" s="147">
        <v>908.78440000000012</v>
      </c>
      <c r="D8" s="147">
        <v>570.93029999999999</v>
      </c>
      <c r="E8" s="147">
        <v>949.29350000000011</v>
      </c>
      <c r="F8" s="147">
        <v>1129.5879</v>
      </c>
      <c r="G8" s="147">
        <v>1301.0628000000002</v>
      </c>
      <c r="H8" s="147">
        <v>1320.0777</v>
      </c>
      <c r="I8" s="147">
        <v>1148.5262999999998</v>
      </c>
      <c r="J8" s="176">
        <v>1080.6344000000001</v>
      </c>
      <c r="K8" s="147">
        <v>1084.1491999999998</v>
      </c>
      <c r="L8" s="147">
        <v>1270.1376</v>
      </c>
      <c r="M8" s="576">
        <v>108.5684</v>
      </c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>
        <v>103.07040000000001</v>
      </c>
      <c r="Z8" s="147">
        <f t="shared" si="0"/>
        <v>108.5684</v>
      </c>
      <c r="AA8" s="151">
        <f t="shared" si="2"/>
        <v>5.3342181654480791E-2</v>
      </c>
      <c r="AB8" s="151">
        <f t="shared" si="1"/>
        <v>2.7257902788030239E-2</v>
      </c>
    </row>
    <row r="9" spans="1:28">
      <c r="A9" s="178" t="s">
        <v>277</v>
      </c>
      <c r="B9" s="178">
        <v>220.36680000000001</v>
      </c>
      <c r="C9" s="147">
        <v>327.77690000000001</v>
      </c>
      <c r="D9" s="147">
        <v>368.9264</v>
      </c>
      <c r="E9" s="147">
        <v>393.05259999999987</v>
      </c>
      <c r="F9" s="147">
        <v>475.91149999999999</v>
      </c>
      <c r="G9" s="147">
        <v>545.32429999999999</v>
      </c>
      <c r="H9" s="147">
        <v>544.48760000000016</v>
      </c>
      <c r="I9" s="147">
        <v>581.29720000000009</v>
      </c>
      <c r="J9" s="176">
        <v>533.19579999999996</v>
      </c>
      <c r="K9" s="147">
        <v>445.02069999999998</v>
      </c>
      <c r="L9" s="147">
        <v>510.73149999999998</v>
      </c>
      <c r="M9" s="576">
        <v>43.820599999999999</v>
      </c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>
        <v>31.917599999999997</v>
      </c>
      <c r="Z9" s="147">
        <f t="shared" si="0"/>
        <v>43.820599999999999</v>
      </c>
      <c r="AA9" s="151">
        <f t="shared" si="2"/>
        <v>0.37292904228388113</v>
      </c>
      <c r="AB9" s="151">
        <f t="shared" si="1"/>
        <v>1.1001890558515718E-2</v>
      </c>
    </row>
    <row r="10" spans="1:28">
      <c r="A10" s="174" t="s">
        <v>278</v>
      </c>
      <c r="B10" s="174">
        <v>2306.4474815413805</v>
      </c>
      <c r="C10" s="175">
        <v>2681.4368000245331</v>
      </c>
      <c r="D10" s="175">
        <v>1920.8202588002309</v>
      </c>
      <c r="E10" s="175">
        <v>3088.1233844173048</v>
      </c>
      <c r="F10" s="175">
        <v>4567.8024539648541</v>
      </c>
      <c r="G10" s="175">
        <v>4995.5372719897332</v>
      </c>
      <c r="H10" s="175">
        <v>5270.9630859503377</v>
      </c>
      <c r="I10" s="175">
        <v>4562.2725959757954</v>
      </c>
      <c r="J10" s="176">
        <v>2302.3120197518469</v>
      </c>
      <c r="K10" s="175">
        <v>2212.7446898617918</v>
      </c>
      <c r="L10" s="175">
        <v>3357.8398979472931</v>
      </c>
      <c r="M10" s="577">
        <v>427.18640312135597</v>
      </c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>
        <v>280.72603568177902</v>
      </c>
      <c r="Z10" s="147">
        <f t="shared" si="0"/>
        <v>427.18640312135597</v>
      </c>
      <c r="AA10" s="151">
        <f t="shared" si="2"/>
        <v>0.52171992912548792</v>
      </c>
      <c r="AB10" s="151">
        <f t="shared" si="1"/>
        <v>0.1072522524846108</v>
      </c>
    </row>
    <row r="11" spans="1:28">
      <c r="A11" s="174" t="s">
        <v>279</v>
      </c>
      <c r="B11" s="174">
        <v>1460.1750864820103</v>
      </c>
      <c r="C11" s="175">
        <v>1797.3858471823089</v>
      </c>
      <c r="D11" s="175">
        <v>1683.2136660010215</v>
      </c>
      <c r="E11" s="175">
        <v>1884.2183061226253</v>
      </c>
      <c r="F11" s="175">
        <v>2113.5156486492629</v>
      </c>
      <c r="G11" s="175">
        <v>2311.7126019672733</v>
      </c>
      <c r="H11" s="175">
        <v>1706.6950634617754</v>
      </c>
      <c r="I11" s="175">
        <v>1730.5254660543083</v>
      </c>
      <c r="J11" s="176">
        <v>1456.9481829951926</v>
      </c>
      <c r="K11" s="175">
        <v>1269.0252173274621</v>
      </c>
      <c r="L11" s="175">
        <v>1787.8776365309534</v>
      </c>
      <c r="M11" s="577">
        <v>10.63709774930712</v>
      </c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>
        <v>202.11655665455814</v>
      </c>
      <c r="Z11" s="147">
        <f t="shared" si="0"/>
        <v>10.63709774930712</v>
      </c>
      <c r="AA11" s="151">
        <f t="shared" si="2"/>
        <v>-0.94737146760575774</v>
      </c>
      <c r="AB11" s="151">
        <f t="shared" si="1"/>
        <v>2.6706203314904591E-3</v>
      </c>
    </row>
    <row r="12" spans="1:28">
      <c r="A12" s="174" t="s">
        <v>280</v>
      </c>
      <c r="B12" s="174">
        <v>460.42811133796545</v>
      </c>
      <c r="C12" s="175">
        <v>685.93448714902649</v>
      </c>
      <c r="D12" s="175">
        <v>634.36531445369326</v>
      </c>
      <c r="E12" s="175">
        <v>975.09790797619473</v>
      </c>
      <c r="F12" s="175">
        <v>1689.3502871966998</v>
      </c>
      <c r="G12" s="175">
        <v>1094.8051389253683</v>
      </c>
      <c r="H12" s="175">
        <v>785.88057815767991</v>
      </c>
      <c r="I12" s="175">
        <v>847.43103959854761</v>
      </c>
      <c r="J12" s="176">
        <v>722.75179937486246</v>
      </c>
      <c r="K12" s="175">
        <v>878.49733521216012</v>
      </c>
      <c r="L12" s="175">
        <v>819.60230796417761</v>
      </c>
      <c r="M12" s="577">
        <v>47.178236749365304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>
        <v>52.183296873393182</v>
      </c>
      <c r="Z12" s="147">
        <f t="shared" si="0"/>
        <v>47.178236749365304</v>
      </c>
      <c r="AA12" s="151">
        <f t="shared" si="2"/>
        <v>-9.5913068432052606E-2</v>
      </c>
      <c r="AB12" s="151">
        <f t="shared" si="1"/>
        <v>1.1844881116649737E-2</v>
      </c>
    </row>
    <row r="13" spans="1:28">
      <c r="A13" s="174" t="s">
        <v>281</v>
      </c>
      <c r="B13" s="174">
        <v>1512.1504</v>
      </c>
      <c r="C13" s="175">
        <v>1912.6476</v>
      </c>
      <c r="D13" s="175">
        <v>1827.6067999999998</v>
      </c>
      <c r="E13" s="175">
        <v>2202.5515999999998</v>
      </c>
      <c r="F13" s="175">
        <v>2835.5270999999998</v>
      </c>
      <c r="G13" s="175">
        <v>3082.7011000000002</v>
      </c>
      <c r="H13" s="175">
        <v>3444.3696</v>
      </c>
      <c r="I13" s="175">
        <v>4231.3062</v>
      </c>
      <c r="J13" s="176">
        <v>4408.6431000000002</v>
      </c>
      <c r="K13" s="175">
        <v>4701.7740000000003</v>
      </c>
      <c r="L13" s="175">
        <v>5114.1799000000001</v>
      </c>
      <c r="M13" s="577">
        <v>581.79020000000003</v>
      </c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>
        <v>465.14040000000006</v>
      </c>
      <c r="Z13" s="147">
        <f t="shared" si="0"/>
        <v>581.79020000000003</v>
      </c>
      <c r="AA13" s="151">
        <f t="shared" si="2"/>
        <v>0.25078406433842337</v>
      </c>
      <c r="AB13" s="151">
        <f t="shared" si="1"/>
        <v>0.14606810742931342</v>
      </c>
    </row>
    <row r="14" spans="1:28">
      <c r="A14" s="174" t="s">
        <v>282</v>
      </c>
      <c r="B14" s="174">
        <v>499.51869999999997</v>
      </c>
      <c r="C14" s="175">
        <v>621.93760000000009</v>
      </c>
      <c r="D14" s="175">
        <v>517.92150000000004</v>
      </c>
      <c r="E14" s="175">
        <v>643.65350000000001</v>
      </c>
      <c r="F14" s="175">
        <v>1049.4242000000002</v>
      </c>
      <c r="G14" s="175">
        <v>1016.9302</v>
      </c>
      <c r="H14" s="175">
        <v>1030.2617</v>
      </c>
      <c r="I14" s="175">
        <v>1155.346</v>
      </c>
      <c r="J14" s="176">
        <v>932.5921000000003</v>
      </c>
      <c r="K14" s="175">
        <v>908.68899999999996</v>
      </c>
      <c r="L14" s="175">
        <v>1044.8715999999999</v>
      </c>
      <c r="M14" s="577">
        <v>85.968299999999985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>
        <v>91.948599999999999</v>
      </c>
      <c r="Z14" s="147">
        <f t="shared" si="0"/>
        <v>85.968299999999985</v>
      </c>
      <c r="AA14" s="151">
        <f t="shared" si="2"/>
        <v>-6.5039598210304583E-2</v>
      </c>
      <c r="AB14" s="151">
        <f t="shared" si="1"/>
        <v>2.1583771744376999E-2</v>
      </c>
    </row>
    <row r="15" spans="1:28">
      <c r="A15" s="178" t="s">
        <v>283</v>
      </c>
      <c r="B15" s="178">
        <v>1736.4664</v>
      </c>
      <c r="C15" s="147">
        <v>2025.8468000000005</v>
      </c>
      <c r="D15" s="147">
        <v>1495.3791999999999</v>
      </c>
      <c r="E15" s="147">
        <v>1560.8283999999999</v>
      </c>
      <c r="F15" s="147">
        <v>1989.8615</v>
      </c>
      <c r="G15" s="147">
        <v>2177.0586000000003</v>
      </c>
      <c r="H15" s="147">
        <v>1927.9707999999998</v>
      </c>
      <c r="I15" s="147">
        <v>1800.1976000000002</v>
      </c>
      <c r="J15" s="176">
        <v>1331.18</v>
      </c>
      <c r="K15" s="175">
        <v>1196.0629999999999</v>
      </c>
      <c r="L15" s="175">
        <v>1268.1784</v>
      </c>
      <c r="M15" s="577">
        <v>98.758800000000022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>
        <v>89.906899999999993</v>
      </c>
      <c r="Z15" s="147">
        <f t="shared" si="0"/>
        <v>98.758800000000022</v>
      </c>
      <c r="AA15" s="151">
        <f t="shared" si="2"/>
        <v>9.8456292008733737E-2</v>
      </c>
      <c r="AB15" s="151">
        <f t="shared" si="1"/>
        <v>2.4795039531415417E-2</v>
      </c>
    </row>
    <row r="16" spans="1:28">
      <c r="A16" s="178" t="s">
        <v>284</v>
      </c>
      <c r="B16" s="178">
        <v>361.69349999999997</v>
      </c>
      <c r="C16" s="147">
        <v>427.76830000000001</v>
      </c>
      <c r="D16" s="147">
        <v>335.83899999999994</v>
      </c>
      <c r="E16" s="147">
        <v>359.17520000000002</v>
      </c>
      <c r="F16" s="147">
        <v>401.69369999999998</v>
      </c>
      <c r="G16" s="147">
        <v>438.08229999999998</v>
      </c>
      <c r="H16" s="147">
        <v>427.33410000000003</v>
      </c>
      <c r="I16" s="147">
        <v>416.25689999999997</v>
      </c>
      <c r="J16" s="176">
        <v>352.98030000000006</v>
      </c>
      <c r="K16" s="175">
        <v>322.0564</v>
      </c>
      <c r="L16" s="175">
        <v>339.57060000000007</v>
      </c>
      <c r="M16" s="577">
        <v>23.978300000000001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>
        <v>26.762699999999999</v>
      </c>
      <c r="Z16" s="147">
        <f t="shared" si="0"/>
        <v>23.978300000000001</v>
      </c>
      <c r="AA16" s="151">
        <f t="shared" si="2"/>
        <v>-0.10404032478038461</v>
      </c>
      <c r="AB16" s="151">
        <f t="shared" si="1"/>
        <v>6.0201510791558646E-3</v>
      </c>
    </row>
    <row r="17" spans="1:28">
      <c r="A17" s="178" t="s">
        <v>285</v>
      </c>
      <c r="B17" s="178">
        <v>805.03100000000006</v>
      </c>
      <c r="C17" s="147">
        <v>1040.7969000000001</v>
      </c>
      <c r="D17" s="147">
        <v>837.80100000000004</v>
      </c>
      <c r="E17" s="147">
        <v>1228.2731999999999</v>
      </c>
      <c r="F17" s="147">
        <v>1654.8217</v>
      </c>
      <c r="G17" s="147">
        <v>1636.3205999999998</v>
      </c>
      <c r="H17" s="147">
        <v>1510.0326</v>
      </c>
      <c r="I17" s="147">
        <v>1514.9664</v>
      </c>
      <c r="J17" s="176">
        <v>1405.9457</v>
      </c>
      <c r="K17" s="175">
        <v>1341.5205000000001</v>
      </c>
      <c r="L17" s="175">
        <v>1379.6829</v>
      </c>
      <c r="M17" s="577">
        <v>115.8669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>
        <v>99.719400000000007</v>
      </c>
      <c r="Z17" s="147">
        <f t="shared" si="0"/>
        <v>115.8669</v>
      </c>
      <c r="AA17" s="151">
        <f t="shared" si="2"/>
        <v>0.16192937382294703</v>
      </c>
      <c r="AB17" s="151">
        <f t="shared" si="1"/>
        <v>2.9090312619053253E-2</v>
      </c>
    </row>
    <row r="18" spans="1:28">
      <c r="A18" s="174" t="s">
        <v>482</v>
      </c>
      <c r="B18" s="174">
        <v>221.83599979000002</v>
      </c>
      <c r="C18" s="175">
        <v>311.30424654000001</v>
      </c>
      <c r="D18" s="175">
        <v>247.88257134000003</v>
      </c>
      <c r="E18" s="175">
        <v>364.29995030999999</v>
      </c>
      <c r="F18" s="175">
        <v>450.82314214999997</v>
      </c>
      <c r="G18" s="175">
        <v>622.13367848000007</v>
      </c>
      <c r="H18" s="175">
        <v>381.17453501</v>
      </c>
      <c r="I18" s="175">
        <v>335.53756860000004</v>
      </c>
      <c r="J18" s="176">
        <v>238.56881154000001</v>
      </c>
      <c r="K18" s="175">
        <v>243.27676936000003</v>
      </c>
      <c r="L18" s="175">
        <v>280.26976268999999</v>
      </c>
      <c r="M18" s="577">
        <v>10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>
        <v>23.96776831</v>
      </c>
      <c r="Z18" s="147">
        <f t="shared" si="0"/>
        <v>10</v>
      </c>
      <c r="AA18" s="151">
        <f t="shared" si="2"/>
        <v>-0.58277300286536349</v>
      </c>
      <c r="AB18" s="151">
        <f t="shared" si="1"/>
        <v>2.5106663438007968E-3</v>
      </c>
    </row>
    <row r="19" spans="1:28">
      <c r="A19" s="174" t="s">
        <v>21</v>
      </c>
      <c r="B19" s="174"/>
      <c r="C19" s="175"/>
      <c r="D19" s="175"/>
      <c r="E19" s="175"/>
      <c r="F19" s="175"/>
      <c r="G19" s="175"/>
      <c r="H19" s="175"/>
      <c r="I19" s="175"/>
      <c r="K19" s="150"/>
      <c r="L19" s="150"/>
      <c r="M19" s="577">
        <v>13</v>
      </c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47">
        <f t="shared" si="0"/>
        <v>13</v>
      </c>
      <c r="AA19" s="175"/>
      <c r="AB19" s="151">
        <f t="shared" si="1"/>
        <v>3.2638662469410356E-3</v>
      </c>
    </row>
    <row r="20" spans="1:28">
      <c r="A20" s="174"/>
      <c r="B20" s="174"/>
      <c r="C20" s="146"/>
      <c r="D20" s="146"/>
      <c r="E20" s="146"/>
      <c r="F20" s="146"/>
      <c r="G20" s="146"/>
      <c r="H20" s="146"/>
      <c r="I20" s="146"/>
      <c r="Z20" s="146"/>
      <c r="AA20" s="146"/>
      <c r="AB20" s="12"/>
    </row>
    <row r="21" spans="1:28">
      <c r="A21" s="180" t="s">
        <v>286</v>
      </c>
      <c r="B21" s="181">
        <f>SUM(B6:B20)</f>
        <v>28094.019126088009</v>
      </c>
      <c r="C21" s="181">
        <f>SUM(C6:C20)</f>
        <v>31018.47962919527</v>
      </c>
      <c r="D21" s="181">
        <f>SUM(D6:D20)</f>
        <v>27070.51963887288</v>
      </c>
      <c r="E21" s="181">
        <f t="shared" ref="E21:H21" si="3">SUM(E6:E20)</f>
        <v>35803.08081459505</v>
      </c>
      <c r="F21" s="181">
        <f t="shared" si="3"/>
        <v>46375.961566173552</v>
      </c>
      <c r="G21" s="181">
        <f t="shared" si="3"/>
        <v>47410.606678139018</v>
      </c>
      <c r="H21" s="181">
        <f t="shared" si="3"/>
        <v>42860.636578772857</v>
      </c>
      <c r="I21" s="181">
        <f>SUM(I6:I18)</f>
        <v>39532.682898636653</v>
      </c>
      <c r="J21" s="181">
        <f>SUM(J6:J18)</f>
        <v>34414.354533501151</v>
      </c>
      <c r="K21" s="181">
        <f>SUM(K6:K18)</f>
        <v>37019.780710529711</v>
      </c>
      <c r="L21" s="181">
        <f>SUM(L6:L18)</f>
        <v>44917.617153410683</v>
      </c>
      <c r="M21" s="181">
        <f>SUM(M6:M19)</f>
        <v>3983.0063539472167</v>
      </c>
      <c r="N21" s="181">
        <f t="shared" ref="N21:X21" si="4">SUM(N6:N19)</f>
        <v>0</v>
      </c>
      <c r="O21" s="181">
        <f t="shared" si="4"/>
        <v>0</v>
      </c>
      <c r="P21" s="181">
        <f t="shared" si="4"/>
        <v>0</v>
      </c>
      <c r="Q21" s="181">
        <f t="shared" si="4"/>
        <v>0</v>
      </c>
      <c r="R21" s="181">
        <f t="shared" si="4"/>
        <v>0</v>
      </c>
      <c r="S21" s="181">
        <f t="shared" si="4"/>
        <v>0</v>
      </c>
      <c r="T21" s="181">
        <f t="shared" si="4"/>
        <v>0</v>
      </c>
      <c r="U21" s="181">
        <f t="shared" si="4"/>
        <v>0</v>
      </c>
      <c r="V21" s="181">
        <f t="shared" si="4"/>
        <v>0</v>
      </c>
      <c r="W21" s="181">
        <f t="shared" si="4"/>
        <v>0</v>
      </c>
      <c r="X21" s="181">
        <f t="shared" si="4"/>
        <v>0</v>
      </c>
      <c r="Y21" s="181"/>
      <c r="Z21" s="181">
        <f>SUM(Z6:Z19)</f>
        <v>3983.0063539472167</v>
      </c>
      <c r="AA21" s="182">
        <f>Z21/K21-1</f>
        <v>-0.89240869941689549</v>
      </c>
      <c r="AB21" s="182">
        <v>1</v>
      </c>
    </row>
    <row r="22" spans="1:28">
      <c r="A22" s="183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5"/>
      <c r="AA22" s="185"/>
      <c r="AB22" s="145"/>
    </row>
    <row r="23" spans="1:28">
      <c r="A23" s="180" t="s">
        <v>287</v>
      </c>
      <c r="B23" s="181">
        <f>SUM(B6:B7)</f>
        <v>17604.321646936653</v>
      </c>
      <c r="C23" s="181">
        <f>SUM(C6:C7)</f>
        <v>18276.859748299401</v>
      </c>
      <c r="D23" s="181">
        <f>SUM(D6:D7)</f>
        <v>16629.833628277931</v>
      </c>
      <c r="E23" s="181">
        <f t="shared" ref="E23:X23" si="5">SUM(E6:E7)</f>
        <v>22154.513265768925</v>
      </c>
      <c r="F23" s="181">
        <f t="shared" si="5"/>
        <v>28017.642434212732</v>
      </c>
      <c r="G23" s="181">
        <f t="shared" si="5"/>
        <v>28188.938086776645</v>
      </c>
      <c r="H23" s="181">
        <f t="shared" si="5"/>
        <v>24511.389216193056</v>
      </c>
      <c r="I23" s="181">
        <f t="shared" si="5"/>
        <v>21209.019628408008</v>
      </c>
      <c r="J23" s="181">
        <f t="shared" si="5"/>
        <v>19648.602319839254</v>
      </c>
      <c r="K23" s="181">
        <f t="shared" si="5"/>
        <v>22416.963898768292</v>
      </c>
      <c r="L23" s="181">
        <f t="shared" ref="L23" si="6">SUM(L6:L7)</f>
        <v>27744.675048278266</v>
      </c>
      <c r="M23" s="181">
        <f t="shared" si="5"/>
        <v>2416.2531163271883</v>
      </c>
      <c r="N23" s="181">
        <f t="shared" si="5"/>
        <v>0</v>
      </c>
      <c r="O23" s="181">
        <f t="shared" si="5"/>
        <v>0</v>
      </c>
      <c r="P23" s="181">
        <f t="shared" si="5"/>
        <v>0</v>
      </c>
      <c r="Q23" s="181">
        <f t="shared" si="5"/>
        <v>0</v>
      </c>
      <c r="R23" s="181">
        <f t="shared" si="5"/>
        <v>0</v>
      </c>
      <c r="S23" s="181">
        <f t="shared" si="5"/>
        <v>0</v>
      </c>
      <c r="T23" s="181">
        <f t="shared" si="5"/>
        <v>0</v>
      </c>
      <c r="U23" s="181">
        <f t="shared" si="5"/>
        <v>0</v>
      </c>
      <c r="V23" s="181">
        <f t="shared" si="5"/>
        <v>0</v>
      </c>
      <c r="W23" s="181">
        <f t="shared" si="5"/>
        <v>0</v>
      </c>
      <c r="X23" s="181">
        <f t="shared" si="5"/>
        <v>0</v>
      </c>
      <c r="Y23" s="181"/>
      <c r="Z23" s="181">
        <f>SUM(Z6:Z7)</f>
        <v>2416.2531163271883</v>
      </c>
      <c r="AA23" s="182">
        <f>Z23/K23-1</f>
        <v>-0.89221318608360023</v>
      </c>
      <c r="AB23" s="182">
        <f>Z23/Z21</f>
        <v>0.60664053772664628</v>
      </c>
    </row>
    <row r="24" spans="1:28">
      <c r="AB24" s="145"/>
    </row>
    <row r="25" spans="1:28" ht="11.25" customHeight="1">
      <c r="A25" s="2" t="s">
        <v>288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AB26" s="145"/>
    </row>
    <row r="27" spans="1:28">
      <c r="AB27" s="145"/>
    </row>
  </sheetData>
  <mergeCells count="1">
    <mergeCell ref="M4:X4"/>
  </mergeCells>
  <printOptions horizontalCentered="1" verticalCentered="1"/>
  <pageMargins left="0" right="0" top="0" bottom="0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2"/>
  <sheetViews>
    <sheetView zoomScale="130" zoomScaleNormal="130" workbookViewId="0">
      <selection activeCell="C8" sqref="C8:C19"/>
    </sheetView>
  </sheetViews>
  <sheetFormatPr baseColWidth="10" defaultColWidth="11.5703125" defaultRowHeight="12"/>
  <cols>
    <col min="1" max="1" width="33.5703125" style="144" customWidth="1"/>
    <col min="2" max="2" width="17" style="144" customWidth="1"/>
    <col min="3" max="3" width="29.28515625" style="145" customWidth="1"/>
    <col min="4" max="4" width="7.5703125" style="145" customWidth="1"/>
    <col min="5" max="5" width="37.5703125" style="144" hidden="1" customWidth="1"/>
    <col min="6" max="6" width="6.7109375" style="144" hidden="1" customWidth="1"/>
    <col min="7" max="8" width="0" style="145" hidden="1" customWidth="1"/>
    <col min="9" max="9" width="11.5703125" style="145"/>
    <col min="10" max="10" width="15.5703125" style="145" customWidth="1"/>
    <col min="11" max="16384" width="11.5703125" style="145"/>
  </cols>
  <sheetData>
    <row r="1" spans="1:3" ht="15">
      <c r="A1" s="210" t="s">
        <v>437</v>
      </c>
    </row>
    <row r="2" spans="1:3" ht="39" customHeight="1">
      <c r="A2" s="624" t="s">
        <v>289</v>
      </c>
      <c r="B2" s="624"/>
      <c r="C2" s="624"/>
    </row>
    <row r="3" spans="1:3">
      <c r="A3" s="168"/>
      <c r="B3" s="168"/>
      <c r="C3" s="148"/>
    </row>
    <row r="4" spans="1:3">
      <c r="A4" s="165" t="s">
        <v>272</v>
      </c>
      <c r="B4" s="578">
        <v>43101</v>
      </c>
      <c r="C4" s="440" t="s">
        <v>273</v>
      </c>
    </row>
    <row r="5" spans="1:3" ht="12.75" thickBot="1">
      <c r="A5" s="166"/>
      <c r="B5" s="167"/>
      <c r="C5" s="167"/>
    </row>
    <row r="6" spans="1:3" ht="12.75" thickBot="1">
      <c r="A6" s="186" t="s">
        <v>290</v>
      </c>
      <c r="B6" s="453">
        <f>SUM(B8:B16)</f>
        <v>2369.755416327188</v>
      </c>
      <c r="C6" s="187">
        <f>B6/$B$21</f>
        <v>0.98075627934598242</v>
      </c>
    </row>
    <row r="7" spans="1:3">
      <c r="B7" s="188"/>
      <c r="C7" s="188"/>
    </row>
    <row r="8" spans="1:3">
      <c r="A8" s="178" t="s">
        <v>0</v>
      </c>
      <c r="B8" s="454">
        <f>'6. EXPORTACIONES'!B15</f>
        <v>1224.6206310811624</v>
      </c>
      <c r="C8" s="189">
        <f>B8/$B$21</f>
        <v>0.50682630176702692</v>
      </c>
    </row>
    <row r="9" spans="1:3">
      <c r="A9" s="178" t="s">
        <v>6</v>
      </c>
      <c r="B9" s="454">
        <f>'6. EXPORTACIONES'!C15</f>
        <v>693.75456581123888</v>
      </c>
      <c r="C9" s="189">
        <f t="shared" ref="C9:C16" si="0">B9/$B$21</f>
        <v>0.28711998801920913</v>
      </c>
    </row>
    <row r="10" spans="1:3">
      <c r="A10" s="178" t="s">
        <v>9</v>
      </c>
      <c r="B10" s="454">
        <f>'6. EXPORTACIONES'!D15</f>
        <v>204.33612595141059</v>
      </c>
      <c r="C10" s="189">
        <f t="shared" si="0"/>
        <v>8.4567351230987992E-2</v>
      </c>
    </row>
    <row r="11" spans="1:3">
      <c r="A11" s="178" t="s">
        <v>11</v>
      </c>
      <c r="B11" s="454">
        <f>'6. EXPORTACIONES'!E15</f>
        <v>10.810272149639999</v>
      </c>
      <c r="C11" s="189">
        <f t="shared" si="0"/>
        <v>4.4739816688046715E-3</v>
      </c>
    </row>
    <row r="12" spans="1:3">
      <c r="A12" s="178" t="s">
        <v>14</v>
      </c>
      <c r="B12" s="454">
        <f>'6. EXPORTACIONES'!F15</f>
        <v>121.01521669741949</v>
      </c>
      <c r="C12" s="189">
        <f t="shared" si="0"/>
        <v>5.0083832641411342E-2</v>
      </c>
    </row>
    <row r="13" spans="1:3">
      <c r="A13" s="178" t="s">
        <v>15</v>
      </c>
      <c r="B13" s="454">
        <f>'6. EXPORTACIONES'!G15</f>
        <v>32.795836253350075</v>
      </c>
      <c r="C13" s="189">
        <f t="shared" si="0"/>
        <v>1.3573013535602266E-2</v>
      </c>
    </row>
    <row r="14" spans="1:3">
      <c r="A14" s="178" t="s">
        <v>16</v>
      </c>
      <c r="B14" s="454">
        <f>'6. EXPORTACIONES'!H15</f>
        <v>47.794387382967003</v>
      </c>
      <c r="C14" s="189">
        <f t="shared" si="0"/>
        <v>1.9780372784626386E-2</v>
      </c>
    </row>
    <row r="15" spans="1:3">
      <c r="A15" s="178" t="s">
        <v>18</v>
      </c>
      <c r="B15" s="454">
        <f>'6. EXPORTACIONES'!I15</f>
        <v>32.504858488137828</v>
      </c>
      <c r="C15" s="189">
        <f t="shared" si="0"/>
        <v>1.3452588335425163E-2</v>
      </c>
    </row>
    <row r="16" spans="1:3">
      <c r="A16" s="178" t="s">
        <v>21</v>
      </c>
      <c r="B16" s="454">
        <f>'6. EXPORTACIONES'!J15</f>
        <v>2.1235225118621699</v>
      </c>
      <c r="C16" s="189">
        <f>B16/$B$21</f>
        <v>8.7884936288877655E-4</v>
      </c>
    </row>
    <row r="17" spans="1:3" ht="12.75" thickBot="1">
      <c r="A17" s="178"/>
      <c r="B17" s="455"/>
      <c r="C17" s="190"/>
    </row>
    <row r="18" spans="1:3" ht="12.75" thickBot="1">
      <c r="A18" s="174"/>
      <c r="B18" s="146"/>
      <c r="C18" s="12"/>
    </row>
    <row r="19" spans="1:3" ht="12.75" thickBot="1">
      <c r="A19" s="191" t="s">
        <v>275</v>
      </c>
      <c r="B19" s="453">
        <f>'6.1 EXPORTACIONES PART'!Z7</f>
        <v>46.497700000000002</v>
      </c>
      <c r="C19" s="456">
        <f>B19/$B$21</f>
        <v>1.9243720654017644E-2</v>
      </c>
    </row>
    <row r="21" spans="1:3">
      <c r="A21" s="180" t="s">
        <v>287</v>
      </c>
      <c r="B21" s="181">
        <f>SUM(B8:B19)</f>
        <v>2416.2531163271879</v>
      </c>
      <c r="C21" s="192">
        <v>1</v>
      </c>
    </row>
    <row r="22" spans="1:3">
      <c r="A22" s="193"/>
      <c r="B22" s="184"/>
      <c r="C22" s="194"/>
    </row>
    <row r="23" spans="1:3">
      <c r="A23" s="193"/>
      <c r="B23" s="184"/>
      <c r="C23" s="194"/>
    </row>
    <row r="24" spans="1:3" ht="35.25" customHeight="1">
      <c r="A24" s="623" t="s">
        <v>291</v>
      </c>
      <c r="B24" s="623"/>
      <c r="C24" s="623"/>
    </row>
    <row r="26" spans="1:3" ht="12.75" thickBot="1">
      <c r="A26" s="165" t="s">
        <v>272</v>
      </c>
      <c r="B26" s="578">
        <v>43101</v>
      </c>
      <c r="C26" s="440" t="s">
        <v>273</v>
      </c>
    </row>
    <row r="27" spans="1:3">
      <c r="B27" s="376"/>
      <c r="C27" s="169"/>
    </row>
    <row r="28" spans="1:3">
      <c r="A28" s="178" t="s">
        <v>0</v>
      </c>
      <c r="B28" s="377">
        <f t="shared" ref="B28:B36" si="1">B8</f>
        <v>1224.6206310811624</v>
      </c>
      <c r="C28" s="177">
        <f>B28/$B$39</f>
        <v>0.30746138023795661</v>
      </c>
    </row>
    <row r="29" spans="1:3">
      <c r="A29" s="178" t="s">
        <v>6</v>
      </c>
      <c r="B29" s="377">
        <f t="shared" si="1"/>
        <v>693.75456581123888</v>
      </c>
      <c r="C29" s="177">
        <f t="shared" ref="C29:C36" si="2">B29/$B$39</f>
        <v>0.17417862392404121</v>
      </c>
    </row>
    <row r="30" spans="1:3">
      <c r="A30" s="178" t="s">
        <v>9</v>
      </c>
      <c r="B30" s="377">
        <f t="shared" si="1"/>
        <v>204.33612595141059</v>
      </c>
      <c r="C30" s="177">
        <f t="shared" si="2"/>
        <v>5.1301983424884713E-2</v>
      </c>
    </row>
    <row r="31" spans="1:3">
      <c r="A31" s="178" t="s">
        <v>11</v>
      </c>
      <c r="B31" s="377">
        <f t="shared" si="1"/>
        <v>10.810272149639999</v>
      </c>
      <c r="C31" s="177">
        <f t="shared" si="2"/>
        <v>2.7140986453428233E-3</v>
      </c>
    </row>
    <row r="32" spans="1:3">
      <c r="A32" s="178" t="s">
        <v>14</v>
      </c>
      <c r="B32" s="377">
        <f t="shared" si="1"/>
        <v>121.01521669741949</v>
      </c>
      <c r="C32" s="177">
        <f t="shared" si="2"/>
        <v>3.038288316499713E-2</v>
      </c>
    </row>
    <row r="33" spans="1:3">
      <c r="A33" s="178" t="s">
        <v>15</v>
      </c>
      <c r="B33" s="377">
        <f t="shared" si="1"/>
        <v>32.795836253350075</v>
      </c>
      <c r="C33" s="177">
        <f t="shared" si="2"/>
        <v>8.2339402298088043E-3</v>
      </c>
    </row>
    <row r="34" spans="1:3">
      <c r="A34" s="178" t="s">
        <v>16</v>
      </c>
      <c r="B34" s="377">
        <f t="shared" si="1"/>
        <v>47.794387382967003</v>
      </c>
      <c r="C34" s="177">
        <f t="shared" si="2"/>
        <v>1.1999575982499268E-2</v>
      </c>
    </row>
    <row r="35" spans="1:3">
      <c r="A35" s="178" t="s">
        <v>18</v>
      </c>
      <c r="B35" s="377">
        <f t="shared" si="1"/>
        <v>32.504858488137828</v>
      </c>
      <c r="C35" s="177">
        <f t="shared" si="2"/>
        <v>8.1608854216175288E-3</v>
      </c>
    </row>
    <row r="36" spans="1:3">
      <c r="A36" s="178" t="s">
        <v>21</v>
      </c>
      <c r="B36" s="377">
        <f t="shared" si="1"/>
        <v>2.1235225118621699</v>
      </c>
      <c r="C36" s="177">
        <f t="shared" si="2"/>
        <v>5.3314565008356777E-4</v>
      </c>
    </row>
    <row r="37" spans="1:3" ht="12.75" thickBot="1">
      <c r="A37" s="178"/>
      <c r="B37" s="457"/>
      <c r="C37" s="179"/>
    </row>
    <row r="38" spans="1:3">
      <c r="A38" s="174"/>
      <c r="B38" s="146"/>
      <c r="C38" s="12"/>
    </row>
    <row r="39" spans="1:3">
      <c r="A39" s="180" t="s">
        <v>292</v>
      </c>
      <c r="B39" s="181">
        <f>'6.1 EXPORTACIONES PART'!M21</f>
        <v>3983.0063539472167</v>
      </c>
      <c r="C39" s="192">
        <v>1</v>
      </c>
    </row>
    <row r="40" spans="1:3">
      <c r="A40" s="183"/>
      <c r="B40" s="184"/>
    </row>
    <row r="42" spans="1:3">
      <c r="A42" s="368" t="s">
        <v>293</v>
      </c>
      <c r="B42" s="3"/>
      <c r="C42" s="3"/>
    </row>
  </sheetData>
  <mergeCells count="2">
    <mergeCell ref="A24:C24"/>
    <mergeCell ref="A2:C2"/>
  </mergeCells>
  <printOptions horizontalCentered="1" verticalCentered="1"/>
  <pageMargins left="0" right="0" top="0" bottom="0" header="0.31496062992125984" footer="0.31496062992125984"/>
  <pageSetup paperSize="9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showGridLines="0" zoomScale="110" zoomScaleNormal="110" workbookViewId="0">
      <selection activeCell="J20" sqref="J20"/>
    </sheetView>
  </sheetViews>
  <sheetFormatPr baseColWidth="10" defaultRowHeight="12.75"/>
  <cols>
    <col min="1" max="1" width="12.28515625" style="212" customWidth="1"/>
    <col min="2" max="2" width="15.7109375" style="201" customWidth="1"/>
    <col min="3" max="3" width="16.42578125" style="201" customWidth="1"/>
    <col min="4" max="4" width="15" style="201" customWidth="1"/>
    <col min="5" max="5" width="16.42578125" style="201" customWidth="1"/>
    <col min="6" max="6" width="15" style="201" customWidth="1"/>
    <col min="7" max="7" width="16.42578125" style="201" customWidth="1"/>
    <col min="8" max="8" width="15.7109375" style="201" customWidth="1"/>
    <col min="9" max="16384" width="11.42578125" style="201"/>
  </cols>
  <sheetData>
    <row r="1" spans="1:12" ht="15">
      <c r="A1" s="224" t="s">
        <v>297</v>
      </c>
      <c r="I1" s="586"/>
    </row>
    <row r="2" spans="1:12" ht="15.75">
      <c r="A2" s="138" t="s">
        <v>298</v>
      </c>
      <c r="I2" s="586"/>
    </row>
    <row r="3" spans="1:12" ht="15">
      <c r="I3" s="586"/>
      <c r="K3" s="459"/>
      <c r="L3" s="459"/>
    </row>
    <row r="4" spans="1:12" s="432" customFormat="1" ht="25.5">
      <c r="A4" s="430" t="s">
        <v>259</v>
      </c>
      <c r="B4" s="431" t="s">
        <v>465</v>
      </c>
      <c r="C4" s="431" t="s">
        <v>316</v>
      </c>
      <c r="D4" s="431" t="s">
        <v>317</v>
      </c>
      <c r="E4" s="431" t="s">
        <v>319</v>
      </c>
      <c r="F4" s="431" t="s">
        <v>26</v>
      </c>
      <c r="G4" s="431" t="s">
        <v>466</v>
      </c>
      <c r="H4" s="431" t="s">
        <v>55</v>
      </c>
      <c r="I4" s="586"/>
      <c r="K4" s="458"/>
      <c r="L4" s="460"/>
    </row>
    <row r="5" spans="1:12" ht="15">
      <c r="A5" s="212">
        <v>2008</v>
      </c>
      <c r="B5" s="213">
        <v>141038943.87999988</v>
      </c>
      <c r="C5" s="213">
        <v>176688011.64000008</v>
      </c>
      <c r="D5" s="213">
        <v>167839351.16000006</v>
      </c>
      <c r="E5" s="213">
        <v>321482441.07000017</v>
      </c>
      <c r="F5" s="213">
        <v>328783685.63000047</v>
      </c>
      <c r="G5" s="213">
        <v>131980227.8699999</v>
      </c>
      <c r="H5" s="213">
        <v>1267812661.25</v>
      </c>
      <c r="I5" s="587"/>
      <c r="K5" s="461"/>
      <c r="L5" s="462"/>
    </row>
    <row r="6" spans="1:12" ht="15">
      <c r="A6" s="212">
        <v>2009</v>
      </c>
      <c r="B6" s="213">
        <v>319825374.36999965</v>
      </c>
      <c r="C6" s="213">
        <v>499659326.56000036</v>
      </c>
      <c r="D6" s="213">
        <v>393600073.86000019</v>
      </c>
      <c r="E6" s="213">
        <v>376380329.34000021</v>
      </c>
      <c r="F6" s="213">
        <v>504747514.43999982</v>
      </c>
      <c r="G6" s="213">
        <v>196060821.38999999</v>
      </c>
      <c r="H6" s="213">
        <v>2290273439.96</v>
      </c>
      <c r="I6" s="587">
        <f t="shared" ref="I6:I15" si="0">H6/1000000</f>
        <v>2290.2734399599999</v>
      </c>
      <c r="K6" s="461"/>
      <c r="L6" s="462"/>
    </row>
    <row r="7" spans="1:12" ht="15">
      <c r="A7" s="212">
        <v>2010</v>
      </c>
      <c r="B7" s="213">
        <v>416011992.68000019</v>
      </c>
      <c r="C7" s="213">
        <v>518078947.39999974</v>
      </c>
      <c r="D7" s="213">
        <v>615815226.54999983</v>
      </c>
      <c r="E7" s="213">
        <v>827591968.73000026</v>
      </c>
      <c r="F7" s="213">
        <v>443780328.35999978</v>
      </c>
      <c r="G7" s="213">
        <v>510276007.16999966</v>
      </c>
      <c r="H7" s="213">
        <v>3331554470.8899989</v>
      </c>
      <c r="I7" s="587">
        <f t="shared" si="0"/>
        <v>3331.5544708899988</v>
      </c>
      <c r="K7" s="461"/>
      <c r="L7" s="462"/>
    </row>
    <row r="8" spans="1:12" ht="15">
      <c r="A8" s="212">
        <v>2011</v>
      </c>
      <c r="B8" s="213">
        <v>1124827734.03</v>
      </c>
      <c r="C8" s="213">
        <v>776151268.40999997</v>
      </c>
      <c r="D8" s="213">
        <v>869366743.73000062</v>
      </c>
      <c r="E8" s="213">
        <v>1406825781.3400011</v>
      </c>
      <c r="F8" s="213">
        <v>1412256087.9500005</v>
      </c>
      <c r="G8" s="213">
        <v>788187748.41999972</v>
      </c>
      <c r="H8" s="213">
        <v>6377615363.880002</v>
      </c>
      <c r="I8" s="587">
        <f t="shared" si="0"/>
        <v>6377.6153638800024</v>
      </c>
      <c r="K8" s="461"/>
      <c r="L8" s="462"/>
    </row>
    <row r="9" spans="1:12" ht="15">
      <c r="A9" s="212">
        <v>2012</v>
      </c>
      <c r="B9" s="213">
        <v>1140068754.6699998</v>
      </c>
      <c r="C9" s="213">
        <v>525257849.7100004</v>
      </c>
      <c r="D9" s="213">
        <v>905401645.29999912</v>
      </c>
      <c r="E9" s="213">
        <v>1797233970.02</v>
      </c>
      <c r="F9" s="213">
        <v>2491504592.8899961</v>
      </c>
      <c r="G9" s="213">
        <v>638740607.01000011</v>
      </c>
      <c r="H9" s="213">
        <v>7498207419.5999947</v>
      </c>
      <c r="I9" s="587">
        <f t="shared" si="0"/>
        <v>7498.2074195999949</v>
      </c>
      <c r="K9" s="461"/>
      <c r="L9" s="462"/>
    </row>
    <row r="10" spans="1:12" ht="15">
      <c r="A10" s="212">
        <v>2013</v>
      </c>
      <c r="B10" s="213">
        <v>1414373689.8400006</v>
      </c>
      <c r="C10" s="213">
        <v>789358143.49999976</v>
      </c>
      <c r="D10" s="213">
        <v>776418374.67000031</v>
      </c>
      <c r="E10" s="213">
        <v>1807744001.0099993</v>
      </c>
      <c r="F10" s="213">
        <v>3671179591.819994</v>
      </c>
      <c r="G10" s="213">
        <v>404548164.93999976</v>
      </c>
      <c r="H10" s="213">
        <v>8863621965.7799931</v>
      </c>
      <c r="I10" s="587">
        <f t="shared" si="0"/>
        <v>8863.6219657799938</v>
      </c>
      <c r="K10" s="461"/>
      <c r="L10" s="462"/>
    </row>
    <row r="11" spans="1:12" ht="15">
      <c r="A11" s="212">
        <v>2014</v>
      </c>
      <c r="B11" s="213">
        <v>889682461.02999961</v>
      </c>
      <c r="C11" s="213">
        <v>557607616.26999998</v>
      </c>
      <c r="D11" s="213">
        <v>625458907.48999894</v>
      </c>
      <c r="E11" s="213">
        <v>1463521224.1099994</v>
      </c>
      <c r="F11" s="213">
        <v>4122853397.7500024</v>
      </c>
      <c r="G11" s="213">
        <v>420086094.84000003</v>
      </c>
      <c r="H11" s="213">
        <v>8079209701.4899998</v>
      </c>
      <c r="I11" s="587">
        <f t="shared" si="0"/>
        <v>8079.20970149</v>
      </c>
      <c r="K11" s="461"/>
      <c r="L11" s="462"/>
    </row>
    <row r="12" spans="1:12" ht="15">
      <c r="A12" s="212">
        <v>2015</v>
      </c>
      <c r="B12" s="213">
        <v>446220609.94000006</v>
      </c>
      <c r="C12" s="213">
        <v>654233734.78000033</v>
      </c>
      <c r="D12" s="213">
        <v>527197097.47999984</v>
      </c>
      <c r="E12" s="213">
        <v>1227816024.8500006</v>
      </c>
      <c r="F12" s="213">
        <v>3594184486.0099945</v>
      </c>
      <c r="G12" s="213">
        <v>374972373.1700002</v>
      </c>
      <c r="H12" s="213">
        <v>6824624326.2299957</v>
      </c>
      <c r="I12" s="587">
        <f t="shared" si="0"/>
        <v>6824.6243262299959</v>
      </c>
      <c r="K12" s="461"/>
      <c r="L12" s="462"/>
    </row>
    <row r="13" spans="1:12" ht="15">
      <c r="A13" s="212">
        <v>2016</v>
      </c>
      <c r="B13" s="213">
        <v>238198426.26999998</v>
      </c>
      <c r="C13" s="213">
        <v>386908381.52000028</v>
      </c>
      <c r="D13" s="213">
        <v>377053519.29000056</v>
      </c>
      <c r="E13" s="213">
        <v>1079320196.4899998</v>
      </c>
      <c r="F13" s="213">
        <v>902392510.49999976</v>
      </c>
      <c r="G13" s="213">
        <v>349690539.14999986</v>
      </c>
      <c r="H13" s="213">
        <v>3333563573.2200003</v>
      </c>
      <c r="I13" s="587">
        <f t="shared" si="0"/>
        <v>3333.5635732200003</v>
      </c>
      <c r="K13" s="461"/>
      <c r="L13" s="462"/>
    </row>
    <row r="14" spans="1:12" ht="15">
      <c r="A14" s="212">
        <v>2017</v>
      </c>
      <c r="B14" s="213">
        <v>286720393.09000039</v>
      </c>
      <c r="C14" s="213">
        <v>491197398.48000026</v>
      </c>
      <c r="D14" s="213">
        <v>484395158.11999875</v>
      </c>
      <c r="E14" s="213">
        <v>1556537970.6599956</v>
      </c>
      <c r="F14" s="213">
        <v>720684302.73999965</v>
      </c>
      <c r="G14" s="213">
        <v>388481558.76999992</v>
      </c>
      <c r="H14" s="213">
        <v>3928016781.8599944</v>
      </c>
      <c r="I14" s="587">
        <f t="shared" si="0"/>
        <v>3928.0167818599944</v>
      </c>
      <c r="K14" s="461"/>
      <c r="L14" s="462"/>
    </row>
    <row r="15" spans="1:12" ht="15">
      <c r="A15" s="218" t="s">
        <v>498</v>
      </c>
      <c r="B15" s="219">
        <f>SUM(B16:B17)</f>
        <v>82535581.430000007</v>
      </c>
      <c r="C15" s="219">
        <f t="shared" ref="B15:H15" si="1">SUM(C16:C17)</f>
        <v>73860134.799999997</v>
      </c>
      <c r="D15" s="219">
        <f t="shared" si="1"/>
        <v>68235277.100000009</v>
      </c>
      <c r="E15" s="219">
        <f t="shared" si="1"/>
        <v>162337587.39999998</v>
      </c>
      <c r="F15" s="219">
        <f t="shared" si="1"/>
        <v>58925360.549999982</v>
      </c>
      <c r="G15" s="219">
        <f t="shared" si="1"/>
        <v>79558462.110000014</v>
      </c>
      <c r="H15" s="219">
        <f t="shared" si="1"/>
        <v>525452403.38999999</v>
      </c>
      <c r="I15" s="587">
        <f t="shared" si="0"/>
        <v>525.45240338999997</v>
      </c>
      <c r="K15" s="463"/>
      <c r="L15" s="462"/>
    </row>
    <row r="16" spans="1:12" ht="15">
      <c r="A16" s="360" t="s">
        <v>212</v>
      </c>
      <c r="B16" s="342">
        <v>36413842.390000008</v>
      </c>
      <c r="C16" s="342">
        <v>46001288.739999995</v>
      </c>
      <c r="D16" s="342">
        <v>33911776.799999997</v>
      </c>
      <c r="E16" s="342">
        <v>82243536.809999987</v>
      </c>
      <c r="F16" s="342">
        <v>25155707.219999999</v>
      </c>
      <c r="G16" s="342">
        <v>8841583.4499999993</v>
      </c>
      <c r="H16" s="342">
        <f>SUM(B16:G16)</f>
        <v>232567735.40999997</v>
      </c>
      <c r="I16" s="587"/>
      <c r="K16" s="459"/>
      <c r="L16" s="459"/>
    </row>
    <row r="17" spans="1:9" ht="15">
      <c r="A17" s="360" t="s">
        <v>505</v>
      </c>
      <c r="B17" s="342">
        <v>46121739.040000007</v>
      </c>
      <c r="C17" s="342">
        <v>27858846.059999999</v>
      </c>
      <c r="D17" s="342">
        <v>34323500.300000012</v>
      </c>
      <c r="E17" s="342">
        <v>80094050.589999989</v>
      </c>
      <c r="F17" s="342">
        <v>33769653.329999983</v>
      </c>
      <c r="G17" s="342">
        <v>70716878.660000011</v>
      </c>
      <c r="H17" s="342">
        <f>SUM(B17:G17)</f>
        <v>292884667.98000002</v>
      </c>
      <c r="I17" s="588"/>
    </row>
    <row r="18" spans="1:9" ht="15">
      <c r="B18" s="342"/>
      <c r="C18" s="342"/>
      <c r="D18" s="342"/>
      <c r="E18" s="342"/>
      <c r="F18" s="342"/>
      <c r="G18" s="342"/>
      <c r="I18" s="586"/>
    </row>
    <row r="19" spans="1:9" ht="15">
      <c r="I19" s="586"/>
    </row>
    <row r="20" spans="1:9" ht="15">
      <c r="A20" s="221" t="s">
        <v>534</v>
      </c>
      <c r="B20" s="222"/>
      <c r="C20" s="222"/>
      <c r="D20" s="222"/>
      <c r="E20" s="222"/>
      <c r="F20" s="222"/>
      <c r="G20" s="222"/>
      <c r="H20" s="222"/>
      <c r="I20" s="586"/>
    </row>
    <row r="21" spans="1:9" ht="15">
      <c r="A21" s="212" t="s">
        <v>501</v>
      </c>
      <c r="B21" s="214">
        <v>86010608.709999993</v>
      </c>
      <c r="C21" s="214">
        <v>55236943.540000007</v>
      </c>
      <c r="D21" s="214">
        <v>51070991.329999998</v>
      </c>
      <c r="E21" s="214">
        <v>115506569.00999999</v>
      </c>
      <c r="F21" s="214">
        <v>68847722.99000001</v>
      </c>
      <c r="G21" s="214">
        <v>49201451.640000001</v>
      </c>
      <c r="H21" s="342">
        <f>SUM(B21:G21)</f>
        <v>425874287.21999997</v>
      </c>
      <c r="I21" s="586"/>
    </row>
    <row r="22" spans="1:9" ht="15">
      <c r="A22" s="212" t="s">
        <v>502</v>
      </c>
      <c r="B22" s="342">
        <f>SUM(B16:B17)</f>
        <v>82535581.430000007</v>
      </c>
      <c r="C22" s="342">
        <f t="shared" ref="C22:G22" si="2">SUM(C16:C17)</f>
        <v>73860134.799999997</v>
      </c>
      <c r="D22" s="342">
        <f t="shared" si="2"/>
        <v>68235277.100000009</v>
      </c>
      <c r="E22" s="342">
        <f t="shared" si="2"/>
        <v>162337587.39999998</v>
      </c>
      <c r="F22" s="342">
        <f t="shared" si="2"/>
        <v>58925360.549999982</v>
      </c>
      <c r="G22" s="342">
        <f t="shared" si="2"/>
        <v>79558462.110000014</v>
      </c>
      <c r="H22" s="342">
        <f>SUM(B22:G22)</f>
        <v>525452403.38999999</v>
      </c>
      <c r="I22" s="586"/>
    </row>
    <row r="23" spans="1:9" ht="15">
      <c r="A23" s="220" t="s">
        <v>260</v>
      </c>
      <c r="B23" s="223">
        <f>B22/B21-1</f>
        <v>-4.0402310041970035E-2</v>
      </c>
      <c r="C23" s="223">
        <f t="shared" ref="C23:G23" si="3">C22/C21-1</f>
        <v>0.33715100920661811</v>
      </c>
      <c r="D23" s="223">
        <f t="shared" si="3"/>
        <v>0.33608679453843715</v>
      </c>
      <c r="E23" s="223">
        <f>E22/E21-1</f>
        <v>0.40544030345101478</v>
      </c>
      <c r="F23" s="223">
        <f t="shared" si="3"/>
        <v>-0.14412041544847065</v>
      </c>
      <c r="G23" s="223">
        <f t="shared" si="3"/>
        <v>0.61699420358809576</v>
      </c>
      <c r="H23" s="223">
        <f>(H22/H21)-1</f>
        <v>0.23382044692113446</v>
      </c>
      <c r="I23" s="586"/>
    </row>
    <row r="25" spans="1:9" ht="48.75" customHeight="1">
      <c r="A25" s="625" t="s">
        <v>438</v>
      </c>
      <c r="B25" s="625"/>
      <c r="C25" s="625"/>
      <c r="D25" s="625"/>
      <c r="E25" s="625"/>
      <c r="F25" s="625"/>
      <c r="G25" s="625"/>
      <c r="H25" s="625"/>
    </row>
    <row r="31" spans="1:9" ht="132.75" customHeight="1"/>
    <row r="32" spans="1:9">
      <c r="A32" s="201"/>
    </row>
    <row r="34" spans="1:8" ht="70.5" customHeight="1"/>
    <row r="36" spans="1:8" ht="16.5" customHeight="1">
      <c r="A36" s="216" t="s">
        <v>296</v>
      </c>
      <c r="B36" s="217"/>
      <c r="C36" s="217"/>
      <c r="D36" s="217"/>
      <c r="E36" s="217"/>
      <c r="F36" s="217"/>
      <c r="G36" s="217"/>
      <c r="H36" s="217"/>
    </row>
  </sheetData>
  <mergeCells count="1">
    <mergeCell ref="A25:H25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89"/>
  <sheetViews>
    <sheetView showGridLines="0" topLeftCell="A71" zoomScaleNormal="100" workbookViewId="0">
      <selection activeCell="G80" sqref="G80"/>
    </sheetView>
  </sheetViews>
  <sheetFormatPr baseColWidth="10" defaultRowHeight="12.75"/>
  <cols>
    <col min="1" max="1" width="11.42578125" style="201"/>
    <col min="2" max="2" width="50.7109375" style="201" bestFit="1" customWidth="1"/>
    <col min="3" max="29" width="11.42578125" style="201"/>
    <col min="30" max="16384" width="11.42578125" style="203"/>
  </cols>
  <sheetData>
    <row r="1" spans="1:29" s="205" customFormat="1" ht="14.25" customHeight="1">
      <c r="B1" s="375" t="s">
        <v>299</v>
      </c>
    </row>
    <row r="2" spans="1:29" s="205" customFormat="1" ht="14.25" customHeight="1">
      <c r="B2" s="374" t="s">
        <v>298</v>
      </c>
    </row>
    <row r="3" spans="1:29" s="205" customFormat="1" ht="14.25" customHeight="1">
      <c r="B3" s="206"/>
    </row>
    <row r="4" spans="1:29" s="205" customFormat="1" ht="14.25" customHeight="1" thickBot="1">
      <c r="B4" s="208" t="s">
        <v>305</v>
      </c>
    </row>
    <row r="5" spans="1:29" s="207" customFormat="1" ht="14.25" customHeight="1" thickBot="1">
      <c r="A5" s="205"/>
      <c r="B5" s="367"/>
      <c r="C5" s="604" t="s">
        <v>505</v>
      </c>
      <c r="D5" s="605"/>
      <c r="E5" s="606"/>
      <c r="F5" s="607" t="s">
        <v>508</v>
      </c>
      <c r="G5" s="608"/>
      <c r="H5" s="608"/>
      <c r="I5" s="609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s="207" customFormat="1" ht="14.25" customHeight="1" thickBot="1">
      <c r="A6" s="205"/>
      <c r="B6" s="584" t="s">
        <v>322</v>
      </c>
      <c r="C6" s="404">
        <v>2017</v>
      </c>
      <c r="D6" s="405">
        <v>2018</v>
      </c>
      <c r="E6" s="406" t="s">
        <v>214</v>
      </c>
      <c r="F6" s="404">
        <v>2017</v>
      </c>
      <c r="G6" s="405">
        <v>2018</v>
      </c>
      <c r="H6" s="589" t="s">
        <v>214</v>
      </c>
      <c r="I6" s="407" t="s">
        <v>215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s="205" customFormat="1" ht="14.25" customHeight="1">
      <c r="B7" s="408" t="s">
        <v>535</v>
      </c>
      <c r="C7" s="195">
        <v>15751728</v>
      </c>
      <c r="D7" s="196">
        <v>40803924.089999996</v>
      </c>
      <c r="E7" s="197">
        <f>D7/C7-1</f>
        <v>1.5904411306492845</v>
      </c>
      <c r="F7" s="195">
        <v>30916778</v>
      </c>
      <c r="G7" s="196">
        <v>76081543.900000006</v>
      </c>
      <c r="H7" s="496">
        <f>G7/F7-1</f>
        <v>1.4608497010911035</v>
      </c>
      <c r="I7" s="365">
        <f>G7/$G$31</f>
        <v>0.1447924558136067</v>
      </c>
    </row>
    <row r="8" spans="1:29" s="205" customFormat="1" ht="14.25" customHeight="1">
      <c r="B8" s="409" t="s">
        <v>536</v>
      </c>
      <c r="C8" s="195">
        <v>32605627.48</v>
      </c>
      <c r="D8" s="196">
        <v>29483025.150000006</v>
      </c>
      <c r="E8" s="197">
        <f t="shared" ref="E8:E30" si="0">D8/C8-1</f>
        <v>-9.5768815733277002E-2</v>
      </c>
      <c r="F8" s="195">
        <v>76537782.040000007</v>
      </c>
      <c r="G8" s="196">
        <v>69415593.530000001</v>
      </c>
      <c r="H8" s="496">
        <f t="shared" ref="H8:H30" si="1">G8/F8-1</f>
        <v>-9.3054545352226459E-2</v>
      </c>
      <c r="I8" s="365">
        <f t="shared" ref="I8:I30" si="2">G8/$G$31</f>
        <v>0.13210633937947475</v>
      </c>
    </row>
    <row r="9" spans="1:29" s="205" customFormat="1" ht="14.25" customHeight="1">
      <c r="B9" s="409" t="s">
        <v>537</v>
      </c>
      <c r="C9" s="195">
        <v>10230660.750000002</v>
      </c>
      <c r="D9" s="196">
        <v>21401808.399999999</v>
      </c>
      <c r="E9" s="197">
        <f t="shared" si="0"/>
        <v>1.0919282657280953</v>
      </c>
      <c r="F9" s="195">
        <v>20176505.32</v>
      </c>
      <c r="G9" s="196">
        <v>42735148.019999996</v>
      </c>
      <c r="H9" s="496">
        <f t="shared" si="1"/>
        <v>1.1180649147223081</v>
      </c>
      <c r="I9" s="365">
        <f t="shared" si="2"/>
        <v>8.133019802419901E-2</v>
      </c>
    </row>
    <row r="10" spans="1:29" s="205" customFormat="1" ht="14.25" customHeight="1">
      <c r="B10" s="408" t="s">
        <v>538</v>
      </c>
      <c r="C10" s="195">
        <v>7030081.6899999995</v>
      </c>
      <c r="D10" s="196">
        <v>37092512.089999989</v>
      </c>
      <c r="E10" s="197">
        <f t="shared" si="0"/>
        <v>4.2762561980983174</v>
      </c>
      <c r="F10" s="195">
        <v>10935750.859999999</v>
      </c>
      <c r="G10" s="196">
        <v>42526754.75999999</v>
      </c>
      <c r="H10" s="496">
        <f t="shared" si="1"/>
        <v>2.8887823346041364</v>
      </c>
      <c r="I10" s="365">
        <f t="shared" si="2"/>
        <v>8.0933600237880904E-2</v>
      </c>
    </row>
    <row r="11" spans="1:29" s="205" customFormat="1" ht="14.25" customHeight="1">
      <c r="B11" s="409" t="s">
        <v>539</v>
      </c>
      <c r="C11" s="195">
        <v>11312964.010000002</v>
      </c>
      <c r="D11" s="196">
        <v>22150244.550000001</v>
      </c>
      <c r="E11" s="197">
        <f t="shared" si="0"/>
        <v>0.95795235717363503</v>
      </c>
      <c r="F11" s="195">
        <v>28266410.84</v>
      </c>
      <c r="G11" s="196">
        <v>39917089.25</v>
      </c>
      <c r="H11" s="496">
        <f t="shared" si="1"/>
        <v>0.41217395713760174</v>
      </c>
      <c r="I11" s="365">
        <f t="shared" si="2"/>
        <v>7.5967088536414665E-2</v>
      </c>
    </row>
    <row r="12" spans="1:29" s="205" customFormat="1" ht="14.25" customHeight="1">
      <c r="B12" s="409" t="s">
        <v>587</v>
      </c>
      <c r="C12" s="195">
        <v>21478313.830000002</v>
      </c>
      <c r="D12" s="196">
        <v>21740266.27</v>
      </c>
      <c r="E12" s="197">
        <f t="shared" si="0"/>
        <v>1.2196136161960469E-2</v>
      </c>
      <c r="F12" s="195">
        <v>37056424.210000001</v>
      </c>
      <c r="G12" s="196">
        <v>37591608.590000004</v>
      </c>
      <c r="H12" s="496">
        <f t="shared" si="1"/>
        <v>1.4442418323125095E-2</v>
      </c>
      <c r="I12" s="365">
        <f t="shared" si="2"/>
        <v>7.1541415259449972E-2</v>
      </c>
    </row>
    <row r="13" spans="1:29" s="205" customFormat="1" ht="14.25" customHeight="1">
      <c r="B13" s="409" t="s">
        <v>540</v>
      </c>
      <c r="C13" s="198">
        <v>17232743.059999999</v>
      </c>
      <c r="D13" s="199">
        <v>19630682.990000002</v>
      </c>
      <c r="E13" s="197">
        <f t="shared" si="0"/>
        <v>0.13915021663417071</v>
      </c>
      <c r="F13" s="198">
        <v>27428827.48</v>
      </c>
      <c r="G13" s="199">
        <v>34535256.57</v>
      </c>
      <c r="H13" s="496">
        <f t="shared" si="1"/>
        <v>0.25908614194980517</v>
      </c>
      <c r="I13" s="365">
        <f t="shared" si="2"/>
        <v>6.5724804658220073E-2</v>
      </c>
    </row>
    <row r="14" spans="1:29" s="205" customFormat="1" ht="14.25" customHeight="1">
      <c r="B14" s="409" t="s">
        <v>588</v>
      </c>
      <c r="C14" s="198">
        <v>14353428.41</v>
      </c>
      <c r="D14" s="199">
        <v>15666621.700000001</v>
      </c>
      <c r="E14" s="197">
        <f t="shared" si="0"/>
        <v>9.1489869353101883E-2</v>
      </c>
      <c r="F14" s="590">
        <v>26891663.91</v>
      </c>
      <c r="G14" s="591">
        <v>32072094.280000005</v>
      </c>
      <c r="H14" s="496">
        <f t="shared" si="1"/>
        <v>0.19264075244052115</v>
      </c>
      <c r="I14" s="365">
        <f t="shared" si="2"/>
        <v>6.1037106449764469E-2</v>
      </c>
    </row>
    <row r="15" spans="1:29" s="205" customFormat="1" ht="14.25" customHeight="1">
      <c r="B15" s="409" t="s">
        <v>541</v>
      </c>
      <c r="C15" s="198">
        <v>10210683.050000001</v>
      </c>
      <c r="D15" s="199">
        <v>16588493.360000001</v>
      </c>
      <c r="E15" s="197">
        <f t="shared" si="0"/>
        <v>0.62462131855125991</v>
      </c>
      <c r="F15" s="198">
        <v>18658930.030000001</v>
      </c>
      <c r="G15" s="199">
        <v>29434260.390000001</v>
      </c>
      <c r="H15" s="496">
        <f t="shared" si="1"/>
        <v>0.5774891884301685</v>
      </c>
      <c r="I15" s="365">
        <f t="shared" si="2"/>
        <v>5.6016986886162135E-2</v>
      </c>
    </row>
    <row r="16" spans="1:29" s="205" customFormat="1" ht="14.25" customHeight="1">
      <c r="B16" s="409" t="s">
        <v>542</v>
      </c>
      <c r="C16" s="198">
        <v>14800275.889999999</v>
      </c>
      <c r="D16" s="199">
        <v>10898011.85</v>
      </c>
      <c r="E16" s="197">
        <f t="shared" si="0"/>
        <v>-0.26366157421677627</v>
      </c>
      <c r="F16" s="590">
        <v>82227079.910000011</v>
      </c>
      <c r="G16" s="591">
        <v>26460909.25</v>
      </c>
      <c r="H16" s="496">
        <f t="shared" si="1"/>
        <v>-0.67819714285169486</v>
      </c>
      <c r="I16" s="365">
        <f t="shared" si="2"/>
        <v>5.0358337081123312E-2</v>
      </c>
    </row>
    <row r="17" spans="1:29" s="205" customFormat="1" ht="14.25" customHeight="1">
      <c r="B17" s="409" t="s">
        <v>543</v>
      </c>
      <c r="C17" s="198">
        <v>5079357.3999999994</v>
      </c>
      <c r="D17" s="199">
        <v>19691152.370000001</v>
      </c>
      <c r="E17" s="197">
        <f t="shared" si="0"/>
        <v>2.8767014839318068</v>
      </c>
      <c r="F17" s="198">
        <v>7669019.1499999985</v>
      </c>
      <c r="G17" s="199">
        <v>23648528.790000003</v>
      </c>
      <c r="H17" s="496">
        <f t="shared" si="1"/>
        <v>2.0836445088287472</v>
      </c>
      <c r="I17" s="365">
        <f t="shared" si="2"/>
        <v>4.5006034109711081E-2</v>
      </c>
    </row>
    <row r="18" spans="1:29" s="205" customFormat="1" ht="14.25" customHeight="1">
      <c r="B18" s="409" t="s">
        <v>544</v>
      </c>
      <c r="C18" s="198">
        <v>2290359.34</v>
      </c>
      <c r="D18" s="199">
        <v>9889268.2100000009</v>
      </c>
      <c r="E18" s="197">
        <f t="shared" si="0"/>
        <v>3.3177802003767676</v>
      </c>
      <c r="F18" s="590">
        <v>4536718.26</v>
      </c>
      <c r="G18" s="591">
        <v>18243112.620000001</v>
      </c>
      <c r="H18" s="496">
        <f t="shared" si="1"/>
        <v>3.0212134795428103</v>
      </c>
      <c r="I18" s="365">
        <f t="shared" si="2"/>
        <v>3.4718867974155299E-2</v>
      </c>
    </row>
    <row r="19" spans="1:29" s="205" customFormat="1" ht="14.25" customHeight="1">
      <c r="B19" s="409" t="s">
        <v>545</v>
      </c>
      <c r="C19" s="198">
        <v>9393958.2899999991</v>
      </c>
      <c r="D19" s="199">
        <v>8573224.209999999</v>
      </c>
      <c r="E19" s="197">
        <f t="shared" si="0"/>
        <v>-8.7368290837918972E-2</v>
      </c>
      <c r="F19" s="590">
        <v>17110384.710000001</v>
      </c>
      <c r="G19" s="591">
        <v>16994999.829999998</v>
      </c>
      <c r="H19" s="496">
        <f t="shared" si="1"/>
        <v>-6.7435584854247388E-3</v>
      </c>
      <c r="I19" s="365">
        <f t="shared" si="2"/>
        <v>3.2343557133539293E-2</v>
      </c>
    </row>
    <row r="20" spans="1:29" s="205" customFormat="1" ht="14.25" customHeight="1">
      <c r="B20" s="409" t="s">
        <v>546</v>
      </c>
      <c r="C20" s="198">
        <v>4539255.9600000009</v>
      </c>
      <c r="D20" s="199">
        <v>7367025.3599999994</v>
      </c>
      <c r="E20" s="197">
        <f t="shared" si="0"/>
        <v>0.62295878992468134</v>
      </c>
      <c r="F20" s="590">
        <v>7793897.7300000004</v>
      </c>
      <c r="G20" s="591">
        <v>14785949.960000001</v>
      </c>
      <c r="H20" s="496">
        <f t="shared" si="1"/>
        <v>0.89711880656150211</v>
      </c>
      <c r="I20" s="365">
        <f t="shared" si="2"/>
        <v>2.8139465848109578E-2</v>
      </c>
    </row>
    <row r="21" spans="1:29" s="205" customFormat="1" ht="14.25" customHeight="1">
      <c r="B21" s="409" t="s">
        <v>589</v>
      </c>
      <c r="C21" s="198">
        <v>15911556.799999999</v>
      </c>
      <c r="D21" s="199">
        <v>8260513.0599999996</v>
      </c>
      <c r="E21" s="197">
        <f t="shared" si="0"/>
        <v>-0.48084821844711012</v>
      </c>
      <c r="F21" s="590">
        <v>25490544.709999997</v>
      </c>
      <c r="G21" s="591">
        <v>13058735.899999999</v>
      </c>
      <c r="H21" s="496">
        <f t="shared" si="1"/>
        <v>-0.48770275219434489</v>
      </c>
      <c r="I21" s="365">
        <f t="shared" si="2"/>
        <v>2.4852366866628599E-2</v>
      </c>
    </row>
    <row r="22" spans="1:29" s="205" customFormat="1" ht="14.25" customHeight="1">
      <c r="B22" s="409" t="s">
        <v>590</v>
      </c>
      <c r="C22" s="195">
        <v>1435287.17</v>
      </c>
      <c r="D22" s="196">
        <v>381776.57999999996</v>
      </c>
      <c r="E22" s="197">
        <f t="shared" si="0"/>
        <v>-0.73400683293225566</v>
      </c>
      <c r="F22" s="502">
        <v>2050458.25</v>
      </c>
      <c r="G22" s="503">
        <v>3219913.5300000003</v>
      </c>
      <c r="H22" s="496">
        <f t="shared" si="1"/>
        <v>0.57033849872339526</v>
      </c>
      <c r="I22" s="365">
        <f t="shared" si="2"/>
        <v>6.1278881002855062E-3</v>
      </c>
    </row>
    <row r="23" spans="1:29" s="205" customFormat="1" ht="14.25" customHeight="1">
      <c r="B23" s="409" t="s">
        <v>547</v>
      </c>
      <c r="C23" s="198">
        <v>415934.85</v>
      </c>
      <c r="D23" s="199">
        <v>2062433.4900000002</v>
      </c>
      <c r="E23" s="197">
        <f t="shared" si="0"/>
        <v>3.9585493737781299</v>
      </c>
      <c r="F23" s="590">
        <v>819685.27</v>
      </c>
      <c r="G23" s="591">
        <v>2431211.9700000002</v>
      </c>
      <c r="H23" s="496">
        <f t="shared" si="1"/>
        <v>1.9660310597017316</v>
      </c>
      <c r="I23" s="365">
        <f t="shared" si="2"/>
        <v>4.6268928533104688E-3</v>
      </c>
    </row>
    <row r="24" spans="1:29" s="205" customFormat="1" ht="14.25" customHeight="1">
      <c r="B24" s="409" t="s">
        <v>548</v>
      </c>
      <c r="C24" s="195">
        <v>657286</v>
      </c>
      <c r="D24" s="196">
        <v>878584.25</v>
      </c>
      <c r="E24" s="197">
        <f t="shared" si="0"/>
        <v>0.33668486777445428</v>
      </c>
      <c r="F24" s="502">
        <v>1133935</v>
      </c>
      <c r="G24" s="503">
        <v>1879252.25</v>
      </c>
      <c r="H24" s="496">
        <f t="shared" si="1"/>
        <v>0.65728392720923168</v>
      </c>
      <c r="I24" s="365">
        <f t="shared" si="2"/>
        <v>3.5764461973641147E-3</v>
      </c>
    </row>
    <row r="25" spans="1:29" s="205" customFormat="1" ht="14.25" customHeight="1">
      <c r="B25" s="409" t="s">
        <v>549</v>
      </c>
      <c r="C25" s="195">
        <v>28129</v>
      </c>
      <c r="D25" s="196">
        <v>165000</v>
      </c>
      <c r="E25" s="197">
        <f t="shared" si="0"/>
        <v>4.8658324149454302</v>
      </c>
      <c r="F25" s="502">
        <v>54289</v>
      </c>
      <c r="G25" s="503">
        <v>230200</v>
      </c>
      <c r="H25" s="496">
        <f t="shared" si="1"/>
        <v>3.2402696678885228</v>
      </c>
      <c r="I25" s="365">
        <f t="shared" si="2"/>
        <v>4.3809867176331391E-4</v>
      </c>
    </row>
    <row r="26" spans="1:29" s="205" customFormat="1" ht="14.25" customHeight="1">
      <c r="B26" s="409" t="s">
        <v>550</v>
      </c>
      <c r="C26" s="195">
        <v>19000</v>
      </c>
      <c r="D26" s="196">
        <v>160000</v>
      </c>
      <c r="E26" s="197">
        <f t="shared" si="0"/>
        <v>7.4210526315789469</v>
      </c>
      <c r="F26" s="502">
        <v>51200</v>
      </c>
      <c r="G26" s="503">
        <v>180000</v>
      </c>
      <c r="H26" s="496">
        <f t="shared" si="1"/>
        <v>2.515625</v>
      </c>
      <c r="I26" s="365">
        <f t="shared" si="2"/>
        <v>3.4256195011901175E-4</v>
      </c>
    </row>
    <row r="27" spans="1:29" s="205" customFormat="1" ht="14.25" customHeight="1">
      <c r="B27" s="409" t="s">
        <v>551</v>
      </c>
      <c r="C27" s="198">
        <v>2709.48</v>
      </c>
      <c r="D27" s="199">
        <v>0</v>
      </c>
      <c r="E27" s="197">
        <f t="shared" si="0"/>
        <v>-1</v>
      </c>
      <c r="F27" s="590">
        <v>5963.1399999999994</v>
      </c>
      <c r="G27" s="591">
        <v>10100</v>
      </c>
      <c r="H27" s="496">
        <f t="shared" si="1"/>
        <v>0.69373853372552063</v>
      </c>
      <c r="I27" s="365">
        <f t="shared" si="2"/>
        <v>1.9221531645566771E-5</v>
      </c>
    </row>
    <row r="28" spans="1:29" s="205" customFormat="1" ht="14.25" customHeight="1">
      <c r="B28" s="409" t="s">
        <v>591</v>
      </c>
      <c r="C28" s="195">
        <v>480</v>
      </c>
      <c r="D28" s="196">
        <v>100</v>
      </c>
      <c r="E28" s="197">
        <f t="shared" si="0"/>
        <v>-0.79166666666666663</v>
      </c>
      <c r="F28" s="502">
        <v>1039.4000000000001</v>
      </c>
      <c r="G28" s="503">
        <v>120</v>
      </c>
      <c r="H28" s="496">
        <f t="shared" si="1"/>
        <v>-0.88454877814123534</v>
      </c>
      <c r="I28" s="365">
        <f t="shared" si="2"/>
        <v>2.283746334126745E-7</v>
      </c>
    </row>
    <row r="29" spans="1:29" s="205" customFormat="1" ht="14.25" customHeight="1">
      <c r="B29" s="409" t="s">
        <v>552</v>
      </c>
      <c r="C29" s="198"/>
      <c r="D29" s="199">
        <v>0</v>
      </c>
      <c r="E29" s="197">
        <v>0</v>
      </c>
      <c r="F29" s="590">
        <v>3000</v>
      </c>
      <c r="G29" s="591">
        <v>20</v>
      </c>
      <c r="H29" s="496">
        <f t="shared" si="1"/>
        <v>-0.99333333333333329</v>
      </c>
      <c r="I29" s="365">
        <f t="shared" si="2"/>
        <v>3.8062438902112417E-8</v>
      </c>
    </row>
    <row r="30" spans="1:29" s="205" customFormat="1" ht="14.25" customHeight="1">
      <c r="B30" s="409" t="s">
        <v>553</v>
      </c>
      <c r="C30" s="198">
        <v>32000</v>
      </c>
      <c r="D30" s="199">
        <v>0</v>
      </c>
      <c r="E30" s="197">
        <f t="shared" si="0"/>
        <v>-1</v>
      </c>
      <c r="F30" s="590">
        <v>58000</v>
      </c>
      <c r="G30" s="591">
        <v>0</v>
      </c>
      <c r="H30" s="496">
        <f t="shared" si="1"/>
        <v>-1</v>
      </c>
      <c r="I30" s="365">
        <f t="shared" si="2"/>
        <v>0</v>
      </c>
    </row>
    <row r="31" spans="1:29" s="207" customFormat="1" ht="14.25" customHeight="1" thickBot="1">
      <c r="A31" s="205"/>
      <c r="B31" s="410" t="s">
        <v>55</v>
      </c>
      <c r="C31" s="394">
        <f>SUM(C7:C30)</f>
        <v>194811820.45999998</v>
      </c>
      <c r="D31" s="394">
        <f>SUM(D7:D30)</f>
        <v>292884667.98000002</v>
      </c>
      <c r="E31" s="592">
        <f>D31/C31-1</f>
        <v>0.50342349498313421</v>
      </c>
      <c r="F31" s="394">
        <f>SUM(F7:F30)</f>
        <v>425874287.21999997</v>
      </c>
      <c r="G31" s="394">
        <f>SUM(G7:G30)</f>
        <v>525452403.38999993</v>
      </c>
      <c r="H31" s="592">
        <f>G31/F31-1</f>
        <v>0.23382044692113446</v>
      </c>
      <c r="I31" s="593">
        <f>G31/$G$31</f>
        <v>1</v>
      </c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</row>
    <row r="32" spans="1:29" s="205" customFormat="1" ht="14.25" customHeight="1"/>
    <row r="33" spans="1:29" s="205" customFormat="1" ht="14.25" customHeight="1"/>
    <row r="34" spans="1:29" s="207" customFormat="1" ht="14.25" customHeight="1" thickBot="1">
      <c r="A34" s="205"/>
      <c r="B34" s="208" t="s">
        <v>313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</row>
    <row r="35" spans="1:29" s="207" customFormat="1" ht="14.25" customHeight="1" thickBot="1">
      <c r="A35" s="205"/>
      <c r="B35" s="205"/>
      <c r="C35" s="604" t="s">
        <v>505</v>
      </c>
      <c r="D35" s="605"/>
      <c r="E35" s="606"/>
      <c r="F35" s="607" t="s">
        <v>508</v>
      </c>
      <c r="G35" s="608"/>
      <c r="H35" s="608"/>
      <c r="I35" s="609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</row>
    <row r="36" spans="1:29" s="205" customFormat="1" ht="14.25" customHeight="1" thickBot="1">
      <c r="A36" s="626" t="s">
        <v>314</v>
      </c>
      <c r="B36" s="627"/>
      <c r="C36" s="404">
        <v>2017</v>
      </c>
      <c r="D36" s="405">
        <v>2018</v>
      </c>
      <c r="E36" s="406" t="s">
        <v>214</v>
      </c>
      <c r="F36" s="404">
        <v>2017</v>
      </c>
      <c r="G36" s="405">
        <v>2018</v>
      </c>
      <c r="H36" s="594" t="s">
        <v>214</v>
      </c>
      <c r="I36" s="407" t="s">
        <v>215</v>
      </c>
    </row>
    <row r="37" spans="1:29" s="205" customFormat="1" ht="14.25" customHeight="1">
      <c r="A37" s="398">
        <v>1</v>
      </c>
      <c r="B37" s="401" t="s">
        <v>513</v>
      </c>
      <c r="C37" s="397">
        <v>29050252</v>
      </c>
      <c r="D37" s="395">
        <v>49017512.450000003</v>
      </c>
      <c r="E37" s="197">
        <f>D37/C37-1</f>
        <v>0.68733518903725876</v>
      </c>
      <c r="F37" s="397">
        <v>51148343</v>
      </c>
      <c r="G37" s="395">
        <v>86465912.450000003</v>
      </c>
      <c r="H37" s="197">
        <f>G37/F37-1</f>
        <v>0.69049293444364368</v>
      </c>
      <c r="I37" s="365">
        <f>G37/$G$88</f>
        <v>0.16455517548717627</v>
      </c>
    </row>
    <row r="38" spans="1:29" s="205" customFormat="1" ht="14.25" customHeight="1">
      <c r="A38" s="398">
        <v>2</v>
      </c>
      <c r="B38" s="401" t="s">
        <v>22</v>
      </c>
      <c r="C38" s="397">
        <v>16594316</v>
      </c>
      <c r="D38" s="395">
        <v>16559996</v>
      </c>
      <c r="E38" s="197">
        <f t="shared" ref="E38:E87" si="3">D38/C38-1</f>
        <v>-2.068178043614477E-3</v>
      </c>
      <c r="F38" s="397">
        <v>44764796</v>
      </c>
      <c r="G38" s="395">
        <v>41169479</v>
      </c>
      <c r="H38" s="197">
        <f t="shared" ref="H38:H87" si="4">G38/F38-1</f>
        <v>-8.0315723989895949E-2</v>
      </c>
      <c r="I38" s="365">
        <f t="shared" ref="I38:I87" si="5">G38/$G$88</f>
        <v>7.8350538953464985E-2</v>
      </c>
    </row>
    <row r="39" spans="1:29" s="205" customFormat="1" ht="14.25" customHeight="1">
      <c r="A39" s="398">
        <v>3</v>
      </c>
      <c r="B39" s="401" t="s">
        <v>600</v>
      </c>
      <c r="C39" s="397">
        <v>4053000</v>
      </c>
      <c r="D39" s="395">
        <v>29224000</v>
      </c>
      <c r="E39" s="197">
        <f t="shared" si="3"/>
        <v>6.2104613866271894</v>
      </c>
      <c r="F39" s="397">
        <v>5246000</v>
      </c>
      <c r="G39" s="395">
        <v>29582000</v>
      </c>
      <c r="H39" s="197">
        <f t="shared" si="4"/>
        <v>4.6389630194433851</v>
      </c>
      <c r="I39" s="365">
        <f t="shared" si="5"/>
        <v>5.6298153380114457E-2</v>
      </c>
    </row>
    <row r="40" spans="1:29" s="205" customFormat="1" ht="14.25" customHeight="1">
      <c r="A40" s="398">
        <v>4</v>
      </c>
      <c r="B40" s="401" t="s">
        <v>483</v>
      </c>
      <c r="C40" s="397">
        <v>10834024</v>
      </c>
      <c r="D40" s="395">
        <v>11731939</v>
      </c>
      <c r="E40" s="197">
        <f t="shared" si="3"/>
        <v>8.2879177672118942E-2</v>
      </c>
      <c r="F40" s="397">
        <v>19936879.25</v>
      </c>
      <c r="G40" s="395">
        <v>23950223</v>
      </c>
      <c r="H40" s="197">
        <f t="shared" si="4"/>
        <v>0.20130250575701303</v>
      </c>
      <c r="I40" s="365">
        <f t="shared" si="5"/>
        <v>4.5580194981473365E-2</v>
      </c>
    </row>
    <row r="41" spans="1:29" s="205" customFormat="1" ht="14.25" customHeight="1">
      <c r="A41" s="398">
        <v>5</v>
      </c>
      <c r="B41" s="401" t="s">
        <v>601</v>
      </c>
      <c r="C41" s="397">
        <v>13180583.169999998</v>
      </c>
      <c r="D41" s="395">
        <v>10517166.860000001</v>
      </c>
      <c r="E41" s="197">
        <f t="shared" si="3"/>
        <v>-0.20207120395568945</v>
      </c>
      <c r="F41" s="397">
        <v>24078092.599999998</v>
      </c>
      <c r="G41" s="395">
        <v>18792094.260000002</v>
      </c>
      <c r="H41" s="197">
        <f t="shared" si="4"/>
        <v>-0.21953559311421522</v>
      </c>
      <c r="I41" s="365">
        <f t="shared" si="5"/>
        <v>3.5763646980699365E-2</v>
      </c>
    </row>
    <row r="42" spans="1:29" s="205" customFormat="1" ht="14.25" customHeight="1">
      <c r="A42" s="398">
        <v>6</v>
      </c>
      <c r="B42" s="401" t="s">
        <v>307</v>
      </c>
      <c r="C42" s="397">
        <v>3251912</v>
      </c>
      <c r="D42" s="395">
        <v>8776525</v>
      </c>
      <c r="E42" s="197">
        <f t="shared" si="3"/>
        <v>1.6988814580468352</v>
      </c>
      <c r="F42" s="397">
        <v>6027413</v>
      </c>
      <c r="G42" s="395">
        <v>17813961</v>
      </c>
      <c r="H42" s="197">
        <f t="shared" si="4"/>
        <v>1.9554903571399538</v>
      </c>
      <c r="I42" s="365">
        <f t="shared" si="5"/>
        <v>3.3902140108355662E-2</v>
      </c>
    </row>
    <row r="43" spans="1:29" s="205" customFormat="1" ht="14.25" customHeight="1">
      <c r="A43" s="398">
        <v>7</v>
      </c>
      <c r="B43" s="401" t="s">
        <v>485</v>
      </c>
      <c r="C43" s="397">
        <v>4312626.57</v>
      </c>
      <c r="D43" s="395">
        <v>9672287</v>
      </c>
      <c r="E43" s="197">
        <f t="shared" si="3"/>
        <v>1.2427833347045394</v>
      </c>
      <c r="F43" s="397">
        <v>11819787.57</v>
      </c>
      <c r="G43" s="395">
        <v>17610428.210000001</v>
      </c>
      <c r="H43" s="197">
        <f t="shared" si="4"/>
        <v>0.48991072011288272</v>
      </c>
      <c r="I43" s="365">
        <f t="shared" si="5"/>
        <v>3.3514792389158089E-2</v>
      </c>
    </row>
    <row r="44" spans="1:29" s="205" customFormat="1" ht="14.25" customHeight="1">
      <c r="A44" s="398">
        <v>8</v>
      </c>
      <c r="B44" s="401" t="s">
        <v>306</v>
      </c>
      <c r="C44" s="397">
        <v>2787507</v>
      </c>
      <c r="D44" s="395">
        <v>6974565</v>
      </c>
      <c r="E44" s="197">
        <f t="shared" si="3"/>
        <v>1.5020798154049477</v>
      </c>
      <c r="F44" s="397">
        <v>5364072</v>
      </c>
      <c r="G44" s="395">
        <v>17334644</v>
      </c>
      <c r="H44" s="197">
        <f t="shared" si="4"/>
        <v>2.2316203063642694</v>
      </c>
      <c r="I44" s="365">
        <f t="shared" si="5"/>
        <v>3.2989941406993468E-2</v>
      </c>
    </row>
    <row r="45" spans="1:29" s="205" customFormat="1" ht="14.25" customHeight="1">
      <c r="A45" s="398">
        <v>9</v>
      </c>
      <c r="B45" s="401" t="s">
        <v>484</v>
      </c>
      <c r="C45" s="397">
        <v>4085084</v>
      </c>
      <c r="D45" s="395">
        <v>8540268.5299999993</v>
      </c>
      <c r="E45" s="197">
        <f t="shared" si="3"/>
        <v>1.0905980219745786</v>
      </c>
      <c r="F45" s="397">
        <v>60254693</v>
      </c>
      <c r="G45" s="395">
        <v>17024138.530000001</v>
      </c>
      <c r="H45" s="197">
        <f t="shared" si="4"/>
        <v>-0.71746369150034495</v>
      </c>
      <c r="I45" s="365">
        <f t="shared" si="5"/>
        <v>3.2399011632961133E-2</v>
      </c>
    </row>
    <row r="46" spans="1:29" s="205" customFormat="1" ht="14.25" customHeight="1">
      <c r="A46" s="398">
        <v>10</v>
      </c>
      <c r="B46" s="401" t="s">
        <v>125</v>
      </c>
      <c r="C46" s="397">
        <v>13541219.99</v>
      </c>
      <c r="D46" s="395">
        <v>0</v>
      </c>
      <c r="E46" s="197">
        <f t="shared" si="3"/>
        <v>-1</v>
      </c>
      <c r="F46" s="397">
        <v>25997528.43</v>
      </c>
      <c r="G46" s="395">
        <v>16422393.389999997</v>
      </c>
      <c r="H46" s="197">
        <f t="shared" si="4"/>
        <v>-0.36830943625205237</v>
      </c>
      <c r="I46" s="365">
        <f t="shared" si="5"/>
        <v>3.1253817251666476E-2</v>
      </c>
    </row>
    <row r="47" spans="1:29" s="205" customFormat="1" ht="14.25" customHeight="1">
      <c r="A47" s="398">
        <v>11</v>
      </c>
      <c r="B47" s="401" t="s">
        <v>592</v>
      </c>
      <c r="C47" s="397">
        <v>1327115.27</v>
      </c>
      <c r="D47" s="395">
        <v>7991974.3099999996</v>
      </c>
      <c r="E47" s="197">
        <f t="shared" si="3"/>
        <v>5.02206491829455</v>
      </c>
      <c r="F47" s="397">
        <v>2361059.81</v>
      </c>
      <c r="G47" s="395">
        <v>14179201.57</v>
      </c>
      <c r="H47" s="197">
        <f t="shared" si="4"/>
        <v>5.0054393835961317</v>
      </c>
      <c r="I47" s="365">
        <f t="shared" si="5"/>
        <v>2.6984749671943066E-2</v>
      </c>
    </row>
    <row r="48" spans="1:29" s="205" customFormat="1" ht="14.25" customHeight="1">
      <c r="A48" s="398">
        <v>12</v>
      </c>
      <c r="B48" s="401" t="s">
        <v>599</v>
      </c>
      <c r="C48" s="397">
        <v>280000</v>
      </c>
      <c r="D48" s="395">
        <v>8500000</v>
      </c>
      <c r="E48" s="197" t="s">
        <v>64</v>
      </c>
      <c r="F48" s="397">
        <v>580000</v>
      </c>
      <c r="G48" s="395">
        <v>13500000</v>
      </c>
      <c r="H48" s="197" t="s">
        <v>64</v>
      </c>
      <c r="I48" s="365">
        <f t="shared" si="5"/>
        <v>2.5692146258925873E-2</v>
      </c>
    </row>
    <row r="49" spans="1:9" s="205" customFormat="1" ht="14.25" customHeight="1">
      <c r="A49" s="398">
        <v>13</v>
      </c>
      <c r="B49" s="401" t="s">
        <v>160</v>
      </c>
      <c r="C49" s="397">
        <v>15022854</v>
      </c>
      <c r="D49" s="395">
        <v>8049056</v>
      </c>
      <c r="E49" s="197">
        <f t="shared" si="3"/>
        <v>-0.46421259236094548</v>
      </c>
      <c r="F49" s="397">
        <v>23719776</v>
      </c>
      <c r="G49" s="395">
        <v>12599319</v>
      </c>
      <c r="H49" s="197">
        <f t="shared" si="4"/>
        <v>-0.46882639195243669</v>
      </c>
      <c r="I49" s="365">
        <f t="shared" si="5"/>
        <v>2.39780404822862E-2</v>
      </c>
    </row>
    <row r="50" spans="1:9" s="205" customFormat="1" ht="14.25" customHeight="1">
      <c r="A50" s="398">
        <v>14</v>
      </c>
      <c r="B50" s="401" t="s">
        <v>161</v>
      </c>
      <c r="C50" s="397">
        <v>1279999</v>
      </c>
      <c r="D50" s="395">
        <v>7928074.4500000002</v>
      </c>
      <c r="E50" s="197">
        <f t="shared" si="3"/>
        <v>5.1938130029789091</v>
      </c>
      <c r="F50" s="397">
        <v>1723916</v>
      </c>
      <c r="G50" s="395">
        <v>12246456.449999999</v>
      </c>
      <c r="H50" s="197">
        <f t="shared" si="4"/>
        <v>6.1038591497497556</v>
      </c>
      <c r="I50" s="365">
        <f t="shared" si="5"/>
        <v>2.3306500019775269E-2</v>
      </c>
    </row>
    <row r="51" spans="1:9" s="205" customFormat="1" ht="14.25" customHeight="1">
      <c r="A51" s="398">
        <v>15</v>
      </c>
      <c r="B51" s="401" t="s">
        <v>31</v>
      </c>
      <c r="C51" s="397">
        <v>5817640</v>
      </c>
      <c r="D51" s="395">
        <v>6190115.0200000005</v>
      </c>
      <c r="E51" s="197">
        <f t="shared" si="3"/>
        <v>6.4025106400533716E-2</v>
      </c>
      <c r="F51" s="397">
        <v>7598473</v>
      </c>
      <c r="G51" s="395">
        <v>11464601.300000001</v>
      </c>
      <c r="H51" s="197">
        <f t="shared" si="4"/>
        <v>0.50880332140418227</v>
      </c>
      <c r="I51" s="365">
        <f t="shared" si="5"/>
        <v>2.1818534325916423E-2</v>
      </c>
    </row>
    <row r="52" spans="1:9" s="205" customFormat="1" ht="14.25" customHeight="1">
      <c r="A52" s="398">
        <v>16</v>
      </c>
      <c r="B52" s="401" t="s">
        <v>559</v>
      </c>
      <c r="C52" s="397">
        <v>515000</v>
      </c>
      <c r="D52" s="395">
        <v>11055000</v>
      </c>
      <c r="E52" s="197" t="s">
        <v>64</v>
      </c>
      <c r="F52" s="397">
        <v>614500</v>
      </c>
      <c r="G52" s="395">
        <v>11235000</v>
      </c>
      <c r="H52" s="197" t="s">
        <v>64</v>
      </c>
      <c r="I52" s="365">
        <f t="shared" si="5"/>
        <v>2.1381575053261645E-2</v>
      </c>
    </row>
    <row r="53" spans="1:9" s="205" customFormat="1" ht="14.25" customHeight="1">
      <c r="A53" s="398">
        <v>17</v>
      </c>
      <c r="B53" s="401" t="s">
        <v>486</v>
      </c>
      <c r="C53" s="397">
        <v>4150492</v>
      </c>
      <c r="D53" s="395">
        <v>5359220</v>
      </c>
      <c r="E53" s="197">
        <f t="shared" si="3"/>
        <v>0.29122523305670756</v>
      </c>
      <c r="F53" s="397">
        <v>8872154</v>
      </c>
      <c r="G53" s="395">
        <v>10678962</v>
      </c>
      <c r="H53" s="197">
        <f t="shared" si="4"/>
        <v>0.20364930545614968</v>
      </c>
      <c r="I53" s="365">
        <f t="shared" si="5"/>
        <v>2.0323366933149005E-2</v>
      </c>
    </row>
    <row r="54" spans="1:9" s="205" customFormat="1" ht="14.25" customHeight="1">
      <c r="A54" s="398">
        <v>18</v>
      </c>
      <c r="B54" s="401" t="s">
        <v>308</v>
      </c>
      <c r="C54" s="397">
        <v>2245342.94</v>
      </c>
      <c r="D54" s="395">
        <v>6411671</v>
      </c>
      <c r="E54" s="197">
        <f t="shared" si="3"/>
        <v>1.8555419690143191</v>
      </c>
      <c r="F54" s="397">
        <v>4490685.88</v>
      </c>
      <c r="G54" s="395">
        <v>10639704.17</v>
      </c>
      <c r="H54" s="197">
        <f t="shared" si="4"/>
        <v>1.3692826562164262</v>
      </c>
      <c r="I54" s="365">
        <f t="shared" si="5"/>
        <v>2.024865449535878E-2</v>
      </c>
    </row>
    <row r="55" spans="1:9" s="205" customFormat="1" ht="14.25" customHeight="1">
      <c r="A55" s="398">
        <v>19</v>
      </c>
      <c r="B55" s="401" t="s">
        <v>602</v>
      </c>
      <c r="C55" s="397">
        <v>773200</v>
      </c>
      <c r="D55" s="395">
        <v>8786960</v>
      </c>
      <c r="E55" s="197" t="s">
        <v>64</v>
      </c>
      <c r="F55" s="397">
        <v>1828200</v>
      </c>
      <c r="G55" s="395">
        <v>10580515</v>
      </c>
      <c r="H55" s="197">
        <f t="shared" si="4"/>
        <v>4.7873947051744885</v>
      </c>
      <c r="I55" s="365">
        <f t="shared" si="5"/>
        <v>2.0136010287019192E-2</v>
      </c>
    </row>
    <row r="56" spans="1:9" s="205" customFormat="1" ht="14.25" customHeight="1">
      <c r="A56" s="398">
        <v>20</v>
      </c>
      <c r="B56" s="401" t="s">
        <v>488</v>
      </c>
      <c r="C56" s="397">
        <v>4159459</v>
      </c>
      <c r="D56" s="395">
        <v>6587537.1799999997</v>
      </c>
      <c r="E56" s="197">
        <f t="shared" si="3"/>
        <v>0.58374855480003518</v>
      </c>
      <c r="F56" s="397">
        <v>6082453</v>
      </c>
      <c r="G56" s="395">
        <v>9442681.1099999994</v>
      </c>
      <c r="H56" s="197">
        <f t="shared" si="4"/>
        <v>0.55244621043516484</v>
      </c>
      <c r="I56" s="365">
        <f t="shared" si="5"/>
        <v>1.7970573641075297E-2</v>
      </c>
    </row>
    <row r="57" spans="1:9" s="205" customFormat="1" ht="14.25" customHeight="1">
      <c r="A57" s="398">
        <v>21</v>
      </c>
      <c r="B57" s="401" t="s">
        <v>509</v>
      </c>
      <c r="C57" s="397">
        <v>6774585.7000000002</v>
      </c>
      <c r="D57" s="395">
        <v>2229516.29</v>
      </c>
      <c r="E57" s="197">
        <f t="shared" si="3"/>
        <v>-0.67089997990578221</v>
      </c>
      <c r="F57" s="397">
        <v>15309642.850000001</v>
      </c>
      <c r="G57" s="395">
        <v>9118509.5300000012</v>
      </c>
      <c r="H57" s="197">
        <f t="shared" si="4"/>
        <v>-0.40439436639111404</v>
      </c>
      <c r="I57" s="365">
        <f t="shared" si="5"/>
        <v>1.7353635593197737E-2</v>
      </c>
    </row>
    <row r="58" spans="1:9" s="205" customFormat="1" ht="14.25" customHeight="1">
      <c r="A58" s="398">
        <v>22</v>
      </c>
      <c r="B58" s="401" t="s">
        <v>29</v>
      </c>
      <c r="C58" s="397">
        <v>3870189</v>
      </c>
      <c r="D58" s="395">
        <v>4154816</v>
      </c>
      <c r="E58" s="197">
        <f t="shared" si="3"/>
        <v>7.3543436767558479E-2</v>
      </c>
      <c r="F58" s="397">
        <v>7116620</v>
      </c>
      <c r="G58" s="395">
        <v>8836687</v>
      </c>
      <c r="H58" s="197">
        <f t="shared" si="4"/>
        <v>0.24169718208925017</v>
      </c>
      <c r="I58" s="365">
        <f t="shared" si="5"/>
        <v>1.6817292951729547E-2</v>
      </c>
    </row>
    <row r="59" spans="1:9" s="205" customFormat="1" ht="14.25" customHeight="1">
      <c r="A59" s="398">
        <v>23</v>
      </c>
      <c r="B59" s="401" t="s">
        <v>580</v>
      </c>
      <c r="C59" s="397">
        <v>2145270</v>
      </c>
      <c r="D59" s="395">
        <v>3827697</v>
      </c>
      <c r="E59" s="197">
        <f t="shared" si="3"/>
        <v>0.78424953502356343</v>
      </c>
      <c r="F59" s="397">
        <v>3635139</v>
      </c>
      <c r="G59" s="395">
        <v>6105084</v>
      </c>
      <c r="H59" s="197">
        <f t="shared" si="4"/>
        <v>0.67946370138803491</v>
      </c>
      <c r="I59" s="365">
        <f t="shared" si="5"/>
        <v>1.16187193371132E-2</v>
      </c>
    </row>
    <row r="60" spans="1:9" s="205" customFormat="1" ht="14.25" customHeight="1">
      <c r="A60" s="398">
        <v>24</v>
      </c>
      <c r="B60" s="401" t="s">
        <v>24</v>
      </c>
      <c r="C60" s="397">
        <v>3682525</v>
      </c>
      <c r="D60" s="395">
        <v>3236585</v>
      </c>
      <c r="E60" s="197">
        <f t="shared" si="3"/>
        <v>-0.12109625868120377</v>
      </c>
      <c r="F60" s="397">
        <v>7356942</v>
      </c>
      <c r="G60" s="395">
        <v>5680266</v>
      </c>
      <c r="H60" s="197">
        <f t="shared" si="4"/>
        <v>-0.22790393073643911</v>
      </c>
      <c r="I60" s="365">
        <f t="shared" si="5"/>
        <v>1.0810238878637321E-2</v>
      </c>
    </row>
    <row r="61" spans="1:9" s="205" customFormat="1" ht="14.25" customHeight="1">
      <c r="A61" s="398">
        <v>25</v>
      </c>
      <c r="B61" s="401" t="s">
        <v>33</v>
      </c>
      <c r="C61" s="397">
        <v>1267941.2</v>
      </c>
      <c r="D61" s="395">
        <v>1877220.47</v>
      </c>
      <c r="E61" s="197">
        <f t="shared" si="3"/>
        <v>0.480526439238665</v>
      </c>
      <c r="F61" s="397">
        <v>1589034.58</v>
      </c>
      <c r="G61" s="395">
        <v>4575366.47</v>
      </c>
      <c r="H61" s="197">
        <f t="shared" si="4"/>
        <v>1.8793372577203447</v>
      </c>
      <c r="I61" s="365">
        <f t="shared" si="5"/>
        <v>8.7074803359574356E-3</v>
      </c>
    </row>
    <row r="62" spans="1:9" s="205" customFormat="1" ht="14.25" customHeight="1">
      <c r="A62" s="398">
        <v>26</v>
      </c>
      <c r="B62" s="401" t="s">
        <v>30</v>
      </c>
      <c r="C62" s="397">
        <v>3240328</v>
      </c>
      <c r="D62" s="395">
        <v>2299523</v>
      </c>
      <c r="E62" s="197">
        <f t="shared" si="3"/>
        <v>-0.2903425208806022</v>
      </c>
      <c r="F62" s="397">
        <v>3240328</v>
      </c>
      <c r="G62" s="395">
        <v>4383992</v>
      </c>
      <c r="H62" s="197">
        <f t="shared" si="4"/>
        <v>0.35294698561380211</v>
      </c>
      <c r="I62" s="365">
        <f t="shared" si="5"/>
        <v>8.343271382367479E-3</v>
      </c>
    </row>
    <row r="63" spans="1:9" s="205" customFormat="1" ht="14.25" customHeight="1">
      <c r="A63" s="398">
        <v>27</v>
      </c>
      <c r="B63" s="401" t="s">
        <v>593</v>
      </c>
      <c r="C63" s="397">
        <v>1283001</v>
      </c>
      <c r="D63" s="395">
        <v>2297438</v>
      </c>
      <c r="E63" s="197">
        <f t="shared" si="3"/>
        <v>0.79067514366707425</v>
      </c>
      <c r="F63" s="397">
        <v>1657773</v>
      </c>
      <c r="G63" s="395">
        <v>4189412</v>
      </c>
      <c r="H63" s="197">
        <f t="shared" si="4"/>
        <v>1.527132484363058</v>
      </c>
      <c r="I63" s="365">
        <f t="shared" si="5"/>
        <v>7.9729619142888258E-3</v>
      </c>
    </row>
    <row r="64" spans="1:9" s="205" customFormat="1" ht="14.25" customHeight="1">
      <c r="A64" s="398">
        <v>28</v>
      </c>
      <c r="B64" s="401" t="s">
        <v>32</v>
      </c>
      <c r="C64" s="397">
        <v>2403473</v>
      </c>
      <c r="D64" s="395">
        <v>1604391</v>
      </c>
      <c r="E64" s="197">
        <f t="shared" si="3"/>
        <v>-0.33246972193987612</v>
      </c>
      <c r="F64" s="397">
        <v>4689382</v>
      </c>
      <c r="G64" s="395">
        <v>4107337</v>
      </c>
      <c r="H64" s="197">
        <f t="shared" si="4"/>
        <v>-0.12411976674111858</v>
      </c>
      <c r="I64" s="365">
        <f t="shared" si="5"/>
        <v>7.8167631806442834E-3</v>
      </c>
    </row>
    <row r="65" spans="1:9" s="205" customFormat="1" ht="14.25" customHeight="1">
      <c r="A65" s="398">
        <v>29</v>
      </c>
      <c r="B65" s="401" t="s">
        <v>311</v>
      </c>
      <c r="C65" s="397">
        <v>999461</v>
      </c>
      <c r="D65" s="395">
        <v>3587312</v>
      </c>
      <c r="E65" s="197">
        <f t="shared" si="3"/>
        <v>2.5892466039195128</v>
      </c>
      <c r="F65" s="397">
        <v>2193863</v>
      </c>
      <c r="G65" s="395">
        <v>3928999</v>
      </c>
      <c r="H65" s="197">
        <f t="shared" si="4"/>
        <v>0.79090444571971896</v>
      </c>
      <c r="I65" s="365">
        <f t="shared" si="5"/>
        <v>7.4773642191980367E-3</v>
      </c>
    </row>
    <row r="66" spans="1:9" s="205" customFormat="1" ht="14.25" customHeight="1">
      <c r="A66" s="398">
        <v>30</v>
      </c>
      <c r="B66" s="401" t="s">
        <v>594</v>
      </c>
      <c r="C66" s="397">
        <v>474740</v>
      </c>
      <c r="D66" s="395">
        <v>2056680</v>
      </c>
      <c r="E66" s="197">
        <f t="shared" si="3"/>
        <v>3.3322239541643848</v>
      </c>
      <c r="F66" s="397">
        <v>1018536</v>
      </c>
      <c r="G66" s="395">
        <v>3883680</v>
      </c>
      <c r="H66" s="197">
        <f t="shared" si="4"/>
        <v>2.8130021913805696</v>
      </c>
      <c r="I66" s="365">
        <f t="shared" si="5"/>
        <v>7.3911166357677948E-3</v>
      </c>
    </row>
    <row r="67" spans="1:9" s="205" customFormat="1" ht="14.25" customHeight="1">
      <c r="A67" s="398">
        <v>31</v>
      </c>
      <c r="B67" s="401" t="s">
        <v>595</v>
      </c>
      <c r="C67" s="397">
        <v>766592</v>
      </c>
      <c r="D67" s="395">
        <v>3417160.5</v>
      </c>
      <c r="E67" s="197">
        <f t="shared" si="3"/>
        <v>3.4576000010435797</v>
      </c>
      <c r="F67" s="397">
        <v>1652671</v>
      </c>
      <c r="G67" s="395">
        <v>3653908.43</v>
      </c>
      <c r="H67" s="197">
        <f t="shared" si="4"/>
        <v>1.2109109617098626</v>
      </c>
      <c r="I67" s="365">
        <f t="shared" si="5"/>
        <v>6.9538333185394235E-3</v>
      </c>
    </row>
    <row r="68" spans="1:9" s="205" customFormat="1" ht="14.25" customHeight="1">
      <c r="A68" s="398">
        <v>32</v>
      </c>
      <c r="B68" s="401" t="s">
        <v>596</v>
      </c>
      <c r="C68" s="397">
        <v>1062705</v>
      </c>
      <c r="D68" s="395">
        <v>2150303</v>
      </c>
      <c r="E68" s="197">
        <f t="shared" si="3"/>
        <v>1.0234241863922726</v>
      </c>
      <c r="F68" s="397">
        <v>1391498</v>
      </c>
      <c r="G68" s="395">
        <v>3235356</v>
      </c>
      <c r="H68" s="197">
        <f t="shared" si="4"/>
        <v>1.3250885017441636</v>
      </c>
      <c r="I68" s="365">
        <f t="shared" si="5"/>
        <v>6.1572770038291393E-3</v>
      </c>
    </row>
    <row r="69" spans="1:9" s="205" customFormat="1" ht="14.25" customHeight="1">
      <c r="A69" s="398">
        <v>33</v>
      </c>
      <c r="B69" s="401" t="s">
        <v>489</v>
      </c>
      <c r="C69" s="397">
        <v>1340122.23</v>
      </c>
      <c r="D69" s="395">
        <v>114598</v>
      </c>
      <c r="E69" s="197">
        <f t="shared" si="3"/>
        <v>-0.91448690467585181</v>
      </c>
      <c r="F69" s="397">
        <v>1952246.52</v>
      </c>
      <c r="G69" s="395">
        <v>2913807.87</v>
      </c>
      <c r="H69" s="197">
        <f t="shared" si="4"/>
        <v>0.49254094713407404</v>
      </c>
      <c r="I69" s="365">
        <f t="shared" si="5"/>
        <v>5.5453317012184641E-3</v>
      </c>
    </row>
    <row r="70" spans="1:9" s="205" customFormat="1" ht="14.25" customHeight="1">
      <c r="A70" s="398">
        <v>34</v>
      </c>
      <c r="B70" s="401" t="s">
        <v>25</v>
      </c>
      <c r="C70" s="397">
        <v>2321871</v>
      </c>
      <c r="D70" s="395">
        <v>2182014</v>
      </c>
      <c r="E70" s="197">
        <f t="shared" si="3"/>
        <v>-6.0234612517232833E-2</v>
      </c>
      <c r="F70" s="397">
        <v>3381620</v>
      </c>
      <c r="G70" s="395">
        <v>2897638</v>
      </c>
      <c r="H70" s="197">
        <f t="shared" si="4"/>
        <v>-0.14312134420780576</v>
      </c>
      <c r="I70" s="365">
        <f t="shared" si="5"/>
        <v>5.5145584667719589E-3</v>
      </c>
    </row>
    <row r="71" spans="1:9" s="205" customFormat="1" ht="14.25" customHeight="1">
      <c r="A71" s="398">
        <v>35</v>
      </c>
      <c r="B71" s="401" t="s">
        <v>469</v>
      </c>
      <c r="C71" s="397">
        <v>70000</v>
      </c>
      <c r="D71" s="395">
        <v>874939.04</v>
      </c>
      <c r="E71" s="197" t="s">
        <v>64</v>
      </c>
      <c r="F71" s="397">
        <v>170000</v>
      </c>
      <c r="G71" s="395">
        <v>2236156.2800000003</v>
      </c>
      <c r="H71" s="197" t="s">
        <v>64</v>
      </c>
      <c r="I71" s="365">
        <f t="shared" si="5"/>
        <v>4.2556780891537483E-3</v>
      </c>
    </row>
    <row r="72" spans="1:9" s="205" customFormat="1" ht="14.25" customHeight="1">
      <c r="A72" s="398">
        <v>36</v>
      </c>
      <c r="B72" s="401" t="s">
        <v>491</v>
      </c>
      <c r="C72" s="397">
        <v>1446339.0699999998</v>
      </c>
      <c r="D72" s="395">
        <v>185367</v>
      </c>
      <c r="E72" s="197">
        <f t="shared" si="3"/>
        <v>-0.87183710663364711</v>
      </c>
      <c r="F72" s="397">
        <v>2553117.63</v>
      </c>
      <c r="G72" s="395">
        <v>2130558.7800000003</v>
      </c>
      <c r="H72" s="197">
        <f t="shared" si="4"/>
        <v>-0.16550700407799057</v>
      </c>
      <c r="I72" s="365">
        <f t="shared" si="5"/>
        <v>4.0547131695554579E-3</v>
      </c>
    </row>
    <row r="73" spans="1:9" s="205" customFormat="1" ht="14.25" customHeight="1">
      <c r="A73" s="398">
        <v>37</v>
      </c>
      <c r="B73" s="401" t="s">
        <v>597</v>
      </c>
      <c r="C73" s="397">
        <v>0</v>
      </c>
      <c r="D73" s="395">
        <v>1898372</v>
      </c>
      <c r="E73" s="197" t="s">
        <v>64</v>
      </c>
      <c r="F73" s="397">
        <v>0</v>
      </c>
      <c r="G73" s="395">
        <v>1898372</v>
      </c>
      <c r="H73" s="197" t="s">
        <v>64</v>
      </c>
      <c r="I73" s="365">
        <f t="shared" si="5"/>
        <v>3.6128334131740464E-3</v>
      </c>
    </row>
    <row r="74" spans="1:9" s="205" customFormat="1" ht="14.25" customHeight="1">
      <c r="A74" s="398">
        <v>38</v>
      </c>
      <c r="B74" s="402" t="s">
        <v>603</v>
      </c>
      <c r="C74" s="397">
        <v>0</v>
      </c>
      <c r="D74" s="396">
        <v>1426918</v>
      </c>
      <c r="E74" s="197" t="s">
        <v>64</v>
      </c>
      <c r="F74" s="397">
        <v>240669</v>
      </c>
      <c r="G74" s="395">
        <v>1783750</v>
      </c>
      <c r="H74" s="197">
        <f t="shared" si="4"/>
        <v>6.4116317431825456</v>
      </c>
      <c r="I74" s="365">
        <f t="shared" si="5"/>
        <v>3.39469376958215E-3</v>
      </c>
    </row>
    <row r="75" spans="1:9" s="205" customFormat="1" ht="14.25" customHeight="1">
      <c r="A75" s="398">
        <v>39</v>
      </c>
      <c r="B75" s="401" t="s">
        <v>492</v>
      </c>
      <c r="C75" s="397">
        <v>719994.96</v>
      </c>
      <c r="D75" s="395">
        <v>0</v>
      </c>
      <c r="E75" s="197">
        <f t="shared" si="3"/>
        <v>-1</v>
      </c>
      <c r="F75" s="397">
        <v>1788457.96</v>
      </c>
      <c r="G75" s="395">
        <v>1634692</v>
      </c>
      <c r="H75" s="197">
        <f t="shared" si="4"/>
        <v>-8.5976837834085829E-2</v>
      </c>
      <c r="I75" s="365">
        <f t="shared" si="5"/>
        <v>3.1110182186885964E-3</v>
      </c>
    </row>
    <row r="76" spans="1:9" s="205" customFormat="1" ht="14.25" customHeight="1">
      <c r="A76" s="398">
        <v>40</v>
      </c>
      <c r="B76" s="401" t="s">
        <v>310</v>
      </c>
      <c r="C76" s="397">
        <v>903584.7</v>
      </c>
      <c r="D76" s="395">
        <v>958451</v>
      </c>
      <c r="E76" s="197">
        <f t="shared" si="3"/>
        <v>6.0720704987589968E-2</v>
      </c>
      <c r="F76" s="397">
        <v>1802198.38</v>
      </c>
      <c r="G76" s="395">
        <v>1618738.8399999999</v>
      </c>
      <c r="H76" s="197">
        <f t="shared" si="4"/>
        <v>-0.10179763894804972</v>
      </c>
      <c r="I76" s="365">
        <f t="shared" si="5"/>
        <v>3.0806574097988152E-3</v>
      </c>
    </row>
    <row r="77" spans="1:9" s="205" customFormat="1" ht="14.25" customHeight="1">
      <c r="A77" s="398">
        <v>41</v>
      </c>
      <c r="B77" s="401" t="s">
        <v>471</v>
      </c>
      <c r="C77" s="397">
        <v>480000</v>
      </c>
      <c r="D77" s="395">
        <v>1055000</v>
      </c>
      <c r="E77" s="197">
        <f t="shared" si="3"/>
        <v>1.1979166666666665</v>
      </c>
      <c r="F77" s="397">
        <v>970000</v>
      </c>
      <c r="G77" s="395">
        <v>1525000</v>
      </c>
      <c r="H77" s="197">
        <f t="shared" si="4"/>
        <v>0.57216494845360821</v>
      </c>
      <c r="I77" s="365">
        <f t="shared" si="5"/>
        <v>2.9022609662860709E-3</v>
      </c>
    </row>
    <row r="78" spans="1:9" s="205" customFormat="1" ht="14.25" customHeight="1">
      <c r="A78" s="398">
        <v>42</v>
      </c>
      <c r="B78" s="401" t="s">
        <v>312</v>
      </c>
      <c r="C78" s="397">
        <v>855275.27</v>
      </c>
      <c r="D78" s="395">
        <v>996441.01</v>
      </c>
      <c r="E78" s="197">
        <f t="shared" si="3"/>
        <v>0.16505298931418877</v>
      </c>
      <c r="F78" s="397">
        <v>1688382.52</v>
      </c>
      <c r="G78" s="395">
        <v>1406516.21</v>
      </c>
      <c r="H78" s="197">
        <f t="shared" si="4"/>
        <v>-0.16694457959680842</v>
      </c>
      <c r="I78" s="365">
        <f t="shared" si="5"/>
        <v>2.6767718653977848E-3</v>
      </c>
    </row>
    <row r="79" spans="1:9" s="205" customFormat="1" ht="14.25" customHeight="1">
      <c r="A79" s="398">
        <v>43</v>
      </c>
      <c r="B79" s="401" t="s">
        <v>487</v>
      </c>
      <c r="C79" s="397">
        <v>77016.010000000009</v>
      </c>
      <c r="D79" s="395">
        <v>0</v>
      </c>
      <c r="E79" s="197">
        <f t="shared" si="3"/>
        <v>-1</v>
      </c>
      <c r="F79" s="397">
        <v>936329.98</v>
      </c>
      <c r="G79" s="395">
        <v>1232677.07</v>
      </c>
      <c r="H79" s="197">
        <f t="shared" si="4"/>
        <v>0.31649855962104301</v>
      </c>
      <c r="I79" s="365">
        <f t="shared" si="5"/>
        <v>2.3459347831454968E-3</v>
      </c>
    </row>
    <row r="80" spans="1:9" s="205" customFormat="1" ht="14.25" customHeight="1">
      <c r="A80" s="398">
        <v>44</v>
      </c>
      <c r="B80" s="401" t="s">
        <v>598</v>
      </c>
      <c r="C80" s="397">
        <v>0</v>
      </c>
      <c r="D80" s="395">
        <v>0</v>
      </c>
      <c r="E80" s="197" t="s">
        <v>54</v>
      </c>
      <c r="F80" s="397">
        <v>0</v>
      </c>
      <c r="G80" s="395">
        <v>1223000</v>
      </c>
      <c r="H80" s="197" t="s">
        <v>64</v>
      </c>
      <c r="I80" s="365">
        <f t="shared" si="5"/>
        <v>2.3275181388641734E-3</v>
      </c>
    </row>
    <row r="81" spans="1:29" s="205" customFormat="1" ht="14.25" customHeight="1">
      <c r="A81" s="398">
        <v>45</v>
      </c>
      <c r="B81" s="401" t="s">
        <v>568</v>
      </c>
      <c r="C81" s="397">
        <v>0</v>
      </c>
      <c r="D81" s="395">
        <v>1075309.6100000001</v>
      </c>
      <c r="E81" s="197" t="s">
        <v>64</v>
      </c>
      <c r="F81" s="397">
        <v>0</v>
      </c>
      <c r="G81" s="395">
        <v>1162903.8900000001</v>
      </c>
      <c r="H81" s="197" t="s">
        <v>64</v>
      </c>
      <c r="I81" s="365">
        <f t="shared" si="5"/>
        <v>2.2131479131076923E-3</v>
      </c>
    </row>
    <row r="82" spans="1:29" s="205" customFormat="1" ht="14.25" customHeight="1">
      <c r="A82" s="398">
        <v>46</v>
      </c>
      <c r="B82" s="401" t="s">
        <v>506</v>
      </c>
      <c r="C82" s="397">
        <v>640470</v>
      </c>
      <c r="D82" s="395">
        <v>881090</v>
      </c>
      <c r="E82" s="197">
        <f t="shared" si="3"/>
        <v>0.37569285056286783</v>
      </c>
      <c r="F82" s="397">
        <v>1104490</v>
      </c>
      <c r="G82" s="395">
        <v>967050</v>
      </c>
      <c r="H82" s="197">
        <f t="shared" si="4"/>
        <v>-0.1244375232007533</v>
      </c>
      <c r="I82" s="365">
        <f t="shared" si="5"/>
        <v>1.8404140770143899E-3</v>
      </c>
    </row>
    <row r="83" spans="1:29" s="205" customFormat="1" ht="14.25" customHeight="1">
      <c r="A83" s="398">
        <v>47</v>
      </c>
      <c r="B83" s="401" t="s">
        <v>470</v>
      </c>
      <c r="C83" s="397">
        <v>763589.63</v>
      </c>
      <c r="D83" s="395">
        <v>411891.02</v>
      </c>
      <c r="E83" s="197">
        <f t="shared" si="3"/>
        <v>-0.46058589087963386</v>
      </c>
      <c r="F83" s="397">
        <v>922794.59</v>
      </c>
      <c r="G83" s="395">
        <v>936610.87</v>
      </c>
      <c r="H83" s="197">
        <f t="shared" si="4"/>
        <v>1.4972216081154066E-2</v>
      </c>
      <c r="I83" s="365">
        <f t="shared" si="5"/>
        <v>1.7824847007214672E-3</v>
      </c>
    </row>
    <row r="84" spans="1:29" s="205" customFormat="1" ht="14.25" customHeight="1">
      <c r="A84" s="398">
        <v>48</v>
      </c>
      <c r="B84" s="401" t="s">
        <v>604</v>
      </c>
      <c r="C84" s="397">
        <v>206352</v>
      </c>
      <c r="D84" s="395">
        <v>726680</v>
      </c>
      <c r="E84" s="197">
        <f t="shared" si="3"/>
        <v>2.5215554004807319</v>
      </c>
      <c r="F84" s="397">
        <v>289352</v>
      </c>
      <c r="G84" s="395">
        <v>900377</v>
      </c>
      <c r="H84" s="197">
        <f t="shared" si="4"/>
        <v>2.1117013188089246</v>
      </c>
      <c r="I84" s="365">
        <f t="shared" si="5"/>
        <v>1.7135272275683631E-3</v>
      </c>
    </row>
    <row r="85" spans="1:29" s="205" customFormat="1" ht="14.25" customHeight="1">
      <c r="A85" s="398">
        <v>49</v>
      </c>
      <c r="B85" s="401" t="s">
        <v>569</v>
      </c>
      <c r="C85" s="397">
        <v>387826.96</v>
      </c>
      <c r="D85" s="395">
        <v>812825</v>
      </c>
      <c r="E85" s="197">
        <f t="shared" si="3"/>
        <v>1.0958444972469166</v>
      </c>
      <c r="F85" s="397">
        <v>418329.13</v>
      </c>
      <c r="G85" s="395">
        <v>898663.6</v>
      </c>
      <c r="H85" s="197">
        <f t="shared" si="4"/>
        <v>1.1482214255555188</v>
      </c>
      <c r="I85" s="365">
        <f t="shared" si="5"/>
        <v>1.7102664184276189E-3</v>
      </c>
    </row>
    <row r="86" spans="1:29" s="205" customFormat="1" ht="14.25" customHeight="1">
      <c r="A86" s="398">
        <v>50</v>
      </c>
      <c r="B86" s="401" t="s">
        <v>309</v>
      </c>
      <c r="C86" s="397">
        <v>945857.95</v>
      </c>
      <c r="D86" s="395">
        <v>308056.37</v>
      </c>
      <c r="E86" s="197">
        <f t="shared" si="3"/>
        <v>-0.67431011178792755</v>
      </c>
      <c r="F86" s="397">
        <v>1692773.42</v>
      </c>
      <c r="G86" s="395">
        <v>862269.04999999993</v>
      </c>
      <c r="H86" s="197">
        <f t="shared" si="4"/>
        <v>-0.49061756298134696</v>
      </c>
      <c r="I86" s="365">
        <f t="shared" si="5"/>
        <v>1.6410031516403752E-3</v>
      </c>
    </row>
    <row r="87" spans="1:29" s="207" customFormat="1" ht="14.25" customHeight="1">
      <c r="A87" s="399"/>
      <c r="B87" s="403" t="s">
        <v>570</v>
      </c>
      <c r="C87" s="397">
        <v>18421082.840000033</v>
      </c>
      <c r="D87" s="395">
        <v>18364205.869999945</v>
      </c>
      <c r="E87" s="197">
        <f t="shared" si="3"/>
        <v>-3.0876018795477078E-3</v>
      </c>
      <c r="F87" s="397">
        <v>42603274.120000005</v>
      </c>
      <c r="G87" s="395">
        <v>32793310.060000122</v>
      </c>
      <c r="H87" s="197">
        <f t="shared" si="4"/>
        <v>-0.23026314908023982</v>
      </c>
      <c r="I87" s="365">
        <f t="shared" si="5"/>
        <v>6.2409668027839135E-2</v>
      </c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</row>
    <row r="88" spans="1:29" s="201" customFormat="1" ht="13.5" thickBot="1">
      <c r="A88" s="400"/>
      <c r="B88" s="642" t="s">
        <v>55</v>
      </c>
      <c r="C88" s="643">
        <f>SUM(C37:C87)</f>
        <v>194811820.45999998</v>
      </c>
      <c r="D88" s="643">
        <f>SUM(D37:D87)</f>
        <v>292884667.97999996</v>
      </c>
      <c r="E88" s="644">
        <v>-0.67431011178792755</v>
      </c>
      <c r="F88" s="643">
        <f>SUM(F37:F87)</f>
        <v>425874287.21999991</v>
      </c>
      <c r="G88" s="643">
        <f>SUM(G37:G87)</f>
        <v>525452403.3900001</v>
      </c>
      <c r="H88" s="644">
        <f t="shared" ref="H88" si="6">+G88/F88-1</f>
        <v>0.23382044692113491</v>
      </c>
      <c r="I88" s="644">
        <f t="shared" ref="I88" si="7">+G88/$G$88</f>
        <v>1</v>
      </c>
    </row>
    <row r="89" spans="1:29" s="201" customFormat="1">
      <c r="C89" s="595"/>
      <c r="D89" s="595"/>
      <c r="E89" s="595"/>
      <c r="F89" s="595"/>
      <c r="G89" s="595"/>
    </row>
    <row r="90" spans="1:29" s="201" customFormat="1"/>
    <row r="91" spans="1:29" s="201" customFormat="1">
      <c r="A91" s="217" t="s">
        <v>296</v>
      </c>
      <c r="B91" s="217"/>
      <c r="C91" s="217"/>
      <c r="D91" s="217"/>
      <c r="E91" s="217"/>
      <c r="F91" s="217"/>
      <c r="G91" s="217"/>
      <c r="H91" s="217"/>
      <c r="I91" s="217"/>
    </row>
    <row r="92" spans="1:29" s="201" customFormat="1"/>
    <row r="93" spans="1:29" s="201" customFormat="1"/>
    <row r="94" spans="1:29" s="201" customFormat="1"/>
    <row r="95" spans="1:29" s="201" customFormat="1"/>
    <row r="96" spans="1:29" s="201" customFormat="1"/>
    <row r="97" s="201" customFormat="1"/>
    <row r="98" s="201" customFormat="1"/>
    <row r="99" s="201" customFormat="1"/>
    <row r="100" s="201" customFormat="1"/>
    <row r="101" s="201" customFormat="1"/>
    <row r="102" s="201" customFormat="1"/>
    <row r="103" s="201" customFormat="1"/>
    <row r="104" s="201" customFormat="1"/>
    <row r="105" s="201" customFormat="1"/>
    <row r="106" s="201" customFormat="1"/>
    <row r="107" s="201" customFormat="1"/>
    <row r="108" s="201" customFormat="1"/>
    <row r="109" s="201" customFormat="1"/>
    <row r="110" s="201" customFormat="1"/>
    <row r="111" s="201" customFormat="1"/>
    <row r="112" s="201" customFormat="1"/>
    <row r="113" s="201" customFormat="1"/>
    <row r="114" s="201" customFormat="1"/>
    <row r="115" s="201" customFormat="1"/>
    <row r="116" s="201" customFormat="1"/>
    <row r="117" s="201" customFormat="1"/>
    <row r="118" s="201" customFormat="1"/>
    <row r="119" s="201" customFormat="1"/>
    <row r="120" s="201" customFormat="1"/>
    <row r="121" s="201" customFormat="1"/>
    <row r="122" s="201" customFormat="1"/>
    <row r="123" s="201" customFormat="1"/>
    <row r="124" s="201" customFormat="1"/>
    <row r="125" s="201" customFormat="1"/>
    <row r="126" s="201" customFormat="1"/>
    <row r="127" s="201" customFormat="1"/>
    <row r="128" s="201" customFormat="1"/>
    <row r="129" s="201" customFormat="1"/>
    <row r="130" s="201" customFormat="1"/>
    <row r="131" s="201" customFormat="1"/>
    <row r="132" s="201" customFormat="1"/>
    <row r="133" s="201" customFormat="1"/>
    <row r="134" s="201" customFormat="1"/>
    <row r="135" s="201" customFormat="1"/>
    <row r="136" s="201" customFormat="1"/>
    <row r="137" s="201" customFormat="1"/>
    <row r="138" s="201" customFormat="1"/>
    <row r="139" s="201" customFormat="1"/>
    <row r="140" s="201" customFormat="1"/>
    <row r="141" s="201" customFormat="1"/>
    <row r="142" s="201" customFormat="1"/>
    <row r="143" s="201" customFormat="1"/>
    <row r="144" s="201" customFormat="1"/>
    <row r="145" s="201" customFormat="1"/>
    <row r="146" s="201" customFormat="1"/>
    <row r="147" s="201" customFormat="1"/>
    <row r="148" s="201" customFormat="1"/>
    <row r="149" s="201" customFormat="1"/>
    <row r="150" s="201" customFormat="1"/>
    <row r="151" s="201" customFormat="1"/>
    <row r="152" s="201" customFormat="1"/>
    <row r="153" s="201" customFormat="1"/>
    <row r="154" s="201" customFormat="1"/>
    <row r="155" s="201" customFormat="1"/>
    <row r="156" s="201" customFormat="1"/>
    <row r="157" s="201" customFormat="1"/>
    <row r="158" s="201" customFormat="1"/>
    <row r="159" s="201" customFormat="1"/>
    <row r="160" s="201" customFormat="1"/>
    <row r="161" s="201" customFormat="1"/>
    <row r="162" s="201" customFormat="1"/>
    <row r="163" s="201" customFormat="1"/>
    <row r="164" s="201" customFormat="1"/>
    <row r="165" s="201" customFormat="1"/>
    <row r="166" s="201" customFormat="1"/>
    <row r="167" s="201" customFormat="1"/>
    <row r="168" s="201" customFormat="1"/>
    <row r="169" s="201" customFormat="1"/>
    <row r="170" s="201" customFormat="1"/>
    <row r="171" s="201" customFormat="1"/>
    <row r="172" s="201" customFormat="1"/>
    <row r="173" s="201" customFormat="1"/>
    <row r="174" s="201" customFormat="1"/>
    <row r="175" s="201" customFormat="1"/>
    <row r="176" s="201" customFormat="1"/>
    <row r="177" s="201" customFormat="1"/>
    <row r="178" s="201" customFormat="1"/>
    <row r="179" s="201" customFormat="1"/>
    <row r="180" s="201" customFormat="1"/>
    <row r="181" s="201" customFormat="1"/>
    <row r="182" s="201" customFormat="1"/>
    <row r="183" s="201" customFormat="1"/>
    <row r="184" s="201" customFormat="1"/>
    <row r="185" s="201" customFormat="1"/>
    <row r="186" s="201" customFormat="1"/>
    <row r="187" s="201" customFormat="1"/>
    <row r="188" s="201" customFormat="1"/>
    <row r="189" s="201" customFormat="1"/>
    <row r="190" s="201" customFormat="1"/>
    <row r="191" s="201" customFormat="1"/>
    <row r="192" s="201" customFormat="1"/>
    <row r="193" s="201" customFormat="1"/>
    <row r="194" s="201" customFormat="1"/>
    <row r="195" s="201" customFormat="1"/>
    <row r="196" s="201" customFormat="1"/>
    <row r="197" s="201" customFormat="1"/>
    <row r="198" s="201" customFormat="1"/>
    <row r="199" s="201" customFormat="1"/>
    <row r="200" s="201" customFormat="1"/>
    <row r="201" s="201" customFormat="1"/>
    <row r="202" s="201" customFormat="1"/>
    <row r="203" s="201" customFormat="1"/>
    <row r="204" s="201" customFormat="1"/>
    <row r="205" s="201" customFormat="1"/>
    <row r="206" s="201" customFormat="1"/>
    <row r="207" s="201" customFormat="1"/>
    <row r="208" s="201" customFormat="1"/>
    <row r="209" s="201" customFormat="1"/>
    <row r="210" s="201" customFormat="1"/>
    <row r="211" s="201" customFormat="1"/>
    <row r="212" s="201" customFormat="1"/>
    <row r="213" s="201" customFormat="1"/>
    <row r="214" s="201" customFormat="1"/>
    <row r="215" s="201" customFormat="1"/>
    <row r="216" s="201" customFormat="1"/>
    <row r="217" s="201" customFormat="1"/>
    <row r="218" s="201" customFormat="1"/>
    <row r="219" s="201" customFormat="1"/>
    <row r="220" s="201" customFormat="1"/>
    <row r="221" s="201" customFormat="1"/>
    <row r="222" s="201" customFormat="1"/>
    <row r="223" s="201" customFormat="1"/>
    <row r="224" s="201" customFormat="1"/>
    <row r="225" s="201" customFormat="1"/>
    <row r="226" s="201" customFormat="1"/>
    <row r="227" s="201" customFormat="1"/>
    <row r="228" s="201" customFormat="1"/>
    <row r="229" s="201" customFormat="1"/>
    <row r="230" s="201" customFormat="1"/>
    <row r="231" s="201" customFormat="1"/>
    <row r="232" s="201" customFormat="1"/>
    <row r="233" s="201" customFormat="1"/>
    <row r="234" s="201" customFormat="1"/>
    <row r="235" s="201" customFormat="1"/>
    <row r="236" s="201" customFormat="1"/>
    <row r="237" s="201" customFormat="1"/>
    <row r="238" s="201" customFormat="1"/>
    <row r="239" s="201" customFormat="1"/>
    <row r="240" s="201" customFormat="1"/>
    <row r="241" s="201" customFormat="1"/>
    <row r="242" s="201" customFormat="1"/>
    <row r="243" s="201" customFormat="1"/>
    <row r="244" s="201" customFormat="1"/>
    <row r="245" s="201" customFormat="1"/>
    <row r="246" s="201" customFormat="1"/>
    <row r="247" s="201" customFormat="1"/>
    <row r="248" s="201" customFormat="1"/>
    <row r="249" s="201" customFormat="1"/>
    <row r="250" s="201" customFormat="1"/>
    <row r="251" s="201" customFormat="1"/>
    <row r="252" s="201" customFormat="1"/>
    <row r="253" s="201" customFormat="1"/>
    <row r="254" s="201" customFormat="1"/>
    <row r="255" s="201" customFormat="1"/>
    <row r="256" s="201" customFormat="1"/>
    <row r="257" s="201" customFormat="1"/>
    <row r="258" s="201" customFormat="1"/>
    <row r="259" s="201" customFormat="1"/>
    <row r="260" s="201" customFormat="1"/>
    <row r="261" s="201" customFormat="1"/>
    <row r="262" s="201" customFormat="1"/>
    <row r="263" s="201" customFormat="1"/>
    <row r="264" s="201" customFormat="1"/>
    <row r="265" s="201" customFormat="1"/>
    <row r="266" s="201" customFormat="1"/>
    <row r="267" s="201" customFormat="1"/>
    <row r="268" s="201" customFormat="1"/>
    <row r="269" s="201" customFormat="1"/>
    <row r="270" s="201" customFormat="1"/>
    <row r="271" s="201" customFormat="1"/>
    <row r="272" s="201" customFormat="1"/>
    <row r="273" s="201" customFormat="1"/>
    <row r="274" s="201" customFormat="1"/>
    <row r="275" s="201" customFormat="1"/>
    <row r="276" s="201" customFormat="1"/>
    <row r="277" s="201" customFormat="1"/>
    <row r="278" s="201" customFormat="1"/>
    <row r="279" s="201" customFormat="1"/>
    <row r="280" s="201" customFormat="1"/>
    <row r="281" s="201" customFormat="1"/>
    <row r="282" s="201" customFormat="1"/>
    <row r="283" s="201" customFormat="1"/>
    <row r="284" s="201" customFormat="1"/>
    <row r="285" s="201" customFormat="1"/>
    <row r="286" s="201" customFormat="1"/>
    <row r="287" s="201" customFormat="1"/>
    <row r="288" s="201" customFormat="1"/>
    <row r="289" s="201" customFormat="1"/>
  </sheetData>
  <mergeCells count="5">
    <mergeCell ref="A36:B36"/>
    <mergeCell ref="C5:E5"/>
    <mergeCell ref="F5:I5"/>
    <mergeCell ref="C35:E35"/>
    <mergeCell ref="F35:I35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8"/>
  <sheetViews>
    <sheetView zoomScale="110" zoomScaleNormal="110" zoomScaleSheetLayoutView="50" workbookViewId="0">
      <selection activeCell="B66" sqref="B66"/>
    </sheetView>
  </sheetViews>
  <sheetFormatPr baseColWidth="10" defaultRowHeight="15"/>
  <cols>
    <col min="1" max="1" width="90.140625" style="200" bestFit="1" customWidth="1"/>
    <col min="2" max="2" width="10.7109375" style="200" bestFit="1" customWidth="1"/>
    <col min="3" max="3" width="11.28515625" style="200" bestFit="1" customWidth="1"/>
    <col min="4" max="4" width="8.28515625" style="200" bestFit="1" customWidth="1"/>
    <col min="5" max="6" width="11.7109375" style="200" bestFit="1" customWidth="1"/>
    <col min="7" max="7" width="7.7109375" style="200" bestFit="1" customWidth="1"/>
    <col min="8" max="8" width="6.7109375" style="200" bestFit="1" customWidth="1"/>
    <col min="9" max="12" width="11.42578125" style="200"/>
  </cols>
  <sheetData>
    <row r="1" spans="1:12">
      <c r="A1" s="373" t="s">
        <v>324</v>
      </c>
      <c r="B1" s="370"/>
      <c r="C1" s="370"/>
      <c r="D1" s="370"/>
      <c r="E1" s="370"/>
      <c r="F1" s="370"/>
      <c r="G1" s="370"/>
      <c r="H1" s="370"/>
    </row>
    <row r="2" spans="1:12" ht="15.75">
      <c r="A2" s="374" t="s">
        <v>298</v>
      </c>
      <c r="B2" s="370"/>
      <c r="C2" s="370"/>
      <c r="D2" s="370"/>
      <c r="E2" s="370"/>
      <c r="F2" s="370"/>
      <c r="G2" s="370"/>
      <c r="H2" s="370"/>
    </row>
    <row r="3" spans="1:12" s="124" customFormat="1">
      <c r="A3" s="206"/>
      <c r="B3" s="370"/>
      <c r="C3" s="370"/>
      <c r="D3" s="370"/>
      <c r="E3" s="370"/>
      <c r="F3" s="370"/>
      <c r="G3" s="370"/>
      <c r="H3" s="370"/>
      <c r="I3" s="200"/>
      <c r="J3" s="200"/>
      <c r="K3" s="200"/>
      <c r="L3" s="200"/>
    </row>
    <row r="4" spans="1:12" ht="15.75" thickBot="1">
      <c r="A4" s="1" t="s">
        <v>320</v>
      </c>
      <c r="B4" s="370"/>
      <c r="C4" s="370"/>
      <c r="D4" s="370"/>
      <c r="E4" s="370"/>
      <c r="F4" s="370"/>
      <c r="G4" s="370"/>
      <c r="H4" s="370"/>
    </row>
    <row r="5" spans="1:12" ht="15.75" thickBot="1">
      <c r="A5" s="371"/>
      <c r="B5" s="604" t="s">
        <v>505</v>
      </c>
      <c r="C5" s="605"/>
      <c r="D5" s="606"/>
      <c r="E5" s="607" t="s">
        <v>508</v>
      </c>
      <c r="F5" s="608"/>
      <c r="G5" s="608"/>
      <c r="H5" s="609"/>
    </row>
    <row r="6" spans="1:12">
      <c r="A6" s="142" t="s">
        <v>321</v>
      </c>
      <c r="B6" s="596">
        <v>2017</v>
      </c>
      <c r="C6" s="597">
        <v>2018</v>
      </c>
      <c r="D6" s="598" t="s">
        <v>214</v>
      </c>
      <c r="E6" s="597">
        <v>2017</v>
      </c>
      <c r="F6" s="597">
        <v>2018</v>
      </c>
      <c r="G6" s="546" t="s">
        <v>214</v>
      </c>
      <c r="H6" s="547" t="s">
        <v>215</v>
      </c>
    </row>
    <row r="7" spans="1:12">
      <c r="A7" s="599" t="s">
        <v>465</v>
      </c>
      <c r="B7" s="640">
        <f>SUM(B8:B18)</f>
        <v>15263055.970000001</v>
      </c>
      <c r="C7" s="640">
        <f>SUM(C8:C18)</f>
        <v>46121739.040000007</v>
      </c>
      <c r="D7" s="493">
        <f>C7/B7-1</f>
        <v>2.0217892885051123</v>
      </c>
      <c r="E7" s="640">
        <f>SUM(E8:E18)</f>
        <v>86010608.709999993</v>
      </c>
      <c r="F7" s="640">
        <f>SUM(F8:F18)</f>
        <v>82535581.430000007</v>
      </c>
      <c r="G7" s="493">
        <f>F7/E7-1</f>
        <v>-4.0402310041970035E-2</v>
      </c>
      <c r="H7" s="639">
        <f>F7/F7</f>
        <v>1</v>
      </c>
    </row>
    <row r="8" spans="1:12">
      <c r="A8" s="411" t="s">
        <v>554</v>
      </c>
      <c r="B8" s="415">
        <v>1555665</v>
      </c>
      <c r="C8" s="143">
        <v>42801082.890000001</v>
      </c>
      <c r="D8" s="197" t="s">
        <v>64</v>
      </c>
      <c r="E8" s="415">
        <v>3615265</v>
      </c>
      <c r="F8" s="143">
        <v>43373478.890000001</v>
      </c>
      <c r="G8" s="197" t="s">
        <v>64</v>
      </c>
      <c r="H8" s="197">
        <f>+F8/$F$7</f>
        <v>0.52551248974705378</v>
      </c>
    </row>
    <row r="9" spans="1:12">
      <c r="A9" s="411" t="s">
        <v>507</v>
      </c>
      <c r="B9" s="415">
        <v>2115405.46</v>
      </c>
      <c r="C9" s="143">
        <v>8758649.3800000008</v>
      </c>
      <c r="D9" s="197">
        <f t="shared" ref="D9:D72" si="0">C9/B9-1</f>
        <v>3.1404116353183662</v>
      </c>
      <c r="E9" s="415">
        <v>3898111.09</v>
      </c>
      <c r="F9" s="143">
        <v>8805394.1800000016</v>
      </c>
      <c r="G9" s="197">
        <f t="shared" ref="G9:G69" si="1">F9/E9-1</f>
        <v>1.2588874397625238</v>
      </c>
      <c r="H9" s="197">
        <f t="shared" ref="H9:H18" si="2">+F9/$F$7</f>
        <v>0.10668603803885508</v>
      </c>
    </row>
    <row r="10" spans="1:12">
      <c r="A10" s="411" t="s">
        <v>555</v>
      </c>
      <c r="B10" s="415">
        <v>0</v>
      </c>
      <c r="C10" s="143">
        <v>8094659</v>
      </c>
      <c r="D10" s="197" t="s">
        <v>64</v>
      </c>
      <c r="E10" s="415">
        <v>786</v>
      </c>
      <c r="F10" s="143">
        <v>8104304</v>
      </c>
      <c r="G10" s="600" t="s">
        <v>64</v>
      </c>
      <c r="H10" s="197">
        <f t="shared" si="2"/>
        <v>9.8191638800938411E-2</v>
      </c>
    </row>
    <row r="11" spans="1:12">
      <c r="A11" s="412" t="s">
        <v>160</v>
      </c>
      <c r="B11" s="415">
        <v>0</v>
      </c>
      <c r="C11" s="143">
        <v>4510001</v>
      </c>
      <c r="D11" s="197" t="s">
        <v>64</v>
      </c>
      <c r="E11" s="415">
        <v>0</v>
      </c>
      <c r="F11" s="143">
        <v>4510001</v>
      </c>
      <c r="G11" s="197" t="s">
        <v>64</v>
      </c>
      <c r="H11" s="197">
        <f t="shared" si="2"/>
        <v>5.4643111756897449E-2</v>
      </c>
    </row>
    <row r="12" spans="1:12">
      <c r="A12" s="412" t="s">
        <v>22</v>
      </c>
      <c r="B12" s="415">
        <v>6353452</v>
      </c>
      <c r="C12" s="143">
        <v>2161089</v>
      </c>
      <c r="D12" s="197">
        <f t="shared" si="0"/>
        <v>-0.65985593343587079</v>
      </c>
      <c r="E12" s="415">
        <v>14122167</v>
      </c>
      <c r="F12" s="143">
        <v>4357049</v>
      </c>
      <c r="G12" s="197">
        <f t="shared" si="1"/>
        <v>-0.69147447413700747</v>
      </c>
      <c r="H12" s="197">
        <f t="shared" si="2"/>
        <v>5.2789947371913726E-2</v>
      </c>
    </row>
    <row r="13" spans="1:12">
      <c r="A13" s="412" t="s">
        <v>306</v>
      </c>
      <c r="B13" s="415">
        <v>0</v>
      </c>
      <c r="C13" s="143">
        <v>3567737</v>
      </c>
      <c r="D13" s="197" t="s">
        <v>64</v>
      </c>
      <c r="E13" s="415">
        <v>0</v>
      </c>
      <c r="F13" s="143">
        <v>3567737</v>
      </c>
      <c r="G13" s="197" t="s">
        <v>64</v>
      </c>
      <c r="H13" s="197">
        <f t="shared" si="2"/>
        <v>4.3226653743584101E-2</v>
      </c>
    </row>
    <row r="14" spans="1:12">
      <c r="A14" s="412" t="s">
        <v>125</v>
      </c>
      <c r="B14" s="415">
        <v>0</v>
      </c>
      <c r="C14" s="143">
        <v>0</v>
      </c>
      <c r="D14" s="197" t="s">
        <v>64</v>
      </c>
      <c r="E14" s="415">
        <v>0</v>
      </c>
      <c r="F14" s="143">
        <v>1987525.03</v>
      </c>
      <c r="G14" s="600" t="s">
        <v>64</v>
      </c>
      <c r="H14" s="197">
        <f t="shared" si="2"/>
        <v>2.4080826663657271E-2</v>
      </c>
    </row>
    <row r="15" spans="1:12">
      <c r="A15" s="412" t="s">
        <v>161</v>
      </c>
      <c r="B15" s="415">
        <v>759982</v>
      </c>
      <c r="C15" s="143">
        <v>979189.78</v>
      </c>
      <c r="D15" s="197">
        <f t="shared" si="0"/>
        <v>0.28843812090286347</v>
      </c>
      <c r="E15" s="415">
        <v>971530</v>
      </c>
      <c r="F15" s="143">
        <v>1965817.78</v>
      </c>
      <c r="G15" s="197">
        <f t="shared" si="1"/>
        <v>1.0234246806583429</v>
      </c>
      <c r="H15" s="197">
        <f t="shared" si="2"/>
        <v>2.3817821913173866E-2</v>
      </c>
    </row>
    <row r="16" spans="1:12">
      <c r="A16" s="412" t="s">
        <v>509</v>
      </c>
      <c r="B16" s="415">
        <v>0</v>
      </c>
      <c r="C16" s="143">
        <v>1260581.51</v>
      </c>
      <c r="D16" s="197" t="s">
        <v>64</v>
      </c>
      <c r="E16" s="415">
        <v>383333.33</v>
      </c>
      <c r="F16" s="143">
        <v>1405970.88</v>
      </c>
      <c r="G16" s="197">
        <f t="shared" si="1"/>
        <v>2.6677501536326096</v>
      </c>
      <c r="H16" s="197">
        <f t="shared" si="2"/>
        <v>1.70347243654233E-2</v>
      </c>
    </row>
    <row r="17" spans="1:8">
      <c r="A17" s="412" t="s">
        <v>567</v>
      </c>
      <c r="B17" s="415">
        <v>0</v>
      </c>
      <c r="C17" s="143">
        <v>0</v>
      </c>
      <c r="D17" s="197" t="s">
        <v>54</v>
      </c>
      <c r="E17" s="415">
        <v>0</v>
      </c>
      <c r="F17" s="143">
        <v>1206716.96</v>
      </c>
      <c r="G17" s="197" t="s">
        <v>64</v>
      </c>
      <c r="H17" s="197">
        <f t="shared" si="2"/>
        <v>1.4620566537396231E-2</v>
      </c>
    </row>
    <row r="18" spans="1:8">
      <c r="A18" s="412" t="s">
        <v>571</v>
      </c>
      <c r="B18" s="415">
        <v>4478551.51</v>
      </c>
      <c r="C18" s="143">
        <v>-26011250.520000011</v>
      </c>
      <c r="D18" s="197" t="s">
        <v>54</v>
      </c>
      <c r="E18" s="143">
        <v>63019416.289999992</v>
      </c>
      <c r="F18" s="143">
        <v>3251586.7100000232</v>
      </c>
      <c r="G18" s="197">
        <f t="shared" si="1"/>
        <v>-0.94840341435349051</v>
      </c>
      <c r="H18" s="197">
        <f t="shared" si="2"/>
        <v>3.9396181061107031E-2</v>
      </c>
    </row>
    <row r="19" spans="1:8">
      <c r="A19" s="599" t="s">
        <v>316</v>
      </c>
      <c r="B19" s="640">
        <f>SUM(B20:B30)</f>
        <v>22586233.210000001</v>
      </c>
      <c r="C19" s="640">
        <f>SUM(C20:C30)</f>
        <v>27858846.059999999</v>
      </c>
      <c r="D19" s="493">
        <f t="shared" si="0"/>
        <v>0.23344365574271864</v>
      </c>
      <c r="E19" s="640">
        <f>SUM(E20:E30)</f>
        <v>55236943.540000007</v>
      </c>
      <c r="F19" s="640">
        <f>SUM(F20:F30)</f>
        <v>73860134.799999997</v>
      </c>
      <c r="G19" s="493">
        <f t="shared" si="1"/>
        <v>0.33715100920661811</v>
      </c>
      <c r="H19" s="639">
        <f>F19/F19</f>
        <v>1</v>
      </c>
    </row>
    <row r="20" spans="1:8">
      <c r="A20" s="411" t="s">
        <v>22</v>
      </c>
      <c r="B20" s="415">
        <v>5286017</v>
      </c>
      <c r="C20" s="143">
        <v>7487918</v>
      </c>
      <c r="D20" s="197">
        <f t="shared" si="0"/>
        <v>0.41655200881873822</v>
      </c>
      <c r="E20" s="415">
        <v>22205394</v>
      </c>
      <c r="F20" s="143">
        <v>22726598</v>
      </c>
      <c r="G20" s="197">
        <f t="shared" si="1"/>
        <v>2.3471954607065193E-2</v>
      </c>
      <c r="H20" s="197">
        <f>+F20/$F$19</f>
        <v>0.30769775957679407</v>
      </c>
    </row>
    <row r="21" spans="1:8">
      <c r="A21" s="411" t="s">
        <v>554</v>
      </c>
      <c r="B21" s="415">
        <v>3140412</v>
      </c>
      <c r="C21" s="143">
        <v>3628371.99</v>
      </c>
      <c r="D21" s="197">
        <f t="shared" si="0"/>
        <v>0.15538088314526899</v>
      </c>
      <c r="E21" s="415">
        <v>6340456</v>
      </c>
      <c r="F21" s="143">
        <v>20386691.990000002</v>
      </c>
      <c r="G21" s="197">
        <f t="shared" si="1"/>
        <v>2.2153352992276898</v>
      </c>
      <c r="H21" s="197">
        <f t="shared" ref="H21:H30" si="3">+F21/$F$19</f>
        <v>0.27601753023066516</v>
      </c>
    </row>
    <row r="22" spans="1:8">
      <c r="A22" s="411" t="s">
        <v>33</v>
      </c>
      <c r="B22" s="415">
        <v>874918.58</v>
      </c>
      <c r="C22" s="143">
        <v>1876962</v>
      </c>
      <c r="D22" s="197">
        <f t="shared" si="0"/>
        <v>1.1452990517129034</v>
      </c>
      <c r="E22" s="415">
        <v>957266.25</v>
      </c>
      <c r="F22" s="143">
        <v>4470522</v>
      </c>
      <c r="G22" s="197">
        <f t="shared" si="1"/>
        <v>3.6700925682901699</v>
      </c>
      <c r="H22" s="197">
        <f t="shared" si="3"/>
        <v>6.0526859477109972E-2</v>
      </c>
    </row>
    <row r="23" spans="1:8">
      <c r="A23" s="412" t="s">
        <v>565</v>
      </c>
      <c r="B23" s="415">
        <v>350</v>
      </c>
      <c r="C23" s="143">
        <v>2920560</v>
      </c>
      <c r="D23" s="197" t="s">
        <v>64</v>
      </c>
      <c r="E23" s="415">
        <v>1350</v>
      </c>
      <c r="F23" s="143">
        <v>3018002.91</v>
      </c>
      <c r="G23" s="197" t="s">
        <v>64</v>
      </c>
      <c r="H23" s="197">
        <f t="shared" si="3"/>
        <v>4.0861053370295233E-2</v>
      </c>
    </row>
    <row r="24" spans="1:8">
      <c r="A24" s="412" t="s">
        <v>558</v>
      </c>
      <c r="B24" s="415">
        <v>109614.58</v>
      </c>
      <c r="C24" s="143">
        <v>28614.31</v>
      </c>
      <c r="D24" s="197">
        <f t="shared" si="0"/>
        <v>-0.73895525576980725</v>
      </c>
      <c r="E24" s="415">
        <v>137274.26</v>
      </c>
      <c r="F24" s="143">
        <v>2626374.66</v>
      </c>
      <c r="G24" s="197" t="s">
        <v>64</v>
      </c>
      <c r="H24" s="197">
        <f t="shared" si="3"/>
        <v>3.5558758010823456E-2</v>
      </c>
    </row>
    <row r="25" spans="1:8">
      <c r="A25" s="412" t="s">
        <v>555</v>
      </c>
      <c r="B25" s="415">
        <v>297258</v>
      </c>
      <c r="C25" s="143">
        <v>1043203</v>
      </c>
      <c r="D25" s="197">
        <f t="shared" si="0"/>
        <v>2.5094194268951551</v>
      </c>
      <c r="E25" s="415">
        <v>450617</v>
      </c>
      <c r="F25" s="143">
        <v>2326252</v>
      </c>
      <c r="G25" s="197">
        <f t="shared" si="1"/>
        <v>4.1623707050555128</v>
      </c>
      <c r="H25" s="197">
        <f t="shared" si="3"/>
        <v>3.1495366293320115E-2</v>
      </c>
    </row>
    <row r="26" spans="1:8">
      <c r="A26" s="412" t="s">
        <v>559</v>
      </c>
      <c r="B26" s="601">
        <v>162000</v>
      </c>
      <c r="C26" s="143">
        <v>2130000</v>
      </c>
      <c r="D26" s="197" t="s">
        <v>64</v>
      </c>
      <c r="E26" s="601">
        <v>174000</v>
      </c>
      <c r="F26" s="143">
        <v>2180000</v>
      </c>
      <c r="G26" s="197" t="s">
        <v>64</v>
      </c>
      <c r="H26" s="197">
        <f t="shared" si="3"/>
        <v>2.9515245347209954E-2</v>
      </c>
    </row>
    <row r="27" spans="1:8">
      <c r="A27" s="412" t="s">
        <v>161</v>
      </c>
      <c r="B27" s="601">
        <v>377398</v>
      </c>
      <c r="C27" s="143">
        <v>609529.63</v>
      </c>
      <c r="D27" s="197">
        <f t="shared" si="0"/>
        <v>0.61508442016120912</v>
      </c>
      <c r="E27" s="601">
        <v>534683</v>
      </c>
      <c r="F27" s="143">
        <v>1684159.63</v>
      </c>
      <c r="G27" s="197">
        <f t="shared" si="1"/>
        <v>2.1498282720789699</v>
      </c>
      <c r="H27" s="197">
        <f t="shared" si="3"/>
        <v>2.2802011322622173E-2</v>
      </c>
    </row>
    <row r="28" spans="1:8">
      <c r="A28" s="412" t="s">
        <v>509</v>
      </c>
      <c r="B28" s="601">
        <v>2938928.46</v>
      </c>
      <c r="C28" s="143">
        <v>634455.07999999996</v>
      </c>
      <c r="D28" s="197">
        <f t="shared" si="0"/>
        <v>-0.78412027082823244</v>
      </c>
      <c r="E28" s="601">
        <v>7765274.71</v>
      </c>
      <c r="F28" s="143">
        <v>1607846.23</v>
      </c>
      <c r="G28" s="197">
        <f t="shared" si="1"/>
        <v>-0.79294406314699462</v>
      </c>
      <c r="H28" s="197">
        <f t="shared" si="3"/>
        <v>2.1768796311484664E-2</v>
      </c>
    </row>
    <row r="29" spans="1:8">
      <c r="A29" s="412" t="s">
        <v>507</v>
      </c>
      <c r="B29" s="601">
        <v>290974.88</v>
      </c>
      <c r="C29" s="143">
        <v>1069897.1299999999</v>
      </c>
      <c r="D29" s="197">
        <f t="shared" si="0"/>
        <v>2.6769398444291821</v>
      </c>
      <c r="E29" s="601">
        <v>372451.08</v>
      </c>
      <c r="F29" s="143">
        <v>1595711.46</v>
      </c>
      <c r="G29" s="197">
        <f t="shared" si="1"/>
        <v>3.2843518133978824</v>
      </c>
      <c r="H29" s="197">
        <f t="shared" si="3"/>
        <v>2.1604502406080094E-2</v>
      </c>
    </row>
    <row r="30" spans="1:8">
      <c r="A30" s="412" t="s">
        <v>572</v>
      </c>
      <c r="B30" s="415">
        <v>9108361.709999999</v>
      </c>
      <c r="C30" s="143">
        <v>6429334.9200000018</v>
      </c>
      <c r="D30" s="197">
        <f t="shared" si="0"/>
        <v>-0.29412828292257154</v>
      </c>
      <c r="E30" s="415">
        <v>16298177.24000001</v>
      </c>
      <c r="F30" s="143">
        <v>11237975.919999994</v>
      </c>
      <c r="G30" s="197">
        <f t="shared" si="1"/>
        <v>-0.31047651804773302</v>
      </c>
      <c r="H30" s="197">
        <f t="shared" si="3"/>
        <v>0.15215211765359513</v>
      </c>
    </row>
    <row r="31" spans="1:8">
      <c r="A31" s="599" t="s">
        <v>317</v>
      </c>
      <c r="B31" s="640">
        <f>SUM(B32:B42)</f>
        <v>25706554.849999998</v>
      </c>
      <c r="C31" s="640">
        <f>SUM(C32:C42)</f>
        <v>34323500.300000012</v>
      </c>
      <c r="D31" s="493">
        <f t="shared" si="0"/>
        <v>0.33520421154373459</v>
      </c>
      <c r="E31" s="640">
        <f>SUM(E32:E42)</f>
        <v>51070991.329999998</v>
      </c>
      <c r="F31" s="640">
        <f>SUM(F32:F42)</f>
        <v>68235277.100000009</v>
      </c>
      <c r="G31" s="493">
        <f t="shared" si="1"/>
        <v>0.33608679453843715</v>
      </c>
      <c r="H31" s="639">
        <f>F31/F31</f>
        <v>1</v>
      </c>
    </row>
    <row r="32" spans="1:8">
      <c r="A32" s="411" t="s">
        <v>556</v>
      </c>
      <c r="B32" s="415">
        <v>3160991</v>
      </c>
      <c r="C32" s="143">
        <v>5737556</v>
      </c>
      <c r="D32" s="197">
        <f t="shared" si="0"/>
        <v>0.81511304524435535</v>
      </c>
      <c r="E32" s="415">
        <v>7440244</v>
      </c>
      <c r="F32" s="143">
        <v>9752121</v>
      </c>
      <c r="G32" s="197">
        <f t="shared" si="1"/>
        <v>0.31072596543876796</v>
      </c>
      <c r="H32" s="197">
        <f>+F32/$F$31</f>
        <v>0.1429190502986907</v>
      </c>
    </row>
    <row r="33" spans="1:8">
      <c r="A33" s="411" t="s">
        <v>125</v>
      </c>
      <c r="B33" s="415">
        <v>4592384.79</v>
      </c>
      <c r="C33" s="143">
        <v>0</v>
      </c>
      <c r="D33" s="197">
        <f t="shared" si="0"/>
        <v>-1</v>
      </c>
      <c r="E33" s="415">
        <v>9619488.9199999999</v>
      </c>
      <c r="F33" s="143">
        <v>7502645.6200000001</v>
      </c>
      <c r="G33" s="197">
        <f t="shared" si="1"/>
        <v>-0.22005777205053423</v>
      </c>
      <c r="H33" s="197">
        <f t="shared" ref="H33:H42" si="4">+F33/$F$31</f>
        <v>0.10995259254248707</v>
      </c>
    </row>
    <row r="34" spans="1:8">
      <c r="A34" s="411" t="s">
        <v>467</v>
      </c>
      <c r="B34" s="415">
        <v>200000</v>
      </c>
      <c r="C34" s="143">
        <v>3500000</v>
      </c>
      <c r="D34" s="197" t="s">
        <v>64</v>
      </c>
      <c r="E34" s="415">
        <v>250000</v>
      </c>
      <c r="F34" s="143">
        <v>7000000</v>
      </c>
      <c r="G34" s="197" t="s">
        <v>64</v>
      </c>
      <c r="H34" s="197">
        <f t="shared" si="4"/>
        <v>0.10258623248120434</v>
      </c>
    </row>
    <row r="35" spans="1:8">
      <c r="A35" s="412" t="s">
        <v>557</v>
      </c>
      <c r="B35" s="415">
        <v>79890</v>
      </c>
      <c r="C35" s="143">
        <v>4912735.26</v>
      </c>
      <c r="D35" s="197" t="s">
        <v>64</v>
      </c>
      <c r="E35" s="415">
        <v>125485</v>
      </c>
      <c r="F35" s="143">
        <v>5088447.26</v>
      </c>
      <c r="G35" s="197" t="s">
        <v>64</v>
      </c>
      <c r="H35" s="197">
        <f t="shared" si="4"/>
        <v>7.457209051181532E-2</v>
      </c>
    </row>
    <row r="36" spans="1:8">
      <c r="A36" s="412" t="s">
        <v>29</v>
      </c>
      <c r="B36" s="415">
        <v>1646531</v>
      </c>
      <c r="C36" s="143">
        <v>2339372</v>
      </c>
      <c r="D36" s="197">
        <f t="shared" si="0"/>
        <v>0.42078831191152788</v>
      </c>
      <c r="E36" s="415">
        <v>3383531</v>
      </c>
      <c r="F36" s="143">
        <v>4121535</v>
      </c>
      <c r="G36" s="197">
        <f t="shared" si="1"/>
        <v>0.2181165179216622</v>
      </c>
      <c r="H36" s="197">
        <f t="shared" si="4"/>
        <v>6.0401821098488649E-2</v>
      </c>
    </row>
    <row r="37" spans="1:8">
      <c r="A37" s="412" t="s">
        <v>564</v>
      </c>
      <c r="B37" s="415">
        <v>474740</v>
      </c>
      <c r="C37" s="143">
        <v>1565341</v>
      </c>
      <c r="D37" s="197">
        <f t="shared" si="0"/>
        <v>2.297259552597211</v>
      </c>
      <c r="E37" s="415">
        <v>1018536</v>
      </c>
      <c r="F37" s="143">
        <v>3392341</v>
      </c>
      <c r="G37" s="197">
        <f t="shared" si="1"/>
        <v>2.3306049074357706</v>
      </c>
      <c r="H37" s="197">
        <f t="shared" si="4"/>
        <v>4.971535464021732E-2</v>
      </c>
    </row>
    <row r="38" spans="1:8">
      <c r="A38" s="412" t="s">
        <v>468</v>
      </c>
      <c r="B38" s="415">
        <v>500015</v>
      </c>
      <c r="C38" s="143">
        <v>1593115</v>
      </c>
      <c r="D38" s="197">
        <f t="shared" si="0"/>
        <v>2.1861344159675209</v>
      </c>
      <c r="E38" s="415">
        <v>1044652</v>
      </c>
      <c r="F38" s="143">
        <v>2260174</v>
      </c>
      <c r="G38" s="197">
        <f t="shared" si="1"/>
        <v>1.1635664316920851</v>
      </c>
      <c r="H38" s="197">
        <f t="shared" si="4"/>
        <v>3.3123247915996225E-2</v>
      </c>
    </row>
    <row r="39" spans="1:8">
      <c r="A39" s="412" t="s">
        <v>469</v>
      </c>
      <c r="B39" s="415">
        <v>70000</v>
      </c>
      <c r="C39" s="143">
        <v>717506.23</v>
      </c>
      <c r="D39" s="197">
        <f t="shared" si="0"/>
        <v>9.2500889999999991</v>
      </c>
      <c r="E39" s="415">
        <v>170000</v>
      </c>
      <c r="F39" s="143">
        <v>2078723.47</v>
      </c>
      <c r="G39" s="197" t="s">
        <v>64</v>
      </c>
      <c r="H39" s="197">
        <f t="shared" si="4"/>
        <v>3.0464058451079402E-2</v>
      </c>
    </row>
    <row r="40" spans="1:8">
      <c r="A40" s="412" t="s">
        <v>555</v>
      </c>
      <c r="B40" s="415">
        <v>522654</v>
      </c>
      <c r="C40" s="143">
        <v>1109422</v>
      </c>
      <c r="D40" s="197">
        <f t="shared" si="0"/>
        <v>1.1226700647082009</v>
      </c>
      <c r="E40" s="415">
        <v>968868</v>
      </c>
      <c r="F40" s="143">
        <v>1670253</v>
      </c>
      <c r="G40" s="197">
        <f t="shared" si="1"/>
        <v>0.72392214419301704</v>
      </c>
      <c r="H40" s="197">
        <f t="shared" si="4"/>
        <v>2.4477851794347E-2</v>
      </c>
    </row>
    <row r="41" spans="1:8">
      <c r="A41" s="412" t="s">
        <v>563</v>
      </c>
      <c r="B41" s="415">
        <v>371121</v>
      </c>
      <c r="C41" s="143">
        <v>402541</v>
      </c>
      <c r="D41" s="197">
        <f t="shared" si="0"/>
        <v>8.4662414684159693E-2</v>
      </c>
      <c r="E41" s="415">
        <v>527400</v>
      </c>
      <c r="F41" s="143">
        <v>1474583</v>
      </c>
      <c r="G41" s="197">
        <f t="shared" si="1"/>
        <v>1.7959480470231322</v>
      </c>
      <c r="H41" s="197">
        <f t="shared" si="4"/>
        <v>2.1610273492975965E-2</v>
      </c>
    </row>
    <row r="42" spans="1:8">
      <c r="A42" s="412" t="s">
        <v>573</v>
      </c>
      <c r="B42" s="415">
        <v>14088228.059999999</v>
      </c>
      <c r="C42" s="143">
        <v>12445911.810000014</v>
      </c>
      <c r="D42" s="197">
        <f t="shared" si="0"/>
        <v>-0.11657365589239232</v>
      </c>
      <c r="E42" s="415">
        <v>26522786.409999996</v>
      </c>
      <c r="F42" s="143">
        <v>23894453.750000007</v>
      </c>
      <c r="G42" s="197">
        <f t="shared" si="1"/>
        <v>-9.9097154400376919E-2</v>
      </c>
      <c r="H42" s="197">
        <f t="shared" si="4"/>
        <v>0.35017742677269798</v>
      </c>
    </row>
    <row r="43" spans="1:8">
      <c r="A43" s="599" t="s">
        <v>319</v>
      </c>
      <c r="B43" s="640">
        <f>SUM(B44:B54)</f>
        <v>62350183.959999986</v>
      </c>
      <c r="C43" s="640">
        <f>SUM(C44:C54)</f>
        <v>80094050.590000004</v>
      </c>
      <c r="D43" s="493">
        <f t="shared" si="0"/>
        <v>0.28458403011903521</v>
      </c>
      <c r="E43" s="640">
        <f>SUM(E44:E54)</f>
        <v>115506569.00999999</v>
      </c>
      <c r="F43" s="640">
        <f>SUM(F44:F54)</f>
        <v>162337587.39999998</v>
      </c>
      <c r="G43" s="641">
        <f t="shared" si="1"/>
        <v>0.40544030345101478</v>
      </c>
      <c r="H43" s="417">
        <f>F43/F43</f>
        <v>1</v>
      </c>
    </row>
    <row r="44" spans="1:8">
      <c r="A44" s="411" t="s">
        <v>472</v>
      </c>
      <c r="B44" s="415">
        <v>3107000</v>
      </c>
      <c r="C44" s="143">
        <v>32225000</v>
      </c>
      <c r="D44" s="197">
        <f t="shared" si="0"/>
        <v>9.371741229481815</v>
      </c>
      <c r="E44" s="415">
        <v>3553000</v>
      </c>
      <c r="F44" s="143">
        <v>40064000</v>
      </c>
      <c r="G44" s="197" t="s">
        <v>64</v>
      </c>
      <c r="H44" s="197">
        <f>+F44/$F$43</f>
        <v>0.24679435392422253</v>
      </c>
    </row>
    <row r="45" spans="1:8">
      <c r="A45" s="411" t="s">
        <v>554</v>
      </c>
      <c r="B45" s="415">
        <v>23358828</v>
      </c>
      <c r="C45" s="143">
        <v>2111598.13</v>
      </c>
      <c r="D45" s="197">
        <f t="shared" si="0"/>
        <v>-0.90960170904122417</v>
      </c>
      <c r="E45" s="415">
        <v>39173749</v>
      </c>
      <c r="F45" s="143">
        <v>20505965.129999999</v>
      </c>
      <c r="G45" s="197">
        <f t="shared" si="1"/>
        <v>-0.47653809876608955</v>
      </c>
      <c r="H45" s="197">
        <f t="shared" ref="H45:H54" si="5">+F45/$F$43</f>
        <v>0.12631680351065758</v>
      </c>
    </row>
    <row r="46" spans="1:8">
      <c r="A46" s="411" t="s">
        <v>557</v>
      </c>
      <c r="B46" s="415">
        <v>433463</v>
      </c>
      <c r="C46" s="143">
        <v>2795156.88</v>
      </c>
      <c r="D46" s="197">
        <f t="shared" si="0"/>
        <v>5.4484324613634838</v>
      </c>
      <c r="E46" s="415">
        <v>606818</v>
      </c>
      <c r="F46" s="143">
        <v>11711455.879999999</v>
      </c>
      <c r="G46" s="197" t="s">
        <v>64</v>
      </c>
      <c r="H46" s="197">
        <f t="shared" si="5"/>
        <v>7.2142601522979147E-2</v>
      </c>
    </row>
    <row r="47" spans="1:8">
      <c r="A47" s="412" t="s">
        <v>555</v>
      </c>
      <c r="B47" s="415">
        <v>9541467</v>
      </c>
      <c r="C47" s="143">
        <v>1187996</v>
      </c>
      <c r="D47" s="197">
        <f t="shared" si="0"/>
        <v>-0.87549126355517448</v>
      </c>
      <c r="E47" s="415">
        <v>17378454</v>
      </c>
      <c r="F47" s="143">
        <v>11045378</v>
      </c>
      <c r="G47" s="197">
        <f t="shared" si="1"/>
        <v>-0.36442113895746997</v>
      </c>
      <c r="H47" s="197">
        <f t="shared" si="5"/>
        <v>6.8039559888149484E-2</v>
      </c>
    </row>
    <row r="48" spans="1:8">
      <c r="A48" s="412" t="s">
        <v>558</v>
      </c>
      <c r="B48" s="415">
        <v>888430.72</v>
      </c>
      <c r="C48" s="143">
        <v>7613572.8799999999</v>
      </c>
      <c r="D48" s="197">
        <f t="shared" si="0"/>
        <v>7.569686649286508</v>
      </c>
      <c r="E48" s="415">
        <v>1272075.03</v>
      </c>
      <c r="F48" s="143">
        <v>10842867.789999999</v>
      </c>
      <c r="G48" s="197">
        <f t="shared" si="1"/>
        <v>7.5237643490258588</v>
      </c>
      <c r="H48" s="197">
        <f t="shared" si="5"/>
        <v>6.6792096418700389E-2</v>
      </c>
    </row>
    <row r="49" spans="1:8">
      <c r="A49" s="412" t="s">
        <v>22</v>
      </c>
      <c r="B49" s="415">
        <v>4084743</v>
      </c>
      <c r="C49" s="143">
        <v>5871489</v>
      </c>
      <c r="D49" s="197">
        <f t="shared" si="0"/>
        <v>0.43741944107621955</v>
      </c>
      <c r="E49" s="415">
        <v>6528559</v>
      </c>
      <c r="F49" s="143">
        <v>10311270</v>
      </c>
      <c r="G49" s="197">
        <f t="shared" si="1"/>
        <v>0.57940979012367055</v>
      </c>
      <c r="H49" s="197">
        <f t="shared" si="5"/>
        <v>6.3517452520672368E-2</v>
      </c>
    </row>
    <row r="50" spans="1:8">
      <c r="A50" s="412" t="s">
        <v>161</v>
      </c>
      <c r="B50" s="415">
        <v>76227</v>
      </c>
      <c r="C50" s="143">
        <v>6233970.4299999997</v>
      </c>
      <c r="D50" s="197" t="s">
        <v>64</v>
      </c>
      <c r="E50" s="415">
        <v>93882</v>
      </c>
      <c r="F50" s="143">
        <v>8397104.4299999997</v>
      </c>
      <c r="G50" s="197" t="s">
        <v>64</v>
      </c>
      <c r="H50" s="197">
        <f t="shared" si="5"/>
        <v>5.1726187166435622E-2</v>
      </c>
    </row>
    <row r="51" spans="1:8">
      <c r="A51" s="412" t="s">
        <v>306</v>
      </c>
      <c r="B51" s="415">
        <v>2787507</v>
      </c>
      <c r="C51" s="143">
        <v>3406828</v>
      </c>
      <c r="D51" s="197">
        <f t="shared" si="0"/>
        <v>0.22217737928550485</v>
      </c>
      <c r="E51" s="415">
        <v>5349240</v>
      </c>
      <c r="F51" s="143">
        <v>6844520</v>
      </c>
      <c r="G51" s="197">
        <f t="shared" si="1"/>
        <v>0.27953129790400122</v>
      </c>
      <c r="H51" s="197">
        <f t="shared" si="5"/>
        <v>4.2162262662775049E-2</v>
      </c>
    </row>
    <row r="52" spans="1:8">
      <c r="A52" s="412" t="s">
        <v>507</v>
      </c>
      <c r="B52" s="415">
        <v>5538817.5800000001</v>
      </c>
      <c r="C52" s="143">
        <v>333926.56</v>
      </c>
      <c r="D52" s="197">
        <f t="shared" si="0"/>
        <v>-0.93971158010226441</v>
      </c>
      <c r="E52" s="415">
        <v>11805957.76</v>
      </c>
      <c r="F52" s="143">
        <v>6761809.3200000003</v>
      </c>
      <c r="G52" s="197">
        <f t="shared" si="1"/>
        <v>-0.42725448816106892</v>
      </c>
      <c r="H52" s="197">
        <f t="shared" si="5"/>
        <v>4.1652764638782612E-2</v>
      </c>
    </row>
    <row r="53" spans="1:8">
      <c r="A53" s="412" t="s">
        <v>30</v>
      </c>
      <c r="B53" s="415">
        <v>0</v>
      </c>
      <c r="C53" s="143">
        <v>2299523</v>
      </c>
      <c r="D53" s="197" t="s">
        <v>64</v>
      </c>
      <c r="E53" s="415">
        <v>3240328</v>
      </c>
      <c r="F53" s="143">
        <v>4174969</v>
      </c>
      <c r="G53" s="197">
        <f t="shared" si="1"/>
        <v>0.28844024432094528</v>
      </c>
      <c r="H53" s="197">
        <f t="shared" si="5"/>
        <v>2.5717820911757623E-2</v>
      </c>
    </row>
    <row r="54" spans="1:8">
      <c r="A54" s="412" t="s">
        <v>574</v>
      </c>
      <c r="B54" s="415">
        <v>12533700.659999989</v>
      </c>
      <c r="C54" s="143">
        <v>16014989.709999993</v>
      </c>
      <c r="D54" s="197">
        <f t="shared" si="0"/>
        <v>0.27775428378548872</v>
      </c>
      <c r="E54" s="415">
        <v>26504506.219999984</v>
      </c>
      <c r="F54" s="143">
        <v>31678247.849999994</v>
      </c>
      <c r="G54" s="197">
        <f t="shared" si="1"/>
        <v>0.19520233982310398</v>
      </c>
      <c r="H54" s="197">
        <f t="shared" si="5"/>
        <v>0.19513809683486771</v>
      </c>
    </row>
    <row r="55" spans="1:8">
      <c r="A55" s="599" t="s">
        <v>26</v>
      </c>
      <c r="B55" s="640">
        <f>SUM(B56:B66)</f>
        <v>39269554.57</v>
      </c>
      <c r="C55" s="640">
        <f>SUM(C56:C66)</f>
        <v>33769653.329999983</v>
      </c>
      <c r="D55" s="493">
        <f t="shared" si="0"/>
        <v>-0.14005509612277778</v>
      </c>
      <c r="E55" s="640">
        <f>SUM(E56:E66)</f>
        <v>68847722.99000001</v>
      </c>
      <c r="F55" s="640">
        <f>SUM(F56:F66)</f>
        <v>58925360.549999982</v>
      </c>
      <c r="G55" s="641">
        <f t="shared" si="1"/>
        <v>-0.14412041544847065</v>
      </c>
      <c r="H55" s="417">
        <f>F55/F55</f>
        <v>1</v>
      </c>
    </row>
    <row r="56" spans="1:8">
      <c r="A56" s="411" t="s">
        <v>307</v>
      </c>
      <c r="B56" s="415">
        <v>2017296</v>
      </c>
      <c r="C56" s="143">
        <v>8769219</v>
      </c>
      <c r="D56" s="197">
        <f t="shared" si="0"/>
        <v>3.3470165012967854</v>
      </c>
      <c r="E56" s="415">
        <v>3468651</v>
      </c>
      <c r="F56" s="143">
        <v>14483916</v>
      </c>
      <c r="G56" s="197">
        <f t="shared" si="1"/>
        <v>3.1756625270169874</v>
      </c>
      <c r="H56" s="197">
        <f>+F56/$F$55</f>
        <v>0.24580105857324286</v>
      </c>
    </row>
    <row r="57" spans="1:8">
      <c r="A57" s="411" t="s">
        <v>308</v>
      </c>
      <c r="B57" s="415">
        <v>679396.79</v>
      </c>
      <c r="C57" s="143">
        <v>6126749</v>
      </c>
      <c r="D57" s="197">
        <f t="shared" si="0"/>
        <v>8.0179245621693322</v>
      </c>
      <c r="E57" s="415">
        <v>1358793.58</v>
      </c>
      <c r="F57" s="143">
        <v>9828427.0600000005</v>
      </c>
      <c r="G57" s="197">
        <f t="shared" si="1"/>
        <v>6.2332009840670572</v>
      </c>
      <c r="H57" s="197">
        <f t="shared" ref="H57:H66" si="6">+F57/$F$55</f>
        <v>0.16679451713596691</v>
      </c>
    </row>
    <row r="58" spans="1:8">
      <c r="A58" s="411" t="s">
        <v>467</v>
      </c>
      <c r="B58" s="415">
        <v>80000</v>
      </c>
      <c r="C58" s="143">
        <v>5000000</v>
      </c>
      <c r="D58" s="197" t="s">
        <v>64</v>
      </c>
      <c r="E58" s="415">
        <v>330000</v>
      </c>
      <c r="F58" s="143">
        <v>6500000</v>
      </c>
      <c r="G58" s="197" t="s">
        <v>64</v>
      </c>
      <c r="H58" s="197">
        <f t="shared" si="6"/>
        <v>0.11030904078193209</v>
      </c>
    </row>
    <row r="59" spans="1:8">
      <c r="A59" s="412" t="s">
        <v>561</v>
      </c>
      <c r="B59" s="415">
        <v>870104</v>
      </c>
      <c r="C59" s="143">
        <v>5829788</v>
      </c>
      <c r="D59" s="197">
        <f t="shared" si="0"/>
        <v>5.7001048150565907</v>
      </c>
      <c r="E59" s="415">
        <v>1908676</v>
      </c>
      <c r="F59" s="143">
        <v>5958533</v>
      </c>
      <c r="G59" s="197">
        <f t="shared" si="1"/>
        <v>2.1218148077515515</v>
      </c>
      <c r="H59" s="197">
        <f t="shared" si="6"/>
        <v>0.10112000918422895</v>
      </c>
    </row>
    <row r="60" spans="1:8">
      <c r="A60" s="412" t="s">
        <v>160</v>
      </c>
      <c r="B60" s="415">
        <v>15022854</v>
      </c>
      <c r="C60" s="143">
        <v>91702</v>
      </c>
      <c r="D60" s="197">
        <f t="shared" si="0"/>
        <v>-0.9938958336411976</v>
      </c>
      <c r="E60" s="415">
        <v>23719776</v>
      </c>
      <c r="F60" s="143">
        <v>4641965</v>
      </c>
      <c r="G60" s="197">
        <f t="shared" si="1"/>
        <v>-0.80429979608576407</v>
      </c>
      <c r="H60" s="197">
        <f t="shared" si="6"/>
        <v>7.8777031768200209E-2</v>
      </c>
    </row>
    <row r="61" spans="1:8">
      <c r="A61" s="412" t="s">
        <v>22</v>
      </c>
      <c r="B61" s="415">
        <v>870104</v>
      </c>
      <c r="C61" s="143">
        <v>1039500</v>
      </c>
      <c r="D61" s="197">
        <f t="shared" si="0"/>
        <v>0.19468477331445433</v>
      </c>
      <c r="E61" s="415">
        <v>1908676</v>
      </c>
      <c r="F61" s="143">
        <v>3774562</v>
      </c>
      <c r="G61" s="197">
        <f t="shared" si="1"/>
        <v>0.97758131814933491</v>
      </c>
      <c r="H61" s="197">
        <f t="shared" si="6"/>
        <v>6.405666362952786E-2</v>
      </c>
    </row>
    <row r="62" spans="1:8">
      <c r="A62" s="412" t="s">
        <v>24</v>
      </c>
      <c r="B62" s="415">
        <v>820265</v>
      </c>
      <c r="C62" s="143">
        <v>0</v>
      </c>
      <c r="D62" s="197">
        <f t="shared" si="0"/>
        <v>-1</v>
      </c>
      <c r="E62" s="415">
        <v>2071817</v>
      </c>
      <c r="F62" s="143">
        <v>2443681</v>
      </c>
      <c r="G62" s="197">
        <f t="shared" si="1"/>
        <v>0.17948689483675451</v>
      </c>
      <c r="H62" s="197">
        <f t="shared" si="6"/>
        <v>4.1470785705697316E-2</v>
      </c>
    </row>
    <row r="63" spans="1:8">
      <c r="A63" s="412" t="s">
        <v>566</v>
      </c>
      <c r="B63" s="415">
        <v>853139</v>
      </c>
      <c r="C63" s="143">
        <v>766621</v>
      </c>
      <c r="D63" s="197">
        <f t="shared" si="0"/>
        <v>-0.10141137610635542</v>
      </c>
      <c r="E63" s="415">
        <v>916160</v>
      </c>
      <c r="F63" s="143">
        <v>1640820</v>
      </c>
      <c r="G63" s="197">
        <f t="shared" si="1"/>
        <v>0.79097537548026553</v>
      </c>
      <c r="H63" s="197">
        <f t="shared" si="6"/>
        <v>2.7845735430124585E-2</v>
      </c>
    </row>
    <row r="64" spans="1:8">
      <c r="A64" s="412" t="s">
        <v>507</v>
      </c>
      <c r="B64" s="415">
        <v>5235385.25</v>
      </c>
      <c r="C64" s="143">
        <v>354693.79</v>
      </c>
      <c r="D64" s="197">
        <f t="shared" si="0"/>
        <v>-0.9322506801194812</v>
      </c>
      <c r="E64" s="415">
        <v>8001572.6699999999</v>
      </c>
      <c r="F64" s="143">
        <v>1629179.3</v>
      </c>
      <c r="G64" s="197">
        <f t="shared" si="1"/>
        <v>-0.7963926134035848</v>
      </c>
      <c r="H64" s="197">
        <f t="shared" si="6"/>
        <v>2.7648185514581473E-2</v>
      </c>
    </row>
    <row r="65" spans="1:8">
      <c r="A65" s="412" t="s">
        <v>554</v>
      </c>
      <c r="B65" s="415">
        <v>870104</v>
      </c>
      <c r="C65" s="143">
        <v>96938.87</v>
      </c>
      <c r="D65" s="197">
        <f t="shared" si="0"/>
        <v>-0.88858932955141001</v>
      </c>
      <c r="E65" s="415">
        <v>1908676</v>
      </c>
      <c r="F65" s="143">
        <v>1608553.87</v>
      </c>
      <c r="G65" s="197">
        <f t="shared" si="1"/>
        <v>-0.1572410037114732</v>
      </c>
      <c r="H65" s="197">
        <f t="shared" si="6"/>
        <v>2.7298159145502262E-2</v>
      </c>
    </row>
    <row r="66" spans="1:8">
      <c r="A66" s="412" t="s">
        <v>575</v>
      </c>
      <c r="B66" s="415">
        <v>11950906.530000001</v>
      </c>
      <c r="C66" s="143">
        <v>5694441.6699999832</v>
      </c>
      <c r="D66" s="197">
        <f t="shared" si="0"/>
        <v>-0.52351383087923931</v>
      </c>
      <c r="E66" s="415">
        <v>23254924.74000001</v>
      </c>
      <c r="F66" s="143">
        <v>6415723.3199999854</v>
      </c>
      <c r="G66" s="197">
        <f t="shared" si="1"/>
        <v>-0.72411334838833019</v>
      </c>
      <c r="H66" s="197">
        <f t="shared" si="6"/>
        <v>0.10887881313099555</v>
      </c>
    </row>
    <row r="67" spans="1:8">
      <c r="A67" s="599" t="s">
        <v>466</v>
      </c>
      <c r="B67" s="640">
        <f>SUM(B68:B78)</f>
        <v>29636237.899999999</v>
      </c>
      <c r="C67" s="640">
        <f>SUM(C68:C78)</f>
        <v>70716878.660000011</v>
      </c>
      <c r="D67" s="493">
        <f t="shared" si="0"/>
        <v>1.3861624710469749</v>
      </c>
      <c r="E67" s="640">
        <f>SUM(E68:E78)</f>
        <v>49201451.640000001</v>
      </c>
      <c r="F67" s="640">
        <f>SUM(F68:F78)</f>
        <v>79558462.110000014</v>
      </c>
      <c r="G67" s="493">
        <f t="shared" si="1"/>
        <v>0.61699420358809576</v>
      </c>
      <c r="H67" s="639">
        <f>F67/F67</f>
        <v>1</v>
      </c>
    </row>
    <row r="68" spans="1:8">
      <c r="A68" s="411" t="s">
        <v>560</v>
      </c>
      <c r="B68" s="415">
        <v>3628436</v>
      </c>
      <c r="C68" s="143">
        <v>4123856</v>
      </c>
      <c r="D68" s="197">
        <f t="shared" si="0"/>
        <v>0.13653816685756626</v>
      </c>
      <c r="E68" s="415">
        <v>6950751</v>
      </c>
      <c r="F68" s="143">
        <v>9023207</v>
      </c>
      <c r="G68" s="197">
        <f t="shared" si="1"/>
        <v>0.29816288916118561</v>
      </c>
      <c r="H68" s="197">
        <f>+F68/$F$67</f>
        <v>0.1134160560761498</v>
      </c>
    </row>
    <row r="69" spans="1:8">
      <c r="A69" s="411" t="s">
        <v>31</v>
      </c>
      <c r="B69" s="415">
        <v>4340227</v>
      </c>
      <c r="C69" s="143">
        <v>4305570.32</v>
      </c>
      <c r="D69" s="197">
        <f t="shared" si="0"/>
        <v>-7.9849924900240454E-3</v>
      </c>
      <c r="E69" s="415">
        <v>5020098</v>
      </c>
      <c r="F69" s="143">
        <v>7666418.7700000005</v>
      </c>
      <c r="G69" s="197">
        <f t="shared" si="1"/>
        <v>0.52714524098931936</v>
      </c>
      <c r="H69" s="197">
        <f t="shared" ref="H69:H78" si="7">+F69/$F$67</f>
        <v>9.6362078485129218E-2</v>
      </c>
    </row>
    <row r="70" spans="1:8">
      <c r="A70" s="411" t="s">
        <v>559</v>
      </c>
      <c r="B70" s="415">
        <v>110000</v>
      </c>
      <c r="C70" s="143">
        <v>7340000</v>
      </c>
      <c r="D70" s="197" t="s">
        <v>64</v>
      </c>
      <c r="E70" s="415">
        <v>120000</v>
      </c>
      <c r="F70" s="143">
        <v>7390000</v>
      </c>
      <c r="G70" s="197" t="s">
        <v>64</v>
      </c>
      <c r="H70" s="197">
        <f t="shared" si="7"/>
        <v>9.2887667810651678E-2</v>
      </c>
    </row>
    <row r="71" spans="1:8">
      <c r="A71" s="412" t="s">
        <v>306</v>
      </c>
      <c r="B71" s="415"/>
      <c r="C71" s="143"/>
      <c r="D71" s="197" t="s">
        <v>54</v>
      </c>
      <c r="E71" s="415">
        <v>14832</v>
      </c>
      <c r="F71" s="143">
        <v>6922387</v>
      </c>
      <c r="G71" s="197" t="s">
        <v>64</v>
      </c>
      <c r="H71" s="197">
        <f t="shared" si="7"/>
        <v>8.7010065509170995E-2</v>
      </c>
    </row>
    <row r="72" spans="1:8">
      <c r="A72" s="412" t="s">
        <v>125</v>
      </c>
      <c r="B72" s="415">
        <v>8530589.1099999994</v>
      </c>
      <c r="C72" s="143"/>
      <c r="D72" s="197">
        <f t="shared" si="0"/>
        <v>-1</v>
      </c>
      <c r="E72" s="415">
        <v>15172135.559999999</v>
      </c>
      <c r="F72" s="143">
        <v>5873507.3999999994</v>
      </c>
      <c r="G72" s="197">
        <f t="shared" ref="G72:G78" si="8">F72/E72-1</f>
        <v>-0.61287536769148132</v>
      </c>
      <c r="H72" s="197">
        <f t="shared" si="7"/>
        <v>7.3826306394398439E-2</v>
      </c>
    </row>
    <row r="73" spans="1:8">
      <c r="A73" s="412" t="s">
        <v>562</v>
      </c>
      <c r="B73" s="415">
        <v>1536708</v>
      </c>
      <c r="C73" s="143">
        <v>3986057.5100000002</v>
      </c>
      <c r="D73" s="197">
        <f t="shared" ref="D73:D78" si="9">C73/B73-1</f>
        <v>1.5938939017692366</v>
      </c>
      <c r="E73" s="415">
        <v>1536708</v>
      </c>
      <c r="F73" s="143">
        <v>5799515.0700000003</v>
      </c>
      <c r="G73" s="197">
        <f t="shared" si="8"/>
        <v>2.7739863851818303</v>
      </c>
      <c r="H73" s="197">
        <f t="shared" si="7"/>
        <v>7.2896269186066093E-2</v>
      </c>
    </row>
    <row r="74" spans="1:8">
      <c r="A74" s="412" t="s">
        <v>556</v>
      </c>
      <c r="B74" s="415">
        <v>766644</v>
      </c>
      <c r="C74" s="143">
        <v>2539990</v>
      </c>
      <c r="D74" s="197">
        <f t="shared" si="9"/>
        <v>2.3131283881436495</v>
      </c>
      <c r="E74" s="415">
        <v>2040222</v>
      </c>
      <c r="F74" s="143">
        <v>4230610</v>
      </c>
      <c r="G74" s="197">
        <f t="shared" si="8"/>
        <v>1.073602774600019</v>
      </c>
      <c r="H74" s="197">
        <f t="shared" si="7"/>
        <v>5.3176115875023154E-2</v>
      </c>
    </row>
    <row r="75" spans="1:8">
      <c r="A75" s="412" t="s">
        <v>509</v>
      </c>
      <c r="B75" s="415">
        <v>1080019</v>
      </c>
      <c r="C75" s="143"/>
      <c r="D75" s="197">
        <f t="shared" si="9"/>
        <v>-1</v>
      </c>
      <c r="E75" s="415">
        <v>1080019</v>
      </c>
      <c r="F75" s="143">
        <v>3473699.13</v>
      </c>
      <c r="G75" s="197">
        <f t="shared" si="8"/>
        <v>2.2163314997236157</v>
      </c>
      <c r="H75" s="197">
        <f t="shared" si="7"/>
        <v>4.3662220684924188E-2</v>
      </c>
    </row>
    <row r="76" spans="1:8">
      <c r="A76" s="412" t="s">
        <v>29</v>
      </c>
      <c r="B76" s="415">
        <v>1710904</v>
      </c>
      <c r="C76" s="143">
        <v>1512995</v>
      </c>
      <c r="D76" s="197">
        <f t="shared" si="9"/>
        <v>-0.11567510509064216</v>
      </c>
      <c r="E76" s="415">
        <v>2937372</v>
      </c>
      <c r="F76" s="143">
        <v>2900991</v>
      </c>
      <c r="G76" s="197">
        <f t="shared" si="8"/>
        <v>-1.2385560970826992E-2</v>
      </c>
      <c r="H76" s="197">
        <f t="shared" si="7"/>
        <v>3.6463638474924252E-2</v>
      </c>
    </row>
    <row r="77" spans="1:8">
      <c r="A77" s="412" t="s">
        <v>561</v>
      </c>
      <c r="B77" s="415">
        <v>695000</v>
      </c>
      <c r="C77" s="143">
        <v>1797405</v>
      </c>
      <c r="D77" s="197">
        <f t="shared" si="9"/>
        <v>1.5861942446043167</v>
      </c>
      <c r="E77" s="415">
        <v>1480000</v>
      </c>
      <c r="F77" s="143">
        <v>2792615</v>
      </c>
      <c r="G77" s="197">
        <f t="shared" si="8"/>
        <v>0.88690202702702692</v>
      </c>
      <c r="H77" s="197">
        <f t="shared" si="7"/>
        <v>3.5101420087015299E-2</v>
      </c>
    </row>
    <row r="78" spans="1:8" ht="15.75" thickBot="1">
      <c r="A78" s="413" t="s">
        <v>576</v>
      </c>
      <c r="B78" s="416">
        <v>7237710.7899999991</v>
      </c>
      <c r="C78" s="414">
        <v>45111004.830000013</v>
      </c>
      <c r="D78" s="366">
        <f t="shared" si="9"/>
        <v>5.232772507617705</v>
      </c>
      <c r="E78" s="416">
        <v>12849314.079999998</v>
      </c>
      <c r="F78" s="414">
        <v>23485511.74000001</v>
      </c>
      <c r="G78" s="366">
        <f t="shared" si="8"/>
        <v>0.82776384745356091</v>
      </c>
      <c r="H78" s="645">
        <f t="shared" si="7"/>
        <v>0.29519816141654681</v>
      </c>
    </row>
    <row r="79" spans="1:8" s="200" customFormat="1" ht="16.5" customHeight="1">
      <c r="B79" s="370"/>
      <c r="C79" s="370"/>
      <c r="D79" s="370"/>
      <c r="E79" s="370"/>
      <c r="F79" s="370"/>
      <c r="G79" s="370"/>
      <c r="H79" s="370"/>
    </row>
    <row r="80" spans="1:8" s="200" customFormat="1">
      <c r="B80" s="370"/>
      <c r="C80" s="370"/>
      <c r="D80" s="370"/>
      <c r="E80" s="370"/>
      <c r="F80" s="370"/>
      <c r="G80" s="370"/>
      <c r="H80" s="370"/>
    </row>
    <row r="81" spans="1:8" s="200" customFormat="1">
      <c r="A81" s="356" t="s">
        <v>296</v>
      </c>
      <c r="B81" s="372"/>
      <c r="C81" s="372"/>
      <c r="D81" s="372"/>
      <c r="E81" s="372"/>
      <c r="F81" s="372"/>
      <c r="G81" s="372"/>
      <c r="H81" s="372"/>
    </row>
    <row r="82" spans="1:8" s="200" customFormat="1"/>
    <row r="83" spans="1:8" s="200" customFormat="1"/>
    <row r="84" spans="1:8" s="200" customFormat="1"/>
    <row r="85" spans="1:8" s="200" customFormat="1"/>
    <row r="86" spans="1:8" s="200" customFormat="1"/>
    <row r="87" spans="1:8" s="200" customFormat="1"/>
    <row r="88" spans="1:8" s="200" customFormat="1"/>
    <row r="89" spans="1:8" s="200" customFormat="1"/>
    <row r="90" spans="1:8" s="200" customFormat="1"/>
    <row r="91" spans="1:8" s="200" customFormat="1"/>
    <row r="92" spans="1:8" s="200" customFormat="1"/>
    <row r="93" spans="1:8" s="200" customFormat="1"/>
    <row r="94" spans="1:8" s="200" customFormat="1"/>
    <row r="95" spans="1:8" s="200" customFormat="1"/>
    <row r="96" spans="1:8" s="200" customFormat="1"/>
    <row r="97" s="200" customFormat="1"/>
    <row r="98" s="200" customFormat="1"/>
    <row r="99" s="200" customFormat="1"/>
    <row r="100" s="200" customFormat="1"/>
    <row r="101" s="200" customFormat="1"/>
    <row r="102" s="200" customFormat="1"/>
    <row r="103" s="200" customFormat="1"/>
    <row r="104" s="200" customFormat="1"/>
    <row r="105" s="200" customFormat="1"/>
    <row r="106" s="200" customFormat="1"/>
    <row r="107" s="200" customFormat="1"/>
    <row r="108" s="200" customFormat="1"/>
    <row r="109" s="200" customFormat="1"/>
    <row r="110" s="200" customFormat="1"/>
    <row r="111" s="200" customFormat="1"/>
    <row r="112" s="200" customFormat="1"/>
    <row r="113" s="200" customFormat="1"/>
    <row r="114" s="200" customFormat="1"/>
    <row r="115" s="200" customFormat="1"/>
    <row r="116" s="200" customFormat="1"/>
    <row r="117" s="200" customFormat="1"/>
    <row r="118" s="200" customFormat="1"/>
    <row r="119" s="200" customFormat="1"/>
    <row r="120" s="200" customFormat="1"/>
    <row r="121" s="200" customFormat="1"/>
    <row r="122" s="200" customFormat="1"/>
    <row r="123" s="200" customFormat="1"/>
    <row r="124" s="200" customFormat="1"/>
    <row r="125" s="200" customFormat="1"/>
    <row r="126" s="200" customFormat="1"/>
    <row r="127" s="200" customFormat="1"/>
    <row r="128" s="200" customFormat="1"/>
    <row r="129" s="200" customFormat="1"/>
    <row r="130" s="200" customFormat="1"/>
    <row r="131" s="200" customFormat="1"/>
    <row r="132" s="200" customFormat="1"/>
    <row r="133" s="200" customFormat="1"/>
    <row r="134" s="200" customFormat="1"/>
    <row r="135" s="200" customFormat="1"/>
    <row r="136" s="200" customFormat="1"/>
    <row r="137" s="200" customFormat="1"/>
    <row r="138" s="200" customFormat="1"/>
    <row r="139" s="200" customFormat="1"/>
    <row r="140" s="200" customFormat="1"/>
    <row r="141" s="200" customFormat="1"/>
    <row r="142" s="200" customFormat="1"/>
    <row r="143" s="200" customFormat="1"/>
    <row r="144" s="200" customFormat="1"/>
    <row r="145" s="200" customFormat="1"/>
    <row r="146" s="200" customFormat="1"/>
    <row r="147" s="200" customFormat="1"/>
    <row r="148" s="200" customFormat="1"/>
    <row r="149" s="200" customFormat="1"/>
    <row r="150" s="200" customFormat="1"/>
    <row r="151" s="200" customFormat="1"/>
    <row r="152" s="200" customFormat="1"/>
    <row r="153" s="200" customFormat="1"/>
    <row r="154" s="200" customFormat="1"/>
    <row r="155" s="200" customFormat="1"/>
    <row r="156" s="200" customFormat="1"/>
    <row r="157" s="200" customFormat="1"/>
    <row r="158" s="200" customFormat="1"/>
    <row r="159" s="200" customFormat="1"/>
    <row r="160" s="200" customFormat="1"/>
    <row r="161" s="200" customFormat="1"/>
    <row r="162" s="200" customFormat="1"/>
    <row r="163" s="200" customFormat="1"/>
    <row r="164" s="200" customFormat="1"/>
    <row r="165" s="200" customFormat="1"/>
    <row r="166" s="200" customFormat="1"/>
    <row r="167" s="200" customFormat="1"/>
    <row r="168" s="200" customFormat="1"/>
    <row r="169" s="200" customFormat="1"/>
    <row r="170" s="200" customFormat="1"/>
    <row r="171" s="200" customFormat="1"/>
    <row r="172" s="200" customFormat="1"/>
    <row r="173" s="200" customFormat="1"/>
    <row r="174" s="200" customFormat="1"/>
    <row r="175" s="200" customFormat="1"/>
    <row r="176" s="200" customFormat="1"/>
    <row r="177" s="200" customFormat="1"/>
    <row r="178" s="200" customFormat="1"/>
    <row r="179" s="200" customFormat="1"/>
    <row r="180" s="200" customFormat="1"/>
    <row r="181" s="200" customFormat="1"/>
    <row r="182" s="200" customFormat="1"/>
    <row r="183" s="200" customFormat="1"/>
    <row r="184" s="200" customFormat="1"/>
    <row r="185" s="200" customFormat="1"/>
    <row r="186" s="200" customFormat="1"/>
    <row r="187" s="200" customFormat="1"/>
    <row r="188" s="200" customFormat="1"/>
    <row r="189" s="200" customFormat="1"/>
    <row r="190" s="200" customFormat="1"/>
    <row r="191" s="200" customFormat="1"/>
    <row r="192" s="200" customFormat="1"/>
    <row r="193" s="200" customFormat="1"/>
    <row r="194" s="200" customFormat="1"/>
    <row r="195" s="200" customFormat="1"/>
    <row r="196" s="200" customFormat="1"/>
    <row r="197" s="200" customFormat="1"/>
    <row r="198" s="200" customFormat="1"/>
    <row r="199" s="200" customFormat="1"/>
    <row r="200" s="200" customFormat="1"/>
    <row r="201" s="200" customFormat="1"/>
    <row r="202" s="200" customFormat="1"/>
    <row r="203" s="200" customFormat="1"/>
    <row r="204" s="200" customFormat="1"/>
    <row r="205" s="200" customFormat="1"/>
    <row r="206" s="200" customFormat="1"/>
    <row r="207" s="200" customFormat="1"/>
    <row r="208" s="200" customFormat="1"/>
    <row r="209" s="200" customFormat="1"/>
    <row r="210" s="200" customFormat="1"/>
    <row r="211" s="200" customFormat="1"/>
    <row r="212" s="200" customFormat="1"/>
    <row r="213" s="200" customFormat="1"/>
    <row r="214" s="200" customFormat="1"/>
    <row r="215" s="200" customFormat="1"/>
    <row r="216" s="200" customFormat="1"/>
    <row r="217" s="200" customFormat="1"/>
    <row r="218" s="200" customFormat="1"/>
    <row r="219" s="200" customFormat="1"/>
    <row r="220" s="200" customFormat="1"/>
    <row r="221" s="200" customFormat="1"/>
    <row r="222" s="200" customFormat="1"/>
    <row r="223" s="200" customFormat="1"/>
    <row r="224" s="200" customFormat="1"/>
    <row r="225" s="200" customFormat="1"/>
    <row r="226" s="200" customFormat="1"/>
    <row r="227" s="200" customFormat="1"/>
    <row r="228" s="200" customFormat="1"/>
    <row r="229" s="200" customFormat="1"/>
    <row r="230" s="200" customFormat="1"/>
    <row r="231" s="200" customFormat="1"/>
    <row r="232" s="200" customFormat="1"/>
    <row r="233" s="200" customFormat="1"/>
    <row r="234" s="200" customFormat="1"/>
    <row r="235" s="200" customFormat="1"/>
    <row r="236" s="200" customFormat="1"/>
    <row r="237" s="200" customFormat="1"/>
    <row r="238" s="200" customFormat="1"/>
    <row r="239" s="200" customFormat="1"/>
    <row r="240" s="200" customFormat="1"/>
    <row r="241" s="200" customFormat="1"/>
    <row r="242" s="200" customFormat="1"/>
    <row r="243" s="200" customFormat="1"/>
    <row r="244" s="200" customFormat="1"/>
    <row r="245" s="200" customFormat="1"/>
    <row r="246" s="200" customFormat="1"/>
    <row r="247" s="200" customFormat="1"/>
    <row r="248" s="200" customFormat="1"/>
    <row r="249" s="200" customFormat="1"/>
    <row r="250" s="200" customFormat="1"/>
    <row r="251" s="200" customFormat="1"/>
    <row r="252" s="200" customFormat="1"/>
    <row r="253" s="200" customFormat="1"/>
    <row r="254" s="200" customFormat="1"/>
    <row r="255" s="200" customFormat="1"/>
    <row r="256" s="200" customFormat="1"/>
    <row r="257" s="200" customFormat="1"/>
    <row r="258" s="200" customFormat="1"/>
  </sheetData>
  <mergeCells count="2">
    <mergeCell ref="B5:D5"/>
    <mergeCell ref="E5:H5"/>
  </mergeCells>
  <printOptions horizontalCentered="1" verticalCentered="1"/>
  <pageMargins left="0" right="0" top="0" bottom="0" header="0.31496062992125984" footer="0.31496062992125984"/>
  <pageSetup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5"/>
  <sheetViews>
    <sheetView zoomScale="90" zoomScaleNormal="90" workbookViewId="0">
      <selection activeCell="F19" sqref="F19"/>
    </sheetView>
  </sheetViews>
  <sheetFormatPr baseColWidth="10" defaultRowHeight="12.75"/>
  <cols>
    <col min="1" max="2" width="13.85546875" style="251" customWidth="1"/>
    <col min="3" max="3" width="19.28515625" style="251" customWidth="1"/>
    <col min="4" max="14" width="13.5703125" style="251" customWidth="1"/>
    <col min="15" max="16384" width="11.42578125" style="251"/>
  </cols>
  <sheetData>
    <row r="1" spans="1:10">
      <c r="A1" s="291" t="s">
        <v>441</v>
      </c>
      <c r="B1" s="354"/>
      <c r="C1" s="354"/>
      <c r="D1" s="354"/>
      <c r="E1" s="355"/>
      <c r="F1" s="336"/>
      <c r="G1" s="335"/>
      <c r="H1" s="337"/>
      <c r="I1" s="337"/>
    </row>
    <row r="2" spans="1:10" ht="15.75">
      <c r="A2" s="628" t="s">
        <v>325</v>
      </c>
      <c r="B2" s="628"/>
      <c r="C2" s="628"/>
      <c r="D2" s="628"/>
      <c r="E2" s="628"/>
      <c r="F2" s="336"/>
      <c r="G2" s="335"/>
      <c r="H2" s="337"/>
      <c r="I2" s="337"/>
    </row>
    <row r="3" spans="1:10">
      <c r="A3" s="585"/>
      <c r="B3" s="585"/>
      <c r="C3" s="585"/>
      <c r="D3" s="585"/>
      <c r="E3" s="585"/>
      <c r="F3" s="336"/>
      <c r="G3" s="335"/>
      <c r="H3" s="337"/>
      <c r="I3" s="337"/>
    </row>
    <row r="4" spans="1:10" ht="15" customHeight="1">
      <c r="A4" s="632" t="s">
        <v>460</v>
      </c>
      <c r="B4" s="632"/>
      <c r="C4" s="632"/>
      <c r="D4" s="632"/>
      <c r="E4" s="632"/>
      <c r="G4" s="632" t="s">
        <v>577</v>
      </c>
      <c r="H4" s="632"/>
      <c r="I4" s="632"/>
    </row>
    <row r="5" spans="1:10" ht="38.25">
      <c r="A5" s="435" t="s">
        <v>259</v>
      </c>
      <c r="B5" s="435" t="s">
        <v>473</v>
      </c>
      <c r="C5" s="435" t="s">
        <v>474</v>
      </c>
      <c r="D5" s="435" t="s">
        <v>475</v>
      </c>
      <c r="E5" s="435" t="s">
        <v>55</v>
      </c>
      <c r="G5" s="338" t="s">
        <v>322</v>
      </c>
      <c r="H5" s="339" t="s">
        <v>323</v>
      </c>
      <c r="I5" s="339" t="s">
        <v>315</v>
      </c>
    </row>
    <row r="6" spans="1:10">
      <c r="A6" s="418">
        <v>2006</v>
      </c>
      <c r="B6" s="433">
        <v>37570.416666666664</v>
      </c>
      <c r="C6" s="433">
        <v>37253.416666666664</v>
      </c>
      <c r="D6" s="433">
        <v>31094.25</v>
      </c>
      <c r="E6" s="433">
        <v>105918.08333333333</v>
      </c>
      <c r="G6" s="251" t="s">
        <v>34</v>
      </c>
      <c r="H6" s="341">
        <v>31883</v>
      </c>
      <c r="I6" s="141">
        <f>H6/$H$30</f>
        <v>0.16244376397939583</v>
      </c>
      <c r="J6" s="343"/>
    </row>
    <row r="7" spans="1:10">
      <c r="A7" s="418">
        <v>2007</v>
      </c>
      <c r="B7" s="433">
        <v>41560.916666666664</v>
      </c>
      <c r="C7" s="433">
        <v>39501.833333333336</v>
      </c>
      <c r="D7" s="433">
        <v>43771.833333333336</v>
      </c>
      <c r="E7" s="433">
        <v>124834.58333333334</v>
      </c>
      <c r="G7" s="251" t="s">
        <v>44</v>
      </c>
      <c r="H7" s="341">
        <v>18151</v>
      </c>
      <c r="I7" s="141">
        <f t="shared" ref="I7:I30" si="0">H7/$H$30</f>
        <v>9.2479276102939309E-2</v>
      </c>
      <c r="J7" s="343"/>
    </row>
    <row r="8" spans="1:10">
      <c r="A8" s="418">
        <v>2008</v>
      </c>
      <c r="B8" s="433">
        <v>49312.666666666664</v>
      </c>
      <c r="C8" s="433">
        <v>24304.083333333332</v>
      </c>
      <c r="D8" s="433">
        <v>64252.916666666664</v>
      </c>
      <c r="E8" s="433">
        <v>137869.66666666666</v>
      </c>
      <c r="G8" s="251" t="s">
        <v>583</v>
      </c>
      <c r="H8" s="341">
        <v>17582</v>
      </c>
      <c r="I8" s="141">
        <f t="shared" si="0"/>
        <v>8.9580223262733669E-2</v>
      </c>
      <c r="J8" s="343"/>
    </row>
    <row r="9" spans="1:10">
      <c r="A9" s="418">
        <v>2009</v>
      </c>
      <c r="B9" s="433">
        <v>49973.916666666664</v>
      </c>
      <c r="C9" s="433">
        <v>30463.75</v>
      </c>
      <c r="D9" s="433">
        <v>45619.333333333336</v>
      </c>
      <c r="E9" s="433">
        <v>126057</v>
      </c>
      <c r="G9" s="251" t="s">
        <v>581</v>
      </c>
      <c r="H9" s="341">
        <v>16372</v>
      </c>
      <c r="I9" s="141">
        <f t="shared" si="0"/>
        <v>8.3415277855618003E-2</v>
      </c>
      <c r="J9" s="343"/>
    </row>
    <row r="10" spans="1:10">
      <c r="A10" s="418">
        <v>2010</v>
      </c>
      <c r="B10" s="433">
        <v>53983.333333333336</v>
      </c>
      <c r="C10" s="433">
        <v>41700.083333333336</v>
      </c>
      <c r="D10" s="433">
        <v>49031.916666666664</v>
      </c>
      <c r="E10" s="433">
        <v>144715.33333333334</v>
      </c>
      <c r="G10" s="251" t="s">
        <v>41</v>
      </c>
      <c r="H10" s="341">
        <v>14926</v>
      </c>
      <c r="I10" s="141">
        <f t="shared" si="0"/>
        <v>7.6047913344304552E-2</v>
      </c>
      <c r="J10" s="343"/>
    </row>
    <row r="11" spans="1:10">
      <c r="A11" s="418">
        <v>2011</v>
      </c>
      <c r="B11" s="433">
        <v>61467.833333333336</v>
      </c>
      <c r="C11" s="433">
        <v>50060.166666666664</v>
      </c>
      <c r="D11" s="433">
        <v>56530</v>
      </c>
      <c r="E11" s="433">
        <v>168058</v>
      </c>
      <c r="G11" s="251" t="s">
        <v>40</v>
      </c>
      <c r="H11" s="341">
        <v>14106</v>
      </c>
      <c r="I11" s="141">
        <f t="shared" si="0"/>
        <v>7.1870016456837743E-2</v>
      </c>
      <c r="J11" s="343"/>
    </row>
    <row r="12" spans="1:10">
      <c r="A12" s="418">
        <v>2012</v>
      </c>
      <c r="B12" s="433">
        <v>68480.916666666672</v>
      </c>
      <c r="C12" s="433">
        <v>59378.25</v>
      </c>
      <c r="D12" s="433">
        <v>76629.75</v>
      </c>
      <c r="E12" s="433">
        <v>204488.91666666669</v>
      </c>
      <c r="G12" s="251" t="s">
        <v>38</v>
      </c>
      <c r="H12" s="341">
        <v>13586</v>
      </c>
      <c r="I12" s="141">
        <f t="shared" si="0"/>
        <v>6.9220618430639272E-2</v>
      </c>
      <c r="J12" s="343"/>
    </row>
    <row r="13" spans="1:10">
      <c r="A13" s="418">
        <v>2013</v>
      </c>
      <c r="B13" s="433">
        <v>68473.583333333328</v>
      </c>
      <c r="C13" s="433">
        <v>61452.583333333336</v>
      </c>
      <c r="D13" s="433">
        <v>75398.25</v>
      </c>
      <c r="E13" s="433">
        <v>205324.41666666666</v>
      </c>
      <c r="G13" s="251" t="s">
        <v>39</v>
      </c>
      <c r="H13" s="341">
        <v>10633</v>
      </c>
      <c r="I13" s="141">
        <f t="shared" si="0"/>
        <v>5.4175094639554493E-2</v>
      </c>
      <c r="J13" s="343"/>
    </row>
    <row r="14" spans="1:10">
      <c r="A14" s="418">
        <v>2014</v>
      </c>
      <c r="B14" s="433">
        <v>63160.5</v>
      </c>
      <c r="C14" s="433">
        <v>59806.083333333336</v>
      </c>
      <c r="D14" s="433">
        <v>72026.583333333328</v>
      </c>
      <c r="E14" s="433">
        <v>194993.16666666669</v>
      </c>
      <c r="G14" s="251" t="s">
        <v>582</v>
      </c>
      <c r="H14" s="341">
        <v>10367</v>
      </c>
      <c r="I14" s="141">
        <f t="shared" si="0"/>
        <v>5.2819825649229893E-2</v>
      </c>
      <c r="J14" s="343"/>
    </row>
    <row r="15" spans="1:10">
      <c r="A15" s="418">
        <v>2015</v>
      </c>
      <c r="B15" s="433">
        <v>63623.583333333336</v>
      </c>
      <c r="C15" s="433">
        <v>61926.916666666664</v>
      </c>
      <c r="D15" s="433">
        <v>71388.25</v>
      </c>
      <c r="E15" s="433">
        <v>196938.75</v>
      </c>
      <c r="G15" s="251" t="s">
        <v>36</v>
      </c>
      <c r="H15" s="341">
        <v>8449</v>
      </c>
      <c r="I15" s="141">
        <f t="shared" si="0"/>
        <v>4.3047622929520919E-2</v>
      </c>
      <c r="J15" s="343"/>
    </row>
    <row r="16" spans="1:10">
      <c r="A16" s="418">
        <v>2016</v>
      </c>
      <c r="B16" s="433">
        <v>63729.666666666664</v>
      </c>
      <c r="C16" s="433">
        <v>52659.583333333336</v>
      </c>
      <c r="D16" s="433">
        <v>61622.416666666664</v>
      </c>
      <c r="E16" s="433">
        <v>178011.66666666666</v>
      </c>
      <c r="G16" s="251" t="s">
        <v>35</v>
      </c>
      <c r="H16" s="341">
        <v>8447</v>
      </c>
      <c r="I16" s="141">
        <f t="shared" si="0"/>
        <v>4.3037432937112464E-2</v>
      </c>
      <c r="J16" s="343"/>
    </row>
    <row r="17" spans="1:10">
      <c r="A17" s="249">
        <v>2017</v>
      </c>
      <c r="B17" s="434">
        <v>65777.583333333328</v>
      </c>
      <c r="C17" s="434">
        <v>56802.166666666664</v>
      </c>
      <c r="D17" s="434">
        <v>67381.916666666672</v>
      </c>
      <c r="E17" s="434">
        <v>189961.66666666669</v>
      </c>
      <c r="F17" s="342"/>
      <c r="G17" s="251" t="s">
        <v>37</v>
      </c>
      <c r="H17" s="341">
        <v>8220</v>
      </c>
      <c r="I17" s="141">
        <f t="shared" si="0"/>
        <v>4.1880868798752746E-2</v>
      </c>
      <c r="J17" s="343"/>
    </row>
    <row r="18" spans="1:10">
      <c r="F18" s="342"/>
      <c r="G18" s="251" t="s">
        <v>45</v>
      </c>
      <c r="H18" s="341">
        <v>7165</v>
      </c>
      <c r="I18" s="141">
        <f t="shared" si="0"/>
        <v>3.6505647803292386E-2</v>
      </c>
      <c r="J18" s="343"/>
    </row>
    <row r="19" spans="1:10">
      <c r="A19" s="220">
        <v>2018</v>
      </c>
      <c r="B19" s="369">
        <f>AVERAGE(B20:B21)</f>
        <v>63082.5</v>
      </c>
      <c r="C19" s="369">
        <f>AVERAGE(C20:C21)</f>
        <v>56779</v>
      </c>
      <c r="D19" s="369">
        <f>AVERAGE(D20:D21)</f>
        <v>74982.5</v>
      </c>
      <c r="E19" s="369">
        <f>AVERAGE(E20:E21)</f>
        <v>194844</v>
      </c>
      <c r="F19" s="342"/>
      <c r="G19" s="251" t="s">
        <v>43</v>
      </c>
      <c r="H19" s="341">
        <v>5522</v>
      </c>
      <c r="I19" s="141">
        <f t="shared" si="0"/>
        <v>2.8134569039746066E-2</v>
      </c>
      <c r="J19" s="343"/>
    </row>
    <row r="20" spans="1:10">
      <c r="A20" s="419" t="s">
        <v>455</v>
      </c>
      <c r="B20" s="340">
        <v>62006</v>
      </c>
      <c r="C20" s="340">
        <v>58041</v>
      </c>
      <c r="D20" s="340">
        <v>73370</v>
      </c>
      <c r="E20" s="340">
        <f>SUM(B20:D20)</f>
        <v>193417</v>
      </c>
      <c r="G20" s="251" t="s">
        <v>42</v>
      </c>
      <c r="H20" s="341">
        <v>4501</v>
      </c>
      <c r="I20" s="141">
        <f t="shared" si="0"/>
        <v>2.2932577915229454E-2</v>
      </c>
      <c r="J20" s="343"/>
    </row>
    <row r="21" spans="1:10">
      <c r="A21" s="419" t="s">
        <v>239</v>
      </c>
      <c r="B21" s="340">
        <v>64159</v>
      </c>
      <c r="C21" s="340">
        <v>55517</v>
      </c>
      <c r="D21" s="340">
        <v>76595</v>
      </c>
      <c r="E21" s="340">
        <f>SUM(B21:D21)</f>
        <v>196271</v>
      </c>
      <c r="G21" s="251" t="s">
        <v>162</v>
      </c>
      <c r="H21" s="341">
        <v>2386</v>
      </c>
      <c r="I21" s="141">
        <f t="shared" si="0"/>
        <v>1.2156660943287597E-2</v>
      </c>
      <c r="J21" s="343"/>
    </row>
    <row r="22" spans="1:10">
      <c r="A22" s="419"/>
      <c r="B22" s="340"/>
      <c r="C22" s="340"/>
      <c r="D22" s="340"/>
      <c r="E22" s="340"/>
      <c r="G22" s="251" t="s">
        <v>512</v>
      </c>
      <c r="H22" s="341">
        <v>2107</v>
      </c>
      <c r="I22" s="141">
        <f t="shared" si="0"/>
        <v>1.0735157002308033E-2</v>
      </c>
      <c r="J22" s="343"/>
    </row>
    <row r="23" spans="1:10" ht="15.75" customHeight="1">
      <c r="A23" s="419"/>
      <c r="B23" s="340"/>
      <c r="C23" s="340"/>
      <c r="D23" s="340"/>
      <c r="E23" s="340"/>
      <c r="G23" s="251" t="s">
        <v>301</v>
      </c>
      <c r="H23" s="341">
        <v>945</v>
      </c>
      <c r="I23" s="141">
        <f t="shared" si="0"/>
        <v>4.8147714129952975E-3</v>
      </c>
      <c r="J23" s="343"/>
    </row>
    <row r="24" spans="1:10" ht="15">
      <c r="A24" s="419"/>
      <c r="B24" s="124"/>
      <c r="C24" s="340"/>
      <c r="D24" s="340"/>
      <c r="E24" s="340"/>
      <c r="G24" s="251" t="s">
        <v>28</v>
      </c>
      <c r="H24" s="341">
        <v>681</v>
      </c>
      <c r="I24" s="141">
        <f t="shared" si="0"/>
        <v>3.4696924150791507E-3</v>
      </c>
      <c r="J24" s="343"/>
    </row>
    <row r="25" spans="1:10">
      <c r="A25" s="419"/>
      <c r="B25" s="340"/>
      <c r="C25" s="340"/>
      <c r="D25" s="340"/>
      <c r="E25" s="340"/>
      <c r="G25" s="251" t="s">
        <v>302</v>
      </c>
      <c r="H25" s="341">
        <v>103</v>
      </c>
      <c r="I25" s="141">
        <f t="shared" si="0"/>
        <v>5.247846090354663E-4</v>
      </c>
      <c r="J25" s="343"/>
    </row>
    <row r="26" spans="1:10">
      <c r="A26" s="419"/>
      <c r="B26" s="340"/>
      <c r="C26" s="340"/>
      <c r="D26" s="340"/>
      <c r="E26" s="340"/>
      <c r="G26" s="251" t="s">
        <v>578</v>
      </c>
      <c r="H26" s="341">
        <v>83</v>
      </c>
      <c r="I26" s="141">
        <f t="shared" si="0"/>
        <v>4.2288468495090974E-4</v>
      </c>
      <c r="J26" s="343"/>
    </row>
    <row r="27" spans="1:10">
      <c r="A27" s="632" t="s">
        <v>579</v>
      </c>
      <c r="B27" s="632"/>
      <c r="C27" s="632"/>
      <c r="D27" s="632"/>
      <c r="E27" s="632"/>
      <c r="F27" s="343"/>
      <c r="G27" s="251" t="s">
        <v>300</v>
      </c>
      <c r="H27" s="341">
        <v>46</v>
      </c>
      <c r="I27" s="141">
        <f t="shared" si="0"/>
        <v>2.3436982539448009E-4</v>
      </c>
      <c r="J27" s="343"/>
    </row>
    <row r="28" spans="1:10">
      <c r="A28" s="418" t="s">
        <v>503</v>
      </c>
      <c r="B28" s="340">
        <v>60429</v>
      </c>
      <c r="C28" s="340">
        <v>50269</v>
      </c>
      <c r="D28" s="340">
        <v>65147</v>
      </c>
      <c r="E28" s="340">
        <f>SUM(B28:D28)</f>
        <v>175845</v>
      </c>
      <c r="G28" s="251" t="s">
        <v>304</v>
      </c>
      <c r="H28" s="341">
        <v>9</v>
      </c>
      <c r="I28" s="141">
        <f t="shared" si="0"/>
        <v>4.5854965838050452E-5</v>
      </c>
      <c r="J28" s="343"/>
    </row>
    <row r="29" spans="1:10">
      <c r="A29" s="418" t="s">
        <v>504</v>
      </c>
      <c r="B29" s="340">
        <v>64159</v>
      </c>
      <c r="C29" s="340">
        <v>55517</v>
      </c>
      <c r="D29" s="340">
        <v>76595</v>
      </c>
      <c r="E29" s="340">
        <f>SUM(B29:D29)</f>
        <v>196271</v>
      </c>
      <c r="G29" s="251" t="s">
        <v>303</v>
      </c>
      <c r="H29" s="341">
        <v>1</v>
      </c>
      <c r="I29" s="141">
        <f t="shared" si="0"/>
        <v>5.0949962042278279E-6</v>
      </c>
      <c r="J29" s="343"/>
    </row>
    <row r="30" spans="1:10">
      <c r="A30" s="344" t="s">
        <v>260</v>
      </c>
      <c r="B30" s="345">
        <f>B29/B28-1</f>
        <v>6.1725330553211277E-2</v>
      </c>
      <c r="C30" s="345">
        <f>C29/C28-1</f>
        <v>0.10439833694722389</v>
      </c>
      <c r="D30" s="345">
        <f>D29/D28-1</f>
        <v>0.17572566656945066</v>
      </c>
      <c r="E30" s="345">
        <f>E29/E28-1</f>
        <v>0.11615911740453244</v>
      </c>
      <c r="G30" s="279" t="s">
        <v>55</v>
      </c>
      <c r="H30" s="346">
        <f>SUM(H6:H29)</f>
        <v>196271</v>
      </c>
      <c r="I30" s="347">
        <f t="shared" si="0"/>
        <v>1</v>
      </c>
      <c r="J30" s="343"/>
    </row>
    <row r="33" spans="1:15">
      <c r="A33" s="335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</row>
    <row r="34" spans="1:15">
      <c r="A34" s="629" t="s">
        <v>351</v>
      </c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</row>
    <row r="35" spans="1:15">
      <c r="A35" s="630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</row>
    <row r="36" spans="1:15" ht="12.75" customHeight="1">
      <c r="A36" s="349" t="s">
        <v>326</v>
      </c>
      <c r="B36" s="349" t="s">
        <v>327</v>
      </c>
      <c r="C36" s="349" t="s">
        <v>328</v>
      </c>
      <c r="D36" s="349" t="s">
        <v>329</v>
      </c>
      <c r="E36" s="349" t="s">
        <v>330</v>
      </c>
      <c r="F36" s="349" t="s">
        <v>331</v>
      </c>
      <c r="G36" s="349" t="s">
        <v>332</v>
      </c>
      <c r="H36" s="349" t="s">
        <v>333</v>
      </c>
      <c r="I36" s="349" t="s">
        <v>334</v>
      </c>
      <c r="J36" s="349" t="s">
        <v>335</v>
      </c>
      <c r="K36" s="349" t="s">
        <v>336</v>
      </c>
      <c r="L36" s="349" t="s">
        <v>337</v>
      </c>
      <c r="M36" s="349" t="s">
        <v>338</v>
      </c>
      <c r="N36" s="349" t="s">
        <v>295</v>
      </c>
    </row>
    <row r="37" spans="1:15">
      <c r="A37" s="350" t="s">
        <v>339</v>
      </c>
      <c r="B37" s="351">
        <v>6</v>
      </c>
      <c r="C37" s="351">
        <v>4</v>
      </c>
      <c r="D37" s="351">
        <v>2</v>
      </c>
      <c r="E37" s="351">
        <v>3</v>
      </c>
      <c r="F37" s="351">
        <v>3</v>
      </c>
      <c r="G37" s="351">
        <v>6</v>
      </c>
      <c r="H37" s="351">
        <v>8</v>
      </c>
      <c r="I37" s="351">
        <v>0</v>
      </c>
      <c r="J37" s="351">
        <v>0</v>
      </c>
      <c r="K37" s="351">
        <v>7</v>
      </c>
      <c r="L37" s="351">
        <v>8</v>
      </c>
      <c r="M37" s="351">
        <v>7</v>
      </c>
      <c r="N37" s="351">
        <v>54</v>
      </c>
    </row>
    <row r="38" spans="1:15">
      <c r="A38" s="350" t="s">
        <v>340</v>
      </c>
      <c r="B38" s="351">
        <v>2</v>
      </c>
      <c r="C38" s="351">
        <v>9</v>
      </c>
      <c r="D38" s="351">
        <v>5</v>
      </c>
      <c r="E38" s="351">
        <v>5</v>
      </c>
      <c r="F38" s="351">
        <v>8</v>
      </c>
      <c r="G38" s="351">
        <v>3</v>
      </c>
      <c r="H38" s="351">
        <v>8</v>
      </c>
      <c r="I38" s="351">
        <v>8</v>
      </c>
      <c r="J38" s="351">
        <v>4</v>
      </c>
      <c r="K38" s="351">
        <v>5</v>
      </c>
      <c r="L38" s="351">
        <v>4</v>
      </c>
      <c r="M38" s="351">
        <v>5</v>
      </c>
      <c r="N38" s="351">
        <v>66</v>
      </c>
    </row>
    <row r="39" spans="1:15">
      <c r="A39" s="350" t="s">
        <v>341</v>
      </c>
      <c r="B39" s="351">
        <v>20</v>
      </c>
      <c r="C39" s="351">
        <v>2</v>
      </c>
      <c r="D39" s="351">
        <v>4</v>
      </c>
      <c r="E39" s="351">
        <v>6</v>
      </c>
      <c r="F39" s="351">
        <v>5</v>
      </c>
      <c r="G39" s="351">
        <v>5</v>
      </c>
      <c r="H39" s="351">
        <v>4</v>
      </c>
      <c r="I39" s="351">
        <v>6</v>
      </c>
      <c r="J39" s="351">
        <v>4</v>
      </c>
      <c r="K39" s="351">
        <v>8</v>
      </c>
      <c r="L39" s="351">
        <v>8</v>
      </c>
      <c r="M39" s="351">
        <v>1</v>
      </c>
      <c r="N39" s="351">
        <v>73</v>
      </c>
    </row>
    <row r="40" spans="1:15">
      <c r="A40" s="350" t="s">
        <v>342</v>
      </c>
      <c r="B40" s="351">
        <v>4</v>
      </c>
      <c r="C40" s="351">
        <v>8</v>
      </c>
      <c r="D40" s="351">
        <v>5</v>
      </c>
      <c r="E40" s="351">
        <v>7</v>
      </c>
      <c r="F40" s="351">
        <v>5</v>
      </c>
      <c r="G40" s="351">
        <v>3</v>
      </c>
      <c r="H40" s="351">
        <v>4</v>
      </c>
      <c r="I40" s="351">
        <v>5</v>
      </c>
      <c r="J40" s="351">
        <v>3</v>
      </c>
      <c r="K40" s="351">
        <v>3</v>
      </c>
      <c r="L40" s="351">
        <v>4</v>
      </c>
      <c r="M40" s="351">
        <v>3</v>
      </c>
      <c r="N40" s="351">
        <v>54</v>
      </c>
    </row>
    <row r="41" spans="1:15">
      <c r="A41" s="350" t="s">
        <v>343</v>
      </c>
      <c r="B41" s="351">
        <v>2</v>
      </c>
      <c r="C41" s="351">
        <v>9</v>
      </c>
      <c r="D41" s="351">
        <v>8</v>
      </c>
      <c r="E41" s="351">
        <v>5</v>
      </c>
      <c r="F41" s="351">
        <v>2</v>
      </c>
      <c r="G41" s="351">
        <v>9</v>
      </c>
      <c r="H41" s="351">
        <v>1</v>
      </c>
      <c r="I41" s="351">
        <v>3</v>
      </c>
      <c r="J41" s="351">
        <v>4</v>
      </c>
      <c r="K41" s="351">
        <v>7</v>
      </c>
      <c r="L41" s="351">
        <v>5</v>
      </c>
      <c r="M41" s="351">
        <v>1</v>
      </c>
      <c r="N41" s="351">
        <v>56</v>
      </c>
    </row>
    <row r="42" spans="1:15">
      <c r="A42" s="350" t="s">
        <v>344</v>
      </c>
      <c r="B42" s="351">
        <v>3</v>
      </c>
      <c r="C42" s="351">
        <v>8</v>
      </c>
      <c r="D42" s="351">
        <v>6</v>
      </c>
      <c r="E42" s="351">
        <v>6</v>
      </c>
      <c r="F42" s="351">
        <v>6</v>
      </c>
      <c r="G42" s="351">
        <v>3</v>
      </c>
      <c r="H42" s="351">
        <v>5</v>
      </c>
      <c r="I42" s="351">
        <v>3</v>
      </c>
      <c r="J42" s="351">
        <v>7</v>
      </c>
      <c r="K42" s="351">
        <v>5</v>
      </c>
      <c r="L42" s="351">
        <v>8</v>
      </c>
      <c r="M42" s="351">
        <v>9</v>
      </c>
      <c r="N42" s="351">
        <v>69</v>
      </c>
    </row>
    <row r="43" spans="1:15">
      <c r="A43" s="350" t="s">
        <v>345</v>
      </c>
      <c r="B43" s="351">
        <v>6</v>
      </c>
      <c r="C43" s="351">
        <v>7</v>
      </c>
      <c r="D43" s="351">
        <v>6</v>
      </c>
      <c r="E43" s="351">
        <v>3</v>
      </c>
      <c r="F43" s="351">
        <v>6</v>
      </c>
      <c r="G43" s="351">
        <v>5</v>
      </c>
      <c r="H43" s="351">
        <v>6</v>
      </c>
      <c r="I43" s="351">
        <v>5</v>
      </c>
      <c r="J43" s="351">
        <v>4</v>
      </c>
      <c r="K43" s="351">
        <v>9</v>
      </c>
      <c r="L43" s="351">
        <v>4</v>
      </c>
      <c r="M43" s="351">
        <v>4</v>
      </c>
      <c r="N43" s="351">
        <v>65</v>
      </c>
    </row>
    <row r="44" spans="1:15">
      <c r="A44" s="350" t="s">
        <v>346</v>
      </c>
      <c r="B44" s="351">
        <v>5</v>
      </c>
      <c r="C44" s="351">
        <v>6</v>
      </c>
      <c r="D44" s="351">
        <v>7</v>
      </c>
      <c r="E44" s="351">
        <v>3</v>
      </c>
      <c r="F44" s="351">
        <v>7</v>
      </c>
      <c r="G44" s="351">
        <v>6</v>
      </c>
      <c r="H44" s="351">
        <v>4</v>
      </c>
      <c r="I44" s="351">
        <v>6</v>
      </c>
      <c r="J44" s="351">
        <v>5</v>
      </c>
      <c r="K44" s="351">
        <v>6</v>
      </c>
      <c r="L44" s="351">
        <v>5</v>
      </c>
      <c r="M44" s="351">
        <v>2</v>
      </c>
      <c r="N44" s="351">
        <v>62</v>
      </c>
    </row>
    <row r="45" spans="1:15">
      <c r="A45" s="350" t="s">
        <v>347</v>
      </c>
      <c r="B45" s="351">
        <v>12</v>
      </c>
      <c r="C45" s="351">
        <v>5</v>
      </c>
      <c r="D45" s="351">
        <v>7</v>
      </c>
      <c r="E45" s="351">
        <v>6</v>
      </c>
      <c r="F45" s="351">
        <v>3</v>
      </c>
      <c r="G45" s="351">
        <v>5</v>
      </c>
      <c r="H45" s="351">
        <v>6</v>
      </c>
      <c r="I45" s="351">
        <v>6</v>
      </c>
      <c r="J45" s="351">
        <v>5</v>
      </c>
      <c r="K45" s="351">
        <v>3</v>
      </c>
      <c r="L45" s="351">
        <v>3</v>
      </c>
      <c r="M45" s="351">
        <v>3</v>
      </c>
      <c r="N45" s="351">
        <v>64</v>
      </c>
    </row>
    <row r="46" spans="1:15">
      <c r="A46" s="350" t="s">
        <v>348</v>
      </c>
      <c r="B46" s="351">
        <v>4</v>
      </c>
      <c r="C46" s="351">
        <v>14</v>
      </c>
      <c r="D46" s="351">
        <v>6</v>
      </c>
      <c r="E46" s="351">
        <v>2</v>
      </c>
      <c r="F46" s="351">
        <v>3</v>
      </c>
      <c r="G46" s="351">
        <v>8</v>
      </c>
      <c r="H46" s="351">
        <v>6</v>
      </c>
      <c r="I46" s="351">
        <v>4</v>
      </c>
      <c r="J46" s="351">
        <v>2</v>
      </c>
      <c r="K46" s="351">
        <v>1</v>
      </c>
      <c r="L46" s="351">
        <v>4</v>
      </c>
      <c r="M46" s="351">
        <v>2</v>
      </c>
      <c r="N46" s="351">
        <v>56</v>
      </c>
    </row>
    <row r="47" spans="1:15">
      <c r="A47" s="350" t="s">
        <v>349</v>
      </c>
      <c r="B47" s="351">
        <v>5</v>
      </c>
      <c r="C47" s="351">
        <v>13</v>
      </c>
      <c r="D47" s="351">
        <v>1</v>
      </c>
      <c r="E47" s="351">
        <v>6</v>
      </c>
      <c r="F47" s="351">
        <v>5</v>
      </c>
      <c r="G47" s="351">
        <v>9</v>
      </c>
      <c r="H47" s="351">
        <v>6</v>
      </c>
      <c r="I47" s="351">
        <v>4</v>
      </c>
      <c r="J47" s="351">
        <v>3</v>
      </c>
      <c r="K47" s="351">
        <v>4</v>
      </c>
      <c r="L47" s="351">
        <v>4</v>
      </c>
      <c r="M47" s="351">
        <v>6</v>
      </c>
      <c r="N47" s="351">
        <v>66</v>
      </c>
    </row>
    <row r="48" spans="1:15">
      <c r="A48" s="350" t="s">
        <v>350</v>
      </c>
      <c r="B48" s="351">
        <v>4</v>
      </c>
      <c r="C48" s="351">
        <v>8</v>
      </c>
      <c r="D48" s="351">
        <v>2</v>
      </c>
      <c r="E48" s="351">
        <v>5</v>
      </c>
      <c r="F48" s="351">
        <v>6</v>
      </c>
      <c r="G48" s="351">
        <v>5</v>
      </c>
      <c r="H48" s="351">
        <v>4</v>
      </c>
      <c r="I48" s="351">
        <v>5</v>
      </c>
      <c r="J48" s="351">
        <v>4</v>
      </c>
      <c r="K48" s="351">
        <v>5</v>
      </c>
      <c r="L48" s="351">
        <v>1</v>
      </c>
      <c r="M48" s="351">
        <v>3</v>
      </c>
      <c r="N48" s="351">
        <v>52</v>
      </c>
    </row>
    <row r="49" spans="1:14">
      <c r="A49" s="350">
        <v>2012</v>
      </c>
      <c r="B49" s="351">
        <v>2</v>
      </c>
      <c r="C49" s="351">
        <v>6</v>
      </c>
      <c r="D49" s="351">
        <v>8</v>
      </c>
      <c r="E49" s="351">
        <v>2</v>
      </c>
      <c r="F49" s="351">
        <v>4</v>
      </c>
      <c r="G49" s="351">
        <v>2</v>
      </c>
      <c r="H49" s="351">
        <v>5</v>
      </c>
      <c r="I49" s="351">
        <v>5</v>
      </c>
      <c r="J49" s="351">
        <v>3</v>
      </c>
      <c r="K49" s="351">
        <v>8</v>
      </c>
      <c r="L49" s="351">
        <v>4</v>
      </c>
      <c r="M49" s="351">
        <v>4</v>
      </c>
      <c r="N49" s="351">
        <v>53</v>
      </c>
    </row>
    <row r="50" spans="1:14">
      <c r="A50" s="350">
        <v>2013</v>
      </c>
      <c r="B50" s="351">
        <v>4</v>
      </c>
      <c r="C50" s="351">
        <v>6</v>
      </c>
      <c r="D50" s="351">
        <v>5</v>
      </c>
      <c r="E50" s="351">
        <v>6</v>
      </c>
      <c r="F50" s="351">
        <v>1</v>
      </c>
      <c r="G50" s="351">
        <v>4</v>
      </c>
      <c r="H50" s="351">
        <v>4</v>
      </c>
      <c r="I50" s="351">
        <v>4</v>
      </c>
      <c r="J50" s="351">
        <v>5</v>
      </c>
      <c r="K50" s="351">
        <v>2</v>
      </c>
      <c r="L50" s="351">
        <v>4</v>
      </c>
      <c r="M50" s="351">
        <v>2</v>
      </c>
      <c r="N50" s="351">
        <v>47</v>
      </c>
    </row>
    <row r="51" spans="1:14">
      <c r="A51" s="350">
        <v>2014</v>
      </c>
      <c r="B51" s="351">
        <v>6</v>
      </c>
      <c r="C51" s="351">
        <v>1</v>
      </c>
      <c r="D51" s="351">
        <v>1</v>
      </c>
      <c r="E51" s="351">
        <v>1</v>
      </c>
      <c r="F51" s="351">
        <v>1</v>
      </c>
      <c r="G51" s="351">
        <v>3</v>
      </c>
      <c r="H51" s="351">
        <v>7</v>
      </c>
      <c r="I51" s="351">
        <v>2</v>
      </c>
      <c r="J51" s="351">
        <v>2</v>
      </c>
      <c r="K51" s="351">
        <v>0</v>
      </c>
      <c r="L51" s="351">
        <v>1</v>
      </c>
      <c r="M51" s="351">
        <v>7</v>
      </c>
      <c r="N51" s="351">
        <v>32</v>
      </c>
    </row>
    <row r="52" spans="1:14">
      <c r="A52" s="350">
        <v>2015</v>
      </c>
      <c r="B52" s="351">
        <v>5</v>
      </c>
      <c r="C52" s="351">
        <v>2</v>
      </c>
      <c r="D52" s="351">
        <v>7</v>
      </c>
      <c r="E52" s="351">
        <v>2</v>
      </c>
      <c r="F52" s="351">
        <v>0</v>
      </c>
      <c r="G52" s="351">
        <v>2</v>
      </c>
      <c r="H52" s="351">
        <v>1</v>
      </c>
      <c r="I52" s="351">
        <v>2</v>
      </c>
      <c r="J52" s="351">
        <v>2</v>
      </c>
      <c r="K52" s="351">
        <v>3</v>
      </c>
      <c r="L52" s="351">
        <v>3</v>
      </c>
      <c r="M52" s="351">
        <v>0</v>
      </c>
      <c r="N52" s="351">
        <v>29</v>
      </c>
    </row>
    <row r="53" spans="1:14">
      <c r="A53" s="350">
        <v>2016</v>
      </c>
      <c r="B53" s="351">
        <v>4</v>
      </c>
      <c r="C53" s="351">
        <v>3</v>
      </c>
      <c r="D53" s="351">
        <v>3</v>
      </c>
      <c r="E53" s="351">
        <v>1</v>
      </c>
      <c r="F53" s="351">
        <v>6</v>
      </c>
      <c r="G53" s="351">
        <v>2</v>
      </c>
      <c r="H53" s="351">
        <v>2</v>
      </c>
      <c r="I53" s="351">
        <v>3</v>
      </c>
      <c r="J53" s="351">
        <v>4</v>
      </c>
      <c r="K53" s="351">
        <v>1</v>
      </c>
      <c r="L53" s="351">
        <v>2</v>
      </c>
      <c r="M53" s="351">
        <v>3</v>
      </c>
      <c r="N53" s="351">
        <v>34</v>
      </c>
    </row>
    <row r="54" spans="1:14">
      <c r="A54" s="350">
        <v>2017</v>
      </c>
      <c r="B54" s="351">
        <v>5</v>
      </c>
      <c r="C54" s="351">
        <v>5</v>
      </c>
      <c r="D54" s="351">
        <v>3</v>
      </c>
      <c r="E54" s="351">
        <v>2</v>
      </c>
      <c r="F54" s="351">
        <v>6</v>
      </c>
      <c r="G54" s="351">
        <v>1</v>
      </c>
      <c r="H54" s="351">
        <v>3</v>
      </c>
      <c r="I54" s="351">
        <v>4</v>
      </c>
      <c r="J54" s="351">
        <v>2</v>
      </c>
      <c r="K54" s="351">
        <v>8</v>
      </c>
      <c r="L54" s="351">
        <v>0</v>
      </c>
      <c r="M54" s="351">
        <v>2</v>
      </c>
      <c r="N54" s="351">
        <v>41</v>
      </c>
    </row>
    <row r="55" spans="1:14">
      <c r="A55" s="352">
        <v>2018</v>
      </c>
      <c r="B55" s="353">
        <v>2</v>
      </c>
      <c r="C55" s="353">
        <v>1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>
        <v>3</v>
      </c>
    </row>
  </sheetData>
  <mergeCells count="6">
    <mergeCell ref="A2:E2"/>
    <mergeCell ref="A34:O34"/>
    <mergeCell ref="A35:O35"/>
    <mergeCell ref="A4:E4"/>
    <mergeCell ref="G4:I4"/>
    <mergeCell ref="A27:E2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topLeftCell="A27" zoomScaleNormal="100" workbookViewId="0">
      <selection activeCell="L6" sqref="L6"/>
    </sheetView>
  </sheetViews>
  <sheetFormatPr baseColWidth="10" defaultColWidth="11.5703125" defaultRowHeight="12"/>
  <cols>
    <col min="1" max="1" width="17" style="145" customWidth="1"/>
    <col min="2" max="2" width="18.5703125" style="152" hidden="1" customWidth="1"/>
    <col min="3" max="5" width="17.28515625" style="152" customWidth="1"/>
    <col min="6" max="11" width="17.28515625" style="144" customWidth="1"/>
    <col min="12" max="12" width="17.28515625" style="145" customWidth="1"/>
    <col min="13" max="16384" width="11.5703125" style="145"/>
  </cols>
  <sheetData>
    <row r="1" spans="1:14" ht="12.75">
      <c r="A1" s="324" t="s">
        <v>379</v>
      </c>
      <c r="B1" s="307"/>
      <c r="C1" s="307"/>
      <c r="D1" s="307"/>
      <c r="E1" s="307"/>
      <c r="F1" s="308"/>
      <c r="G1" s="308"/>
      <c r="H1" s="308"/>
      <c r="I1" s="308"/>
      <c r="J1" s="308"/>
      <c r="K1" s="308"/>
    </row>
    <row r="2" spans="1:14" ht="31.5" customHeight="1">
      <c r="A2" s="602" t="s">
        <v>380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</row>
    <row r="3" spans="1:14">
      <c r="E3" s="144"/>
    </row>
    <row r="4" spans="1:14" ht="25.5">
      <c r="A4" s="310" t="s">
        <v>352</v>
      </c>
      <c r="B4" s="325">
        <v>2008</v>
      </c>
      <c r="C4" s="325">
        <v>2009</v>
      </c>
      <c r="D4" s="325">
        <v>2010</v>
      </c>
      <c r="E4" s="325">
        <v>2011</v>
      </c>
      <c r="F4" s="325">
        <v>2012</v>
      </c>
      <c r="G4" s="325">
        <v>2013</v>
      </c>
      <c r="H4" s="325">
        <v>2014</v>
      </c>
      <c r="I4" s="325">
        <v>2015</v>
      </c>
      <c r="J4" s="325">
        <v>2016</v>
      </c>
      <c r="K4" s="325">
        <v>2017</v>
      </c>
      <c r="L4" s="465" t="s">
        <v>527</v>
      </c>
    </row>
    <row r="5" spans="1:14" ht="12.75">
      <c r="A5" s="311" t="s">
        <v>353</v>
      </c>
      <c r="B5" s="312">
        <f>'12. TRANSFERENCIAS 2'!B6+'12. TRANSFERENCIAS 2'!B32+'12. TRANSFERENCIAS 2'!B58</f>
        <v>2037639.897724174</v>
      </c>
      <c r="C5" s="312">
        <f>'12. TRANSFERENCIAS 2'!C6+'12. TRANSFERENCIAS 2'!C32+'12. TRANSFERENCIAS 2'!C58</f>
        <v>2682789.9075251226</v>
      </c>
      <c r="D5" s="312">
        <f>'12. TRANSFERENCIAS 2'!D6+'12. TRANSFERENCIAS 2'!D32+'12. TRANSFERENCIAS 2'!D58</f>
        <v>2917749.4890824147</v>
      </c>
      <c r="E5" s="312">
        <f>'12. TRANSFERENCIAS 2'!E6+'12. TRANSFERENCIAS 2'!E32+'12. TRANSFERENCIAS 2'!E58</f>
        <v>2885886.1343818358</v>
      </c>
      <c r="F5" s="312">
        <f>'12. TRANSFERENCIAS 2'!F6+'12. TRANSFERENCIAS 2'!F32+'12. TRANSFERENCIAS 2'!F58</f>
        <v>2599069.3819712554</v>
      </c>
      <c r="G5" s="312">
        <f>'12. TRANSFERENCIAS 2'!G6+'12. TRANSFERENCIAS 2'!G32+'12. TRANSFERENCIAS 2'!G58</f>
        <v>1825852.1229200002</v>
      </c>
      <c r="H5" s="312">
        <f>'12. TRANSFERENCIAS 2'!H6+'12. TRANSFERENCIAS 2'!H32+'12. TRANSFERENCIAS 2'!H58</f>
        <v>1957001.4364799999</v>
      </c>
      <c r="I5" s="312">
        <f>'12. TRANSFERENCIAS 2'!I6+'12. TRANSFERENCIAS 2'!I32+'12. TRANSFERENCIAS 2'!I58</f>
        <v>2181241.04</v>
      </c>
      <c r="J5" s="312">
        <f>'12. TRANSFERENCIAS 2'!J6+'12. TRANSFERENCIAS 2'!J32+'12. TRANSFERENCIAS 2'!J58</f>
        <v>1553578.78</v>
      </c>
      <c r="K5" s="312">
        <f>'12. TRANSFERENCIAS 2'!K6+'12. TRANSFERENCIAS 2'!K32+'12. TRANSFERENCIAS 2'!K58</f>
        <v>1936562.98459</v>
      </c>
      <c r="L5" s="312">
        <f>'12. TRANSFERENCIAS 2'!L6+'12. TRANSFERENCIAS 2'!L32+'12. TRANSFERENCIAS 2'!L58</f>
        <v>5644.73</v>
      </c>
      <c r="N5" s="96"/>
    </row>
    <row r="6" spans="1:14" ht="12.75">
      <c r="A6" s="311" t="s">
        <v>354</v>
      </c>
      <c r="B6" s="312">
        <f>'12. TRANSFERENCIAS 2'!B7+'12. TRANSFERENCIAS 2'!B33+'12. TRANSFERENCIAS 2'!B59</f>
        <v>1332321904.9793286</v>
      </c>
      <c r="C6" s="312">
        <f>'12. TRANSFERENCIAS 2'!C7+'12. TRANSFERENCIAS 2'!C33+'12. TRANSFERENCIAS 2'!C59</f>
        <v>864662329.16954947</v>
      </c>
      <c r="D6" s="312">
        <f>'12. TRANSFERENCIAS 2'!D7+'12. TRANSFERENCIAS 2'!D33+'12. TRANSFERENCIAS 2'!D59</f>
        <v>794731907.35502791</v>
      </c>
      <c r="E6" s="312">
        <f>'12. TRANSFERENCIAS 2'!E7+'12. TRANSFERENCIAS 2'!E33+'12. TRANSFERENCIAS 2'!E59</f>
        <v>770582075.17868149</v>
      </c>
      <c r="F6" s="312">
        <f>'12. TRANSFERENCIAS 2'!F7+'12. TRANSFERENCIAS 2'!F33+'12. TRANSFERENCIAS 2'!F59</f>
        <v>1015864460.2310069</v>
      </c>
      <c r="G6" s="312">
        <f>'12. TRANSFERENCIAS 2'!G7+'12. TRANSFERENCIAS 2'!G33+'12. TRANSFERENCIAS 2'!G59</f>
        <v>1019235893.6981801</v>
      </c>
      <c r="H6" s="312">
        <f>'12. TRANSFERENCIAS 2'!H7+'12. TRANSFERENCIAS 2'!H33+'12. TRANSFERENCIAS 2'!H59</f>
        <v>748108985.49879992</v>
      </c>
      <c r="I6" s="312">
        <f>'12. TRANSFERENCIAS 2'!I7+'12. TRANSFERENCIAS 2'!I33+'12. TRANSFERENCIAS 2'!I59</f>
        <v>434978723.07999998</v>
      </c>
      <c r="J6" s="312">
        <f>'12. TRANSFERENCIAS 2'!J7+'12. TRANSFERENCIAS 2'!J33+'12. TRANSFERENCIAS 2'!J59</f>
        <v>397241204.63</v>
      </c>
      <c r="K6" s="312">
        <f>'12. TRANSFERENCIAS 2'!K7+'12. TRANSFERENCIAS 2'!K33+'12. TRANSFERENCIAS 2'!K59</f>
        <v>750902788.65413082</v>
      </c>
      <c r="L6" s="312">
        <f>'12. TRANSFERENCIAS 2'!L7+'12. TRANSFERENCIAS 2'!L33+'12. TRANSFERENCIAS 2'!L59</f>
        <v>84219189.286176458</v>
      </c>
      <c r="N6" s="96"/>
    </row>
    <row r="7" spans="1:14" ht="12.75">
      <c r="A7" s="311" t="s">
        <v>355</v>
      </c>
      <c r="B7" s="312">
        <f>'12. TRANSFERENCIAS 2'!B8+'12. TRANSFERENCIAS 2'!B34+'12. TRANSFERENCIAS 2'!B60</f>
        <v>32235283.822984003</v>
      </c>
      <c r="C7" s="312">
        <f>'12. TRANSFERENCIAS 2'!C8+'12. TRANSFERENCIAS 2'!C34+'12. TRANSFERENCIAS 2'!C60</f>
        <v>17362096.761994701</v>
      </c>
      <c r="D7" s="312">
        <f>'12. TRANSFERENCIAS 2'!D8+'12. TRANSFERENCIAS 2'!D34+'12. TRANSFERENCIAS 2'!D60</f>
        <v>7456589.6571504148</v>
      </c>
      <c r="E7" s="312">
        <f>'12. TRANSFERENCIAS 2'!E8+'12. TRANSFERENCIAS 2'!E34+'12. TRANSFERENCIAS 2'!E60</f>
        <v>10352474.048096461</v>
      </c>
      <c r="F7" s="312">
        <f>'12. TRANSFERENCIAS 2'!F8+'12. TRANSFERENCIAS 2'!F34+'12. TRANSFERENCIAS 2'!F60</f>
        <v>16258266.173091136</v>
      </c>
      <c r="G7" s="312">
        <f>'12. TRANSFERENCIAS 2'!G8+'12. TRANSFERENCIAS 2'!G34+'12. TRANSFERENCIAS 2'!G60</f>
        <v>23194328.901979998</v>
      </c>
      <c r="H7" s="312">
        <f>'12. TRANSFERENCIAS 2'!H8+'12. TRANSFERENCIAS 2'!H34+'12. TRANSFERENCIAS 2'!H60</f>
        <v>12359816.557359999</v>
      </c>
      <c r="I7" s="312">
        <f>'12. TRANSFERENCIAS 2'!I8+'12. TRANSFERENCIAS 2'!I34+'12. TRANSFERENCIAS 2'!I60</f>
        <v>12761019.199999999</v>
      </c>
      <c r="J7" s="312">
        <f>'12. TRANSFERENCIAS 2'!J8+'12. TRANSFERENCIAS 2'!J34+'12. TRANSFERENCIAS 2'!J60</f>
        <v>108657238.47</v>
      </c>
      <c r="K7" s="312">
        <f>'12. TRANSFERENCIAS 2'!K8+'12. TRANSFERENCIAS 2'!K34+'12. TRANSFERENCIAS 2'!K60</f>
        <v>312005052.26177514</v>
      </c>
      <c r="L7" s="312">
        <f>'12. TRANSFERENCIAS 2'!L8+'12. TRANSFERENCIAS 2'!L34+'12. TRANSFERENCIAS 2'!L60</f>
        <v>57384555.655000001</v>
      </c>
      <c r="N7" s="96"/>
    </row>
    <row r="8" spans="1:14" ht="12.75">
      <c r="A8" s="311" t="s">
        <v>356</v>
      </c>
      <c r="B8" s="312">
        <f>'12. TRANSFERENCIAS 2'!B9+'12. TRANSFERENCIAS 2'!B35+'12. TRANSFERENCIAS 2'!B61</f>
        <v>501658386.81776476</v>
      </c>
      <c r="C8" s="312">
        <f>'12. TRANSFERENCIAS 2'!C9+'12. TRANSFERENCIAS 2'!C35+'12. TRANSFERENCIAS 2'!C61</f>
        <v>581694791.97875822</v>
      </c>
      <c r="D8" s="312">
        <f>'12. TRANSFERENCIAS 2'!D9+'12. TRANSFERENCIAS 2'!D35+'12. TRANSFERENCIAS 2'!D61</f>
        <v>412482426.68868721</v>
      </c>
      <c r="E8" s="312">
        <f>'12. TRANSFERENCIAS 2'!E9+'12. TRANSFERENCIAS 2'!E35+'12. TRANSFERENCIAS 2'!E61</f>
        <v>743425104.79328167</v>
      </c>
      <c r="F8" s="312">
        <f>'12. TRANSFERENCIAS 2'!F9+'12. TRANSFERENCIAS 2'!F35+'12. TRANSFERENCIAS 2'!F61</f>
        <v>834558660.40025938</v>
      </c>
      <c r="G8" s="312">
        <f>'12. TRANSFERENCIAS 2'!G9+'12. TRANSFERENCIAS 2'!G35+'12. TRANSFERENCIAS 2'!G61</f>
        <v>495471646.29208004</v>
      </c>
      <c r="H8" s="312">
        <f>'12. TRANSFERENCIAS 2'!H9+'12. TRANSFERENCIAS 2'!H35+'12. TRANSFERENCIAS 2'!H61</f>
        <v>465207945.30327994</v>
      </c>
      <c r="I8" s="312">
        <f>'12. TRANSFERENCIAS 2'!I9+'12. TRANSFERENCIAS 2'!I35+'12. TRANSFERENCIAS 2'!I61</f>
        <v>453708276.44</v>
      </c>
      <c r="J8" s="312">
        <f>'12. TRANSFERENCIAS 2'!J9+'12. TRANSFERENCIAS 2'!J35+'12. TRANSFERENCIAS 2'!J61</f>
        <v>399551676.09000003</v>
      </c>
      <c r="K8" s="312">
        <f>'12. TRANSFERENCIAS 2'!K9+'12. TRANSFERENCIAS 2'!K35+'12. TRANSFERENCIAS 2'!K61</f>
        <v>528519880.00192571</v>
      </c>
      <c r="L8" s="312">
        <f>'12. TRANSFERENCIAS 2'!L9+'12. TRANSFERENCIAS 2'!L35+'12. TRANSFERENCIAS 2'!L61</f>
        <v>39985252.42554</v>
      </c>
      <c r="N8" s="96"/>
    </row>
    <row r="9" spans="1:14" ht="12.75">
      <c r="A9" s="311" t="s">
        <v>357</v>
      </c>
      <c r="B9" s="312">
        <f>'12. TRANSFERENCIAS 2'!B10+'12. TRANSFERENCIAS 2'!B36+'12. TRANSFERENCIAS 2'!B62</f>
        <v>51057776.343486637</v>
      </c>
      <c r="C9" s="312">
        <f>'12. TRANSFERENCIAS 2'!C10+'12. TRANSFERENCIAS 2'!C36+'12. TRANSFERENCIAS 2'!C62</f>
        <v>20169722.014334258</v>
      </c>
      <c r="D9" s="312">
        <f>'12. TRANSFERENCIAS 2'!D10+'12. TRANSFERENCIAS 2'!D36+'12. TRANSFERENCIAS 2'!D62</f>
        <v>56291528.337267637</v>
      </c>
      <c r="E9" s="312">
        <f>'12. TRANSFERENCIAS 2'!E10+'12. TRANSFERENCIAS 2'!E36+'12. TRANSFERENCIAS 2'!E62</f>
        <v>93335995.954704985</v>
      </c>
      <c r="F9" s="312">
        <f>'12. TRANSFERENCIAS 2'!F10+'12. TRANSFERENCIAS 2'!F36+'12. TRANSFERENCIAS 2'!F62</f>
        <v>103933365.76069061</v>
      </c>
      <c r="G9" s="312">
        <f>'12. TRANSFERENCIAS 2'!G10+'12. TRANSFERENCIAS 2'!G36+'12. TRANSFERENCIAS 2'!G62</f>
        <v>35571156.607960001</v>
      </c>
      <c r="H9" s="312">
        <f>'12. TRANSFERENCIAS 2'!H10+'12. TRANSFERENCIAS 2'!H36+'12. TRANSFERENCIAS 2'!H62</f>
        <v>22621632.889839999</v>
      </c>
      <c r="I9" s="312">
        <f>'12. TRANSFERENCIAS 2'!I10+'12. TRANSFERENCIAS 2'!I36+'12. TRANSFERENCIAS 2'!I62</f>
        <v>31112361.829999998</v>
      </c>
      <c r="J9" s="312">
        <f>'12. TRANSFERENCIAS 2'!J10+'12. TRANSFERENCIAS 2'!J36+'12. TRANSFERENCIAS 2'!J62</f>
        <v>39934274.399999999</v>
      </c>
      <c r="K9" s="312">
        <f>'12. TRANSFERENCIAS 2'!K10+'12. TRANSFERENCIAS 2'!K36+'12. TRANSFERENCIAS 2'!K62</f>
        <v>39870273.374913946</v>
      </c>
      <c r="L9" s="312">
        <f>'12. TRANSFERENCIAS 2'!L10+'12. TRANSFERENCIAS 2'!L36+'12. TRANSFERENCIAS 2'!L62</f>
        <v>4683610.5661799992</v>
      </c>
      <c r="N9" s="96"/>
    </row>
    <row r="10" spans="1:14" ht="12.75">
      <c r="A10" s="311" t="s">
        <v>358</v>
      </c>
      <c r="B10" s="312">
        <f>'12. TRANSFERENCIAS 2'!B11+'12. TRANSFERENCIAS 2'!B37+'12. TRANSFERENCIAS 2'!B63</f>
        <v>197276722.8137708</v>
      </c>
      <c r="C10" s="312">
        <f>'12. TRANSFERENCIAS 2'!C11+'12. TRANSFERENCIAS 2'!C37+'12. TRANSFERENCIAS 2'!C63</f>
        <v>256033968.66698673</v>
      </c>
      <c r="D10" s="312">
        <f>'12. TRANSFERENCIAS 2'!D11+'12. TRANSFERENCIAS 2'!D37+'12. TRANSFERENCIAS 2'!D63</f>
        <v>483863876.56651074</v>
      </c>
      <c r="E10" s="312">
        <f>'12. TRANSFERENCIAS 2'!E11+'12. TRANSFERENCIAS 2'!E37+'12. TRANSFERENCIAS 2'!E63</f>
        <v>522692115.00276071</v>
      </c>
      <c r="F10" s="312">
        <f>'12. TRANSFERENCIAS 2'!F11+'12. TRANSFERENCIAS 2'!F37+'12. TRANSFERENCIAS 2'!F63</f>
        <v>609316360.71507764</v>
      </c>
      <c r="G10" s="312">
        <f>'12. TRANSFERENCIAS 2'!G11+'12. TRANSFERENCIAS 2'!G37+'12. TRANSFERENCIAS 2'!G63</f>
        <v>629747254.24443996</v>
      </c>
      <c r="H10" s="312">
        <f>'12. TRANSFERENCIAS 2'!H11+'12. TRANSFERENCIAS 2'!H37+'12. TRANSFERENCIAS 2'!H63</f>
        <v>411623262.18224001</v>
      </c>
      <c r="I10" s="312">
        <f>'12. TRANSFERENCIAS 2'!I11+'12. TRANSFERENCIAS 2'!I37+'12. TRANSFERENCIAS 2'!I63</f>
        <v>265309848.54999998</v>
      </c>
      <c r="J10" s="312">
        <f>'12. TRANSFERENCIAS 2'!J11+'12. TRANSFERENCIAS 2'!J37+'12. TRANSFERENCIAS 2'!J63</f>
        <v>278735159.80000001</v>
      </c>
      <c r="K10" s="312">
        <f>'12. TRANSFERENCIAS 2'!K11+'12. TRANSFERENCIAS 2'!K37+'12. TRANSFERENCIAS 2'!K63</f>
        <v>241767781.83069101</v>
      </c>
      <c r="L10" s="312">
        <f>'12. TRANSFERENCIAS 2'!L11+'12. TRANSFERENCIAS 2'!L37+'12. TRANSFERENCIAS 2'!L63</f>
        <v>11182036.640739998</v>
      </c>
      <c r="N10" s="96"/>
    </row>
    <row r="11" spans="1:14" ht="12.75">
      <c r="A11" s="311" t="s">
        <v>359</v>
      </c>
      <c r="B11" s="312">
        <f>'12. TRANSFERENCIAS 2'!B12+'12. TRANSFERENCIAS 2'!B38+'12. TRANSFERENCIAS 2'!B64</f>
        <v>13186.780776316482</v>
      </c>
      <c r="C11" s="312">
        <f>'12. TRANSFERENCIAS 2'!C12+'12. TRANSFERENCIAS 2'!C38+'12. TRANSFERENCIAS 2'!C64</f>
        <v>11277.203526444284</v>
      </c>
      <c r="D11" s="312">
        <f>'12. TRANSFERENCIAS 2'!D12+'12. TRANSFERENCIAS 2'!D38+'12. TRANSFERENCIAS 2'!D64</f>
        <v>22442.175658171251</v>
      </c>
      <c r="E11" s="312">
        <f>'12. TRANSFERENCIAS 2'!E12+'12. TRANSFERENCIAS 2'!E38+'12. TRANSFERENCIAS 2'!E64</f>
        <v>5142.9157128230454</v>
      </c>
      <c r="F11" s="312">
        <f>'12. TRANSFERENCIAS 2'!F12+'12. TRANSFERENCIAS 2'!F38+'12. TRANSFERENCIAS 2'!F64</f>
        <v>8691.0249344109852</v>
      </c>
      <c r="G11" s="312">
        <f>'12. TRANSFERENCIAS 2'!G12+'12. TRANSFERENCIAS 2'!G38+'12. TRANSFERENCIAS 2'!G64</f>
        <v>17994.093239999998</v>
      </c>
      <c r="H11" s="312">
        <f>'12. TRANSFERENCIAS 2'!H12+'12. TRANSFERENCIAS 2'!H38+'12. TRANSFERENCIAS 2'!H64</f>
        <v>16281.536479999999</v>
      </c>
      <c r="I11" s="312">
        <f>'12. TRANSFERENCIAS 2'!I12+'12. TRANSFERENCIAS 2'!I38+'12. TRANSFERENCIAS 2'!I64</f>
        <v>47933.94</v>
      </c>
      <c r="J11" s="312">
        <f>'12. TRANSFERENCIAS 2'!J12+'12. TRANSFERENCIAS 2'!J38+'12. TRANSFERENCIAS 2'!J64</f>
        <v>33930</v>
      </c>
      <c r="K11" s="312">
        <f>'12. TRANSFERENCIAS 2'!K12+'12. TRANSFERENCIAS 2'!K38+'12. TRANSFERENCIAS 2'!K64</f>
        <v>24759.048299999999</v>
      </c>
      <c r="L11" s="312">
        <f>'12. TRANSFERENCIAS 2'!L12+'12. TRANSFERENCIAS 2'!L38+'12. TRANSFERENCIAS 2'!L64</f>
        <v>0</v>
      </c>
      <c r="N11" s="96"/>
    </row>
    <row r="12" spans="1:14" ht="12.75">
      <c r="A12" s="311" t="s">
        <v>360</v>
      </c>
      <c r="B12" s="312">
        <f>'12. TRANSFERENCIAS 2'!B13+'12. TRANSFERENCIAS 2'!B39+'12. TRANSFERENCIAS 2'!B65</f>
        <v>250741998.31695116</v>
      </c>
      <c r="C12" s="312">
        <f>'12. TRANSFERENCIAS 2'!C13+'12. TRANSFERENCIAS 2'!C39+'12. TRANSFERENCIAS 2'!C65</f>
        <v>143603003.3838864</v>
      </c>
      <c r="D12" s="312">
        <f>'12. TRANSFERENCIAS 2'!D13+'12. TRANSFERENCIAS 2'!D39+'12. TRANSFERENCIAS 2'!D65</f>
        <v>130630810.13498613</v>
      </c>
      <c r="E12" s="312">
        <f>'12. TRANSFERENCIAS 2'!E13+'12. TRANSFERENCIAS 2'!E39+'12. TRANSFERENCIAS 2'!E65</f>
        <v>219739294.56000155</v>
      </c>
      <c r="F12" s="312">
        <f>'12. TRANSFERENCIAS 2'!F13+'12. TRANSFERENCIAS 2'!F39+'12. TRANSFERENCIAS 2'!F65</f>
        <v>396420697.22841984</v>
      </c>
      <c r="G12" s="312">
        <f>'12. TRANSFERENCIAS 2'!G13+'12. TRANSFERENCIAS 2'!G39+'12. TRANSFERENCIAS 2'!G65</f>
        <v>68682450.740199998</v>
      </c>
      <c r="H12" s="312">
        <f>'12. TRANSFERENCIAS 2'!H13+'12. TRANSFERENCIAS 2'!H39+'12. TRANSFERENCIAS 2'!H65</f>
        <v>150877029.51295999</v>
      </c>
      <c r="I12" s="312">
        <f>'12. TRANSFERENCIAS 2'!I13+'12. TRANSFERENCIAS 2'!I39+'12. TRANSFERENCIAS 2'!I65</f>
        <v>241732042.68000001</v>
      </c>
      <c r="J12" s="312">
        <f>'12. TRANSFERENCIAS 2'!J13+'12. TRANSFERENCIAS 2'!J39+'12. TRANSFERENCIAS 2'!J65</f>
        <v>174060577.40000001</v>
      </c>
      <c r="K12" s="312">
        <f>'12. TRANSFERENCIAS 2'!K13+'12. TRANSFERENCIAS 2'!K39+'12. TRANSFERENCIAS 2'!K65</f>
        <v>220807925.0292407</v>
      </c>
      <c r="L12" s="312">
        <f>'12. TRANSFERENCIAS 2'!L13+'12. TRANSFERENCIAS 2'!L39+'12. TRANSFERENCIAS 2'!L65</f>
        <v>48150280.794999994</v>
      </c>
      <c r="N12" s="96"/>
    </row>
    <row r="13" spans="1:14" ht="12.75">
      <c r="A13" s="311" t="s">
        <v>361</v>
      </c>
      <c r="B13" s="312">
        <f>'12. TRANSFERENCIAS 2'!B14+'12. TRANSFERENCIAS 2'!B40+'12. TRANSFERENCIAS 2'!B66</f>
        <v>67356765.200979695</v>
      </c>
      <c r="C13" s="312">
        <f>'12. TRANSFERENCIAS 2'!C14+'12. TRANSFERENCIAS 2'!C40+'12. TRANSFERENCIAS 2'!C66</f>
        <v>29419025.881064825</v>
      </c>
      <c r="D13" s="312">
        <f>'12. TRANSFERENCIAS 2'!D14+'12. TRANSFERENCIAS 2'!D40+'12. TRANSFERENCIAS 2'!D66</f>
        <v>22869909.017901029</v>
      </c>
      <c r="E13" s="312">
        <f>'12. TRANSFERENCIAS 2'!E14+'12. TRANSFERENCIAS 2'!E40+'12. TRANSFERENCIAS 2'!E66</f>
        <v>37913552.890751623</v>
      </c>
      <c r="F13" s="312">
        <f>'12. TRANSFERENCIAS 2'!F14+'12. TRANSFERENCIAS 2'!F40+'12. TRANSFERENCIAS 2'!F66</f>
        <v>33372077.119185343</v>
      </c>
      <c r="G13" s="312">
        <f>'12. TRANSFERENCIAS 2'!G14+'12. TRANSFERENCIAS 2'!G40+'12. TRANSFERENCIAS 2'!G66</f>
        <v>24907916.656780001</v>
      </c>
      <c r="H13" s="312">
        <f>'12. TRANSFERENCIAS 2'!H14+'12. TRANSFERENCIAS 2'!H40+'12. TRANSFERENCIAS 2'!H66</f>
        <v>18203655.401840001</v>
      </c>
      <c r="I13" s="312">
        <f>'12. TRANSFERENCIAS 2'!I14+'12. TRANSFERENCIAS 2'!I40+'12. TRANSFERENCIAS 2'!I66</f>
        <v>19226095.850000001</v>
      </c>
      <c r="J13" s="312">
        <f>'12. TRANSFERENCIAS 2'!J14+'12. TRANSFERENCIAS 2'!J40+'12. TRANSFERENCIAS 2'!J66</f>
        <v>15202767.09</v>
      </c>
      <c r="K13" s="312">
        <f>'12. TRANSFERENCIAS 2'!K14+'12. TRANSFERENCIAS 2'!K40+'12. TRANSFERENCIAS 2'!K66</f>
        <v>15521295.794381678</v>
      </c>
      <c r="L13" s="312">
        <f>'12. TRANSFERENCIAS 2'!L14+'12. TRANSFERENCIAS 2'!L40+'12. TRANSFERENCIAS 2'!L66</f>
        <v>1483156.87</v>
      </c>
      <c r="N13" s="96"/>
    </row>
    <row r="14" spans="1:14" ht="12.75">
      <c r="A14" s="311" t="s">
        <v>362</v>
      </c>
      <c r="B14" s="312">
        <f>'12. TRANSFERENCIAS 2'!B15+'12. TRANSFERENCIAS 2'!B41+'12. TRANSFERENCIAS 2'!B67</f>
        <v>12124101.537941579</v>
      </c>
      <c r="C14" s="312">
        <f>'12. TRANSFERENCIAS 2'!C15+'12. TRANSFERENCIAS 2'!C41+'12. TRANSFERENCIAS 2'!C67</f>
        <v>4938485.7920551421</v>
      </c>
      <c r="D14" s="312">
        <f>'12. TRANSFERENCIAS 2'!D15+'12. TRANSFERENCIAS 2'!D41+'12. TRANSFERENCIAS 2'!D67</f>
        <v>4586447.8802538551</v>
      </c>
      <c r="E14" s="312">
        <f>'12. TRANSFERENCIAS 2'!E15+'12. TRANSFERENCIAS 2'!E41+'12. TRANSFERENCIAS 2'!E67</f>
        <v>8485729.6713526193</v>
      </c>
      <c r="F14" s="312">
        <f>'12. TRANSFERENCIAS 2'!F15+'12. TRANSFERENCIAS 2'!F41+'12. TRANSFERENCIAS 2'!F67</f>
        <v>7778782.0031547062</v>
      </c>
      <c r="G14" s="312">
        <f>'12. TRANSFERENCIAS 2'!G15+'12. TRANSFERENCIAS 2'!G41+'12. TRANSFERENCIAS 2'!G67</f>
        <v>5030770.7192000002</v>
      </c>
      <c r="H14" s="312">
        <f>'12. TRANSFERENCIAS 2'!H15+'12. TRANSFERENCIAS 2'!H41+'12. TRANSFERENCIAS 2'!H67</f>
        <v>4481266.7911999999</v>
      </c>
      <c r="I14" s="312">
        <f>'12. TRANSFERENCIAS 2'!I15+'12. TRANSFERENCIAS 2'!I41+'12. TRANSFERENCIAS 2'!I67</f>
        <v>6282684.9800000004</v>
      </c>
      <c r="J14" s="312">
        <f>'12. TRANSFERENCIAS 2'!J15+'12. TRANSFERENCIAS 2'!J41+'12. TRANSFERENCIAS 2'!J67</f>
        <v>5384865.1699999999</v>
      </c>
      <c r="K14" s="312">
        <f>'12. TRANSFERENCIAS 2'!K15+'12. TRANSFERENCIAS 2'!K41+'12. TRANSFERENCIAS 2'!K67</f>
        <v>11058731.944498029</v>
      </c>
      <c r="L14" s="312">
        <f>'12. TRANSFERENCIAS 2'!L15+'12. TRANSFERENCIAS 2'!L41+'12. TRANSFERENCIAS 2'!L67</f>
        <v>2063972.3074999999</v>
      </c>
      <c r="N14" s="96"/>
    </row>
    <row r="15" spans="1:14" ht="12.75">
      <c r="A15" s="311" t="s">
        <v>363</v>
      </c>
      <c r="B15" s="312">
        <f>'12. TRANSFERENCIAS 2'!B16+'12. TRANSFERENCIAS 2'!B42+'12. TRANSFERENCIAS 2'!B68</f>
        <v>83369187.72447972</v>
      </c>
      <c r="C15" s="312">
        <f>'12. TRANSFERENCIAS 2'!C16+'12. TRANSFERENCIAS 2'!C42+'12. TRANSFERENCIAS 2'!C68</f>
        <v>121588574.6759932</v>
      </c>
      <c r="D15" s="312">
        <f>'12. TRANSFERENCIAS 2'!D16+'12. TRANSFERENCIAS 2'!D42+'12. TRANSFERENCIAS 2'!D68</f>
        <v>83859562.787208542</v>
      </c>
      <c r="E15" s="312">
        <f>'12. TRANSFERENCIAS 2'!E16+'12. TRANSFERENCIAS 2'!E42+'12. TRANSFERENCIAS 2'!E68</f>
        <v>235060437.92280096</v>
      </c>
      <c r="F15" s="312">
        <f>'12. TRANSFERENCIAS 2'!F16+'12. TRANSFERENCIAS 2'!F42+'12. TRANSFERENCIAS 2'!F68</f>
        <v>401195537.93356752</v>
      </c>
      <c r="G15" s="312">
        <f>'12. TRANSFERENCIAS 2'!G16+'12. TRANSFERENCIAS 2'!G42+'12. TRANSFERENCIAS 2'!G68</f>
        <v>230490249.9151406</v>
      </c>
      <c r="H15" s="312">
        <f>'12. TRANSFERENCIAS 2'!H16+'12. TRANSFERENCIAS 2'!H42+'12. TRANSFERENCIAS 2'!H68</f>
        <v>288055484.03720003</v>
      </c>
      <c r="I15" s="312">
        <f>'12. TRANSFERENCIAS 2'!I16+'12. TRANSFERENCIAS 2'!I42+'12. TRANSFERENCIAS 2'!I68</f>
        <v>145700263.68000001</v>
      </c>
      <c r="J15" s="312">
        <f>'12. TRANSFERENCIAS 2'!J16+'12. TRANSFERENCIAS 2'!J42+'12. TRANSFERENCIAS 2'!J68</f>
        <v>73677188.530000001</v>
      </c>
      <c r="K15" s="312">
        <f>'12. TRANSFERENCIAS 2'!K16+'12. TRANSFERENCIAS 2'!K42+'12. TRANSFERENCIAS 2'!K68</f>
        <v>121724599.81236839</v>
      </c>
      <c r="L15" s="312">
        <f>'12. TRANSFERENCIAS 2'!L16+'12. TRANSFERENCIAS 2'!L42+'12. TRANSFERENCIAS 2'!L68</f>
        <v>4518463.4450000003</v>
      </c>
      <c r="N15" s="96"/>
    </row>
    <row r="16" spans="1:14" ht="12.75">
      <c r="A16" s="311" t="s">
        <v>364</v>
      </c>
      <c r="B16" s="312">
        <f>'12. TRANSFERENCIAS 2'!B17+'12. TRANSFERENCIAS 2'!B43+'12. TRANSFERENCIAS 2'!B69</f>
        <v>155734539.24298778</v>
      </c>
      <c r="C16" s="312">
        <f>'12. TRANSFERENCIAS 2'!C17+'12. TRANSFERENCIAS 2'!C43+'12. TRANSFERENCIAS 2'!C69</f>
        <v>63676951.723635748</v>
      </c>
      <c r="D16" s="312">
        <f>'12. TRANSFERENCIAS 2'!D17+'12. TRANSFERENCIAS 2'!D43+'12. TRANSFERENCIAS 2'!D69</f>
        <v>104704001.41625033</v>
      </c>
      <c r="E16" s="312">
        <f>'12. TRANSFERENCIAS 2'!E17+'12. TRANSFERENCIAS 2'!E43+'12. TRANSFERENCIAS 2'!E69</f>
        <v>136496760.74062246</v>
      </c>
      <c r="F16" s="312">
        <f>'12. TRANSFERENCIAS 2'!F17+'12. TRANSFERENCIAS 2'!F43+'12. TRANSFERENCIAS 2'!F69</f>
        <v>129925948.56495766</v>
      </c>
      <c r="G16" s="312">
        <f>'12. TRANSFERENCIAS 2'!G17+'12. TRANSFERENCIAS 2'!G43+'12. TRANSFERENCIAS 2'!G69</f>
        <v>93695808.519779995</v>
      </c>
      <c r="H16" s="312">
        <f>'12. TRANSFERENCIAS 2'!H17+'12. TRANSFERENCIAS 2'!H43+'12. TRANSFERENCIAS 2'!H69</f>
        <v>45498783.084800005</v>
      </c>
      <c r="I16" s="312">
        <f>'12. TRANSFERENCIAS 2'!I17+'12. TRANSFERENCIAS 2'!I43+'12. TRANSFERENCIAS 2'!I69</f>
        <v>66478640.479999997</v>
      </c>
      <c r="J16" s="312">
        <f>'12. TRANSFERENCIAS 2'!J17+'12. TRANSFERENCIAS 2'!J43+'12. TRANSFERENCIAS 2'!J69</f>
        <v>60847155.209999993</v>
      </c>
      <c r="K16" s="312">
        <f>'12. TRANSFERENCIAS 2'!K17+'12. TRANSFERENCIAS 2'!K43+'12. TRANSFERENCIAS 2'!K69</f>
        <v>102871017.98461364</v>
      </c>
      <c r="L16" s="312">
        <f>'12. TRANSFERENCIAS 2'!L17+'12. TRANSFERENCIAS 2'!L43+'12. TRANSFERENCIAS 2'!L69</f>
        <v>8205435.8817494921</v>
      </c>
      <c r="N16" s="96"/>
    </row>
    <row r="17" spans="1:14" ht="12.75">
      <c r="A17" s="311" t="s">
        <v>365</v>
      </c>
      <c r="B17" s="312">
        <f>'12. TRANSFERENCIAS 2'!B18+'12. TRANSFERENCIAS 2'!B44+'12. TRANSFERENCIAS 2'!B70</f>
        <v>298011459.04555273</v>
      </c>
      <c r="C17" s="312">
        <f>'12. TRANSFERENCIAS 2'!C18+'12. TRANSFERENCIAS 2'!C44+'12. TRANSFERENCIAS 2'!C70</f>
        <v>408525371.9003821</v>
      </c>
      <c r="D17" s="312">
        <f>'12. TRANSFERENCIAS 2'!D18+'12. TRANSFERENCIAS 2'!D44+'12. TRANSFERENCIAS 2'!D70</f>
        <v>475092519.6333521</v>
      </c>
      <c r="E17" s="312">
        <f>'12. TRANSFERENCIAS 2'!E18+'12. TRANSFERENCIAS 2'!E44+'12. TRANSFERENCIAS 2'!E70</f>
        <v>533515484.51588351</v>
      </c>
      <c r="F17" s="312">
        <f>'12. TRANSFERENCIAS 2'!F18+'12. TRANSFERENCIAS 2'!F44+'12. TRANSFERENCIAS 2'!F70</f>
        <v>607324121.93845201</v>
      </c>
      <c r="G17" s="312">
        <f>'12. TRANSFERENCIAS 2'!G18+'12. TRANSFERENCIAS 2'!G44+'12. TRANSFERENCIAS 2'!G70</f>
        <v>601975757.91471994</v>
      </c>
      <c r="H17" s="312">
        <f>'12. TRANSFERENCIAS 2'!H18+'12. TRANSFERENCIAS 2'!H44+'12. TRANSFERENCIAS 2'!H70</f>
        <v>408796725.35535997</v>
      </c>
      <c r="I17" s="312">
        <f>'12. TRANSFERENCIAS 2'!I18+'12. TRANSFERENCIAS 2'!I44+'12. TRANSFERENCIAS 2'!I70</f>
        <v>345426174.19</v>
      </c>
      <c r="J17" s="312">
        <f>'12. TRANSFERENCIAS 2'!J18+'12. TRANSFERENCIAS 2'!J44+'12. TRANSFERENCIAS 2'!J70</f>
        <v>310235381.54000002</v>
      </c>
      <c r="K17" s="312">
        <f>'12. TRANSFERENCIAS 2'!K18+'12. TRANSFERENCIAS 2'!K44+'12. TRANSFERENCIAS 2'!K70</f>
        <v>317733876.33502603</v>
      </c>
      <c r="L17" s="312">
        <f>'12. TRANSFERENCIAS 2'!L18+'12. TRANSFERENCIAS 2'!L44+'12. TRANSFERENCIAS 2'!L70</f>
        <v>12342814.333731603</v>
      </c>
      <c r="N17" s="96"/>
    </row>
    <row r="18" spans="1:14" ht="12.75">
      <c r="A18" s="311" t="s">
        <v>366</v>
      </c>
      <c r="B18" s="312">
        <f>'12. TRANSFERENCIAS 2'!B19+'12. TRANSFERENCIAS 2'!B45+'12. TRANSFERENCIAS 2'!B71</f>
        <v>1059665.7928002398</v>
      </c>
      <c r="C18" s="312">
        <f>'12. TRANSFERENCIAS 2'!C19+'12. TRANSFERENCIAS 2'!C45+'12. TRANSFERENCIAS 2'!C71</f>
        <v>1697802.6951710866</v>
      </c>
      <c r="D18" s="312">
        <f>'12. TRANSFERENCIAS 2'!D19+'12. TRANSFERENCIAS 2'!D45+'12. TRANSFERENCIAS 2'!D71</f>
        <v>1663173.6381679007</v>
      </c>
      <c r="E18" s="312">
        <f>'12. TRANSFERENCIAS 2'!E19+'12. TRANSFERENCIAS 2'!E45+'12. TRANSFERENCIAS 2'!E71</f>
        <v>2417239.1047222111</v>
      </c>
      <c r="F18" s="312">
        <f>'12. TRANSFERENCIAS 2'!F19+'12. TRANSFERENCIAS 2'!F45+'12. TRANSFERENCIAS 2'!F71</f>
        <v>2208583.4398764428</v>
      </c>
      <c r="G18" s="312">
        <f>'12. TRANSFERENCIAS 2'!G19+'12. TRANSFERENCIAS 2'!G45+'12. TRANSFERENCIAS 2'!G71</f>
        <v>1739908.2035400001</v>
      </c>
      <c r="H18" s="312">
        <f>'12. TRANSFERENCIAS 2'!H19+'12. TRANSFERENCIAS 2'!H45+'12. TRANSFERENCIAS 2'!H71</f>
        <v>2045578.206</v>
      </c>
      <c r="I18" s="312">
        <f>'12. TRANSFERENCIAS 2'!I19+'12. TRANSFERENCIAS 2'!I45+'12. TRANSFERENCIAS 2'!I71</f>
        <v>2821838.08</v>
      </c>
      <c r="J18" s="312">
        <f>'12. TRANSFERENCIAS 2'!J19+'12. TRANSFERENCIAS 2'!J45+'12. TRANSFERENCIAS 2'!J71</f>
        <v>2970444</v>
      </c>
      <c r="K18" s="312">
        <f>'12. TRANSFERENCIAS 2'!K19+'12. TRANSFERENCIAS 2'!K45+'12. TRANSFERENCIAS 2'!K71</f>
        <v>2901145.3169399998</v>
      </c>
      <c r="L18" s="312">
        <f>'12. TRANSFERENCIAS 2'!L19+'12. TRANSFERENCIAS 2'!L45+'12. TRANSFERENCIAS 2'!L71</f>
        <v>4905.9250000000002</v>
      </c>
      <c r="N18" s="96"/>
    </row>
    <row r="19" spans="1:14" ht="12.75">
      <c r="A19" s="311" t="s">
        <v>367</v>
      </c>
      <c r="B19" s="312">
        <f>'12. TRANSFERENCIAS 2'!B20+'12. TRANSFERENCIAS 2'!B46+'12. TRANSFERENCIAS 2'!B72</f>
        <v>233783431.93630555</v>
      </c>
      <c r="C19" s="312">
        <f>'12. TRANSFERENCIAS 2'!C20+'12. TRANSFERENCIAS 2'!C46+'12. TRANSFERENCIAS 2'!C72</f>
        <v>95008444.96867387</v>
      </c>
      <c r="D19" s="312">
        <f>'12. TRANSFERENCIAS 2'!D20+'12. TRANSFERENCIAS 2'!D46+'12. TRANSFERENCIAS 2'!D72</f>
        <v>117783126.49145791</v>
      </c>
      <c r="E19" s="312">
        <f>'12. TRANSFERENCIAS 2'!E20+'12. TRANSFERENCIAS 2'!E46+'12. TRANSFERENCIAS 2'!E72</f>
        <v>186330859.39603898</v>
      </c>
      <c r="F19" s="312">
        <f>'12. TRANSFERENCIAS 2'!F20+'12. TRANSFERENCIAS 2'!F46+'12. TRANSFERENCIAS 2'!F72</f>
        <v>199901478.77317116</v>
      </c>
      <c r="G19" s="312">
        <f>'12. TRANSFERENCIAS 2'!G20+'12. TRANSFERENCIAS 2'!G46+'12. TRANSFERENCIAS 2'!G72</f>
        <v>145750025.89083999</v>
      </c>
      <c r="H19" s="312">
        <f>'12. TRANSFERENCIAS 2'!H20+'12. TRANSFERENCIAS 2'!H46+'12. TRANSFERENCIAS 2'!H72</f>
        <v>91464145.30776</v>
      </c>
      <c r="I19" s="312">
        <f>'12. TRANSFERENCIAS 2'!I20+'12. TRANSFERENCIAS 2'!I46+'12. TRANSFERENCIAS 2'!I72</f>
        <v>132132732.88</v>
      </c>
      <c r="J19" s="312">
        <f>'12. TRANSFERENCIAS 2'!J20+'12. TRANSFERENCIAS 2'!J46+'12. TRANSFERENCIAS 2'!J72</f>
        <v>87032168.450000003</v>
      </c>
      <c r="K19" s="312">
        <f>'12. TRANSFERENCIAS 2'!K20+'12. TRANSFERENCIAS 2'!K46+'12. TRANSFERENCIAS 2'!K72</f>
        <v>130941148.43981849</v>
      </c>
      <c r="L19" s="312">
        <f>'12. TRANSFERENCIAS 2'!L20+'12. TRANSFERENCIAS 2'!L46+'12. TRANSFERENCIAS 2'!L72</f>
        <v>11480160.784457486</v>
      </c>
      <c r="N19" s="96"/>
    </row>
    <row r="20" spans="1:14" ht="12.75">
      <c r="A20" s="311" t="s">
        <v>368</v>
      </c>
      <c r="B20" s="312">
        <f>'12. TRANSFERENCIAS 2'!B21+'12. TRANSFERENCIAS 2'!B47+'12. TRANSFERENCIAS 2'!B73</f>
        <v>418151.15014961758</v>
      </c>
      <c r="C20" s="312">
        <f>'12. TRANSFERENCIAS 2'!C21+'12. TRANSFERENCIAS 2'!C47+'12. TRANSFERENCIAS 2'!C73</f>
        <v>477062.15524675179</v>
      </c>
      <c r="D20" s="312">
        <f>'12. TRANSFERENCIAS 2'!D21+'12. TRANSFERENCIAS 2'!D47+'12. TRANSFERENCIAS 2'!D73</f>
        <v>114580.23345233868</v>
      </c>
      <c r="E20" s="312">
        <f>'12. TRANSFERENCIAS 2'!E21+'12. TRANSFERENCIAS 2'!E47+'12. TRANSFERENCIAS 2'!E73</f>
        <v>488981.38280839717</v>
      </c>
      <c r="F20" s="312">
        <f>'12. TRANSFERENCIAS 2'!F21+'12. TRANSFERENCIAS 2'!F47+'12. TRANSFERENCIAS 2'!F73</f>
        <v>589887.75891903555</v>
      </c>
      <c r="G20" s="312">
        <f>'12. TRANSFERENCIAS 2'!G21+'12. TRANSFERENCIAS 2'!G47+'12. TRANSFERENCIAS 2'!G73</f>
        <v>414056.74178000004</v>
      </c>
      <c r="H20" s="312">
        <f>'12. TRANSFERENCIAS 2'!H21+'12. TRANSFERENCIAS 2'!H47+'12. TRANSFERENCIAS 2'!H73</f>
        <v>465466.93167999998</v>
      </c>
      <c r="I20" s="312">
        <f>'12. TRANSFERENCIAS 2'!I21+'12. TRANSFERENCIAS 2'!I47+'12. TRANSFERENCIAS 2'!I73</f>
        <v>486813</v>
      </c>
      <c r="J20" s="312">
        <f>'12. TRANSFERENCIAS 2'!J21+'12. TRANSFERENCIAS 2'!J47+'12. TRANSFERENCIAS 2'!J73</f>
        <v>105507</v>
      </c>
      <c r="K20" s="312">
        <f>'12. TRANSFERENCIAS 2'!K21+'12. TRANSFERENCIAS 2'!K47+'12. TRANSFERENCIAS 2'!K73</f>
        <v>137411.74225000001</v>
      </c>
      <c r="L20" s="312">
        <f>'12. TRANSFERENCIAS 2'!L21+'12. TRANSFERENCIAS 2'!L47+'12. TRANSFERENCIAS 2'!L73</f>
        <v>1447.65</v>
      </c>
      <c r="N20" s="96"/>
    </row>
    <row r="21" spans="1:14" ht="12.75">
      <c r="A21" s="311" t="s">
        <v>369</v>
      </c>
      <c r="B21" s="312">
        <f>'12. TRANSFERENCIAS 2'!B22+'12. TRANSFERENCIAS 2'!B48+'12. TRANSFERENCIAS 2'!B74</f>
        <v>1551357.1201049828</v>
      </c>
      <c r="C21" s="312">
        <f>'12. TRANSFERENCIAS 2'!C22+'12. TRANSFERENCIAS 2'!C48+'12. TRANSFERENCIAS 2'!C74</f>
        <v>1859395.4470035345</v>
      </c>
      <c r="D21" s="312">
        <f>'12. TRANSFERENCIAS 2'!D22+'12. TRANSFERENCIAS 2'!D48+'12. TRANSFERENCIAS 2'!D74</f>
        <v>1986445.1567431935</v>
      </c>
      <c r="E21" s="312">
        <f>'12. TRANSFERENCIAS 2'!E22+'12. TRANSFERENCIAS 2'!E48+'12. TRANSFERENCIAS 2'!E74</f>
        <v>2207435.8189031449</v>
      </c>
      <c r="F21" s="312">
        <f>'12. TRANSFERENCIAS 2'!F22+'12. TRANSFERENCIAS 2'!F48+'12. TRANSFERENCIAS 2'!F74</f>
        <v>3050291.1766951731</v>
      </c>
      <c r="G21" s="312">
        <f>'12. TRANSFERENCIAS 2'!G22+'12. TRANSFERENCIAS 2'!G48+'12. TRANSFERENCIAS 2'!G74</f>
        <v>5120161.9310600003</v>
      </c>
      <c r="H21" s="312">
        <f>'12. TRANSFERENCIAS 2'!H22+'12. TRANSFERENCIAS 2'!H48+'12. TRANSFERENCIAS 2'!H74</f>
        <v>4484740.0181599995</v>
      </c>
      <c r="I21" s="312">
        <f>'12. TRANSFERENCIAS 2'!I22+'12. TRANSFERENCIAS 2'!I48+'12. TRANSFERENCIAS 2'!I74</f>
        <v>5576767.3899999997</v>
      </c>
      <c r="J21" s="312">
        <f>'12. TRANSFERENCIAS 2'!J22+'12. TRANSFERENCIAS 2'!J48+'12. TRANSFERENCIAS 2'!J74</f>
        <v>7070181</v>
      </c>
      <c r="K21" s="312">
        <f>'12. TRANSFERENCIAS 2'!K22+'12. TRANSFERENCIAS 2'!K48+'12. TRANSFERENCIAS 2'!K74</f>
        <v>6498758.7072200002</v>
      </c>
      <c r="L21" s="312">
        <f>'12. TRANSFERENCIAS 2'!L22+'12. TRANSFERENCIAS 2'!L48+'12. TRANSFERENCIAS 2'!L74</f>
        <v>15803.512500000001</v>
      </c>
      <c r="N21" s="96"/>
    </row>
    <row r="22" spans="1:14" ht="12.75">
      <c r="A22" s="311" t="s">
        <v>370</v>
      </c>
      <c r="B22" s="312">
        <f>'12. TRANSFERENCIAS 2'!B23+'12. TRANSFERENCIAS 2'!B49+'12. TRANSFERENCIAS 2'!B75</f>
        <v>319895057.78610307</v>
      </c>
      <c r="C22" s="312">
        <f>'12. TRANSFERENCIAS 2'!C23+'12. TRANSFERENCIAS 2'!C49+'12. TRANSFERENCIAS 2'!C75</f>
        <v>446120183.02466661</v>
      </c>
      <c r="D22" s="312">
        <f>'12. TRANSFERENCIAS 2'!D23+'12. TRANSFERENCIAS 2'!D49+'12. TRANSFERENCIAS 2'!D75</f>
        <v>345257085.01441556</v>
      </c>
      <c r="E22" s="312">
        <f>'12. TRANSFERENCIAS 2'!E23+'12. TRANSFERENCIAS 2'!E49+'12. TRANSFERENCIAS 2'!E75</f>
        <v>500118580.46051222</v>
      </c>
      <c r="F22" s="312">
        <f>'12. TRANSFERENCIAS 2'!F23+'12. TRANSFERENCIAS 2'!F49+'12. TRANSFERENCIAS 2'!F75</f>
        <v>421321618.27921975</v>
      </c>
      <c r="G22" s="312">
        <f>'12. TRANSFERENCIAS 2'!G23+'12. TRANSFERENCIAS 2'!G49+'12. TRANSFERENCIAS 2'!G75</f>
        <v>362196812.46267998</v>
      </c>
      <c r="H22" s="312">
        <f>'12. TRANSFERENCIAS 2'!H23+'12. TRANSFERENCIAS 2'!H49+'12. TRANSFERENCIAS 2'!H75</f>
        <v>303773207.83976001</v>
      </c>
      <c r="I22" s="312">
        <f>'12. TRANSFERENCIAS 2'!I23+'12. TRANSFERENCIAS 2'!I49+'12. TRANSFERENCIAS 2'!I75</f>
        <v>287963588.88</v>
      </c>
      <c r="J22" s="312">
        <f>'12. TRANSFERENCIAS 2'!J23+'12. TRANSFERENCIAS 2'!J49+'12. TRANSFERENCIAS 2'!J75</f>
        <v>225809459.91</v>
      </c>
      <c r="K22" s="312">
        <f>'12. TRANSFERENCIAS 2'!K23+'12. TRANSFERENCIAS 2'!K49+'12. TRANSFERENCIAS 2'!K75</f>
        <v>129278778.82423852</v>
      </c>
      <c r="L22" s="312">
        <f>'12. TRANSFERENCIAS 2'!L23+'12. TRANSFERENCIAS 2'!L49+'12. TRANSFERENCIAS 2'!L75</f>
        <v>8740457.7550000008</v>
      </c>
      <c r="N22" s="96"/>
    </row>
    <row r="23" spans="1:14" ht="12.75">
      <c r="A23" s="311" t="s">
        <v>371</v>
      </c>
      <c r="B23" s="312">
        <f>'12. TRANSFERENCIAS 2'!B24+'12. TRANSFERENCIAS 2'!B50+'12. TRANSFERENCIAS 2'!B76</f>
        <v>438974376.79479349</v>
      </c>
      <c r="C23" s="312">
        <f>'12. TRANSFERENCIAS 2'!C24+'12. TRANSFERENCIAS 2'!C50+'12. TRANSFERENCIAS 2'!C76</f>
        <v>147895217.80337313</v>
      </c>
      <c r="D23" s="312">
        <f>'12. TRANSFERENCIAS 2'!D24+'12. TRANSFERENCIAS 2'!D50+'12. TRANSFERENCIAS 2'!D76</f>
        <v>206278603.05626643</v>
      </c>
      <c r="E23" s="312">
        <f>'12. TRANSFERENCIAS 2'!E24+'12. TRANSFERENCIAS 2'!E50+'12. TRANSFERENCIAS 2'!E76</f>
        <v>261270045.80078006</v>
      </c>
      <c r="F23" s="312">
        <f>'12. TRANSFERENCIAS 2'!F24+'12. TRANSFERENCIAS 2'!F50+'12. TRANSFERENCIAS 2'!F76</f>
        <v>227450184.85691136</v>
      </c>
      <c r="G23" s="312">
        <f>'12. TRANSFERENCIAS 2'!G24+'12. TRANSFERENCIAS 2'!G50+'12. TRANSFERENCIAS 2'!G76</f>
        <v>128872727.3241</v>
      </c>
      <c r="H23" s="312">
        <f>'12. TRANSFERENCIAS 2'!H24+'12. TRANSFERENCIAS 2'!H50+'12. TRANSFERENCIAS 2'!H76</f>
        <v>85954084.161439985</v>
      </c>
      <c r="I23" s="312">
        <f>'12. TRANSFERENCIAS 2'!I24+'12. TRANSFERENCIAS 2'!I50+'12. TRANSFERENCIAS 2'!I76</f>
        <v>93811156.810000002</v>
      </c>
      <c r="J23" s="312">
        <f>'12. TRANSFERENCIAS 2'!J24+'12. TRANSFERENCIAS 2'!J50+'12. TRANSFERENCIAS 2'!J76</f>
        <v>43139786.490000002</v>
      </c>
      <c r="K23" s="312">
        <f>'12. TRANSFERENCIAS 2'!K24+'12. TRANSFERENCIAS 2'!K50+'12. TRANSFERENCIAS 2'!K76</f>
        <v>80428379.951815233</v>
      </c>
      <c r="L23" s="312">
        <f>'12. TRANSFERENCIAS 2'!L24+'12. TRANSFERENCIAS 2'!L50+'12. TRANSFERENCIAS 2'!L76</f>
        <v>8448980.8650000002</v>
      </c>
      <c r="N23" s="96"/>
    </row>
    <row r="24" spans="1:14" ht="12.75">
      <c r="A24" s="311" t="s">
        <v>372</v>
      </c>
      <c r="B24" s="312">
        <f>'12. TRANSFERENCIAS 2'!B25+'12. TRANSFERENCIAS 2'!B51+'12. TRANSFERENCIAS 2'!B77</f>
        <v>5412573.0853502769</v>
      </c>
      <c r="C24" s="312">
        <f>'12. TRANSFERENCIAS 2'!C25+'12. TRANSFERENCIAS 2'!C51+'12. TRANSFERENCIAS 2'!C77</f>
        <v>5377922.3562381808</v>
      </c>
      <c r="D24" s="312">
        <f>'12. TRANSFERENCIAS 2'!D25+'12. TRANSFERENCIAS 2'!D51+'12. TRANSFERENCIAS 2'!D77</f>
        <v>5306423.5924795112</v>
      </c>
      <c r="E24" s="312">
        <f>'12. TRANSFERENCIAS 2'!E25+'12. TRANSFERENCIAS 2'!E51+'12. TRANSFERENCIAS 2'!E77</f>
        <v>5455625.3564978996</v>
      </c>
      <c r="F24" s="312">
        <f>'12. TRANSFERENCIAS 2'!F25+'12. TRANSFERENCIAS 2'!F51+'12. TRANSFERENCIAS 2'!F77</f>
        <v>6632227.77506366</v>
      </c>
      <c r="G24" s="312">
        <f>'12. TRANSFERENCIAS 2'!G25+'12. TRANSFERENCIAS 2'!G51+'12. TRANSFERENCIAS 2'!G77</f>
        <v>12665687.741540002</v>
      </c>
      <c r="H24" s="312">
        <f>'12. TRANSFERENCIAS 2'!H25+'12. TRANSFERENCIAS 2'!H51+'12. TRANSFERENCIAS 2'!H77</f>
        <v>11693266.029920001</v>
      </c>
      <c r="I24" s="312">
        <f>'12. TRANSFERENCIAS 2'!I25+'12. TRANSFERENCIAS 2'!I51+'12. TRANSFERENCIAS 2'!I77</f>
        <v>8850417.8399999999</v>
      </c>
      <c r="J24" s="312">
        <f>'12. TRANSFERENCIAS 2'!J25+'12. TRANSFERENCIAS 2'!J51+'12. TRANSFERENCIAS 2'!J77</f>
        <v>40099774.409999996</v>
      </c>
      <c r="K24" s="312">
        <f>'12. TRANSFERENCIAS 2'!K25+'12. TRANSFERENCIAS 2'!K51+'12. TRANSFERENCIAS 2'!K77</f>
        <v>13834884.511889234</v>
      </c>
      <c r="L24" s="312">
        <f>'12. TRANSFERENCIAS 2'!L25+'12. TRANSFERENCIAS 2'!L51+'12. TRANSFERENCIAS 2'!L77</f>
        <v>128878.36</v>
      </c>
      <c r="N24" s="96"/>
    </row>
    <row r="25" spans="1:14" ht="12.75">
      <c r="A25" s="311" t="s">
        <v>373</v>
      </c>
      <c r="B25" s="312">
        <f>'12. TRANSFERENCIAS 2'!B26+'12. TRANSFERENCIAS 2'!B52+'12. TRANSFERENCIAS 2'!B78</f>
        <v>241942667.06183195</v>
      </c>
      <c r="C25" s="312">
        <f>'12. TRANSFERENCIAS 2'!C26+'12. TRANSFERENCIAS 2'!C52+'12. TRANSFERENCIAS 2'!C78</f>
        <v>293447473.05829656</v>
      </c>
      <c r="D25" s="312">
        <f>'12. TRANSFERENCIAS 2'!D26+'12. TRANSFERENCIAS 2'!D52+'12. TRANSFERENCIAS 2'!D78</f>
        <v>260812911.31111979</v>
      </c>
      <c r="E25" s="312">
        <f>'12. TRANSFERENCIAS 2'!E26+'12. TRANSFERENCIAS 2'!E52+'12. TRANSFERENCIAS 2'!E78</f>
        <v>397361014.89526153</v>
      </c>
      <c r="F25" s="312">
        <f>'12. TRANSFERENCIAS 2'!F26+'12. TRANSFERENCIAS 2'!F52+'12. TRANSFERENCIAS 2'!F78</f>
        <v>377115469.54351628</v>
      </c>
      <c r="G25" s="312">
        <f>'12. TRANSFERENCIAS 2'!G26+'12. TRANSFERENCIAS 2'!G52+'12. TRANSFERENCIAS 2'!G78</f>
        <v>275624663.60460001</v>
      </c>
      <c r="H25" s="312">
        <f>'12. TRANSFERENCIAS 2'!H26+'12. TRANSFERENCIAS 2'!H52+'12. TRANSFERENCIAS 2'!H78</f>
        <v>237485100.33135998</v>
      </c>
      <c r="I25" s="312">
        <f>'12. TRANSFERENCIAS 2'!I26+'12. TRANSFERENCIAS 2'!I52+'12. TRANSFERENCIAS 2'!I78</f>
        <v>177276591.92000002</v>
      </c>
      <c r="J25" s="312">
        <f>'12. TRANSFERENCIAS 2'!J26+'12. TRANSFERENCIAS 2'!J52+'12. TRANSFERENCIAS 2'!J78</f>
        <v>122134194.66</v>
      </c>
      <c r="K25" s="312">
        <f>'12. TRANSFERENCIAS 2'!K26+'12. TRANSFERENCIAS 2'!K52+'12. TRANSFERENCIAS 2'!K78</f>
        <v>136613880.79370436</v>
      </c>
      <c r="L25" s="312">
        <f>'12. TRANSFERENCIAS 2'!L26+'12. TRANSFERENCIAS 2'!L52+'12. TRANSFERENCIAS 2'!L78</f>
        <v>7808340.8650000002</v>
      </c>
      <c r="N25" s="96"/>
    </row>
    <row r="26" spans="1:14" ht="12.75">
      <c r="A26" s="311" t="s">
        <v>374</v>
      </c>
      <c r="B26" s="312">
        <f>'12. TRANSFERENCIAS 2'!B27+'12. TRANSFERENCIAS 2'!B53+'12. TRANSFERENCIAS 2'!B79</f>
        <v>1527023.974048265</v>
      </c>
      <c r="C26" s="312">
        <f>'12. TRANSFERENCIAS 2'!C27+'12. TRANSFERENCIAS 2'!C53+'12. TRANSFERENCIAS 2'!C79</f>
        <v>1192003.3157302772</v>
      </c>
      <c r="D26" s="312">
        <f>'12. TRANSFERENCIAS 2'!D27+'12. TRANSFERENCIAS 2'!D53+'12. TRANSFERENCIAS 2'!D79</f>
        <v>1383842.7831051038</v>
      </c>
      <c r="E26" s="312">
        <f>'12. TRANSFERENCIAS 2'!E27+'12. TRANSFERENCIAS 2'!E53+'12. TRANSFERENCIAS 2'!E79</f>
        <v>1561706.6010984238</v>
      </c>
      <c r="F26" s="312">
        <f>'12. TRANSFERENCIAS 2'!F27+'12. TRANSFERENCIAS 2'!F53+'12. TRANSFERENCIAS 2'!F79</f>
        <v>2013543.9280217586</v>
      </c>
      <c r="G26" s="312">
        <f>'12. TRANSFERENCIAS 2'!G27+'12. TRANSFERENCIAS 2'!G53+'12. TRANSFERENCIAS 2'!G79</f>
        <v>1576367.84188</v>
      </c>
      <c r="H26" s="312">
        <f>'12. TRANSFERENCIAS 2'!H27+'12. TRANSFERENCIAS 2'!H53+'12. TRANSFERENCIAS 2'!H79</f>
        <v>3115735.2936800001</v>
      </c>
      <c r="I26" s="312">
        <f>'12. TRANSFERENCIAS 2'!I27+'12. TRANSFERENCIAS 2'!I53+'12. TRANSFERENCIAS 2'!I79</f>
        <v>2117818.94</v>
      </c>
      <c r="J26" s="312">
        <f>'12. TRANSFERENCIAS 2'!J27+'12. TRANSFERENCIAS 2'!J53+'12. TRANSFERENCIAS 2'!J79</f>
        <v>2559411.46</v>
      </c>
      <c r="K26" s="312">
        <f>'12. TRANSFERENCIAS 2'!K27+'12. TRANSFERENCIAS 2'!K53+'12. TRANSFERENCIAS 2'!K79</f>
        <v>2436367.1838600002</v>
      </c>
      <c r="L26" s="312">
        <f>'12. TRANSFERENCIAS 2'!L27+'12. TRANSFERENCIAS 2'!L53+'12. TRANSFERENCIAS 2'!L79</f>
        <v>64532.01</v>
      </c>
      <c r="N26" s="96"/>
    </row>
    <row r="27" spans="1:14" ht="12.75">
      <c r="A27" s="311" t="s">
        <v>375</v>
      </c>
      <c r="B27" s="312">
        <f>'12. TRANSFERENCIAS 2'!B28+'12. TRANSFERENCIAS 2'!B54+'12. TRANSFERENCIAS 2'!B80</f>
        <v>799467984.01479232</v>
      </c>
      <c r="C27" s="312">
        <f>'12. TRANSFERENCIAS 2'!C28+'12. TRANSFERENCIAS 2'!C54+'12. TRANSFERENCIAS 2'!C80</f>
        <v>351246840.05158681</v>
      </c>
      <c r="D27" s="312">
        <f>'12. TRANSFERENCIAS 2'!D28+'12. TRANSFERENCIAS 2'!D54+'12. TRANSFERENCIAS 2'!D80</f>
        <v>278801911.42170143</v>
      </c>
      <c r="E27" s="312">
        <f>'12. TRANSFERENCIAS 2'!E28+'12. TRANSFERENCIAS 2'!E54+'12. TRANSFERENCIAS 2'!E80</f>
        <v>459989094.08042836</v>
      </c>
      <c r="F27" s="312">
        <f>'12. TRANSFERENCIAS 2'!F28+'12. TRANSFERENCIAS 2'!F54+'12. TRANSFERENCIAS 2'!F80</f>
        <v>386564323.69621229</v>
      </c>
      <c r="G27" s="312">
        <f>'12. TRANSFERENCIAS 2'!G28+'12. TRANSFERENCIAS 2'!G54+'12. TRANSFERENCIAS 2'!G80</f>
        <v>304535228.32422</v>
      </c>
      <c r="H27" s="312">
        <f>'12. TRANSFERENCIAS 2'!H28+'12. TRANSFERENCIAS 2'!H54+'12. TRANSFERENCIAS 2'!H80</f>
        <v>279236762.82183999</v>
      </c>
      <c r="I27" s="312">
        <f>'12. TRANSFERENCIAS 2'!I28+'12. TRANSFERENCIAS 2'!I54+'12. TRANSFERENCIAS 2'!I80</f>
        <v>259060548.84</v>
      </c>
      <c r="J27" s="312">
        <f>'12. TRANSFERENCIAS 2'!J28+'12. TRANSFERENCIAS 2'!J54+'12. TRANSFERENCIAS 2'!J80</f>
        <v>214765362.22</v>
      </c>
      <c r="K27" s="312">
        <f>'12. TRANSFERENCIAS 2'!K28+'12. TRANSFERENCIAS 2'!K54+'12. TRANSFERENCIAS 2'!K80</f>
        <v>134555988.48519117</v>
      </c>
      <c r="L27" s="312">
        <f>'12. TRANSFERENCIAS 2'!L28+'12. TRANSFERENCIAS 2'!L54+'12. TRANSFERENCIAS 2'!L80</f>
        <v>8799698.3226699997</v>
      </c>
      <c r="N27" s="96"/>
    </row>
    <row r="28" spans="1:14" ht="12.75">
      <c r="A28" s="311" t="s">
        <v>376</v>
      </c>
      <c r="B28" s="312">
        <f>'12. TRANSFERENCIAS 2'!B29+'12. TRANSFERENCIAS 2'!B55+'12. TRANSFERENCIAS 2'!B81</f>
        <v>11310.414307878293</v>
      </c>
      <c r="C28" s="312">
        <f>'12. TRANSFERENCIAS 2'!C29+'12. TRANSFERENCIAS 2'!C55+'12. TRANSFERENCIAS 2'!C81</f>
        <v>12014.912377266814</v>
      </c>
      <c r="D28" s="312">
        <f>'12. TRANSFERENCIAS 2'!D29+'12. TRANSFERENCIAS 2'!D55+'12. TRANSFERENCIAS 2'!D81</f>
        <v>19463.666679419461</v>
      </c>
      <c r="E28" s="312">
        <f>'12. TRANSFERENCIAS 2'!E29+'12. TRANSFERENCIAS 2'!E55+'12. TRANSFERENCIAS 2'!E81</f>
        <v>19455.877442696172</v>
      </c>
      <c r="F28" s="312">
        <f>'12. TRANSFERENCIAS 2'!F29+'12. TRANSFERENCIAS 2'!F55+'12. TRANSFERENCIAS 2'!F81</f>
        <v>43553.030509609976</v>
      </c>
      <c r="G28" s="312">
        <f>'12. TRANSFERENCIAS 2'!G29+'12. TRANSFERENCIAS 2'!G55+'12. TRANSFERENCIAS 2'!G81</f>
        <v>55096.25740000001</v>
      </c>
      <c r="H28" s="312">
        <f>'12. TRANSFERENCIAS 2'!H29+'12. TRANSFERENCIAS 2'!H55+'12. TRANSFERENCIAS 2'!H81</f>
        <v>56406.394079999998</v>
      </c>
      <c r="I28" s="312">
        <f>'12. TRANSFERENCIAS 2'!I29+'12. TRANSFERENCIAS 2'!I55+'12. TRANSFERENCIAS 2'!I81</f>
        <v>56161</v>
      </c>
      <c r="J28" s="312">
        <f>'12. TRANSFERENCIAS 2'!J29+'12. TRANSFERENCIAS 2'!J55+'12. TRANSFERENCIAS 2'!J81</f>
        <v>68216</v>
      </c>
      <c r="K28" s="312">
        <f>'12. TRANSFERENCIAS 2'!K29+'12. TRANSFERENCIAS 2'!K55+'12. TRANSFERENCIAS 2'!K81</f>
        <v>130264.1</v>
      </c>
      <c r="L28" s="312">
        <f>'12. TRANSFERENCIAS 2'!L29+'12. TRANSFERENCIAS 2'!L55+'12. TRANSFERENCIAS 2'!L81</f>
        <v>0</v>
      </c>
      <c r="N28" s="96"/>
    </row>
    <row r="29" spans="1:14" ht="12.75">
      <c r="A29" s="311" t="s">
        <v>377</v>
      </c>
      <c r="B29" s="312">
        <f>'12. TRANSFERENCIAS 2'!B30+'12. TRANSFERENCIAS 2'!B56+'12. TRANSFERENCIAS 2'!B82</f>
        <v>28699.609274904571</v>
      </c>
      <c r="C29" s="312">
        <f>'12. TRANSFERENCIAS 2'!C30+'12. TRANSFERENCIAS 2'!C56+'12. TRANSFERENCIAS 2'!C82</f>
        <v>25915.892184152653</v>
      </c>
      <c r="D29" s="312">
        <f>'12. TRANSFERENCIAS 2'!D30+'12. TRANSFERENCIAS 2'!D56+'12. TRANSFERENCIAS 2'!D82</f>
        <v>46904.923492221176</v>
      </c>
      <c r="E29" s="312">
        <f>'12. TRANSFERENCIAS 2'!E30+'12. TRANSFERENCIAS 2'!E56+'12. TRANSFERENCIAS 2'!E82</f>
        <v>35251.343504267919</v>
      </c>
      <c r="F29" s="312">
        <f>'12. TRANSFERENCIAS 2'!F30+'12. TRANSFERENCIAS 2'!F56+'12. TRANSFERENCIAS 2'!F82</f>
        <v>74048.562939078285</v>
      </c>
      <c r="G29" s="312">
        <f>'12. TRANSFERENCIAS 2'!G30+'12. TRANSFERENCIAS 2'!G56+'12. TRANSFERENCIAS 2'!G82</f>
        <v>37294.849779999997</v>
      </c>
      <c r="H29" s="312">
        <f>'12. TRANSFERENCIAS 2'!H30+'12. TRANSFERENCIAS 2'!H56+'12. TRANSFERENCIAS 2'!H82</f>
        <v>40275</v>
      </c>
      <c r="I29" s="312">
        <f>'12. TRANSFERENCIAS 2'!I30+'12. TRANSFERENCIAS 2'!I56+'12. TRANSFERENCIAS 2'!I82</f>
        <v>41360</v>
      </c>
      <c r="J29" s="312">
        <f>'12. TRANSFERENCIAS 2'!J30+'12. TRANSFERENCIAS 2'!J56+'12. TRANSFERENCIAS 2'!J82</f>
        <v>20882</v>
      </c>
      <c r="K29" s="312">
        <f>'12. TRANSFERENCIAS 2'!K30+'12. TRANSFERENCIAS 2'!K56+'12. TRANSFERENCIAS 2'!K82</f>
        <v>11613.72387</v>
      </c>
      <c r="L29" s="312">
        <f>'12. TRANSFERENCIAS 2'!L30+'12. TRANSFERENCIAS 2'!L56+'12. TRANSFERENCIAS 2'!L82</f>
        <v>0</v>
      </c>
      <c r="N29" s="96"/>
    </row>
    <row r="30" spans="1:14" ht="12.75">
      <c r="A30" s="311"/>
      <c r="B30" s="312"/>
      <c r="C30" s="312"/>
      <c r="D30" s="312"/>
      <c r="E30" s="312"/>
      <c r="F30" s="312"/>
      <c r="G30" s="312"/>
      <c r="H30" s="312"/>
      <c r="I30" s="309"/>
      <c r="J30" s="309"/>
      <c r="K30" s="309"/>
      <c r="L30" s="309"/>
    </row>
    <row r="31" spans="1:14" ht="12.75">
      <c r="A31" s="326" t="s">
        <v>378</v>
      </c>
      <c r="B31" s="327">
        <f>SUM(B5:B29)</f>
        <v>5028011251.2645903</v>
      </c>
      <c r="C31" s="327">
        <f t="shared" ref="C31:G31" si="0">SUM(C5:C29)</f>
        <v>3858728664.7402406</v>
      </c>
      <c r="D31" s="327">
        <f t="shared" si="0"/>
        <v>3798964242.4284172</v>
      </c>
      <c r="E31" s="327">
        <f t="shared" si="0"/>
        <v>5131745344.4470291</v>
      </c>
      <c r="F31" s="327">
        <f t="shared" si="0"/>
        <v>5785521249.2958241</v>
      </c>
      <c r="G31" s="327">
        <f t="shared" si="0"/>
        <v>4468435111.6000395</v>
      </c>
      <c r="H31" s="327">
        <f>SUM(H5:H29)</f>
        <v>3597622637.9235196</v>
      </c>
      <c r="I31" s="327">
        <f>SUM(I5:I29)</f>
        <v>2995141101.5200005</v>
      </c>
      <c r="J31" s="327">
        <f>SUM(J5:J29)</f>
        <v>2610890384.7099996</v>
      </c>
      <c r="K31" s="327">
        <f>SUM(K5:K29)</f>
        <v>3302513166.8372512</v>
      </c>
      <c r="L31" s="327">
        <f>SUM(L5:L29)</f>
        <v>319717618.98624504</v>
      </c>
    </row>
    <row r="32" spans="1:14" ht="12.75">
      <c r="A32" s="309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</row>
    <row r="34" spans="1:17" ht="15">
      <c r="A34" s="329" t="s">
        <v>381</v>
      </c>
      <c r="B34" s="330"/>
      <c r="C34" s="330"/>
      <c r="D34" s="330"/>
      <c r="E34" s="330"/>
      <c r="F34" s="331"/>
      <c r="G34" s="331"/>
      <c r="H34" s="331"/>
      <c r="I34" s="331"/>
      <c r="J34" s="331"/>
      <c r="K34" s="331"/>
      <c r="L34" s="331"/>
    </row>
    <row r="35" spans="1:17">
      <c r="A35" s="332" t="s">
        <v>382</v>
      </c>
      <c r="B35" s="333"/>
      <c r="C35" s="333"/>
      <c r="D35" s="333"/>
      <c r="E35" s="333"/>
      <c r="F35" s="334"/>
      <c r="G35" s="334"/>
      <c r="H35" s="334"/>
      <c r="I35" s="334"/>
      <c r="J35" s="334"/>
      <c r="K35" s="334"/>
      <c r="L35" s="334"/>
    </row>
    <row r="39" spans="1:17">
      <c r="N39" s="579"/>
      <c r="O39" s="579"/>
      <c r="P39" s="579"/>
      <c r="Q39" s="579"/>
    </row>
    <row r="40" spans="1:17" ht="42.75" customHeight="1">
      <c r="A40" s="633" t="s">
        <v>478</v>
      </c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N40" s="579"/>
      <c r="O40" s="579"/>
      <c r="P40" s="579"/>
      <c r="Q40" s="579"/>
    </row>
    <row r="41" spans="1:17">
      <c r="N41" s="579"/>
      <c r="O41" s="579"/>
      <c r="P41" s="579"/>
      <c r="Q41" s="579"/>
    </row>
    <row r="42" spans="1:17">
      <c r="N42" s="579"/>
      <c r="O42" s="579"/>
      <c r="P42" s="579"/>
      <c r="Q42" s="579"/>
    </row>
    <row r="43" spans="1:17" ht="12.75">
      <c r="K43" s="311"/>
      <c r="L43" s="312"/>
      <c r="M43" s="311"/>
      <c r="N43" s="580"/>
      <c r="O43" s="581" t="s">
        <v>354</v>
      </c>
      <c r="P43" s="582">
        <v>84.219189286176459</v>
      </c>
      <c r="Q43" s="579"/>
    </row>
    <row r="44" spans="1:17" ht="12.75">
      <c r="K44" s="311"/>
      <c r="L44" s="312"/>
      <c r="M44" s="311"/>
      <c r="N44" s="580"/>
      <c r="O44" s="581" t="s">
        <v>355</v>
      </c>
      <c r="P44" s="582">
        <v>57.384555655</v>
      </c>
      <c r="Q44" s="579"/>
    </row>
    <row r="45" spans="1:17" ht="12.75">
      <c r="K45" s="311"/>
      <c r="L45" s="312"/>
      <c r="M45" s="311"/>
      <c r="N45" s="580"/>
      <c r="O45" s="581" t="s">
        <v>360</v>
      </c>
      <c r="P45" s="582">
        <v>48.150280794999993</v>
      </c>
      <c r="Q45" s="579"/>
    </row>
    <row r="46" spans="1:17" ht="12.75">
      <c r="K46" s="311"/>
      <c r="L46" s="312"/>
      <c r="M46" s="311"/>
      <c r="N46" s="580"/>
      <c r="O46" s="581" t="s">
        <v>356</v>
      </c>
      <c r="P46" s="582">
        <v>39.985252425539997</v>
      </c>
      <c r="Q46" s="579"/>
    </row>
    <row r="47" spans="1:17" ht="12.75">
      <c r="K47" s="311"/>
      <c r="L47" s="312"/>
      <c r="M47" s="311"/>
      <c r="N47" s="580"/>
      <c r="O47" s="581" t="s">
        <v>365</v>
      </c>
      <c r="P47" s="582">
        <v>12.342814333731603</v>
      </c>
      <c r="Q47" s="579"/>
    </row>
    <row r="48" spans="1:17" ht="12.75">
      <c r="K48" s="311"/>
      <c r="L48" s="312"/>
      <c r="M48" s="311"/>
      <c r="N48" s="580"/>
      <c r="O48" s="581" t="s">
        <v>367</v>
      </c>
      <c r="P48" s="582">
        <v>11.480160784457485</v>
      </c>
      <c r="Q48" s="579"/>
    </row>
    <row r="49" spans="11:17" ht="12.75">
      <c r="K49" s="311"/>
      <c r="L49" s="312"/>
      <c r="M49" s="311"/>
      <c r="N49" s="580"/>
      <c r="O49" s="581" t="s">
        <v>358</v>
      </c>
      <c r="P49" s="582">
        <v>11.182036640739998</v>
      </c>
      <c r="Q49" s="579"/>
    </row>
    <row r="50" spans="11:17" ht="12.75">
      <c r="K50" s="311"/>
      <c r="L50" s="312"/>
      <c r="M50" s="311"/>
      <c r="N50" s="580"/>
      <c r="O50" s="581" t="s">
        <v>375</v>
      </c>
      <c r="P50" s="582">
        <v>8.7996983226700003</v>
      </c>
      <c r="Q50" s="579"/>
    </row>
    <row r="51" spans="11:17" ht="12.75">
      <c r="K51" s="311"/>
      <c r="L51" s="312"/>
      <c r="M51" s="311"/>
      <c r="N51" s="580"/>
      <c r="O51" s="581" t="s">
        <v>370</v>
      </c>
      <c r="P51" s="582">
        <v>8.7404577550000013</v>
      </c>
      <c r="Q51" s="579"/>
    </row>
    <row r="52" spans="11:17" ht="12.75">
      <c r="K52" s="311"/>
      <c r="L52" s="312"/>
      <c r="M52" s="311"/>
      <c r="N52" s="580"/>
      <c r="O52" s="581" t="s">
        <v>371</v>
      </c>
      <c r="P52" s="582">
        <v>8.4489808649999993</v>
      </c>
      <c r="Q52" s="579"/>
    </row>
    <row r="53" spans="11:17" ht="12.75">
      <c r="K53" s="311"/>
      <c r="L53" s="312"/>
      <c r="M53" s="311"/>
      <c r="N53" s="580"/>
      <c r="O53" s="581" t="s">
        <v>364</v>
      </c>
      <c r="P53" s="582">
        <v>8.2054358817494926</v>
      </c>
      <c r="Q53" s="579"/>
    </row>
    <row r="54" spans="11:17" ht="12.75">
      <c r="K54" s="311"/>
      <c r="L54" s="312"/>
      <c r="M54" s="311"/>
      <c r="N54" s="580"/>
      <c r="O54" s="581" t="s">
        <v>373</v>
      </c>
      <c r="P54" s="582">
        <v>7.8083408649999999</v>
      </c>
      <c r="Q54" s="579"/>
    </row>
    <row r="55" spans="11:17" ht="12.75">
      <c r="K55" s="311"/>
      <c r="L55" s="312"/>
      <c r="M55" s="311"/>
      <c r="N55" s="580"/>
      <c r="O55" s="581" t="s">
        <v>357</v>
      </c>
      <c r="P55" s="582">
        <v>4.6836105661799987</v>
      </c>
      <c r="Q55" s="579"/>
    </row>
    <row r="56" spans="11:17" ht="12.75">
      <c r="K56" s="311"/>
      <c r="L56" s="312"/>
      <c r="M56" s="311"/>
      <c r="N56" s="580"/>
      <c r="O56" s="581" t="s">
        <v>363</v>
      </c>
      <c r="P56" s="582">
        <v>4.5184634450000001</v>
      </c>
      <c r="Q56" s="579"/>
    </row>
    <row r="57" spans="11:17" ht="12.75">
      <c r="K57" s="311"/>
      <c r="L57" s="312"/>
      <c r="M57" s="311"/>
      <c r="N57" s="580"/>
      <c r="O57" s="581" t="s">
        <v>362</v>
      </c>
      <c r="P57" s="582">
        <v>2.0639723074999998</v>
      </c>
      <c r="Q57" s="579"/>
    </row>
    <row r="58" spans="11:17" ht="12.75">
      <c r="K58" s="311"/>
      <c r="L58" s="312"/>
      <c r="M58" s="311"/>
      <c r="N58" s="580"/>
      <c r="O58" s="579" t="s">
        <v>26</v>
      </c>
      <c r="P58" s="583">
        <v>1.7043690575000003</v>
      </c>
      <c r="Q58" s="579"/>
    </row>
    <row r="59" spans="11:17" ht="12.75">
      <c r="K59" s="311"/>
      <c r="L59" s="312"/>
      <c r="M59" s="311"/>
      <c r="N59" s="580"/>
      <c r="O59" s="581"/>
      <c r="P59" s="582"/>
      <c r="Q59" s="579"/>
    </row>
    <row r="60" spans="11:17" ht="12.75">
      <c r="K60" s="311"/>
      <c r="L60" s="312"/>
      <c r="M60" s="311"/>
      <c r="N60" s="580"/>
      <c r="O60" s="581"/>
      <c r="P60" s="582"/>
      <c r="Q60" s="579"/>
    </row>
    <row r="61" spans="11:17" ht="12.75">
      <c r="K61" s="311"/>
      <c r="L61" s="312"/>
      <c r="M61" s="311"/>
      <c r="N61" s="312"/>
    </row>
    <row r="62" spans="11:17" ht="12.75">
      <c r="K62" s="311"/>
      <c r="L62" s="312"/>
      <c r="M62" s="311"/>
      <c r="N62" s="312"/>
    </row>
    <row r="63" spans="11:17" ht="12.75">
      <c r="K63" s="311"/>
      <c r="L63" s="312"/>
      <c r="M63" s="311"/>
      <c r="N63" s="312"/>
    </row>
    <row r="64" spans="11:17" ht="12.75">
      <c r="K64" s="311"/>
      <c r="L64" s="312"/>
      <c r="M64" s="311"/>
      <c r="N64" s="312"/>
    </row>
    <row r="65" spans="11:14" ht="12.75">
      <c r="K65" s="311"/>
      <c r="L65" s="312"/>
      <c r="M65" s="311"/>
      <c r="N65" s="312"/>
    </row>
    <row r="66" spans="11:14" ht="12.75">
      <c r="K66" s="311"/>
      <c r="L66" s="312"/>
      <c r="M66" s="311"/>
      <c r="N66" s="312"/>
    </row>
    <row r="67" spans="11:14" ht="12.75">
      <c r="K67" s="311"/>
      <c r="L67" s="312"/>
      <c r="M67" s="311"/>
      <c r="N67" s="312"/>
    </row>
  </sheetData>
  <sortState ref="P5:Q29">
    <sortCondition descending="1" ref="Q5"/>
  </sortState>
  <mergeCells count="2">
    <mergeCell ref="A2:K2"/>
    <mergeCell ref="A40:L40"/>
  </mergeCells>
  <printOptions horizontalCentered="1" verticalCentered="1"/>
  <pageMargins left="0" right="0" top="0" bottom="0" header="0.31496062992125984" footer="0.31496062992125984"/>
  <pageSetup paperSize="9" scale="6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3"/>
  <sheetViews>
    <sheetView zoomScaleNormal="100" workbookViewId="0">
      <pane ySplit="4" topLeftCell="A6" activePane="bottomLeft" state="frozen"/>
      <selection pane="bottomLeft" activeCell="K58" sqref="K58"/>
    </sheetView>
  </sheetViews>
  <sheetFormatPr baseColWidth="10" defaultColWidth="11.5703125" defaultRowHeight="12"/>
  <cols>
    <col min="1" max="1" width="18.42578125" style="145" customWidth="1"/>
    <col min="2" max="11" width="13.7109375" style="384" customWidth="1"/>
    <col min="12" max="12" width="11.5703125" style="145" customWidth="1"/>
    <col min="13" max="16384" width="11.5703125" style="145"/>
  </cols>
  <sheetData>
    <row r="1" spans="1:12" ht="12.75">
      <c r="A1" s="324" t="s">
        <v>442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2" ht="31.5" customHeight="1">
      <c r="A2" s="602" t="s">
        <v>380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</row>
    <row r="3" spans="1:12" ht="12.75">
      <c r="A3" s="309"/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2" ht="13.5" thickBot="1">
      <c r="A4" s="310" t="s">
        <v>352</v>
      </c>
      <c r="B4" s="442">
        <v>2008</v>
      </c>
      <c r="C4" s="442">
        <v>2009</v>
      </c>
      <c r="D4" s="442">
        <v>2010</v>
      </c>
      <c r="E4" s="442">
        <v>2011</v>
      </c>
      <c r="F4" s="442">
        <v>2012</v>
      </c>
      <c r="G4" s="442">
        <v>2013</v>
      </c>
      <c r="H4" s="442">
        <v>2014</v>
      </c>
      <c r="I4" s="442">
        <v>2015</v>
      </c>
      <c r="J4" s="442">
        <v>2016</v>
      </c>
      <c r="K4" s="442">
        <v>2017</v>
      </c>
      <c r="L4" s="442" t="s">
        <v>476</v>
      </c>
    </row>
    <row r="5" spans="1:12" ht="13.5" thickBot="1">
      <c r="A5" s="320" t="s">
        <v>383</v>
      </c>
      <c r="B5" s="321">
        <f>SUM(B6:B30)</f>
        <v>4435674554.2599993</v>
      </c>
      <c r="C5" s="321">
        <f>SUM(C6:C30)</f>
        <v>3434452214.6400008</v>
      </c>
      <c r="D5" s="321">
        <f t="shared" ref="D5:I5" si="0">SUM(D6:D30)</f>
        <v>3089624088.0300002</v>
      </c>
      <c r="E5" s="321">
        <f t="shared" si="0"/>
        <v>4157369625.0100002</v>
      </c>
      <c r="F5" s="321">
        <f>SUM(F6:F30)</f>
        <v>5124235060.0200005</v>
      </c>
      <c r="G5" s="321">
        <f t="shared" si="0"/>
        <v>3817165283.1399999</v>
      </c>
      <c r="H5" s="321">
        <f t="shared" si="0"/>
        <v>2978748571.54</v>
      </c>
      <c r="I5" s="321">
        <f t="shared" si="0"/>
        <v>2260054866.7900004</v>
      </c>
      <c r="J5" s="321">
        <f>SUM(J6:J30)</f>
        <v>1496824680</v>
      </c>
      <c r="K5" s="321">
        <f>SUM(K6:K30)</f>
        <v>1862681755.54</v>
      </c>
      <c r="L5" s="322">
        <f>SUM(L6:L30)</f>
        <v>0</v>
      </c>
    </row>
    <row r="6" spans="1:12" ht="12.75">
      <c r="A6" s="311" t="s">
        <v>353</v>
      </c>
      <c r="B6" s="312">
        <v>17933.04</v>
      </c>
      <c r="C6" s="312">
        <v>74217.87</v>
      </c>
      <c r="D6" s="312">
        <v>111199.59</v>
      </c>
      <c r="E6" s="312">
        <v>126051.05</v>
      </c>
      <c r="F6" s="312">
        <v>92.62</v>
      </c>
      <c r="G6" s="312">
        <v>12.48</v>
      </c>
      <c r="H6" s="312">
        <v>7.12</v>
      </c>
      <c r="I6" s="312">
        <v>89.12</v>
      </c>
      <c r="J6" s="312">
        <v>15</v>
      </c>
      <c r="K6" s="312">
        <v>0</v>
      </c>
      <c r="L6" s="312">
        <v>0</v>
      </c>
    </row>
    <row r="7" spans="1:12" ht="12.75">
      <c r="A7" s="311" t="s">
        <v>354</v>
      </c>
      <c r="B7" s="312">
        <v>1319496305.51</v>
      </c>
      <c r="C7" s="312">
        <v>855475615.14999998</v>
      </c>
      <c r="D7" s="312">
        <v>782241866.36999989</v>
      </c>
      <c r="E7" s="312">
        <v>756045883.97000003</v>
      </c>
      <c r="F7" s="312">
        <v>1003300317.11</v>
      </c>
      <c r="G7" s="312">
        <v>1003366246.96</v>
      </c>
      <c r="H7" s="312">
        <v>731629442.54999995</v>
      </c>
      <c r="I7" s="312">
        <v>415256250.88999999</v>
      </c>
      <c r="J7" s="312">
        <v>313663813</v>
      </c>
      <c r="K7" s="312">
        <v>494474963.68000001</v>
      </c>
      <c r="L7" s="312">
        <v>0</v>
      </c>
    </row>
    <row r="8" spans="1:12" ht="12.75">
      <c r="A8" s="311" t="s">
        <v>355</v>
      </c>
      <c r="B8" s="312">
        <v>22544897.590000004</v>
      </c>
      <c r="C8" s="312">
        <v>12005878.120000001</v>
      </c>
      <c r="D8" s="312">
        <v>744744.65999999992</v>
      </c>
      <c r="E8" s="312">
        <v>2003181.67</v>
      </c>
      <c r="F8" s="312">
        <v>7035996.9500000002</v>
      </c>
      <c r="G8" s="312">
        <v>11641850.82</v>
      </c>
      <c r="H8" s="312">
        <v>2259338.4299999997</v>
      </c>
      <c r="I8" s="312">
        <v>659.47</v>
      </c>
      <c r="J8" s="312">
        <v>3207066</v>
      </c>
      <c r="K8" s="312">
        <v>16469485.630000001</v>
      </c>
      <c r="L8" s="312">
        <v>0</v>
      </c>
    </row>
    <row r="9" spans="1:12" ht="12.75">
      <c r="A9" s="311" t="s">
        <v>356</v>
      </c>
      <c r="B9" s="312">
        <v>457527413.31</v>
      </c>
      <c r="C9" s="312">
        <v>530845865.07999998</v>
      </c>
      <c r="D9" s="312">
        <v>347511926.96000004</v>
      </c>
      <c r="E9" s="312">
        <v>662649336.91999996</v>
      </c>
      <c r="F9" s="312">
        <v>781587277</v>
      </c>
      <c r="G9" s="312">
        <v>445771506.77000004</v>
      </c>
      <c r="H9" s="312">
        <v>383204568.28999996</v>
      </c>
      <c r="I9" s="312">
        <v>356823875.94999999</v>
      </c>
      <c r="J9" s="312">
        <v>21985207</v>
      </c>
      <c r="K9" s="312">
        <v>258608519.87</v>
      </c>
      <c r="L9" s="312">
        <v>0</v>
      </c>
    </row>
    <row r="10" spans="1:12" ht="12.75">
      <c r="A10" s="311" t="s">
        <v>357</v>
      </c>
      <c r="B10" s="312">
        <v>41206251.899999999</v>
      </c>
      <c r="C10" s="312">
        <v>9502869.9600000009</v>
      </c>
      <c r="D10" s="312">
        <v>34324031.140000001</v>
      </c>
      <c r="E10" s="312">
        <v>57453332.809999995</v>
      </c>
      <c r="F10" s="312">
        <v>83545774.930000007</v>
      </c>
      <c r="G10" s="312">
        <v>16803539.789999999</v>
      </c>
      <c r="H10" s="312">
        <v>3308871.21</v>
      </c>
      <c r="I10" s="312">
        <v>9649463.5899999999</v>
      </c>
      <c r="J10" s="312">
        <v>15023097</v>
      </c>
      <c r="K10" s="312">
        <v>10813574.67</v>
      </c>
      <c r="L10" s="312">
        <v>0</v>
      </c>
    </row>
    <row r="11" spans="1:12" ht="12.75">
      <c r="A11" s="311" t="s">
        <v>358</v>
      </c>
      <c r="B11" s="312">
        <v>183348632.80000001</v>
      </c>
      <c r="C11" s="312">
        <v>228105055.57999998</v>
      </c>
      <c r="D11" s="312">
        <v>411689577.15999997</v>
      </c>
      <c r="E11" s="312">
        <v>417671620.28999996</v>
      </c>
      <c r="F11" s="312">
        <v>538824016.48000002</v>
      </c>
      <c r="G11" s="312">
        <v>528459118.89999998</v>
      </c>
      <c r="H11" s="312">
        <v>351470803.22000003</v>
      </c>
      <c r="I11" s="312">
        <v>209812694.41999999</v>
      </c>
      <c r="J11" s="312">
        <v>216889851</v>
      </c>
      <c r="K11" s="312">
        <v>185195634.31</v>
      </c>
      <c r="L11" s="312">
        <v>0</v>
      </c>
    </row>
    <row r="12" spans="1:12" ht="12.75">
      <c r="A12" s="311" t="s">
        <v>359</v>
      </c>
      <c r="B12" s="312">
        <v>1886.72</v>
      </c>
      <c r="C12" s="312">
        <v>31.240000000000002</v>
      </c>
      <c r="D12" s="312">
        <v>13.91</v>
      </c>
      <c r="E12" s="312">
        <v>54.879999999999995</v>
      </c>
      <c r="F12" s="312">
        <v>1111.96</v>
      </c>
      <c r="G12" s="312">
        <v>477.55</v>
      </c>
      <c r="H12" s="312">
        <v>2637.24</v>
      </c>
      <c r="I12" s="312">
        <v>15468.939999999999</v>
      </c>
      <c r="J12" s="312">
        <v>5135</v>
      </c>
      <c r="K12" s="312">
        <v>8256.16</v>
      </c>
      <c r="L12" s="312">
        <v>0</v>
      </c>
    </row>
    <row r="13" spans="1:12" ht="12.75">
      <c r="A13" s="311" t="s">
        <v>360</v>
      </c>
      <c r="B13" s="312">
        <v>242406460.46000001</v>
      </c>
      <c r="C13" s="312">
        <v>135273907.24000001</v>
      </c>
      <c r="D13" s="312">
        <v>103638879.95</v>
      </c>
      <c r="E13" s="312">
        <v>170082899.13</v>
      </c>
      <c r="F13" s="312">
        <v>357199502.73000002</v>
      </c>
      <c r="G13" s="312">
        <v>34983511.259999998</v>
      </c>
      <c r="H13" s="312">
        <v>100854933.39999999</v>
      </c>
      <c r="I13" s="312">
        <v>137066946.16</v>
      </c>
      <c r="J13" s="312">
        <v>49043314</v>
      </c>
      <c r="K13" s="312">
        <v>81305449.939999998</v>
      </c>
      <c r="L13" s="312">
        <v>0</v>
      </c>
    </row>
    <row r="14" spans="1:12" ht="12.75">
      <c r="A14" s="311" t="s">
        <v>361</v>
      </c>
      <c r="B14" s="312">
        <v>48079583.93</v>
      </c>
      <c r="C14" s="312">
        <v>16853688.530000001</v>
      </c>
      <c r="D14" s="312">
        <v>5812310.2400000002</v>
      </c>
      <c r="E14" s="312">
        <v>8536206.0899999999</v>
      </c>
      <c r="F14" s="312">
        <v>18430940.420000002</v>
      </c>
      <c r="G14" s="312">
        <v>9866148.8900000006</v>
      </c>
      <c r="H14" s="312">
        <v>3403180.4899999998</v>
      </c>
      <c r="I14" s="312">
        <v>1919372.6</v>
      </c>
      <c r="J14" s="312">
        <v>95517</v>
      </c>
      <c r="K14" s="312">
        <v>980189.5</v>
      </c>
      <c r="L14" s="312">
        <v>0</v>
      </c>
    </row>
    <row r="15" spans="1:12" ht="12.75">
      <c r="A15" s="311" t="s">
        <v>362</v>
      </c>
      <c r="B15" s="312">
        <v>7728576.9900000002</v>
      </c>
      <c r="C15" s="312">
        <v>2682871.1500000004</v>
      </c>
      <c r="D15" s="312">
        <v>1649753.88</v>
      </c>
      <c r="E15" s="312">
        <v>4322956.87</v>
      </c>
      <c r="F15" s="312">
        <v>4139210.03</v>
      </c>
      <c r="G15" s="312">
        <v>1098254.94</v>
      </c>
      <c r="H15" s="312">
        <v>125513.64</v>
      </c>
      <c r="I15" s="312">
        <v>805950.03</v>
      </c>
      <c r="J15" s="312">
        <v>22760</v>
      </c>
      <c r="K15" s="312">
        <v>3631134.7199999997</v>
      </c>
      <c r="L15" s="312">
        <v>0</v>
      </c>
    </row>
    <row r="16" spans="1:12" ht="12.75">
      <c r="A16" s="311" t="s">
        <v>363</v>
      </c>
      <c r="B16" s="312">
        <v>68652141.739999995</v>
      </c>
      <c r="C16" s="312">
        <v>110479558.08</v>
      </c>
      <c r="D16" s="312">
        <v>67342320.370000005</v>
      </c>
      <c r="E16" s="312">
        <v>201987826.62</v>
      </c>
      <c r="F16" s="312">
        <v>347064086</v>
      </c>
      <c r="G16" s="312">
        <v>185986109.46000001</v>
      </c>
      <c r="H16" s="312">
        <v>234651200.10999998</v>
      </c>
      <c r="I16" s="312">
        <v>126136074.55</v>
      </c>
      <c r="J16" s="312">
        <v>56638874</v>
      </c>
      <c r="K16" s="312">
        <v>93245662.599999994</v>
      </c>
      <c r="L16" s="312">
        <v>0</v>
      </c>
    </row>
    <row r="17" spans="1:12" ht="12.75">
      <c r="A17" s="311" t="s">
        <v>364</v>
      </c>
      <c r="B17" s="312">
        <v>123229875.47</v>
      </c>
      <c r="C17" s="312">
        <v>38907551.469999999</v>
      </c>
      <c r="D17" s="312">
        <v>63002507.140000001</v>
      </c>
      <c r="E17" s="312">
        <v>78663596.210000008</v>
      </c>
      <c r="F17" s="312">
        <v>108067124.84</v>
      </c>
      <c r="G17" s="312">
        <v>63627363.269999996</v>
      </c>
      <c r="H17" s="312">
        <v>32192362.059999999</v>
      </c>
      <c r="I17" s="312">
        <v>15536481.15</v>
      </c>
      <c r="J17" s="312">
        <v>25434253</v>
      </c>
      <c r="K17" s="312">
        <v>62385858.5</v>
      </c>
      <c r="L17" s="312">
        <v>0</v>
      </c>
    </row>
    <row r="18" spans="1:12" ht="12.75">
      <c r="A18" s="311" t="s">
        <v>365</v>
      </c>
      <c r="B18" s="312">
        <v>264799247.04000002</v>
      </c>
      <c r="C18" s="312">
        <v>372054757.60000002</v>
      </c>
      <c r="D18" s="312">
        <v>422325535.78999996</v>
      </c>
      <c r="E18" s="312">
        <v>459340507.74000001</v>
      </c>
      <c r="F18" s="312">
        <v>547675206.03999996</v>
      </c>
      <c r="G18" s="312">
        <v>545255309.13999999</v>
      </c>
      <c r="H18" s="312">
        <v>358192493.45999998</v>
      </c>
      <c r="I18" s="312">
        <v>288802646.45999998</v>
      </c>
      <c r="J18" s="312">
        <v>253360993</v>
      </c>
      <c r="K18" s="312">
        <v>254956497.04999998</v>
      </c>
      <c r="L18" s="312">
        <v>0</v>
      </c>
    </row>
    <row r="19" spans="1:12" ht="12.75">
      <c r="A19" s="311" t="s">
        <v>366</v>
      </c>
      <c r="B19" s="312">
        <v>0</v>
      </c>
      <c r="C19" s="312">
        <v>274095.75</v>
      </c>
      <c r="D19" s="312">
        <v>115757.74</v>
      </c>
      <c r="E19" s="312">
        <v>501828.61</v>
      </c>
      <c r="F19" s="312">
        <v>444450.51</v>
      </c>
      <c r="G19" s="312">
        <v>95383.06</v>
      </c>
      <c r="H19" s="312">
        <v>1078.8699999999999</v>
      </c>
      <c r="I19" s="312">
        <v>1429.08</v>
      </c>
      <c r="J19" s="312">
        <v>4315</v>
      </c>
      <c r="K19" s="312">
        <v>6720.92</v>
      </c>
      <c r="L19" s="312">
        <v>0</v>
      </c>
    </row>
    <row r="20" spans="1:12" ht="12.75">
      <c r="A20" s="311" t="s">
        <v>367</v>
      </c>
      <c r="B20" s="312">
        <v>183366498.43000001</v>
      </c>
      <c r="C20" s="312">
        <v>68279154.75</v>
      </c>
      <c r="D20" s="312">
        <v>72488136.25</v>
      </c>
      <c r="E20" s="312">
        <v>105630074.91999999</v>
      </c>
      <c r="F20" s="312">
        <v>161777753.31</v>
      </c>
      <c r="G20" s="312">
        <v>103733678.27999999</v>
      </c>
      <c r="H20" s="312">
        <v>53900588.590000004</v>
      </c>
      <c r="I20" s="312">
        <v>75878391.219999999</v>
      </c>
      <c r="J20" s="312">
        <v>41111915</v>
      </c>
      <c r="K20" s="312">
        <v>75575204.480000004</v>
      </c>
      <c r="L20" s="312">
        <v>0</v>
      </c>
    </row>
    <row r="21" spans="1:12" ht="12.75">
      <c r="A21" s="311" t="s">
        <v>368</v>
      </c>
      <c r="B21" s="312">
        <v>0</v>
      </c>
      <c r="C21" s="312">
        <v>0</v>
      </c>
      <c r="D21" s="312">
        <v>0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0</v>
      </c>
    </row>
    <row r="22" spans="1:12" ht="12.75">
      <c r="A22" s="311" t="s">
        <v>369</v>
      </c>
      <c r="B22" s="312">
        <v>47797.5</v>
      </c>
      <c r="C22" s="312">
        <v>43896.76</v>
      </c>
      <c r="D22" s="312">
        <v>56577.5</v>
      </c>
      <c r="E22" s="312">
        <v>120121.37</v>
      </c>
      <c r="F22" s="312">
        <v>710522.33</v>
      </c>
      <c r="G22" s="312">
        <v>1670990.4700000002</v>
      </c>
      <c r="H22" s="312">
        <v>789063.23</v>
      </c>
      <c r="I22" s="312">
        <v>99562.389999999985</v>
      </c>
      <c r="J22" s="312">
        <v>582874</v>
      </c>
      <c r="K22" s="312">
        <v>884570.42999999993</v>
      </c>
      <c r="L22" s="312">
        <v>0</v>
      </c>
    </row>
    <row r="23" spans="1:12" ht="12.75">
      <c r="A23" s="311" t="s">
        <v>370</v>
      </c>
      <c r="B23" s="312">
        <v>211435193.41</v>
      </c>
      <c r="C23" s="312">
        <v>385563975.85000002</v>
      </c>
      <c r="D23" s="312">
        <v>245490011.28</v>
      </c>
      <c r="E23" s="312">
        <v>392507454.75</v>
      </c>
      <c r="F23" s="312">
        <v>325421341.69</v>
      </c>
      <c r="G23" s="312">
        <v>297492036.81999999</v>
      </c>
      <c r="H23" s="312">
        <v>249401909.13</v>
      </c>
      <c r="I23" s="312">
        <v>233544864.59999999</v>
      </c>
      <c r="J23" s="312">
        <v>189395285</v>
      </c>
      <c r="K23" s="312">
        <v>87391273.040000007</v>
      </c>
      <c r="L23" s="312">
        <v>0</v>
      </c>
    </row>
    <row r="24" spans="1:12" ht="12.75">
      <c r="A24" s="311" t="s">
        <v>371</v>
      </c>
      <c r="B24" s="312">
        <v>377199408.09999996</v>
      </c>
      <c r="C24" s="312">
        <v>112581503.64999999</v>
      </c>
      <c r="D24" s="312">
        <v>149832539.31</v>
      </c>
      <c r="E24" s="312">
        <v>181704859.61000001</v>
      </c>
      <c r="F24" s="312">
        <v>197004847.94</v>
      </c>
      <c r="G24" s="312">
        <v>90142507.200000003</v>
      </c>
      <c r="H24" s="312">
        <v>64108014.82</v>
      </c>
      <c r="I24" s="312">
        <v>45275011.489999995</v>
      </c>
      <c r="J24" s="312">
        <v>12959533</v>
      </c>
      <c r="K24" s="312">
        <v>44307510.899999999</v>
      </c>
      <c r="L24" s="312">
        <v>0</v>
      </c>
    </row>
    <row r="25" spans="1:12" ht="12.75">
      <c r="A25" s="311" t="s">
        <v>372</v>
      </c>
      <c r="B25" s="312">
        <v>9607.2900000000009</v>
      </c>
      <c r="C25" s="312">
        <v>33783.71</v>
      </c>
      <c r="D25" s="312">
        <v>19851.16</v>
      </c>
      <c r="E25" s="312">
        <v>128027.83</v>
      </c>
      <c r="F25" s="312">
        <v>182005.68</v>
      </c>
      <c r="G25" s="312">
        <v>6206028.790000001</v>
      </c>
      <c r="H25" s="312">
        <v>4140435.82</v>
      </c>
      <c r="I25" s="312">
        <v>1851.9</v>
      </c>
      <c r="J25" s="312">
        <v>31623009</v>
      </c>
      <c r="K25" s="312">
        <v>5204824.2</v>
      </c>
      <c r="L25" s="312">
        <v>0</v>
      </c>
    </row>
    <row r="26" spans="1:12" ht="12.75">
      <c r="A26" s="311" t="s">
        <v>373</v>
      </c>
      <c r="B26" s="312">
        <v>172502222.28</v>
      </c>
      <c r="C26" s="312">
        <v>247656042.30000001</v>
      </c>
      <c r="D26" s="312">
        <v>181583871.34999999</v>
      </c>
      <c r="E26" s="312">
        <v>307169985.73000002</v>
      </c>
      <c r="F26" s="312">
        <v>304315338.49000001</v>
      </c>
      <c r="G26" s="312">
        <v>218491749.28</v>
      </c>
      <c r="H26" s="312">
        <v>177457561.19999999</v>
      </c>
      <c r="I26" s="312">
        <v>136941189.25</v>
      </c>
      <c r="J26" s="312">
        <v>87174904</v>
      </c>
      <c r="K26" s="312">
        <v>91418285.570000008</v>
      </c>
      <c r="L26" s="312">
        <v>0</v>
      </c>
    </row>
    <row r="27" spans="1:12" ht="12.75">
      <c r="A27" s="311" t="s">
        <v>374</v>
      </c>
      <c r="B27" s="312">
        <v>478211.55</v>
      </c>
      <c r="C27" s="312">
        <v>511912.33999999997</v>
      </c>
      <c r="D27" s="312">
        <v>436063.37</v>
      </c>
      <c r="E27" s="312">
        <v>622210.17000000004</v>
      </c>
      <c r="F27" s="312">
        <v>960723.89999999991</v>
      </c>
      <c r="G27" s="312">
        <v>554779.19999999995</v>
      </c>
      <c r="H27" s="312">
        <v>853012.37</v>
      </c>
      <c r="I27" s="312">
        <v>806841.22</v>
      </c>
      <c r="J27" s="312">
        <v>943408</v>
      </c>
      <c r="K27" s="312">
        <v>1055998.03</v>
      </c>
      <c r="L27" s="312">
        <v>0</v>
      </c>
    </row>
    <row r="28" spans="1:12" ht="12.75">
      <c r="A28" s="311" t="s">
        <v>375</v>
      </c>
      <c r="B28" s="312">
        <v>711596409.20000005</v>
      </c>
      <c r="C28" s="312">
        <v>307245982.46000004</v>
      </c>
      <c r="D28" s="312">
        <v>199206612.91</v>
      </c>
      <c r="E28" s="312">
        <v>350101607.76999998</v>
      </c>
      <c r="F28" s="312">
        <v>336547419.06</v>
      </c>
      <c r="G28" s="312">
        <v>251918679.81</v>
      </c>
      <c r="H28" s="312">
        <v>226801556.28999999</v>
      </c>
      <c r="I28" s="312">
        <v>205679752.31</v>
      </c>
      <c r="J28" s="312">
        <v>177659542</v>
      </c>
      <c r="K28" s="312">
        <v>94715680.090000004</v>
      </c>
      <c r="L28" s="312">
        <v>0</v>
      </c>
    </row>
    <row r="29" spans="1:12" ht="12.75">
      <c r="A29" s="313" t="s">
        <v>376</v>
      </c>
      <c r="B29" s="314">
        <v>0</v>
      </c>
      <c r="C29" s="314">
        <v>0</v>
      </c>
      <c r="D29" s="314">
        <v>0</v>
      </c>
      <c r="E29" s="314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46461.25</v>
      </c>
      <c r="L29" s="312">
        <v>0</v>
      </c>
    </row>
    <row r="30" spans="1:12" ht="13.5" thickBot="1">
      <c r="A30" s="315" t="s">
        <v>377</v>
      </c>
      <c r="B30" s="316">
        <v>0</v>
      </c>
      <c r="C30" s="316">
        <v>0</v>
      </c>
      <c r="D30" s="316">
        <v>0</v>
      </c>
      <c r="E30" s="316">
        <v>0</v>
      </c>
      <c r="F30" s="316"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2">
        <v>0</v>
      </c>
    </row>
    <row r="31" spans="1:12" ht="13.5" thickBot="1">
      <c r="A31" s="323" t="s">
        <v>477</v>
      </c>
      <c r="B31" s="321">
        <f>SUM(B32:B56)</f>
        <v>474391804</v>
      </c>
      <c r="C31" s="321">
        <f>SUM(C32:C56)</f>
        <v>308374494</v>
      </c>
      <c r="D31" s="321">
        <f t="shared" ref="D31:I31" si="1">SUM(D32:D56)</f>
        <v>567225962</v>
      </c>
      <c r="E31" s="321">
        <f t="shared" si="1"/>
        <v>821042473</v>
      </c>
      <c r="F31" s="321">
        <f t="shared" si="1"/>
        <v>496572185</v>
      </c>
      <c r="G31" s="321">
        <f>SUM(G32:G56)</f>
        <v>478831011</v>
      </c>
      <c r="H31" s="321">
        <f t="shared" si="1"/>
        <v>437758520</v>
      </c>
      <c r="I31" s="321">
        <f t="shared" si="1"/>
        <v>527303728.73000002</v>
      </c>
      <c r="J31" s="321">
        <f>SUM(J32:J56)</f>
        <v>875626109.70999992</v>
      </c>
      <c r="K31" s="321">
        <f>SUM(K32:K56)</f>
        <v>1225004033.9799998</v>
      </c>
      <c r="L31" s="322">
        <f>SUM(L32:L56)</f>
        <v>317063800.25999993</v>
      </c>
    </row>
    <row r="32" spans="1:12" ht="12.75">
      <c r="A32" s="309" t="s">
        <v>353</v>
      </c>
      <c r="B32" s="312">
        <v>134260</v>
      </c>
      <c r="C32" s="312">
        <v>4436</v>
      </c>
      <c r="D32" s="312">
        <v>4468</v>
      </c>
      <c r="E32" s="312">
        <v>923</v>
      </c>
      <c r="F32" s="312">
        <v>39</v>
      </c>
      <c r="G32" s="312">
        <v>48</v>
      </c>
      <c r="H32" s="312">
        <v>58</v>
      </c>
      <c r="I32" s="312">
        <v>74.92</v>
      </c>
      <c r="J32" s="312">
        <v>61.78</v>
      </c>
      <c r="K32" s="381">
        <v>63.230000000000004</v>
      </c>
      <c r="L32" s="381">
        <v>14.98</v>
      </c>
    </row>
    <row r="33" spans="1:12" ht="12.75">
      <c r="A33" s="309" t="s">
        <v>354</v>
      </c>
      <c r="B33" s="312">
        <v>5169377</v>
      </c>
      <c r="C33" s="312">
        <v>1914984</v>
      </c>
      <c r="D33" s="312">
        <v>4392094</v>
      </c>
      <c r="E33" s="312">
        <v>5143777</v>
      </c>
      <c r="F33" s="312">
        <v>2307836</v>
      </c>
      <c r="G33" s="312">
        <v>3591939</v>
      </c>
      <c r="H33" s="312">
        <v>2794537</v>
      </c>
      <c r="I33" s="312">
        <v>3593649.19</v>
      </c>
      <c r="J33" s="312">
        <v>64479376.629999995</v>
      </c>
      <c r="K33" s="381">
        <v>240450402.25</v>
      </c>
      <c r="L33" s="381">
        <v>84027751.140000001</v>
      </c>
    </row>
    <row r="34" spans="1:12" ht="12.75">
      <c r="A34" s="309" t="s">
        <v>355</v>
      </c>
      <c r="B34" s="312">
        <v>2377545</v>
      </c>
      <c r="C34" s="312">
        <v>454836</v>
      </c>
      <c r="D34" s="312">
        <v>140127</v>
      </c>
      <c r="E34" s="312">
        <v>630930</v>
      </c>
      <c r="F34" s="312">
        <v>1467003</v>
      </c>
      <c r="G34" s="312">
        <v>2311448</v>
      </c>
      <c r="H34" s="312">
        <v>465201</v>
      </c>
      <c r="I34" s="312">
        <v>1873625.73</v>
      </c>
      <c r="J34" s="312">
        <v>92722444.469999999</v>
      </c>
      <c r="K34" s="381">
        <v>284070785.38</v>
      </c>
      <c r="L34" s="381">
        <v>57207218.530000001</v>
      </c>
    </row>
    <row r="35" spans="1:12" ht="12.75">
      <c r="A35" s="309" t="s">
        <v>356</v>
      </c>
      <c r="B35" s="312">
        <v>32353502</v>
      </c>
      <c r="C35" s="312">
        <v>37677744</v>
      </c>
      <c r="D35" s="312">
        <v>47817208</v>
      </c>
      <c r="E35" s="312">
        <v>62327359</v>
      </c>
      <c r="F35" s="312">
        <v>34047458</v>
      </c>
      <c r="G35" s="312">
        <v>28469309</v>
      </c>
      <c r="H35" s="312">
        <v>61205266</v>
      </c>
      <c r="I35" s="312">
        <v>70970669.489999995</v>
      </c>
      <c r="J35" s="312">
        <v>346070142.09000003</v>
      </c>
      <c r="K35" s="381">
        <v>242193346.10000002</v>
      </c>
      <c r="L35" s="381">
        <v>39791738.229999997</v>
      </c>
    </row>
    <row r="36" spans="1:12" ht="12.75">
      <c r="A36" s="309" t="s">
        <v>357</v>
      </c>
      <c r="B36" s="312">
        <v>2987536</v>
      </c>
      <c r="C36" s="312">
        <v>5680483</v>
      </c>
      <c r="D36" s="312">
        <v>14009728</v>
      </c>
      <c r="E36" s="312">
        <v>27428581</v>
      </c>
      <c r="F36" s="312">
        <v>11305525</v>
      </c>
      <c r="G36" s="312">
        <v>8838112</v>
      </c>
      <c r="H36" s="312">
        <v>9143440</v>
      </c>
      <c r="I36" s="312">
        <v>10431709.24</v>
      </c>
      <c r="J36" s="312">
        <v>13828411.4</v>
      </c>
      <c r="K36" s="381">
        <v>17736873.469999999</v>
      </c>
      <c r="L36" s="381">
        <v>4543357.2799999993</v>
      </c>
    </row>
    <row r="37" spans="1:12" ht="12.75">
      <c r="A37" s="309" t="s">
        <v>358</v>
      </c>
      <c r="B37" s="312">
        <v>603619</v>
      </c>
      <c r="C37" s="312">
        <v>14610064</v>
      </c>
      <c r="D37" s="312">
        <v>57124732</v>
      </c>
      <c r="E37" s="312">
        <v>89462978</v>
      </c>
      <c r="F37" s="312">
        <v>54639955</v>
      </c>
      <c r="G37" s="312">
        <v>85457657</v>
      </c>
      <c r="H37" s="312">
        <v>43509723</v>
      </c>
      <c r="I37" s="312">
        <v>37939895.130000003</v>
      </c>
      <c r="J37" s="312">
        <v>39867955.800000004</v>
      </c>
      <c r="K37" s="381">
        <v>41237929.579999998</v>
      </c>
      <c r="L37" s="381">
        <v>11029263.819999998</v>
      </c>
    </row>
    <row r="38" spans="1:12" ht="12.75">
      <c r="A38" s="309" t="s">
        <v>359</v>
      </c>
      <c r="B38" s="312">
        <v>0</v>
      </c>
      <c r="C38" s="312">
        <v>0</v>
      </c>
      <c r="D38" s="312">
        <v>0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81">
        <v>0</v>
      </c>
      <c r="L38" s="381">
        <v>0</v>
      </c>
    </row>
    <row r="39" spans="1:12" ht="12.75">
      <c r="A39" s="309" t="s">
        <v>360</v>
      </c>
      <c r="B39" s="312">
        <v>0</v>
      </c>
      <c r="C39" s="312">
        <v>0</v>
      </c>
      <c r="D39" s="312">
        <v>19385830</v>
      </c>
      <c r="E39" s="312">
        <v>39996699</v>
      </c>
      <c r="F39" s="312">
        <v>28282072</v>
      </c>
      <c r="G39" s="312">
        <v>21311417</v>
      </c>
      <c r="H39" s="312">
        <v>38022772</v>
      </c>
      <c r="I39" s="312">
        <v>91040799.520000011</v>
      </c>
      <c r="J39" s="312">
        <v>108135667.40000001</v>
      </c>
      <c r="K39" s="381">
        <v>127249237.69</v>
      </c>
      <c r="L39" s="381">
        <v>47952354.869999997</v>
      </c>
    </row>
    <row r="40" spans="1:12" ht="12.75">
      <c r="A40" s="309" t="s">
        <v>361</v>
      </c>
      <c r="B40" s="312">
        <v>13695532</v>
      </c>
      <c r="C40" s="312">
        <v>7409606</v>
      </c>
      <c r="D40" s="312">
        <v>11902860</v>
      </c>
      <c r="E40" s="312">
        <v>21536755</v>
      </c>
      <c r="F40" s="312">
        <v>7169662</v>
      </c>
      <c r="G40" s="312">
        <v>6575704</v>
      </c>
      <c r="H40" s="312">
        <v>6097305</v>
      </c>
      <c r="I40" s="312">
        <v>7386627.25</v>
      </c>
      <c r="J40" s="312">
        <v>4262079.09</v>
      </c>
      <c r="K40" s="381">
        <v>4695094.09</v>
      </c>
      <c r="L40" s="381">
        <v>1332601.27</v>
      </c>
    </row>
    <row r="41" spans="1:12" ht="12.75">
      <c r="A41" s="309" t="s">
        <v>362</v>
      </c>
      <c r="B41" s="312">
        <v>1932104</v>
      </c>
      <c r="C41" s="312">
        <v>925949</v>
      </c>
      <c r="D41" s="312">
        <v>1421240</v>
      </c>
      <c r="E41" s="312">
        <v>2460403</v>
      </c>
      <c r="F41" s="312">
        <v>1312787</v>
      </c>
      <c r="G41" s="312">
        <v>1350610</v>
      </c>
      <c r="H41" s="312">
        <v>1417405</v>
      </c>
      <c r="I41" s="312">
        <v>1940862.95</v>
      </c>
      <c r="J41" s="312">
        <v>1996555.1700000002</v>
      </c>
      <c r="K41" s="381">
        <v>4386888.4800000004</v>
      </c>
      <c r="L41" s="381">
        <v>2012508.3499999999</v>
      </c>
    </row>
    <row r="42" spans="1:12" ht="12.75">
      <c r="A42" s="309" t="s">
        <v>363</v>
      </c>
      <c r="B42" s="312">
        <v>11287173</v>
      </c>
      <c r="C42" s="312">
        <v>8048300</v>
      </c>
      <c r="D42" s="312">
        <v>12491671</v>
      </c>
      <c r="E42" s="312">
        <v>28657841</v>
      </c>
      <c r="F42" s="312">
        <v>50162706</v>
      </c>
      <c r="G42" s="312">
        <v>39303662</v>
      </c>
      <c r="H42" s="312">
        <v>48393448</v>
      </c>
      <c r="I42" s="312">
        <v>12316881.129999999</v>
      </c>
      <c r="J42" s="312">
        <v>10090881.529999999</v>
      </c>
      <c r="K42" s="381">
        <v>20748879.640000001</v>
      </c>
      <c r="L42" s="381">
        <v>4418816.87</v>
      </c>
    </row>
    <row r="43" spans="1:12" ht="12.75">
      <c r="A43" s="309" t="s">
        <v>364</v>
      </c>
      <c r="B43" s="312">
        <v>28059807</v>
      </c>
      <c r="C43" s="312">
        <v>20609806</v>
      </c>
      <c r="D43" s="312">
        <v>35561680</v>
      </c>
      <c r="E43" s="312">
        <v>51439201</v>
      </c>
      <c r="F43" s="312">
        <v>14513337</v>
      </c>
      <c r="G43" s="312">
        <v>22211870</v>
      </c>
      <c r="H43" s="312">
        <v>4771452</v>
      </c>
      <c r="I43" s="312">
        <v>42233184.329999998</v>
      </c>
      <c r="J43" s="312">
        <v>23859437.209999997</v>
      </c>
      <c r="K43" s="381">
        <v>28572055.059999999</v>
      </c>
      <c r="L43" s="381">
        <v>8139228.3199999994</v>
      </c>
    </row>
    <row r="44" spans="1:12" ht="12.75">
      <c r="A44" s="309" t="s">
        <v>365</v>
      </c>
      <c r="B44" s="312">
        <v>23501267</v>
      </c>
      <c r="C44" s="312">
        <v>26089773</v>
      </c>
      <c r="D44" s="312">
        <v>41357775</v>
      </c>
      <c r="E44" s="312">
        <v>62079461</v>
      </c>
      <c r="F44" s="312">
        <v>46281459</v>
      </c>
      <c r="G44" s="312">
        <v>43177064</v>
      </c>
      <c r="H44" s="312">
        <v>35976682</v>
      </c>
      <c r="I44" s="312">
        <v>40327207.729999997</v>
      </c>
      <c r="J44" s="312">
        <v>38962430.539999999</v>
      </c>
      <c r="K44" s="381">
        <v>45439583.25</v>
      </c>
      <c r="L44" s="381">
        <v>11774495.050000001</v>
      </c>
    </row>
    <row r="45" spans="1:12" ht="12.75">
      <c r="A45" s="309" t="s">
        <v>366</v>
      </c>
      <c r="B45" s="312">
        <v>0</v>
      </c>
      <c r="C45" s="312">
        <v>0</v>
      </c>
      <c r="D45" s="312">
        <v>25896</v>
      </c>
      <c r="E45" s="312">
        <v>124424</v>
      </c>
      <c r="F45" s="312">
        <v>29154</v>
      </c>
      <c r="G45" s="312">
        <v>0</v>
      </c>
      <c r="H45" s="312">
        <v>0</v>
      </c>
      <c r="I45" s="312">
        <v>0</v>
      </c>
      <c r="J45" s="312">
        <v>0</v>
      </c>
      <c r="K45" s="381">
        <v>0</v>
      </c>
      <c r="L45" s="381">
        <v>0</v>
      </c>
    </row>
    <row r="46" spans="1:12" ht="12.75">
      <c r="A46" s="309" t="s">
        <v>367</v>
      </c>
      <c r="B46" s="312">
        <v>42749832</v>
      </c>
      <c r="C46" s="312">
        <v>18927527</v>
      </c>
      <c r="D46" s="312">
        <v>35863622</v>
      </c>
      <c r="E46" s="312">
        <v>69320655</v>
      </c>
      <c r="F46" s="312">
        <v>26921423</v>
      </c>
      <c r="G46" s="312">
        <v>29843264</v>
      </c>
      <c r="H46" s="312">
        <v>24527570</v>
      </c>
      <c r="I46" s="312">
        <v>40962473.659999996</v>
      </c>
      <c r="J46" s="312">
        <v>28250435.450000003</v>
      </c>
      <c r="K46" s="381">
        <v>39867900.509999998</v>
      </c>
      <c r="L46" s="381">
        <v>11199078.9</v>
      </c>
    </row>
    <row r="47" spans="1:12" ht="12.75">
      <c r="A47" s="309" t="s">
        <v>368</v>
      </c>
      <c r="B47" s="312"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81">
        <v>0</v>
      </c>
      <c r="L47" s="381">
        <v>0</v>
      </c>
    </row>
    <row r="48" spans="1:12" ht="12.75">
      <c r="A48" s="309" t="s">
        <v>369</v>
      </c>
      <c r="B48" s="312">
        <v>0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81">
        <v>0</v>
      </c>
      <c r="L48" s="381">
        <v>0</v>
      </c>
    </row>
    <row r="49" spans="1:12" ht="12.75">
      <c r="A49" s="309" t="s">
        <v>370</v>
      </c>
      <c r="B49" s="312">
        <v>104590058</v>
      </c>
      <c r="C49" s="312">
        <v>55321786</v>
      </c>
      <c r="D49" s="312">
        <v>93874114</v>
      </c>
      <c r="E49" s="312">
        <v>102567807</v>
      </c>
      <c r="F49" s="312">
        <v>88816447</v>
      </c>
      <c r="G49" s="312">
        <v>58598499</v>
      </c>
      <c r="H49" s="312">
        <v>49229991</v>
      </c>
      <c r="I49" s="312">
        <v>50191725.279999994</v>
      </c>
      <c r="J49" s="312">
        <v>31014915.91</v>
      </c>
      <c r="K49" s="381">
        <v>35169008.460000001</v>
      </c>
      <c r="L49" s="381">
        <v>8712711.1300000008</v>
      </c>
    </row>
    <row r="50" spans="1:12" ht="12.75">
      <c r="A50" s="309" t="s">
        <v>371</v>
      </c>
      <c r="B50" s="312">
        <v>57814651</v>
      </c>
      <c r="C50" s="312">
        <v>31390469</v>
      </c>
      <c r="D50" s="312">
        <v>52135742</v>
      </c>
      <c r="E50" s="312">
        <v>75166609</v>
      </c>
      <c r="F50" s="312">
        <v>24788149</v>
      </c>
      <c r="G50" s="312">
        <v>32663590</v>
      </c>
      <c r="H50" s="312">
        <v>15509637</v>
      </c>
      <c r="I50" s="312">
        <v>41367240.32</v>
      </c>
      <c r="J50" s="312">
        <v>21140128.490000002</v>
      </c>
      <c r="K50" s="381">
        <v>29268180.289999999</v>
      </c>
      <c r="L50" s="381">
        <v>8381665.1399999997</v>
      </c>
    </row>
    <row r="51" spans="1:12" ht="12.75">
      <c r="A51" s="309" t="s">
        <v>372</v>
      </c>
      <c r="B51" s="312">
        <v>913</v>
      </c>
      <c r="C51" s="312">
        <v>0</v>
      </c>
      <c r="D51" s="312">
        <v>1291</v>
      </c>
      <c r="E51" s="312">
        <v>168584</v>
      </c>
      <c r="F51" s="312">
        <v>127077</v>
      </c>
      <c r="G51" s="312">
        <v>172335</v>
      </c>
      <c r="H51" s="312">
        <v>288123</v>
      </c>
      <c r="I51" s="312">
        <v>296383.94</v>
      </c>
      <c r="J51" s="312">
        <v>617143.41</v>
      </c>
      <c r="K51" s="381">
        <v>433589.57</v>
      </c>
      <c r="L51" s="381">
        <v>105072.56</v>
      </c>
    </row>
    <row r="52" spans="1:12" ht="12.75">
      <c r="A52" s="309" t="s">
        <v>373</v>
      </c>
      <c r="B52" s="312">
        <v>62394204</v>
      </c>
      <c r="C52" s="312">
        <v>38500189</v>
      </c>
      <c r="D52" s="312">
        <v>64903313</v>
      </c>
      <c r="E52" s="312">
        <v>76674845</v>
      </c>
      <c r="F52" s="312">
        <v>59113704</v>
      </c>
      <c r="G52" s="312">
        <v>46641569</v>
      </c>
      <c r="H52" s="312">
        <v>49023865</v>
      </c>
      <c r="I52" s="312">
        <v>26760661.670000002</v>
      </c>
      <c r="J52" s="312">
        <v>19687433.66</v>
      </c>
      <c r="K52" s="381">
        <v>30125057.299999997</v>
      </c>
      <c r="L52" s="381">
        <v>7610254.0899999999</v>
      </c>
    </row>
    <row r="53" spans="1:12" ht="12.75">
      <c r="A53" s="309" t="s">
        <v>374</v>
      </c>
      <c r="B53" s="312">
        <v>14992</v>
      </c>
      <c r="C53" s="312">
        <v>15561</v>
      </c>
      <c r="D53" s="312">
        <v>19786</v>
      </c>
      <c r="E53" s="312">
        <v>70114</v>
      </c>
      <c r="F53" s="312">
        <v>103084</v>
      </c>
      <c r="G53" s="312">
        <v>108145</v>
      </c>
      <c r="H53" s="312">
        <v>159648</v>
      </c>
      <c r="I53" s="312">
        <v>293277.71999999997</v>
      </c>
      <c r="J53" s="312">
        <v>252898.46</v>
      </c>
      <c r="K53" s="381">
        <v>254147.06</v>
      </c>
      <c r="L53" s="381">
        <v>58741.41</v>
      </c>
    </row>
    <row r="54" spans="1:12" ht="12.75">
      <c r="A54" s="309" t="s">
        <v>375</v>
      </c>
      <c r="B54" s="312">
        <v>84725432</v>
      </c>
      <c r="C54" s="312">
        <v>40792981</v>
      </c>
      <c r="D54" s="312">
        <v>74792785</v>
      </c>
      <c r="E54" s="312">
        <v>105784527</v>
      </c>
      <c r="F54" s="312">
        <v>45183308</v>
      </c>
      <c r="G54" s="312">
        <v>48204769</v>
      </c>
      <c r="H54" s="312">
        <v>47222397</v>
      </c>
      <c r="I54" s="312">
        <v>47376779.530000001</v>
      </c>
      <c r="J54" s="312">
        <v>30387711.219999999</v>
      </c>
      <c r="K54" s="381">
        <v>33105012.57</v>
      </c>
      <c r="L54" s="381">
        <v>8766928.3200000003</v>
      </c>
    </row>
    <row r="55" spans="1:12" ht="12.75">
      <c r="A55" s="309" t="s">
        <v>376</v>
      </c>
      <c r="B55" s="312">
        <v>0</v>
      </c>
      <c r="C55" s="312">
        <v>0</v>
      </c>
      <c r="D55" s="312">
        <v>0</v>
      </c>
      <c r="E55" s="312">
        <v>0</v>
      </c>
      <c r="F55" s="312">
        <v>0</v>
      </c>
      <c r="G55" s="312">
        <v>0</v>
      </c>
      <c r="H55" s="312">
        <v>0</v>
      </c>
      <c r="I55" s="312">
        <v>0</v>
      </c>
      <c r="J55" s="312">
        <v>0</v>
      </c>
      <c r="K55" s="381">
        <v>0</v>
      </c>
      <c r="L55" s="381">
        <v>0</v>
      </c>
    </row>
    <row r="56" spans="1:12" ht="13.5" thickBot="1">
      <c r="A56" s="309" t="s">
        <v>377</v>
      </c>
      <c r="B56" s="312">
        <v>0</v>
      </c>
      <c r="C56" s="312">
        <v>0</v>
      </c>
      <c r="D56" s="312">
        <v>0</v>
      </c>
      <c r="E56" s="312">
        <v>0</v>
      </c>
      <c r="F56" s="312">
        <v>0</v>
      </c>
      <c r="G56" s="312">
        <v>0</v>
      </c>
      <c r="H56" s="312">
        <v>0</v>
      </c>
      <c r="I56" s="312">
        <v>0</v>
      </c>
      <c r="J56" s="312">
        <v>0</v>
      </c>
      <c r="K56" s="381">
        <v>0</v>
      </c>
      <c r="L56" s="381">
        <v>0</v>
      </c>
    </row>
    <row r="57" spans="1:12" ht="13.5" thickBot="1">
      <c r="A57" s="323" t="s">
        <v>384</v>
      </c>
      <c r="B57" s="321">
        <f t="shared" ref="B57:J57" si="2">SUM(B58:B82)</f>
        <v>117944893.00459036</v>
      </c>
      <c r="C57" s="321">
        <f t="shared" si="2"/>
        <v>115901956.10024057</v>
      </c>
      <c r="D57" s="321">
        <f t="shared" si="2"/>
        <v>142114192.39841759</v>
      </c>
      <c r="E57" s="321">
        <f t="shared" si="2"/>
        <v>153333246.43703079</v>
      </c>
      <c r="F57" s="321">
        <f t="shared" si="2"/>
        <v>164714004.27582407</v>
      </c>
      <c r="G57" s="321">
        <f t="shared" si="2"/>
        <v>172438817.46004063</v>
      </c>
      <c r="H57" s="321">
        <f t="shared" si="2"/>
        <v>181115546.38351998</v>
      </c>
      <c r="I57" s="321">
        <f t="shared" si="2"/>
        <v>207782506</v>
      </c>
      <c r="J57" s="321">
        <f t="shared" si="2"/>
        <v>238439595</v>
      </c>
      <c r="K57" s="321">
        <f>SUM(K58:K82)</f>
        <v>214827377.31725195</v>
      </c>
      <c r="L57" s="321">
        <f>SUM(L58:L82)</f>
        <v>2653818.7262450443</v>
      </c>
    </row>
    <row r="58" spans="1:12" ht="12.75">
      <c r="A58" s="309" t="s">
        <v>353</v>
      </c>
      <c r="B58" s="312">
        <v>1885446.8577241739</v>
      </c>
      <c r="C58" s="312">
        <v>2604136.0375251225</v>
      </c>
      <c r="D58" s="312">
        <v>2802081.8990824148</v>
      </c>
      <c r="E58" s="312">
        <v>2758912.084381836</v>
      </c>
      <c r="F58" s="312">
        <v>2598937.7619712553</v>
      </c>
      <c r="G58" s="312">
        <v>1825791.6429200002</v>
      </c>
      <c r="H58" s="312">
        <v>1956936.3164799998</v>
      </c>
      <c r="I58" s="312">
        <v>2181077</v>
      </c>
      <c r="J58" s="312">
        <v>1553502</v>
      </c>
      <c r="K58" s="312">
        <v>1936499.75459</v>
      </c>
      <c r="L58" s="312">
        <v>5629.75</v>
      </c>
    </row>
    <row r="59" spans="1:12" ht="12.75">
      <c r="A59" s="309" t="s">
        <v>354</v>
      </c>
      <c r="B59" s="312">
        <v>7656222.469328573</v>
      </c>
      <c r="C59" s="312">
        <v>7271730.0195494294</v>
      </c>
      <c r="D59" s="312">
        <v>8097946.9850280313</v>
      </c>
      <c r="E59" s="312">
        <v>9392414.2086814065</v>
      </c>
      <c r="F59" s="312">
        <v>10256307.121006878</v>
      </c>
      <c r="G59" s="312">
        <v>12277707.738180002</v>
      </c>
      <c r="H59" s="312">
        <v>13685005.948799999</v>
      </c>
      <c r="I59" s="312">
        <v>16128823</v>
      </c>
      <c r="J59" s="312">
        <v>19098015</v>
      </c>
      <c r="K59" s="312">
        <v>15977422.724130755</v>
      </c>
      <c r="L59" s="312">
        <v>191438.14617646355</v>
      </c>
    </row>
    <row r="60" spans="1:12" ht="12.75">
      <c r="A60" s="309" t="s">
        <v>355</v>
      </c>
      <c r="B60" s="312">
        <v>7312841.2329840008</v>
      </c>
      <c r="C60" s="312">
        <v>4901382.6419947008</v>
      </c>
      <c r="D60" s="312">
        <v>6571717.9971504146</v>
      </c>
      <c r="E60" s="312">
        <v>7718362.3780964613</v>
      </c>
      <c r="F60" s="312">
        <v>7755266.2230911357</v>
      </c>
      <c r="G60" s="312">
        <v>9241030.0819799993</v>
      </c>
      <c r="H60" s="312">
        <v>9635277.1273599993</v>
      </c>
      <c r="I60" s="312">
        <v>10886734</v>
      </c>
      <c r="J60" s="312">
        <v>12727728</v>
      </c>
      <c r="K60" s="312">
        <v>11464781.251775123</v>
      </c>
      <c r="L60" s="312">
        <v>177337.125</v>
      </c>
    </row>
    <row r="61" spans="1:12" ht="12.75">
      <c r="A61" s="309" t="s">
        <v>356</v>
      </c>
      <c r="B61" s="312">
        <v>11777471.507764734</v>
      </c>
      <c r="C61" s="312">
        <v>13171182.898758335</v>
      </c>
      <c r="D61" s="312">
        <v>17153291.72868719</v>
      </c>
      <c r="E61" s="312">
        <v>18448408.87328168</v>
      </c>
      <c r="F61" s="312">
        <v>18923925.400259413</v>
      </c>
      <c r="G61" s="312">
        <v>21230830.52208</v>
      </c>
      <c r="H61" s="312">
        <v>20798111.013280001</v>
      </c>
      <c r="I61" s="312">
        <v>25913731</v>
      </c>
      <c r="J61" s="312">
        <v>31496327</v>
      </c>
      <c r="K61" s="312">
        <v>27718014.031925693</v>
      </c>
      <c r="L61" s="312">
        <v>193514.19554000002</v>
      </c>
    </row>
    <row r="62" spans="1:12" ht="12.75">
      <c r="A62" s="309" t="s">
        <v>357</v>
      </c>
      <c r="B62" s="312">
        <v>6863988.4434866421</v>
      </c>
      <c r="C62" s="312">
        <v>4986369.0543342577</v>
      </c>
      <c r="D62" s="312">
        <v>7957769.1972676329</v>
      </c>
      <c r="E62" s="312">
        <v>8454082.1447049789</v>
      </c>
      <c r="F62" s="312">
        <v>9082065.8306906074</v>
      </c>
      <c r="G62" s="312">
        <v>9929504.8179599997</v>
      </c>
      <c r="H62" s="312">
        <v>10169321.679839998</v>
      </c>
      <c r="I62" s="312">
        <v>11031189</v>
      </c>
      <c r="J62" s="312">
        <v>11082766</v>
      </c>
      <c r="K62" s="312">
        <v>11319825.234913943</v>
      </c>
      <c r="L62" s="312">
        <v>140253.28618</v>
      </c>
    </row>
    <row r="63" spans="1:12" ht="12.75">
      <c r="A63" s="309" t="s">
        <v>358</v>
      </c>
      <c r="B63" s="312">
        <v>13324471.013770783</v>
      </c>
      <c r="C63" s="312">
        <v>13318849.086986749</v>
      </c>
      <c r="D63" s="312">
        <v>15049567.406510746</v>
      </c>
      <c r="E63" s="312">
        <v>15557516.712760732</v>
      </c>
      <c r="F63" s="312">
        <v>15852389.235077644</v>
      </c>
      <c r="G63" s="312">
        <v>15830478.344440002</v>
      </c>
      <c r="H63" s="312">
        <v>16642735.962239999</v>
      </c>
      <c r="I63" s="312">
        <v>17557259</v>
      </c>
      <c r="J63" s="312">
        <v>21977353</v>
      </c>
      <c r="K63" s="312">
        <v>15334217.940691018</v>
      </c>
      <c r="L63" s="312">
        <v>152772.82074</v>
      </c>
    </row>
    <row r="64" spans="1:12" ht="12.75">
      <c r="A64" s="309" t="s">
        <v>359</v>
      </c>
      <c r="B64" s="312">
        <v>11300.060776316483</v>
      </c>
      <c r="C64" s="312">
        <v>11245.963526444284</v>
      </c>
      <c r="D64" s="312">
        <v>22428.265658171251</v>
      </c>
      <c r="E64" s="312">
        <v>5088.0357128230453</v>
      </c>
      <c r="F64" s="312">
        <v>7579.0649344109852</v>
      </c>
      <c r="G64" s="312">
        <v>17516.543239999999</v>
      </c>
      <c r="H64" s="312">
        <v>13644.296479999999</v>
      </c>
      <c r="I64" s="312">
        <v>32465</v>
      </c>
      <c r="J64" s="312">
        <v>28795</v>
      </c>
      <c r="K64" s="312">
        <v>16502.888299999999</v>
      </c>
      <c r="L64" s="312">
        <v>0</v>
      </c>
    </row>
    <row r="65" spans="1:12" ht="12.75">
      <c r="A65" s="309" t="s">
        <v>360</v>
      </c>
      <c r="B65" s="312">
        <v>8335537.8569511361</v>
      </c>
      <c r="C65" s="312">
        <v>8329096.1438863734</v>
      </c>
      <c r="D65" s="312">
        <v>7606100.1849861285</v>
      </c>
      <c r="E65" s="312">
        <v>9659696.4300015625</v>
      </c>
      <c r="F65" s="312">
        <v>10939122.498419806</v>
      </c>
      <c r="G65" s="312">
        <v>12387522.480200002</v>
      </c>
      <c r="H65" s="312">
        <v>11999324.112959998</v>
      </c>
      <c r="I65" s="312">
        <v>13624297</v>
      </c>
      <c r="J65" s="312">
        <v>16881596</v>
      </c>
      <c r="K65" s="312">
        <v>12253237.399240695</v>
      </c>
      <c r="L65" s="312">
        <v>197925.92500000002</v>
      </c>
    </row>
    <row r="66" spans="1:12" ht="12.75">
      <c r="A66" s="309" t="s">
        <v>361</v>
      </c>
      <c r="B66" s="312">
        <v>5581649.2709796997</v>
      </c>
      <c r="C66" s="312">
        <v>5155731.3510648236</v>
      </c>
      <c r="D66" s="312">
        <v>5154738.7779010274</v>
      </c>
      <c r="E66" s="312">
        <v>7840591.8007516256</v>
      </c>
      <c r="F66" s="312">
        <v>7771474.6991853416</v>
      </c>
      <c r="G66" s="312">
        <v>8466063.7667800002</v>
      </c>
      <c r="H66" s="312">
        <v>8703169.9118399993</v>
      </c>
      <c r="I66" s="312">
        <v>9920096</v>
      </c>
      <c r="J66" s="312">
        <v>10845171</v>
      </c>
      <c r="K66" s="312">
        <v>9846012.2043816783</v>
      </c>
      <c r="L66" s="312">
        <v>150555.6</v>
      </c>
    </row>
    <row r="67" spans="1:12" ht="12.75">
      <c r="A67" s="309" t="s">
        <v>362</v>
      </c>
      <c r="B67" s="312">
        <v>2463420.5479415776</v>
      </c>
      <c r="C67" s="312">
        <v>1329665.642055142</v>
      </c>
      <c r="D67" s="312">
        <v>1515454.0002538557</v>
      </c>
      <c r="E67" s="312">
        <v>1702369.8013526185</v>
      </c>
      <c r="F67" s="312">
        <v>2326784.9731547069</v>
      </c>
      <c r="G67" s="312">
        <v>2581905.7791999998</v>
      </c>
      <c r="H67" s="312">
        <v>2938348.1512000002</v>
      </c>
      <c r="I67" s="312">
        <v>3535872</v>
      </c>
      <c r="J67" s="312">
        <v>3365550</v>
      </c>
      <c r="K67" s="312">
        <v>3040708.7444980284</v>
      </c>
      <c r="L67" s="312">
        <v>51463.957500000004</v>
      </c>
    </row>
    <row r="68" spans="1:12" ht="12.75">
      <c r="A68" s="309" t="s">
        <v>363</v>
      </c>
      <c r="B68" s="312">
        <v>3429872.9844797268</v>
      </c>
      <c r="C68" s="312">
        <v>3060716.5959932036</v>
      </c>
      <c r="D68" s="312">
        <v>4025571.4172085314</v>
      </c>
      <c r="E68" s="312">
        <v>4414770.3028009674</v>
      </c>
      <c r="F68" s="312">
        <v>3968745.9335675007</v>
      </c>
      <c r="G68" s="312">
        <v>5200478.4551406</v>
      </c>
      <c r="H68" s="312">
        <v>5010835.9271999998</v>
      </c>
      <c r="I68" s="312">
        <v>7247308</v>
      </c>
      <c r="J68" s="312">
        <v>6947433</v>
      </c>
      <c r="K68" s="312">
        <v>7730057.5723683983</v>
      </c>
      <c r="L68" s="312">
        <v>99646.574999999997</v>
      </c>
    </row>
    <row r="69" spans="1:12" ht="12.75">
      <c r="A69" s="309" t="s">
        <v>364</v>
      </c>
      <c r="B69" s="312">
        <v>4444856.7729877736</v>
      </c>
      <c r="C69" s="312">
        <v>4159594.2536357469</v>
      </c>
      <c r="D69" s="312">
        <v>6139814.2762503335</v>
      </c>
      <c r="E69" s="312">
        <v>6393963.5306224655</v>
      </c>
      <c r="F69" s="312">
        <v>7345486.7249576561</v>
      </c>
      <c r="G69" s="312">
        <v>7856575.2497799993</v>
      </c>
      <c r="H69" s="312">
        <v>8534969.0248000007</v>
      </c>
      <c r="I69" s="312">
        <v>8708975</v>
      </c>
      <c r="J69" s="312">
        <v>11553465</v>
      </c>
      <c r="K69" s="312">
        <v>11913104.424613645</v>
      </c>
      <c r="L69" s="312">
        <v>66207.561749493238</v>
      </c>
    </row>
    <row r="70" spans="1:12" ht="12.75">
      <c r="A70" s="309" t="s">
        <v>365</v>
      </c>
      <c r="B70" s="312">
        <v>9710945.0055526961</v>
      </c>
      <c r="C70" s="312">
        <v>10380841.300382096</v>
      </c>
      <c r="D70" s="312">
        <v>11409208.843352167</v>
      </c>
      <c r="E70" s="312">
        <v>12095515.775883485</v>
      </c>
      <c r="F70" s="312">
        <v>13367456.898452088</v>
      </c>
      <c r="G70" s="312">
        <v>13543384.77472</v>
      </c>
      <c r="H70" s="312">
        <v>14627549.89536</v>
      </c>
      <c r="I70" s="312">
        <v>16296320</v>
      </c>
      <c r="J70" s="312">
        <v>17911958</v>
      </c>
      <c r="K70" s="312">
        <v>17337796.035026044</v>
      </c>
      <c r="L70" s="312">
        <v>568319.2837316026</v>
      </c>
    </row>
    <row r="71" spans="1:12" ht="12.75">
      <c r="A71" s="309" t="s">
        <v>366</v>
      </c>
      <c r="B71" s="312">
        <v>1059665.7928002398</v>
      </c>
      <c r="C71" s="312">
        <v>1423706.9451710866</v>
      </c>
      <c r="D71" s="312">
        <v>1521519.8981679007</v>
      </c>
      <c r="E71" s="312">
        <v>1790986.4947222113</v>
      </c>
      <c r="F71" s="312">
        <v>1734978.9298764425</v>
      </c>
      <c r="G71" s="312">
        <v>1644525.1435400001</v>
      </c>
      <c r="H71" s="312">
        <v>2044499.3359999999</v>
      </c>
      <c r="I71" s="312">
        <v>2820409</v>
      </c>
      <c r="J71" s="312">
        <v>2966129</v>
      </c>
      <c r="K71" s="312">
        <v>2894424.3969399999</v>
      </c>
      <c r="L71" s="312">
        <v>4905.9250000000002</v>
      </c>
    </row>
    <row r="72" spans="1:12" ht="12.75">
      <c r="A72" s="309" t="s">
        <v>367</v>
      </c>
      <c r="B72" s="312">
        <v>7667101.5063055521</v>
      </c>
      <c r="C72" s="312">
        <v>7801763.2186738746</v>
      </c>
      <c r="D72" s="312">
        <v>9431368.2414579075</v>
      </c>
      <c r="E72" s="312">
        <v>11380129.476038987</v>
      </c>
      <c r="F72" s="312">
        <v>11202302.463171164</v>
      </c>
      <c r="G72" s="312">
        <v>12173083.610840002</v>
      </c>
      <c r="H72" s="312">
        <v>13035986.717759999</v>
      </c>
      <c r="I72" s="312">
        <v>15291868</v>
      </c>
      <c r="J72" s="312">
        <v>17669818</v>
      </c>
      <c r="K72" s="312">
        <v>15498043.449818473</v>
      </c>
      <c r="L72" s="312">
        <v>281081.88445748488</v>
      </c>
    </row>
    <row r="73" spans="1:12" ht="12.75">
      <c r="A73" s="309" t="s">
        <v>368</v>
      </c>
      <c r="B73" s="312">
        <v>418151.15014961758</v>
      </c>
      <c r="C73" s="312">
        <v>477062.15524675179</v>
      </c>
      <c r="D73" s="312">
        <v>114580.23345233868</v>
      </c>
      <c r="E73" s="312">
        <v>488981.38280839717</v>
      </c>
      <c r="F73" s="312">
        <v>589887.75891903555</v>
      </c>
      <c r="G73" s="312">
        <v>414056.74178000004</v>
      </c>
      <c r="H73" s="312">
        <v>465466.93167999998</v>
      </c>
      <c r="I73" s="312">
        <v>486813</v>
      </c>
      <c r="J73" s="312">
        <v>105507</v>
      </c>
      <c r="K73" s="312">
        <v>137411.74225000001</v>
      </c>
      <c r="L73" s="312">
        <v>1447.65</v>
      </c>
    </row>
    <row r="74" spans="1:12" ht="12.75">
      <c r="A74" s="309" t="s">
        <v>369</v>
      </c>
      <c r="B74" s="312">
        <v>1503559.6201049828</v>
      </c>
      <c r="C74" s="312">
        <v>1815498.6870035345</v>
      </c>
      <c r="D74" s="312">
        <v>1929867.6567431935</v>
      </c>
      <c r="E74" s="312">
        <v>2087314.4489031448</v>
      </c>
      <c r="F74" s="312">
        <v>2339768.8466951731</v>
      </c>
      <c r="G74" s="312">
        <v>3449171.4610600001</v>
      </c>
      <c r="H74" s="312">
        <v>3695676.7881599995</v>
      </c>
      <c r="I74" s="312">
        <v>5477205</v>
      </c>
      <c r="J74" s="312">
        <v>6487307</v>
      </c>
      <c r="K74" s="312">
        <v>5614188.2772200005</v>
      </c>
      <c r="L74" s="312">
        <v>15803.512500000001</v>
      </c>
    </row>
    <row r="75" spans="1:12" ht="12.75">
      <c r="A75" s="309" t="s">
        <v>370</v>
      </c>
      <c r="B75" s="312">
        <v>3869806.3761030934</v>
      </c>
      <c r="C75" s="312">
        <v>5234421.1746665835</v>
      </c>
      <c r="D75" s="312">
        <v>5892959.7344155908</v>
      </c>
      <c r="E75" s="312">
        <v>5043318.7105122404</v>
      </c>
      <c r="F75" s="312">
        <v>7083829.589219776</v>
      </c>
      <c r="G75" s="312">
        <v>6106276.6426799996</v>
      </c>
      <c r="H75" s="312">
        <v>5141307.7097599991</v>
      </c>
      <c r="I75" s="312">
        <v>4226999</v>
      </c>
      <c r="J75" s="312">
        <v>5399259</v>
      </c>
      <c r="K75" s="312">
        <v>6718497.3242385183</v>
      </c>
      <c r="L75" s="312">
        <v>27746.625</v>
      </c>
    </row>
    <row r="76" spans="1:12" ht="12.75">
      <c r="A76" s="309" t="s">
        <v>371</v>
      </c>
      <c r="B76" s="312">
        <v>3960317.6947935098</v>
      </c>
      <c r="C76" s="312">
        <v>3923245.1533731665</v>
      </c>
      <c r="D76" s="312">
        <v>4310321.7462664228</v>
      </c>
      <c r="E76" s="312">
        <v>4398577.190780038</v>
      </c>
      <c r="F76" s="312">
        <v>5657187.9169113589</v>
      </c>
      <c r="G76" s="312">
        <v>6066630.1240999997</v>
      </c>
      <c r="H76" s="312">
        <v>6336432.3414399996</v>
      </c>
      <c r="I76" s="312">
        <v>7168905</v>
      </c>
      <c r="J76" s="312">
        <v>9040125</v>
      </c>
      <c r="K76" s="312">
        <v>6852688.7618152322</v>
      </c>
      <c r="L76" s="312">
        <v>67315.725000000006</v>
      </c>
    </row>
    <row r="77" spans="1:12" ht="12.75">
      <c r="A77" s="309" t="s">
        <v>372</v>
      </c>
      <c r="B77" s="312">
        <v>5402052.7953502769</v>
      </c>
      <c r="C77" s="312">
        <v>5344138.6462381808</v>
      </c>
      <c r="D77" s="312">
        <v>5285281.432479511</v>
      </c>
      <c r="E77" s="312">
        <v>5159013.5264978996</v>
      </c>
      <c r="F77" s="312">
        <v>6323145.0950636603</v>
      </c>
      <c r="G77" s="312">
        <v>6287323.9515400007</v>
      </c>
      <c r="H77" s="312">
        <v>7264707.2099199994</v>
      </c>
      <c r="I77" s="312">
        <v>8552182</v>
      </c>
      <c r="J77" s="312">
        <v>7859622</v>
      </c>
      <c r="K77" s="312">
        <v>8196470.7418892337</v>
      </c>
      <c r="L77" s="312">
        <v>23805.8</v>
      </c>
    </row>
    <row r="78" spans="1:12" ht="12.75">
      <c r="A78" s="309" t="s">
        <v>373</v>
      </c>
      <c r="B78" s="312">
        <v>7046240.7818319406</v>
      </c>
      <c r="C78" s="312">
        <v>7291241.7582965214</v>
      </c>
      <c r="D78" s="312">
        <v>14325726.961119816</v>
      </c>
      <c r="E78" s="312">
        <v>13516184.16526149</v>
      </c>
      <c r="F78" s="312">
        <v>13686427.053516259</v>
      </c>
      <c r="G78" s="312">
        <v>10491345.324599998</v>
      </c>
      <c r="H78" s="312">
        <v>11003674.13136</v>
      </c>
      <c r="I78" s="312">
        <v>13574741</v>
      </c>
      <c r="J78" s="312">
        <v>15271857</v>
      </c>
      <c r="K78" s="312">
        <v>15070537.92370435</v>
      </c>
      <c r="L78" s="312">
        <v>198086.77499999999</v>
      </c>
    </row>
    <row r="79" spans="1:12" ht="12.75">
      <c r="A79" s="309" t="s">
        <v>374</v>
      </c>
      <c r="B79" s="312">
        <v>1033820.424048265</v>
      </c>
      <c r="C79" s="312">
        <v>664529.97573027725</v>
      </c>
      <c r="D79" s="312">
        <v>927993.41310510365</v>
      </c>
      <c r="E79" s="312">
        <v>869382.4310984239</v>
      </c>
      <c r="F79" s="312">
        <v>949736.02802175866</v>
      </c>
      <c r="G79" s="312">
        <v>913443.64188000001</v>
      </c>
      <c r="H79" s="312">
        <v>2103074.92368</v>
      </c>
      <c r="I79" s="312">
        <v>1017700</v>
      </c>
      <c r="J79" s="312">
        <v>1363105</v>
      </c>
      <c r="K79" s="312">
        <v>1126222.0938600001</v>
      </c>
      <c r="L79" s="312">
        <v>5790.6</v>
      </c>
    </row>
    <row r="80" spans="1:12" ht="12.75">
      <c r="A80" s="309" t="s">
        <v>375</v>
      </c>
      <c r="B80" s="312">
        <v>3146142.814792308</v>
      </c>
      <c r="C80" s="312">
        <v>3207876.5915867663</v>
      </c>
      <c r="D80" s="312">
        <v>4802513.511701487</v>
      </c>
      <c r="E80" s="312">
        <v>4102959.3104283637</v>
      </c>
      <c r="F80" s="312">
        <v>4833596.6362122968</v>
      </c>
      <c r="G80" s="312">
        <v>4411779.5142200002</v>
      </c>
      <c r="H80" s="312">
        <v>5212809.5318400003</v>
      </c>
      <c r="I80" s="312">
        <v>6004017</v>
      </c>
      <c r="J80" s="312">
        <v>6718109</v>
      </c>
      <c r="K80" s="312">
        <v>6735295.82519117</v>
      </c>
      <c r="L80" s="312">
        <v>32770.002669999994</v>
      </c>
    </row>
    <row r="81" spans="1:12" ht="12.75">
      <c r="A81" s="309" t="s">
        <v>376</v>
      </c>
      <c r="B81" s="312">
        <v>11310.414307878293</v>
      </c>
      <c r="C81" s="312">
        <v>12014.912377266814</v>
      </c>
      <c r="D81" s="312">
        <v>19463.666679419461</v>
      </c>
      <c r="E81" s="312">
        <v>19455.877442696172</v>
      </c>
      <c r="F81" s="312">
        <v>43553.030509609976</v>
      </c>
      <c r="G81" s="312">
        <v>55096.25740000001</v>
      </c>
      <c r="H81" s="312">
        <v>56406.394079999998</v>
      </c>
      <c r="I81" s="312">
        <v>56161</v>
      </c>
      <c r="J81" s="312">
        <v>68216</v>
      </c>
      <c r="K81" s="312">
        <v>83802.850000000006</v>
      </c>
      <c r="L81" s="312">
        <v>0</v>
      </c>
    </row>
    <row r="82" spans="1:12" ht="12.75">
      <c r="A82" s="309" t="s">
        <v>377</v>
      </c>
      <c r="B82" s="312">
        <v>28699.609274904571</v>
      </c>
      <c r="C82" s="312">
        <v>25915.892184152653</v>
      </c>
      <c r="D82" s="312">
        <v>46904.923492221176</v>
      </c>
      <c r="E82" s="312">
        <v>35251.343504267919</v>
      </c>
      <c r="F82" s="312">
        <v>74048.562939078285</v>
      </c>
      <c r="G82" s="312">
        <v>37294.849779999997</v>
      </c>
      <c r="H82" s="312">
        <v>40275</v>
      </c>
      <c r="I82" s="312">
        <v>41360</v>
      </c>
      <c r="J82" s="312">
        <v>20882</v>
      </c>
      <c r="K82" s="312">
        <v>11613.72387</v>
      </c>
      <c r="L82" s="312">
        <v>0</v>
      </c>
    </row>
    <row r="83" spans="1:12" ht="12.75">
      <c r="A83" s="309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</row>
    <row r="84" spans="1:12" ht="12.75">
      <c r="A84" s="309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</row>
    <row r="85" spans="1:12" ht="12.75">
      <c r="A85" s="317" t="s">
        <v>385</v>
      </c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</row>
    <row r="86" spans="1:12" ht="12.75">
      <c r="A86" s="318" t="s">
        <v>382</v>
      </c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</row>
    <row r="87" spans="1:12" ht="12.75">
      <c r="A87" s="318" t="s">
        <v>496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12.75">
      <c r="A88" s="319" t="s">
        <v>495</v>
      </c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</row>
    <row r="93" spans="1:12" ht="10.5" customHeight="1"/>
  </sheetData>
  <mergeCells count="1">
    <mergeCell ref="A2:K2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4"/>
  <sheetViews>
    <sheetView zoomScaleNormal="100" workbookViewId="0">
      <selection activeCell="D47" sqref="D47"/>
    </sheetView>
  </sheetViews>
  <sheetFormatPr baseColWidth="10" defaultRowHeight="12.75"/>
  <cols>
    <col min="1" max="1" width="11.42578125" style="291"/>
    <col min="2" max="14" width="10.5703125" style="290" customWidth="1"/>
    <col min="15" max="16384" width="11.42578125" style="291"/>
  </cols>
  <sheetData>
    <row r="1" spans="1:14">
      <c r="A1" s="225" t="s">
        <v>387</v>
      </c>
    </row>
    <row r="2" spans="1:14" ht="15.75">
      <c r="A2" s="302" t="s">
        <v>388</v>
      </c>
    </row>
    <row r="3" spans="1:14" ht="15.75">
      <c r="A3" s="302"/>
    </row>
    <row r="4" spans="1:14" ht="15.75">
      <c r="A4" s="302" t="s">
        <v>386</v>
      </c>
    </row>
    <row r="5" spans="1:14" ht="13.5" thickBot="1">
      <c r="A5" s="240" t="s">
        <v>294</v>
      </c>
      <c r="B5" s="281" t="s">
        <v>117</v>
      </c>
      <c r="C5" s="281" t="s">
        <v>118</v>
      </c>
      <c r="D5" s="281" t="s">
        <v>124</v>
      </c>
      <c r="E5" s="281" t="s">
        <v>126</v>
      </c>
      <c r="F5" s="281" t="s">
        <v>127</v>
      </c>
      <c r="G5" s="281" t="s">
        <v>152</v>
      </c>
      <c r="H5" s="281" t="s">
        <v>153</v>
      </c>
      <c r="I5" s="281" t="s">
        <v>155</v>
      </c>
      <c r="J5" s="281" t="s">
        <v>156</v>
      </c>
      <c r="K5" s="281" t="s">
        <v>157</v>
      </c>
      <c r="L5" s="281" t="s">
        <v>158</v>
      </c>
      <c r="M5" s="281" t="s">
        <v>159</v>
      </c>
      <c r="N5" s="281" t="s">
        <v>55</v>
      </c>
    </row>
    <row r="6" spans="1:14" ht="13.5" thickBot="1">
      <c r="A6" s="292" t="s">
        <v>389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</row>
    <row r="7" spans="1:14">
      <c r="A7" s="295">
        <v>2008</v>
      </c>
      <c r="B7" s="296">
        <v>709</v>
      </c>
      <c r="C7" s="296">
        <v>1674</v>
      </c>
      <c r="D7" s="296">
        <v>642</v>
      </c>
      <c r="E7" s="296">
        <v>807</v>
      </c>
      <c r="F7" s="296">
        <v>1007</v>
      </c>
      <c r="G7" s="296">
        <v>649</v>
      </c>
      <c r="H7" s="296">
        <v>856</v>
      </c>
      <c r="I7" s="296">
        <v>1094</v>
      </c>
      <c r="J7" s="296">
        <v>812</v>
      </c>
      <c r="K7" s="296">
        <v>686</v>
      </c>
      <c r="L7" s="296">
        <v>511</v>
      </c>
      <c r="M7" s="296">
        <v>346</v>
      </c>
      <c r="N7" s="296">
        <v>9793</v>
      </c>
    </row>
    <row r="8" spans="1:14">
      <c r="A8" s="295">
        <v>2009</v>
      </c>
      <c r="B8" s="296">
        <v>353</v>
      </c>
      <c r="C8" s="296">
        <v>717</v>
      </c>
      <c r="D8" s="296">
        <v>601</v>
      </c>
      <c r="E8" s="296">
        <v>338</v>
      </c>
      <c r="F8" s="296">
        <v>507</v>
      </c>
      <c r="G8" s="296">
        <v>281</v>
      </c>
      <c r="H8" s="296">
        <v>304</v>
      </c>
      <c r="I8" s="296">
        <v>586</v>
      </c>
      <c r="J8" s="296">
        <v>415</v>
      </c>
      <c r="K8" s="296">
        <v>439</v>
      </c>
      <c r="L8" s="296">
        <v>404</v>
      </c>
      <c r="M8" s="296">
        <v>290</v>
      </c>
      <c r="N8" s="296">
        <v>5235</v>
      </c>
    </row>
    <row r="9" spans="1:14">
      <c r="A9" s="295">
        <v>2010</v>
      </c>
      <c r="B9" s="296">
        <v>514</v>
      </c>
      <c r="C9" s="296">
        <v>1556</v>
      </c>
      <c r="D9" s="296">
        <v>512</v>
      </c>
      <c r="E9" s="296">
        <v>467</v>
      </c>
      <c r="F9" s="296">
        <v>697</v>
      </c>
      <c r="G9" s="296">
        <v>476</v>
      </c>
      <c r="H9" s="296">
        <v>686</v>
      </c>
      <c r="I9" s="296">
        <v>686</v>
      </c>
      <c r="J9" s="296">
        <v>526</v>
      </c>
      <c r="K9" s="296">
        <v>859</v>
      </c>
      <c r="L9" s="296">
        <v>949</v>
      </c>
      <c r="M9" s="296">
        <v>1710</v>
      </c>
      <c r="N9" s="296">
        <v>9638</v>
      </c>
    </row>
    <row r="10" spans="1:14">
      <c r="A10" s="295">
        <v>2011</v>
      </c>
      <c r="B10" s="296">
        <v>1388</v>
      </c>
      <c r="C10" s="296">
        <v>1930</v>
      </c>
      <c r="D10" s="296">
        <v>961</v>
      </c>
      <c r="E10" s="296">
        <v>782</v>
      </c>
      <c r="F10" s="296">
        <v>898</v>
      </c>
      <c r="G10" s="296">
        <v>494</v>
      </c>
      <c r="H10" s="296">
        <v>545</v>
      </c>
      <c r="I10" s="296">
        <v>600</v>
      </c>
      <c r="J10" s="296">
        <v>691</v>
      </c>
      <c r="K10" s="296">
        <v>451</v>
      </c>
      <c r="L10" s="296">
        <v>739</v>
      </c>
      <c r="M10" s="296">
        <v>463</v>
      </c>
      <c r="N10" s="296">
        <v>9942</v>
      </c>
    </row>
    <row r="11" spans="1:14">
      <c r="A11" s="295">
        <v>2012</v>
      </c>
      <c r="B11" s="296">
        <v>1391</v>
      </c>
      <c r="C11" s="296">
        <v>462</v>
      </c>
      <c r="D11" s="296">
        <v>474</v>
      </c>
      <c r="E11" s="296">
        <v>345</v>
      </c>
      <c r="F11" s="296">
        <v>1279</v>
      </c>
      <c r="G11" s="296">
        <v>523</v>
      </c>
      <c r="H11" s="296">
        <v>450</v>
      </c>
      <c r="I11" s="296">
        <v>611</v>
      </c>
      <c r="J11" s="296">
        <v>384</v>
      </c>
      <c r="K11" s="296">
        <v>371</v>
      </c>
      <c r="L11" s="296">
        <v>739</v>
      </c>
      <c r="M11" s="296">
        <v>218</v>
      </c>
      <c r="N11" s="296">
        <v>7247</v>
      </c>
    </row>
    <row r="12" spans="1:14">
      <c r="A12" s="295">
        <v>2013</v>
      </c>
      <c r="B12" s="296">
        <v>1121</v>
      </c>
      <c r="C12" s="296">
        <v>319</v>
      </c>
      <c r="D12" s="296">
        <v>318</v>
      </c>
      <c r="E12" s="296">
        <v>418</v>
      </c>
      <c r="F12" s="296">
        <v>1035</v>
      </c>
      <c r="G12" s="296">
        <v>376</v>
      </c>
      <c r="H12" s="296">
        <v>360</v>
      </c>
      <c r="I12" s="296">
        <v>451</v>
      </c>
      <c r="J12" s="296">
        <v>310</v>
      </c>
      <c r="K12" s="296">
        <v>271</v>
      </c>
      <c r="L12" s="296">
        <v>650</v>
      </c>
      <c r="M12" s="296">
        <v>168</v>
      </c>
      <c r="N12" s="296">
        <v>5797</v>
      </c>
    </row>
    <row r="13" spans="1:14">
      <c r="A13" s="295">
        <v>2014</v>
      </c>
      <c r="B13" s="296">
        <v>2039</v>
      </c>
      <c r="C13" s="296">
        <v>358</v>
      </c>
      <c r="D13" s="296">
        <v>236</v>
      </c>
      <c r="E13" s="296">
        <v>250</v>
      </c>
      <c r="F13" s="296">
        <v>670</v>
      </c>
      <c r="G13" s="296">
        <v>477</v>
      </c>
      <c r="H13" s="296">
        <v>206</v>
      </c>
      <c r="I13" s="296">
        <v>389</v>
      </c>
      <c r="J13" s="296">
        <v>403</v>
      </c>
      <c r="K13" s="296">
        <v>288</v>
      </c>
      <c r="L13" s="296">
        <v>402</v>
      </c>
      <c r="M13" s="296">
        <v>372</v>
      </c>
      <c r="N13" s="296">
        <v>6090</v>
      </c>
    </row>
    <row r="14" spans="1:14">
      <c r="A14" s="295">
        <v>2015</v>
      </c>
      <c r="B14" s="296">
        <v>2176</v>
      </c>
      <c r="C14" s="296">
        <v>325</v>
      </c>
      <c r="D14" s="296">
        <v>232</v>
      </c>
      <c r="E14" s="296">
        <v>246</v>
      </c>
      <c r="F14" s="296">
        <v>771</v>
      </c>
      <c r="G14" s="296">
        <v>353</v>
      </c>
      <c r="H14" s="296">
        <v>214</v>
      </c>
      <c r="I14" s="296">
        <v>571</v>
      </c>
      <c r="J14" s="296">
        <v>192</v>
      </c>
      <c r="K14" s="296">
        <v>184</v>
      </c>
      <c r="L14" s="296">
        <v>392</v>
      </c>
      <c r="M14" s="296">
        <v>140</v>
      </c>
      <c r="N14" s="296">
        <v>5796</v>
      </c>
    </row>
    <row r="15" spans="1:14">
      <c r="A15" s="295">
        <v>2016</v>
      </c>
      <c r="B15" s="296">
        <v>1917</v>
      </c>
      <c r="C15" s="296">
        <v>223</v>
      </c>
      <c r="D15" s="296">
        <v>205</v>
      </c>
      <c r="E15" s="296">
        <v>271</v>
      </c>
      <c r="F15" s="297">
        <v>0</v>
      </c>
      <c r="G15" s="297">
        <v>0</v>
      </c>
      <c r="H15" s="296">
        <v>879</v>
      </c>
      <c r="I15" s="296">
        <v>292</v>
      </c>
      <c r="J15" s="296">
        <v>330</v>
      </c>
      <c r="K15" s="296">
        <v>307</v>
      </c>
      <c r="L15" s="296">
        <v>582</v>
      </c>
      <c r="M15" s="296">
        <v>300</v>
      </c>
      <c r="N15" s="296">
        <v>5306</v>
      </c>
    </row>
    <row r="16" spans="1:14">
      <c r="A16" s="295">
        <v>2017</v>
      </c>
      <c r="B16" s="296">
        <v>2287</v>
      </c>
      <c r="C16" s="296">
        <v>70</v>
      </c>
      <c r="D16" s="296">
        <v>83</v>
      </c>
      <c r="E16" s="296">
        <v>55</v>
      </c>
      <c r="F16" s="296">
        <v>130</v>
      </c>
      <c r="G16" s="296">
        <v>34</v>
      </c>
      <c r="H16" s="296">
        <v>53</v>
      </c>
      <c r="I16" s="296">
        <v>98</v>
      </c>
      <c r="J16" s="296">
        <v>62</v>
      </c>
      <c r="K16" s="296">
        <v>1661</v>
      </c>
      <c r="L16" s="296">
        <v>895</v>
      </c>
      <c r="M16" s="296">
        <v>403</v>
      </c>
      <c r="N16" s="296">
        <v>5831</v>
      </c>
    </row>
    <row r="17" spans="1:14" ht="13.5" thickBot="1">
      <c r="A17" s="295">
        <v>2018</v>
      </c>
      <c r="B17" s="296">
        <v>699</v>
      </c>
      <c r="C17" s="296">
        <v>372</v>
      </c>
      <c r="D17" s="296" t="s">
        <v>54</v>
      </c>
      <c r="E17" s="296" t="s">
        <v>54</v>
      </c>
      <c r="F17" s="296" t="s">
        <v>54</v>
      </c>
      <c r="G17" s="296" t="s">
        <v>54</v>
      </c>
      <c r="H17" s="296" t="s">
        <v>54</v>
      </c>
      <c r="I17" s="296" t="s">
        <v>54</v>
      </c>
      <c r="J17" s="296" t="s">
        <v>54</v>
      </c>
      <c r="K17" s="296" t="s">
        <v>54</v>
      </c>
      <c r="L17" s="296" t="s">
        <v>54</v>
      </c>
      <c r="M17" s="296" t="s">
        <v>54</v>
      </c>
      <c r="N17" s="296">
        <v>1071</v>
      </c>
    </row>
    <row r="18" spans="1:14" ht="13.5" thickBot="1">
      <c r="A18" s="298" t="s">
        <v>497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</row>
    <row r="19" spans="1:14" hidden="1">
      <c r="A19" s="295">
        <v>2008</v>
      </c>
      <c r="B19" s="296">
        <v>2</v>
      </c>
      <c r="C19" s="296">
        <v>182</v>
      </c>
      <c r="D19" s="296">
        <v>355</v>
      </c>
      <c r="E19" s="296">
        <v>252</v>
      </c>
      <c r="F19" s="296">
        <v>746</v>
      </c>
      <c r="G19" s="296">
        <v>431</v>
      </c>
      <c r="H19" s="296">
        <v>128</v>
      </c>
      <c r="I19" s="296">
        <v>580</v>
      </c>
      <c r="J19" s="296">
        <v>700</v>
      </c>
      <c r="K19" s="296">
        <v>829</v>
      </c>
      <c r="L19" s="296">
        <v>510</v>
      </c>
      <c r="M19" s="296">
        <v>748</v>
      </c>
      <c r="N19" s="296">
        <v>5463</v>
      </c>
    </row>
    <row r="20" spans="1:14">
      <c r="A20" s="295">
        <v>2009</v>
      </c>
      <c r="B20" s="296">
        <v>137</v>
      </c>
      <c r="C20" s="296">
        <v>418</v>
      </c>
      <c r="D20" s="296">
        <v>429</v>
      </c>
      <c r="E20" s="296">
        <v>93</v>
      </c>
      <c r="F20" s="296">
        <v>208</v>
      </c>
      <c r="G20" s="296">
        <v>423</v>
      </c>
      <c r="H20" s="296">
        <v>487</v>
      </c>
      <c r="I20" s="296">
        <v>121</v>
      </c>
      <c r="J20" s="296">
        <v>281</v>
      </c>
      <c r="K20" s="296">
        <v>332</v>
      </c>
      <c r="L20" s="296">
        <v>443</v>
      </c>
      <c r="M20" s="296">
        <v>490</v>
      </c>
      <c r="N20" s="296">
        <v>3862</v>
      </c>
    </row>
    <row r="21" spans="1:14">
      <c r="A21" s="295">
        <v>2010</v>
      </c>
      <c r="B21" s="296">
        <v>215</v>
      </c>
      <c r="C21" s="296">
        <v>261</v>
      </c>
      <c r="D21" s="296">
        <v>195</v>
      </c>
      <c r="E21" s="296">
        <v>236</v>
      </c>
      <c r="F21" s="296">
        <v>251</v>
      </c>
      <c r="G21" s="296">
        <v>244</v>
      </c>
      <c r="H21" s="296">
        <v>352</v>
      </c>
      <c r="I21" s="296">
        <v>216</v>
      </c>
      <c r="J21" s="296">
        <v>450</v>
      </c>
      <c r="K21" s="296">
        <v>301</v>
      </c>
      <c r="L21" s="296">
        <v>582</v>
      </c>
      <c r="M21" s="296">
        <v>688</v>
      </c>
      <c r="N21" s="296">
        <v>3991</v>
      </c>
    </row>
    <row r="22" spans="1:14">
      <c r="A22" s="295">
        <v>2011</v>
      </c>
      <c r="B22" s="296">
        <v>242</v>
      </c>
      <c r="C22" s="296">
        <v>292</v>
      </c>
      <c r="D22" s="296">
        <v>623</v>
      </c>
      <c r="E22" s="296">
        <v>481</v>
      </c>
      <c r="F22" s="296">
        <v>550</v>
      </c>
      <c r="G22" s="296">
        <v>332</v>
      </c>
      <c r="H22" s="296">
        <v>491</v>
      </c>
      <c r="I22" s="296">
        <v>455</v>
      </c>
      <c r="J22" s="296">
        <v>300</v>
      </c>
      <c r="K22" s="296">
        <v>179</v>
      </c>
      <c r="L22" s="296">
        <v>135</v>
      </c>
      <c r="M22" s="296">
        <v>175</v>
      </c>
      <c r="N22" s="296">
        <v>4255</v>
      </c>
    </row>
    <row r="23" spans="1:14">
      <c r="A23" s="295">
        <v>2012</v>
      </c>
      <c r="B23" s="297">
        <v>0</v>
      </c>
      <c r="C23" s="297">
        <v>0</v>
      </c>
      <c r="D23" s="297">
        <v>507</v>
      </c>
      <c r="E23" s="297">
        <v>1002</v>
      </c>
      <c r="F23" s="297">
        <v>517</v>
      </c>
      <c r="G23" s="297">
        <v>318</v>
      </c>
      <c r="H23" s="297">
        <v>347</v>
      </c>
      <c r="I23" s="297">
        <v>346</v>
      </c>
      <c r="J23" s="297">
        <v>196</v>
      </c>
      <c r="K23" s="297">
        <v>444</v>
      </c>
      <c r="L23" s="297">
        <v>336</v>
      </c>
      <c r="M23" s="297">
        <v>363</v>
      </c>
      <c r="N23" s="296">
        <v>4376</v>
      </c>
    </row>
    <row r="24" spans="1:14">
      <c r="A24" s="295">
        <v>2013</v>
      </c>
      <c r="B24" s="297">
        <v>125</v>
      </c>
      <c r="C24" s="297">
        <v>331</v>
      </c>
      <c r="D24" s="297">
        <v>330</v>
      </c>
      <c r="E24" s="297">
        <v>339</v>
      </c>
      <c r="F24" s="297">
        <v>326</v>
      </c>
      <c r="G24" s="297">
        <v>223</v>
      </c>
      <c r="H24" s="297">
        <v>420</v>
      </c>
      <c r="I24" s="297">
        <v>266</v>
      </c>
      <c r="J24" s="297">
        <v>390</v>
      </c>
      <c r="K24" s="297">
        <v>304</v>
      </c>
      <c r="L24" s="297">
        <v>317</v>
      </c>
      <c r="M24" s="297">
        <v>351</v>
      </c>
      <c r="N24" s="296">
        <v>3722</v>
      </c>
    </row>
    <row r="25" spans="1:14">
      <c r="A25" s="295">
        <v>2014</v>
      </c>
      <c r="B25" s="297">
        <v>220</v>
      </c>
      <c r="C25" s="297">
        <v>284</v>
      </c>
      <c r="D25" s="297">
        <v>253</v>
      </c>
      <c r="E25" s="297">
        <v>237</v>
      </c>
      <c r="F25" s="297">
        <v>357</v>
      </c>
      <c r="G25" s="297">
        <v>275</v>
      </c>
      <c r="H25" s="297">
        <v>278</v>
      </c>
      <c r="I25" s="297">
        <v>88</v>
      </c>
      <c r="J25" s="297">
        <v>244</v>
      </c>
      <c r="K25" s="297">
        <v>245</v>
      </c>
      <c r="L25" s="297">
        <v>145</v>
      </c>
      <c r="M25" s="297">
        <v>342</v>
      </c>
      <c r="N25" s="296">
        <v>2968</v>
      </c>
    </row>
    <row r="26" spans="1:14">
      <c r="A26" s="295">
        <v>2015</v>
      </c>
      <c r="B26" s="297">
        <v>225</v>
      </c>
      <c r="C26" s="297">
        <v>112</v>
      </c>
      <c r="D26" s="297">
        <v>155</v>
      </c>
      <c r="E26" s="297">
        <v>388</v>
      </c>
      <c r="F26" s="297">
        <v>364</v>
      </c>
      <c r="G26" s="297">
        <v>208</v>
      </c>
      <c r="H26" s="297">
        <v>393</v>
      </c>
      <c r="I26" s="297">
        <v>166</v>
      </c>
      <c r="J26" s="297">
        <v>474</v>
      </c>
      <c r="K26" s="297">
        <v>0</v>
      </c>
      <c r="L26" s="297">
        <v>0</v>
      </c>
      <c r="M26" s="297">
        <v>0</v>
      </c>
      <c r="N26" s="296">
        <v>2485</v>
      </c>
    </row>
    <row r="27" spans="1:14">
      <c r="A27" s="295">
        <v>2016</v>
      </c>
      <c r="B27" s="297">
        <v>0</v>
      </c>
      <c r="C27" s="297">
        <v>0</v>
      </c>
      <c r="D27" s="297">
        <v>0</v>
      </c>
      <c r="E27" s="297">
        <v>74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908</v>
      </c>
      <c r="L27" s="297">
        <v>179</v>
      </c>
      <c r="M27" s="297">
        <v>285</v>
      </c>
      <c r="N27" s="296">
        <v>1446</v>
      </c>
    </row>
    <row r="28" spans="1:14">
      <c r="A28" s="295">
        <v>2017</v>
      </c>
      <c r="B28" s="297">
        <v>0</v>
      </c>
      <c r="C28" s="296">
        <v>61</v>
      </c>
      <c r="D28" s="296">
        <v>247</v>
      </c>
      <c r="E28" s="296">
        <v>81</v>
      </c>
      <c r="F28" s="296">
        <v>110</v>
      </c>
      <c r="G28" s="296">
        <v>213</v>
      </c>
      <c r="H28" s="296">
        <v>108</v>
      </c>
      <c r="I28" s="296">
        <v>148</v>
      </c>
      <c r="J28" s="296">
        <v>325</v>
      </c>
      <c r="K28" s="296">
        <v>217</v>
      </c>
      <c r="L28" s="296">
        <v>130</v>
      </c>
      <c r="M28" s="296">
        <v>490</v>
      </c>
      <c r="N28" s="296">
        <v>2130</v>
      </c>
    </row>
    <row r="29" spans="1:14" ht="13.5" thickBot="1">
      <c r="A29" s="295">
        <v>2018</v>
      </c>
      <c r="B29" s="297">
        <v>134</v>
      </c>
      <c r="C29" s="296">
        <v>202</v>
      </c>
      <c r="D29" s="296" t="s">
        <v>54</v>
      </c>
      <c r="E29" s="296" t="s">
        <v>54</v>
      </c>
      <c r="F29" s="296" t="s">
        <v>54</v>
      </c>
      <c r="G29" s="296" t="s">
        <v>54</v>
      </c>
      <c r="H29" s="296" t="s">
        <v>54</v>
      </c>
      <c r="I29" s="296" t="s">
        <v>54</v>
      </c>
      <c r="J29" s="296" t="s">
        <v>54</v>
      </c>
      <c r="K29" s="296" t="s">
        <v>54</v>
      </c>
      <c r="L29" s="296" t="s">
        <v>54</v>
      </c>
      <c r="M29" s="296" t="s">
        <v>54</v>
      </c>
      <c r="N29" s="296">
        <v>336</v>
      </c>
    </row>
    <row r="30" spans="1:14" ht="13.5" thickBot="1">
      <c r="A30" s="298" t="s">
        <v>390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</row>
    <row r="31" spans="1:14" hidden="1">
      <c r="A31" s="295">
        <v>2008</v>
      </c>
      <c r="B31" s="296">
        <v>800</v>
      </c>
      <c r="C31" s="296">
        <v>92518</v>
      </c>
      <c r="D31" s="296">
        <v>192433</v>
      </c>
      <c r="E31" s="296">
        <v>141524</v>
      </c>
      <c r="F31" s="296">
        <v>400303</v>
      </c>
      <c r="G31" s="296">
        <v>229588</v>
      </c>
      <c r="H31" s="296">
        <v>70032</v>
      </c>
      <c r="I31" s="296">
        <v>304691</v>
      </c>
      <c r="J31" s="296">
        <v>431052</v>
      </c>
      <c r="K31" s="296">
        <v>498837</v>
      </c>
      <c r="L31" s="296">
        <v>298851</v>
      </c>
      <c r="M31" s="296">
        <v>480402</v>
      </c>
      <c r="N31" s="296">
        <v>3141031</v>
      </c>
    </row>
    <row r="32" spans="1:14">
      <c r="A32" s="295">
        <v>2009</v>
      </c>
      <c r="B32" s="296">
        <v>79054</v>
      </c>
      <c r="C32" s="296">
        <v>233271</v>
      </c>
      <c r="D32" s="296">
        <v>245697</v>
      </c>
      <c r="E32" s="296">
        <v>49862</v>
      </c>
      <c r="F32" s="296">
        <v>128089</v>
      </c>
      <c r="G32" s="296">
        <v>262520</v>
      </c>
      <c r="H32" s="296">
        <v>287412</v>
      </c>
      <c r="I32" s="296">
        <v>58346</v>
      </c>
      <c r="J32" s="296">
        <v>184683</v>
      </c>
      <c r="K32" s="296">
        <v>187909</v>
      </c>
      <c r="L32" s="296">
        <v>239235</v>
      </c>
      <c r="M32" s="296">
        <v>252290</v>
      </c>
      <c r="N32" s="296">
        <v>2208368</v>
      </c>
    </row>
    <row r="33" spans="1:14">
      <c r="A33" s="295">
        <v>2010</v>
      </c>
      <c r="B33" s="296">
        <v>105549</v>
      </c>
      <c r="C33" s="296">
        <v>186481</v>
      </c>
      <c r="D33" s="296">
        <v>113138</v>
      </c>
      <c r="E33" s="296">
        <v>126981</v>
      </c>
      <c r="F33" s="296">
        <v>144408</v>
      </c>
      <c r="G33" s="296">
        <v>153551</v>
      </c>
      <c r="H33" s="296">
        <v>236173</v>
      </c>
      <c r="I33" s="296">
        <v>117965</v>
      </c>
      <c r="J33" s="296">
        <v>274273</v>
      </c>
      <c r="K33" s="296">
        <v>201597</v>
      </c>
      <c r="L33" s="296">
        <v>391211</v>
      </c>
      <c r="M33" s="296">
        <v>445154</v>
      </c>
      <c r="N33" s="296">
        <v>2496481</v>
      </c>
    </row>
    <row r="34" spans="1:14">
      <c r="A34" s="295">
        <v>2011</v>
      </c>
      <c r="B34" s="297">
        <v>161710</v>
      </c>
      <c r="C34" s="297">
        <v>170715</v>
      </c>
      <c r="D34" s="297">
        <v>432702</v>
      </c>
      <c r="E34" s="297">
        <v>390251</v>
      </c>
      <c r="F34" s="297">
        <v>437382</v>
      </c>
      <c r="G34" s="297">
        <v>220084</v>
      </c>
      <c r="H34" s="297">
        <v>342824</v>
      </c>
      <c r="I34" s="297">
        <v>299026</v>
      </c>
      <c r="J34" s="296">
        <v>171908</v>
      </c>
      <c r="K34" s="296">
        <v>171167</v>
      </c>
      <c r="L34" s="296">
        <v>101514</v>
      </c>
      <c r="M34" s="296">
        <v>113158</v>
      </c>
      <c r="N34" s="296">
        <v>3012441</v>
      </c>
    </row>
    <row r="35" spans="1:14">
      <c r="A35" s="295">
        <v>2012</v>
      </c>
      <c r="B35" s="297">
        <v>0</v>
      </c>
      <c r="C35" s="297">
        <v>0</v>
      </c>
      <c r="D35" s="297">
        <v>344770</v>
      </c>
      <c r="E35" s="297">
        <v>600417</v>
      </c>
      <c r="F35" s="297">
        <v>306692</v>
      </c>
      <c r="G35" s="297">
        <v>200734</v>
      </c>
      <c r="H35" s="297">
        <v>230042</v>
      </c>
      <c r="I35" s="297">
        <v>200873</v>
      </c>
      <c r="J35" s="296">
        <v>133315</v>
      </c>
      <c r="K35" s="296">
        <v>287218</v>
      </c>
      <c r="L35" s="296">
        <v>214813</v>
      </c>
      <c r="M35" s="296">
        <v>220432</v>
      </c>
      <c r="N35" s="296">
        <v>2739306</v>
      </c>
    </row>
    <row r="36" spans="1:14">
      <c r="A36" s="295">
        <v>2013</v>
      </c>
      <c r="B36" s="297">
        <v>58586</v>
      </c>
      <c r="C36" s="297">
        <v>147664</v>
      </c>
      <c r="D36" s="297">
        <v>152719</v>
      </c>
      <c r="E36" s="297">
        <v>169137</v>
      </c>
      <c r="F36" s="297">
        <v>158259</v>
      </c>
      <c r="G36" s="297">
        <v>117696</v>
      </c>
      <c r="H36" s="297">
        <v>226659</v>
      </c>
      <c r="I36" s="301">
        <v>141609</v>
      </c>
      <c r="J36" s="301">
        <v>204049</v>
      </c>
      <c r="K36" s="301">
        <v>160318</v>
      </c>
      <c r="L36" s="301">
        <v>150143</v>
      </c>
      <c r="M36" s="301">
        <v>173860</v>
      </c>
      <c r="N36" s="296">
        <v>1860699</v>
      </c>
    </row>
    <row r="37" spans="1:14">
      <c r="A37" s="295">
        <v>2014</v>
      </c>
      <c r="B37" s="297">
        <v>98436.3</v>
      </c>
      <c r="C37" s="297">
        <v>133326</v>
      </c>
      <c r="D37" s="297">
        <v>132626.29999999999</v>
      </c>
      <c r="E37" s="297">
        <v>139241</v>
      </c>
      <c r="F37" s="297">
        <v>190666</v>
      </c>
      <c r="G37" s="297">
        <v>126401</v>
      </c>
      <c r="H37" s="297">
        <v>133390</v>
      </c>
      <c r="I37" s="301">
        <v>41694</v>
      </c>
      <c r="J37" s="301">
        <v>127290.4</v>
      </c>
      <c r="K37" s="301">
        <v>127743</v>
      </c>
      <c r="L37" s="301">
        <v>68142</v>
      </c>
      <c r="M37" s="301">
        <v>180040</v>
      </c>
      <c r="N37" s="296">
        <v>1498996</v>
      </c>
    </row>
    <row r="38" spans="1:14">
      <c r="A38" s="295">
        <v>2015</v>
      </c>
      <c r="B38" s="297">
        <v>110934</v>
      </c>
      <c r="C38" s="297">
        <v>53376</v>
      </c>
      <c r="D38" s="297">
        <v>106585</v>
      </c>
      <c r="E38" s="297">
        <v>228911</v>
      </c>
      <c r="F38" s="297">
        <v>208849</v>
      </c>
      <c r="G38" s="297">
        <v>117497</v>
      </c>
      <c r="H38" s="297">
        <v>210342</v>
      </c>
      <c r="I38" s="301">
        <v>97422</v>
      </c>
      <c r="J38" s="301">
        <v>253813</v>
      </c>
      <c r="K38" s="301">
        <v>0</v>
      </c>
      <c r="L38" s="301">
        <v>0</v>
      </c>
      <c r="M38" s="301">
        <v>0</v>
      </c>
      <c r="N38" s="296">
        <v>1387729</v>
      </c>
    </row>
    <row r="39" spans="1:14">
      <c r="A39" s="295">
        <v>2016</v>
      </c>
      <c r="B39" s="297">
        <v>0</v>
      </c>
      <c r="C39" s="297">
        <v>0</v>
      </c>
      <c r="D39" s="297">
        <v>0</v>
      </c>
      <c r="E39" s="297">
        <v>35313</v>
      </c>
      <c r="F39" s="297">
        <v>0</v>
      </c>
      <c r="G39" s="297">
        <v>0</v>
      </c>
      <c r="H39" s="297">
        <v>0</v>
      </c>
      <c r="I39" s="301">
        <v>0</v>
      </c>
      <c r="J39" s="301">
        <v>0</v>
      </c>
      <c r="K39" s="301">
        <v>427494</v>
      </c>
      <c r="L39" s="301">
        <v>84556</v>
      </c>
      <c r="M39" s="301">
        <v>138372</v>
      </c>
      <c r="N39" s="296">
        <v>685735</v>
      </c>
    </row>
    <row r="40" spans="1:14">
      <c r="A40" s="295">
        <v>2017</v>
      </c>
      <c r="B40" s="297">
        <v>0</v>
      </c>
      <c r="C40" s="297">
        <v>32699</v>
      </c>
      <c r="D40" s="297">
        <v>119341</v>
      </c>
      <c r="E40" s="297">
        <v>39632</v>
      </c>
      <c r="F40" s="297">
        <v>52597</v>
      </c>
      <c r="G40" s="297">
        <v>103011</v>
      </c>
      <c r="H40" s="297">
        <v>58147</v>
      </c>
      <c r="I40" s="297">
        <v>71465</v>
      </c>
      <c r="J40" s="296">
        <v>169386</v>
      </c>
      <c r="K40" s="296">
        <v>116649</v>
      </c>
      <c r="L40" s="296">
        <v>66266</v>
      </c>
      <c r="M40" s="296">
        <v>248824</v>
      </c>
      <c r="N40" s="296">
        <v>1078017</v>
      </c>
    </row>
    <row r="41" spans="1:14">
      <c r="A41" s="295">
        <v>2018</v>
      </c>
      <c r="B41" s="297">
        <v>77037.951400000005</v>
      </c>
      <c r="C41" s="296">
        <v>101004.1557</v>
      </c>
      <c r="D41" s="296" t="s">
        <v>54</v>
      </c>
      <c r="E41" s="296" t="s">
        <v>54</v>
      </c>
      <c r="F41" s="296" t="s">
        <v>54</v>
      </c>
      <c r="G41" s="296" t="s">
        <v>54</v>
      </c>
      <c r="H41" s="296" t="s">
        <v>54</v>
      </c>
      <c r="I41" s="296" t="s">
        <v>54</v>
      </c>
      <c r="J41" s="296" t="s">
        <v>54</v>
      </c>
      <c r="K41" s="296" t="s">
        <v>54</v>
      </c>
      <c r="L41" s="296" t="s">
        <v>54</v>
      </c>
      <c r="M41" s="296" t="s">
        <v>54</v>
      </c>
      <c r="N41" s="296">
        <v>178042.10710000002</v>
      </c>
    </row>
    <row r="43" spans="1:14">
      <c r="A43" s="303" t="s">
        <v>424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1:14">
      <c r="A44" s="305" t="s">
        <v>425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</row>
  </sheetData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50"/>
  <sheetViews>
    <sheetView topLeftCell="A4" zoomScaleNormal="100" workbookViewId="0">
      <selection activeCell="H25" sqref="H25"/>
    </sheetView>
  </sheetViews>
  <sheetFormatPr baseColWidth="10" defaultColWidth="11.5703125" defaultRowHeight="12.75"/>
  <cols>
    <col min="1" max="1" width="14.85546875" style="239" customWidth="1"/>
    <col min="2" max="2" width="44.85546875" style="201" customWidth="1"/>
    <col min="3" max="3" width="20.5703125" style="213" customWidth="1"/>
    <col min="4" max="4" width="15.7109375" style="213" customWidth="1"/>
    <col min="5" max="5" width="15.7109375" style="201" customWidth="1"/>
    <col min="6" max="6" width="25" style="201" customWidth="1"/>
    <col min="7" max="16384" width="11.5703125" style="201"/>
  </cols>
  <sheetData>
    <row r="2" spans="1:4" ht="15.75">
      <c r="A2" s="138" t="s">
        <v>528</v>
      </c>
    </row>
    <row r="3" spans="1:4">
      <c r="A3" s="241" t="s">
        <v>391</v>
      </c>
      <c r="B3" s="272" t="s">
        <v>392</v>
      </c>
      <c r="C3" s="273" t="s">
        <v>439</v>
      </c>
      <c r="D3" s="273" t="s">
        <v>393</v>
      </c>
    </row>
    <row r="5" spans="1:4">
      <c r="A5" s="286">
        <v>645</v>
      </c>
      <c r="B5" s="274" t="s">
        <v>318</v>
      </c>
      <c r="C5" s="219">
        <v>1350801.7213000001</v>
      </c>
      <c r="D5" s="275">
        <f t="shared" ref="D5:D10" si="0">C5/$F$19</f>
        <v>1.0510312209873581E-2</v>
      </c>
    </row>
    <row r="6" spans="1:4">
      <c r="A6" s="286">
        <v>292</v>
      </c>
      <c r="B6" s="274" t="s">
        <v>317</v>
      </c>
      <c r="C6" s="219">
        <v>296578.24149999995</v>
      </c>
      <c r="D6" s="275">
        <f t="shared" si="0"/>
        <v>2.3076147029338885E-3</v>
      </c>
    </row>
    <row r="7" spans="1:4">
      <c r="A7" s="239">
        <v>87</v>
      </c>
      <c r="B7" s="201" t="s">
        <v>395</v>
      </c>
      <c r="C7" s="213">
        <v>52988.627400000012</v>
      </c>
      <c r="D7" s="276">
        <f t="shared" si="0"/>
        <v>4.1229368364342924E-4</v>
      </c>
    </row>
    <row r="8" spans="1:4">
      <c r="A8" s="239">
        <v>135</v>
      </c>
      <c r="B8" s="201" t="s">
        <v>394</v>
      </c>
      <c r="C8" s="213">
        <v>51045.069400000008</v>
      </c>
      <c r="D8" s="276">
        <f t="shared" si="0"/>
        <v>3.9717125593558006E-4</v>
      </c>
    </row>
    <row r="9" spans="1:4">
      <c r="A9" s="239">
        <v>23</v>
      </c>
      <c r="B9" s="201" t="s">
        <v>531</v>
      </c>
      <c r="C9" s="213">
        <v>36299.166700000002</v>
      </c>
      <c r="D9" s="276">
        <f t="shared" si="0"/>
        <v>2.8243639977603758E-4</v>
      </c>
    </row>
    <row r="10" spans="1:4">
      <c r="A10" s="239">
        <v>75</v>
      </c>
      <c r="B10" s="201" t="s">
        <v>396</v>
      </c>
      <c r="C10" s="213">
        <v>33489.670999999995</v>
      </c>
      <c r="D10" s="276">
        <f t="shared" si="0"/>
        <v>2.6057628774502886E-4</v>
      </c>
    </row>
    <row r="11" spans="1:4">
      <c r="D11" s="277"/>
    </row>
    <row r="12" spans="1:4">
      <c r="D12" s="277"/>
    </row>
    <row r="13" spans="1:4">
      <c r="A13" s="287">
        <f>SUM(A5:A6)</f>
        <v>937</v>
      </c>
      <c r="B13" s="278" t="s">
        <v>397</v>
      </c>
      <c r="C13" s="279">
        <f>SUM(C5:C6)</f>
        <v>1647379.9628000001</v>
      </c>
      <c r="D13" s="280">
        <f>C13/$F$28</f>
        <v>1.2817926912807471E-2</v>
      </c>
    </row>
    <row r="16" spans="1:4" ht="15.75">
      <c r="A16" s="138" t="s">
        <v>529</v>
      </c>
    </row>
    <row r="17" spans="1:6">
      <c r="A17" s="241" t="s">
        <v>398</v>
      </c>
      <c r="B17" s="272" t="s">
        <v>436</v>
      </c>
      <c r="C17" s="273" t="s">
        <v>399</v>
      </c>
      <c r="D17" s="273" t="s">
        <v>439</v>
      </c>
      <c r="E17" s="281" t="s">
        <v>393</v>
      </c>
    </row>
    <row r="18" spans="1:6">
      <c r="A18" s="288"/>
      <c r="B18" s="282"/>
      <c r="C18" s="283"/>
      <c r="D18" s="283"/>
      <c r="E18" s="282"/>
    </row>
    <row r="19" spans="1:6">
      <c r="A19" s="239" t="s">
        <v>400</v>
      </c>
      <c r="B19" s="201" t="s">
        <v>401</v>
      </c>
      <c r="C19" s="213">
        <v>243</v>
      </c>
      <c r="D19" s="213">
        <v>23010287</v>
      </c>
      <c r="E19" s="276">
        <f>D19/F19</f>
        <v>0.17903834189376475</v>
      </c>
      <c r="F19" s="284">
        <v>128521560</v>
      </c>
    </row>
    <row r="20" spans="1:6">
      <c r="A20" s="239">
        <v>2</v>
      </c>
      <c r="B20" s="201" t="s">
        <v>402</v>
      </c>
      <c r="C20" s="213">
        <v>54</v>
      </c>
      <c r="D20" s="213">
        <v>16580666</v>
      </c>
      <c r="E20" s="276">
        <f t="shared" ref="E20:E30" si="1">D20/F20</f>
        <v>0.12901077453463838</v>
      </c>
      <c r="F20" s="284">
        <v>128521560</v>
      </c>
    </row>
    <row r="21" spans="1:6">
      <c r="A21" s="239" t="s">
        <v>403</v>
      </c>
      <c r="B21" s="201" t="s">
        <v>530</v>
      </c>
      <c r="C21" s="213">
        <v>66</v>
      </c>
      <c r="D21" s="213">
        <v>15212305</v>
      </c>
      <c r="E21" s="276">
        <f t="shared" si="1"/>
        <v>0.11836383716475275</v>
      </c>
      <c r="F21" s="284">
        <v>128521560</v>
      </c>
    </row>
    <row r="22" spans="1:6">
      <c r="A22" s="239" t="s">
        <v>404</v>
      </c>
      <c r="B22" s="201" t="s">
        <v>405</v>
      </c>
      <c r="C22" s="213">
        <v>15</v>
      </c>
      <c r="D22" s="213">
        <v>14811758</v>
      </c>
      <c r="E22" s="276">
        <f t="shared" si="1"/>
        <v>0.11524726279388454</v>
      </c>
      <c r="F22" s="284">
        <v>128521560</v>
      </c>
    </row>
    <row r="23" spans="1:6">
      <c r="A23" s="239" t="s">
        <v>406</v>
      </c>
      <c r="B23" s="201" t="s">
        <v>407</v>
      </c>
      <c r="C23" s="213">
        <v>9314</v>
      </c>
      <c r="D23" s="213">
        <v>5852337</v>
      </c>
      <c r="E23" s="276">
        <f t="shared" si="1"/>
        <v>4.5535838500559749E-2</v>
      </c>
      <c r="F23" s="284">
        <v>128521560</v>
      </c>
    </row>
    <row r="24" spans="1:6">
      <c r="A24" s="239" t="s">
        <v>408</v>
      </c>
      <c r="B24" s="201" t="s">
        <v>409</v>
      </c>
      <c r="C24" s="213">
        <v>61</v>
      </c>
      <c r="D24" s="213">
        <v>4156521</v>
      </c>
      <c r="E24" s="276">
        <f t="shared" si="1"/>
        <v>3.2341040678311096E-2</v>
      </c>
      <c r="F24" s="284">
        <v>128521560</v>
      </c>
    </row>
    <row r="25" spans="1:6">
      <c r="A25" s="239" t="s">
        <v>410</v>
      </c>
      <c r="B25" s="201" t="s">
        <v>411</v>
      </c>
      <c r="C25" s="213">
        <v>27</v>
      </c>
      <c r="D25" s="213">
        <v>1312238</v>
      </c>
      <c r="E25" s="276">
        <f t="shared" si="1"/>
        <v>1.021025577342821E-2</v>
      </c>
      <c r="F25" s="284">
        <v>128521560</v>
      </c>
    </row>
    <row r="26" spans="1:6">
      <c r="A26" s="239" t="s">
        <v>412</v>
      </c>
      <c r="B26" s="201" t="s">
        <v>413</v>
      </c>
      <c r="C26" s="213">
        <v>108</v>
      </c>
      <c r="D26" s="213">
        <v>634224</v>
      </c>
      <c r="E26" s="276">
        <f t="shared" si="1"/>
        <v>4.9347673651020107E-3</v>
      </c>
      <c r="F26" s="284">
        <v>128521560</v>
      </c>
    </row>
    <row r="27" spans="1:6">
      <c r="A27" s="239" t="s">
        <v>414</v>
      </c>
      <c r="B27" s="201" t="s">
        <v>415</v>
      </c>
      <c r="C27" s="213">
        <v>43</v>
      </c>
      <c r="D27" s="213">
        <v>362300</v>
      </c>
      <c r="E27" s="276">
        <f t="shared" si="1"/>
        <v>2.8189822781485067E-3</v>
      </c>
      <c r="F27" s="284">
        <v>128521560</v>
      </c>
    </row>
    <row r="28" spans="1:6">
      <c r="A28" s="239" t="s">
        <v>416</v>
      </c>
      <c r="B28" s="201" t="s">
        <v>417</v>
      </c>
      <c r="C28" s="213">
        <v>2167</v>
      </c>
      <c r="D28" s="213">
        <v>348466</v>
      </c>
      <c r="E28" s="276">
        <f t="shared" si="1"/>
        <v>2.7113427505859717E-3</v>
      </c>
      <c r="F28" s="284">
        <v>128521560</v>
      </c>
    </row>
    <row r="29" spans="1:6">
      <c r="A29" s="239" t="s">
        <v>418</v>
      </c>
      <c r="B29" s="201" t="s">
        <v>419</v>
      </c>
      <c r="C29" s="213">
        <v>6</v>
      </c>
      <c r="D29" s="213">
        <v>223665</v>
      </c>
      <c r="E29" s="277">
        <f t="shared" si="1"/>
        <v>1.740291667794882E-3</v>
      </c>
      <c r="F29" s="284">
        <v>128521560</v>
      </c>
    </row>
    <row r="30" spans="1:6">
      <c r="A30" s="239" t="s">
        <v>420</v>
      </c>
      <c r="B30" s="201" t="s">
        <v>421</v>
      </c>
      <c r="C30" s="213">
        <v>20</v>
      </c>
      <c r="D30" s="213">
        <v>4188.8599999999997</v>
      </c>
      <c r="E30" s="277">
        <f t="shared" si="1"/>
        <v>3.2592663830099786E-5</v>
      </c>
      <c r="F30" s="284">
        <v>128521560</v>
      </c>
    </row>
    <row r="31" spans="1:6">
      <c r="A31" s="271" t="s">
        <v>55</v>
      </c>
      <c r="B31" s="278"/>
      <c r="C31" s="279">
        <f>SUM(C19:C30)</f>
        <v>12124</v>
      </c>
      <c r="D31" s="279">
        <f>SUM(D19:D30)</f>
        <v>82508955.859999999</v>
      </c>
      <c r="E31" s="280">
        <f>D31/F31</f>
        <v>0.64198532806480091</v>
      </c>
      <c r="F31" s="284">
        <v>128521560</v>
      </c>
    </row>
    <row r="33" spans="1:5">
      <c r="A33" s="289" t="s">
        <v>422</v>
      </c>
      <c r="B33" s="217"/>
      <c r="C33" s="285"/>
      <c r="D33" s="285"/>
      <c r="E33" s="217"/>
    </row>
    <row r="50" spans="1:4">
      <c r="A50" s="239" t="s">
        <v>423</v>
      </c>
      <c r="C50" s="201"/>
      <c r="D50" s="201"/>
    </row>
  </sheetData>
  <printOptions horizontalCentered="1" verticalCentered="1"/>
  <pageMargins left="0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I78"/>
  <sheetViews>
    <sheetView showGridLines="0" topLeftCell="A25" zoomScale="120" zoomScaleNormal="120" zoomScaleSheetLayoutView="40" workbookViewId="0">
      <selection activeCell="G6" sqref="G6"/>
    </sheetView>
  </sheetViews>
  <sheetFormatPr baseColWidth="10" defaultColWidth="11.5703125" defaultRowHeight="12" customHeight="1"/>
  <cols>
    <col min="1" max="1" width="51.7109375" style="56" customWidth="1"/>
    <col min="2" max="3" width="10.7109375" style="139" bestFit="1" customWidth="1"/>
    <col min="4" max="4" width="9.42578125" style="140" customWidth="1"/>
    <col min="5" max="6" width="11.7109375" style="139" bestFit="1" customWidth="1"/>
    <col min="7" max="7" width="10.28515625" style="140" customWidth="1"/>
    <col min="8" max="8" width="6.7109375" style="140" bestFit="1" customWidth="1"/>
    <col min="9" max="16384" width="11.5703125" style="56"/>
  </cols>
  <sheetData>
    <row r="1" spans="1:9" ht="12" customHeight="1">
      <c r="A1" s="225" t="s">
        <v>225</v>
      </c>
    </row>
    <row r="2" spans="1:9" ht="15.75">
      <c r="A2" s="138" t="s">
        <v>224</v>
      </c>
    </row>
    <row r="3" spans="1:9" s="482" customFormat="1" ht="12" customHeight="1" thickBot="1">
      <c r="A3" s="57"/>
      <c r="B3" s="480"/>
      <c r="C3" s="480"/>
      <c r="D3" s="481"/>
      <c r="E3" s="480"/>
      <c r="F3" s="480"/>
      <c r="G3" s="481"/>
      <c r="H3" s="481"/>
    </row>
    <row r="4" spans="1:9" ht="12" customHeight="1">
      <c r="A4" s="209"/>
      <c r="B4" s="604" t="s">
        <v>505</v>
      </c>
      <c r="C4" s="605"/>
      <c r="D4" s="606"/>
      <c r="E4" s="607" t="s">
        <v>508</v>
      </c>
      <c r="F4" s="608"/>
      <c r="G4" s="608"/>
      <c r="H4" s="609"/>
    </row>
    <row r="5" spans="1:9" ht="12" customHeight="1">
      <c r="A5" s="483" t="s">
        <v>46</v>
      </c>
      <c r="B5" s="484">
        <v>2017</v>
      </c>
      <c r="C5" s="485">
        <v>2018</v>
      </c>
      <c r="D5" s="486" t="s">
        <v>214</v>
      </c>
      <c r="E5" s="484">
        <v>2017</v>
      </c>
      <c r="F5" s="485">
        <v>2018</v>
      </c>
      <c r="G5" s="487" t="s">
        <v>214</v>
      </c>
      <c r="H5" s="488" t="s">
        <v>215</v>
      </c>
    </row>
    <row r="6" spans="1:9" ht="12.75" customHeight="1">
      <c r="A6" s="489" t="s">
        <v>443</v>
      </c>
      <c r="B6" s="490">
        <v>178282.56701500001</v>
      </c>
      <c r="C6" s="491">
        <v>178510.022956</v>
      </c>
      <c r="D6" s="492">
        <v>1.2758170628137666E-3</v>
      </c>
      <c r="E6" s="490">
        <v>374599.21890300006</v>
      </c>
      <c r="F6" s="491">
        <v>367018.92769600003</v>
      </c>
      <c r="G6" s="493">
        <v>-2.0235736820804484E-2</v>
      </c>
      <c r="H6" s="494">
        <v>1</v>
      </c>
      <c r="I6" s="635"/>
    </row>
    <row r="7" spans="1:9" ht="12.75" customHeight="1">
      <c r="A7" s="495" t="s">
        <v>483</v>
      </c>
      <c r="B7" s="195">
        <v>27595.576174999998</v>
      </c>
      <c r="C7" s="196">
        <v>40570.729863</v>
      </c>
      <c r="D7" s="197">
        <v>0.47018962770397765</v>
      </c>
      <c r="E7" s="195">
        <v>62828.659886000001</v>
      </c>
      <c r="F7" s="196">
        <v>72424.475936999996</v>
      </c>
      <c r="G7" s="496">
        <v>0.15272991765877553</v>
      </c>
      <c r="H7" s="365">
        <v>0.19733171907959154</v>
      </c>
      <c r="I7" s="635"/>
    </row>
    <row r="8" spans="1:9" ht="12.75" customHeight="1">
      <c r="A8" s="495" t="s">
        <v>22</v>
      </c>
      <c r="B8" s="195">
        <v>40729.996881999999</v>
      </c>
      <c r="C8" s="196">
        <v>32604.469520999999</v>
      </c>
      <c r="D8" s="197">
        <v>-0.19949737252719879</v>
      </c>
      <c r="E8" s="195">
        <v>83843.670782000001</v>
      </c>
      <c r="F8" s="196">
        <v>72190.909685999999</v>
      </c>
      <c r="G8" s="496">
        <v>-0.13898200051734466</v>
      </c>
      <c r="H8" s="365">
        <v>0.19669533159825309</v>
      </c>
      <c r="I8" s="635"/>
    </row>
    <row r="9" spans="1:9" ht="12.75" customHeight="1">
      <c r="A9" s="495" t="s">
        <v>160</v>
      </c>
      <c r="B9" s="195">
        <v>34572.252708</v>
      </c>
      <c r="C9" s="196">
        <v>23295.764051999999</v>
      </c>
      <c r="D9" s="197">
        <v>-0.32617164843847823</v>
      </c>
      <c r="E9" s="195">
        <v>73644.279827999999</v>
      </c>
      <c r="F9" s="196">
        <v>55019.507003999999</v>
      </c>
      <c r="G9" s="496">
        <v>-0.25290182574259823</v>
      </c>
      <c r="H9" s="365">
        <v>0.14990918138579595</v>
      </c>
      <c r="I9" s="635"/>
    </row>
    <row r="10" spans="1:9" ht="12.75" customHeight="1">
      <c r="A10" s="497" t="s">
        <v>513</v>
      </c>
      <c r="B10" s="195">
        <v>23773.131684</v>
      </c>
      <c r="C10" s="196">
        <v>21415.190725</v>
      </c>
      <c r="D10" s="197">
        <v>-9.9185121688740829E-2</v>
      </c>
      <c r="E10" s="195">
        <v>49274.317537000003</v>
      </c>
      <c r="F10" s="196">
        <v>42980.928668</v>
      </c>
      <c r="G10" s="496">
        <v>-0.12772148217525914</v>
      </c>
      <c r="H10" s="365">
        <v>0.11710820730096212</v>
      </c>
      <c r="I10" s="635"/>
    </row>
    <row r="11" spans="1:9" ht="12.75" customHeight="1">
      <c r="A11" s="497" t="s">
        <v>484</v>
      </c>
      <c r="B11" s="195">
        <v>15733.18994</v>
      </c>
      <c r="C11" s="196">
        <v>15123.853349999999</v>
      </c>
      <c r="D11" s="197">
        <v>-3.8729373529701405E-2</v>
      </c>
      <c r="E11" s="195">
        <v>30023.061008000001</v>
      </c>
      <c r="F11" s="196">
        <v>32984.919740999998</v>
      </c>
      <c r="G11" s="496">
        <v>9.865279000734728E-2</v>
      </c>
      <c r="H11" s="365">
        <v>8.9872530411622922E-2</v>
      </c>
      <c r="I11" s="635"/>
    </row>
    <row r="12" spans="1:9" ht="12.75" customHeight="1">
      <c r="A12" s="497" t="s">
        <v>507</v>
      </c>
      <c r="B12" s="195">
        <v>9818.7263999999996</v>
      </c>
      <c r="C12" s="196">
        <v>17293.090700000001</v>
      </c>
      <c r="D12" s="197">
        <v>0.76123562216786089</v>
      </c>
      <c r="E12" s="195">
        <v>23518.53</v>
      </c>
      <c r="F12" s="196">
        <v>32588.961200000002</v>
      </c>
      <c r="G12" s="496">
        <v>0.3856716895146084</v>
      </c>
      <c r="H12" s="365">
        <v>8.8793679946101517E-2</v>
      </c>
      <c r="I12" s="635"/>
    </row>
    <row r="13" spans="1:9" ht="12.75" customHeight="1">
      <c r="A13" s="497" t="s">
        <v>509</v>
      </c>
      <c r="B13" s="195">
        <v>9893.8578400000006</v>
      </c>
      <c r="C13" s="196">
        <v>10362.611696</v>
      </c>
      <c r="D13" s="197">
        <v>4.7378268778521138E-2</v>
      </c>
      <c r="E13" s="195">
        <v>18260.391240000001</v>
      </c>
      <c r="F13" s="196">
        <v>22472.598632000001</v>
      </c>
      <c r="G13" s="496">
        <v>0.23067454232705686</v>
      </c>
      <c r="H13" s="365">
        <v>6.1230080892759692E-2</v>
      </c>
      <c r="I13" s="635"/>
    </row>
    <row r="14" spans="1:9" ht="12.75" customHeight="1">
      <c r="A14" s="497" t="s">
        <v>23</v>
      </c>
      <c r="B14" s="195">
        <v>3598.8308999999999</v>
      </c>
      <c r="C14" s="196">
        <v>3441.8383040000003</v>
      </c>
      <c r="D14" s="197">
        <v>-4.3623221085491881E-2</v>
      </c>
      <c r="E14" s="195">
        <v>7160.1824000000006</v>
      </c>
      <c r="F14" s="196">
        <v>6803.0285599999997</v>
      </c>
      <c r="G14" s="496">
        <v>-4.9880550528992207E-2</v>
      </c>
      <c r="H14" s="365">
        <v>1.8535906588542254E-2</v>
      </c>
      <c r="I14" s="635"/>
    </row>
    <row r="15" spans="1:9" ht="12.75" customHeight="1">
      <c r="A15" s="497" t="s">
        <v>532</v>
      </c>
      <c r="B15" s="195">
        <v>3018.8105489999998</v>
      </c>
      <c r="C15" s="196">
        <v>3210.3437140000001</v>
      </c>
      <c r="D15" s="197">
        <v>6.3446566749094879E-2</v>
      </c>
      <c r="E15" s="195">
        <v>6074.6334040000002</v>
      </c>
      <c r="F15" s="196">
        <v>6603.5771139999997</v>
      </c>
      <c r="G15" s="496">
        <v>8.7074177949850062E-2</v>
      </c>
      <c r="H15" s="365">
        <v>1.7992470185269872E-2</v>
      </c>
      <c r="I15" s="635"/>
    </row>
    <row r="16" spans="1:9" ht="12.75" customHeight="1">
      <c r="A16" s="497" t="s">
        <v>25</v>
      </c>
      <c r="B16" s="198">
        <v>2416.9030050000001</v>
      </c>
      <c r="C16" s="199">
        <v>2446.3129199999998</v>
      </c>
      <c r="D16" s="197">
        <v>1.2168429986291418E-2</v>
      </c>
      <c r="E16" s="198">
        <v>4784.0130300000001</v>
      </c>
      <c r="F16" s="199">
        <v>4692.1835220000003</v>
      </c>
      <c r="G16" s="496">
        <v>-1.9195078989991732E-2</v>
      </c>
      <c r="H16" s="365">
        <v>1.2784581851011544E-2</v>
      </c>
      <c r="I16" s="635"/>
    </row>
    <row r="17" spans="1:9" ht="12.75" customHeight="1">
      <c r="A17" s="497" t="s">
        <v>26</v>
      </c>
      <c r="B17" s="195">
        <v>7131.2909319999744</v>
      </c>
      <c r="C17" s="196">
        <v>8745.8181110000005</v>
      </c>
      <c r="D17" s="197">
        <v>0.22640040834054576</v>
      </c>
      <c r="E17" s="195">
        <v>15187.479787999997</v>
      </c>
      <c r="F17" s="196">
        <v>18257.837632000039</v>
      </c>
      <c r="G17" s="496">
        <v>0.20216374848617136</v>
      </c>
      <c r="H17" s="365">
        <v>4.9746310760089507E-2</v>
      </c>
      <c r="I17" s="635"/>
    </row>
    <row r="18" spans="1:9" ht="12.75" customHeight="1">
      <c r="A18" s="498" t="s">
        <v>444</v>
      </c>
      <c r="B18" s="490">
        <v>11695528.170198431</v>
      </c>
      <c r="C18" s="491">
        <v>10712968.225367809</v>
      </c>
      <c r="D18" s="492">
        <v>-8.4011592339566121E-2</v>
      </c>
      <c r="E18" s="490">
        <v>23910685.669543773</v>
      </c>
      <c r="F18" s="491">
        <v>22265026.438826311</v>
      </c>
      <c r="G18" s="493">
        <v>-6.8825263041854989E-2</v>
      </c>
      <c r="H18" s="494">
        <v>1</v>
      </c>
      <c r="I18" s="635"/>
    </row>
    <row r="19" spans="1:9" ht="12.75" customHeight="1">
      <c r="A19" s="499" t="s">
        <v>24</v>
      </c>
      <c r="B19" s="195">
        <v>1517008.6752000002</v>
      </c>
      <c r="C19" s="196">
        <v>966156.42689999996</v>
      </c>
      <c r="D19" s="197">
        <v>-0.36311740157146866</v>
      </c>
      <c r="E19" s="195">
        <v>3074181.4000000004</v>
      </c>
      <c r="F19" s="196">
        <v>2126177.1294</v>
      </c>
      <c r="G19" s="496">
        <v>-0.30837616498492904</v>
      </c>
      <c r="H19" s="365">
        <v>9.5494031199186855E-2</v>
      </c>
      <c r="I19" s="635"/>
    </row>
    <row r="20" spans="1:9" ht="12.75" customHeight="1">
      <c r="A20" s="499" t="s">
        <v>27</v>
      </c>
      <c r="B20" s="195">
        <v>1290085.4961000001</v>
      </c>
      <c r="C20" s="196">
        <v>860366.89951999998</v>
      </c>
      <c r="D20" s="197">
        <v>-0.33309311505250094</v>
      </c>
      <c r="E20" s="195">
        <v>2395877.2955800002</v>
      </c>
      <c r="F20" s="196">
        <v>1885880.4604200001</v>
      </c>
      <c r="G20" s="496">
        <v>-0.21286433829514573</v>
      </c>
      <c r="H20" s="365">
        <v>8.4701469616553185E-2</v>
      </c>
      <c r="I20" s="635"/>
    </row>
    <row r="21" spans="1:9" ht="12.75" customHeight="1">
      <c r="A21" s="499" t="s">
        <v>125</v>
      </c>
      <c r="B21" s="195">
        <v>432327.26939999999</v>
      </c>
      <c r="C21" s="196">
        <v>818280.60684999987</v>
      </c>
      <c r="D21" s="197">
        <v>0.89273419644715069</v>
      </c>
      <c r="E21" s="195">
        <v>877690.12569000002</v>
      </c>
      <c r="F21" s="196">
        <v>1598701.3925999997</v>
      </c>
      <c r="G21" s="496">
        <v>0.82148727188103376</v>
      </c>
      <c r="H21" s="365">
        <v>7.1803255971533184E-2</v>
      </c>
      <c r="I21" s="635"/>
    </row>
    <row r="22" spans="1:9" ht="12.75" customHeight="1">
      <c r="A22" s="499" t="s">
        <v>485</v>
      </c>
      <c r="B22" s="195">
        <v>600217.92867100006</v>
      </c>
      <c r="C22" s="196">
        <v>646635.17241000012</v>
      </c>
      <c r="D22" s="197">
        <v>7.7333984077711415E-2</v>
      </c>
      <c r="E22" s="195">
        <v>1227563.0843610002</v>
      </c>
      <c r="F22" s="196">
        <v>1331230.49654</v>
      </c>
      <c r="G22" s="496">
        <v>8.4449763519047982E-2</v>
      </c>
      <c r="H22" s="365">
        <v>5.9790205064323067E-2</v>
      </c>
      <c r="I22" s="635"/>
    </row>
    <row r="23" spans="1:9" ht="12.75" customHeight="1">
      <c r="A23" s="499" t="s">
        <v>486</v>
      </c>
      <c r="B23" s="195">
        <v>515444.01199999999</v>
      </c>
      <c r="C23" s="196">
        <v>524866.85322000005</v>
      </c>
      <c r="D23" s="197">
        <v>1.8281017919750342E-2</v>
      </c>
      <c r="E23" s="195">
        <v>1192641.4270000001</v>
      </c>
      <c r="F23" s="196">
        <v>1193766.16842</v>
      </c>
      <c r="G23" s="496">
        <v>9.4306754279793736E-4</v>
      </c>
      <c r="H23" s="365">
        <v>5.3616202599170534E-2</v>
      </c>
      <c r="I23" s="635"/>
    </row>
    <row r="24" spans="1:9" ht="12.75" customHeight="1">
      <c r="A24" s="497" t="s">
        <v>580</v>
      </c>
      <c r="B24" s="195">
        <v>535924.53899999999</v>
      </c>
      <c r="C24" s="196">
        <v>494951.55300000001</v>
      </c>
      <c r="D24" s="197">
        <v>-7.6452901515673966E-2</v>
      </c>
      <c r="E24" s="195">
        <v>1041644.313</v>
      </c>
      <c r="F24" s="196">
        <v>1035372.591</v>
      </c>
      <c r="G24" s="496">
        <v>-6.0209823273906782E-3</v>
      </c>
      <c r="H24" s="365">
        <v>4.6502194544646547E-2</v>
      </c>
      <c r="I24" s="635"/>
    </row>
    <row r="25" spans="1:9" ht="12.75" customHeight="1">
      <c r="A25" s="499" t="s">
        <v>30</v>
      </c>
      <c r="B25" s="195">
        <v>421648.87472399999</v>
      </c>
      <c r="C25" s="196">
        <v>452808.12561400002</v>
      </c>
      <c r="D25" s="197">
        <v>7.3898574757008451E-2</v>
      </c>
      <c r="E25" s="195">
        <v>873714.49872399995</v>
      </c>
      <c r="F25" s="196">
        <v>892381.29522199999</v>
      </c>
      <c r="G25" s="496">
        <v>2.1364869789000318E-2</v>
      </c>
      <c r="H25" s="365">
        <v>4.0079956683358932E-2</v>
      </c>
      <c r="I25" s="635"/>
    </row>
    <row r="26" spans="1:9" ht="12.75" customHeight="1">
      <c r="A26" s="499" t="s">
        <v>484</v>
      </c>
      <c r="B26" s="195">
        <v>303777.28200000001</v>
      </c>
      <c r="C26" s="196">
        <v>356427.90399999998</v>
      </c>
      <c r="D26" s="197">
        <v>0.1733198139550145</v>
      </c>
      <c r="E26" s="195">
        <v>600746.24739999999</v>
      </c>
      <c r="F26" s="196">
        <v>724194.52670000005</v>
      </c>
      <c r="G26" s="496">
        <v>0.20549155293816335</v>
      </c>
      <c r="H26" s="365">
        <v>3.2526102256817062E-2</v>
      </c>
      <c r="I26" s="635"/>
    </row>
    <row r="27" spans="1:9" ht="12.75" customHeight="1">
      <c r="A27" s="499" t="s">
        <v>29</v>
      </c>
      <c r="B27" s="195">
        <v>442043.31339099997</v>
      </c>
      <c r="C27" s="196">
        <v>361099.11035199999</v>
      </c>
      <c r="D27" s="197">
        <v>-0.18311373701835076</v>
      </c>
      <c r="E27" s="195">
        <v>1035814.9026570001</v>
      </c>
      <c r="F27" s="196">
        <v>715531.95282899996</v>
      </c>
      <c r="G27" s="496">
        <v>-0.30920867136245356</v>
      </c>
      <c r="H27" s="365">
        <v>3.2137035848349024E-2</v>
      </c>
      <c r="I27" s="635"/>
    </row>
    <row r="28" spans="1:9" ht="12.75" customHeight="1">
      <c r="A28" s="499" t="s">
        <v>487</v>
      </c>
      <c r="B28" s="195">
        <v>292656.34960800002</v>
      </c>
      <c r="C28" s="196">
        <v>301622.55395999999</v>
      </c>
      <c r="D28" s="197">
        <v>3.0637313572761338E-2</v>
      </c>
      <c r="E28" s="195">
        <v>666890.14638799999</v>
      </c>
      <c r="F28" s="196">
        <v>642638.49395999999</v>
      </c>
      <c r="G28" s="496">
        <v>-3.6365288285261754E-2</v>
      </c>
      <c r="H28" s="365">
        <v>2.8863136350889343E-2</v>
      </c>
      <c r="I28" s="635"/>
    </row>
    <row r="29" spans="1:9" ht="12.75" customHeight="1">
      <c r="A29" s="499" t="s">
        <v>26</v>
      </c>
      <c r="B29" s="195">
        <v>5344394.4301044308</v>
      </c>
      <c r="C29" s="196">
        <v>4929753.0195418075</v>
      </c>
      <c r="D29" s="197">
        <v>-7.7584357963362605E-2</v>
      </c>
      <c r="E29" s="195">
        <v>10923922.228743773</v>
      </c>
      <c r="F29" s="196">
        <v>10119151.931735313</v>
      </c>
      <c r="G29" s="496">
        <v>-7.3670452805943087E-2</v>
      </c>
      <c r="H29" s="365">
        <v>0.4544864098651723</v>
      </c>
      <c r="I29" s="635"/>
    </row>
    <row r="30" spans="1:9" ht="12.75" customHeight="1">
      <c r="A30" s="498" t="s">
        <v>445</v>
      </c>
      <c r="B30" s="490">
        <v>108751.95035000001</v>
      </c>
      <c r="C30" s="491">
        <v>118090.34183</v>
      </c>
      <c r="D30" s="492">
        <v>8.5868726491303615E-2</v>
      </c>
      <c r="E30" s="490">
        <v>222706.5614169999</v>
      </c>
      <c r="F30" s="491">
        <v>228213.21317499998</v>
      </c>
      <c r="G30" s="493">
        <v>2.4726041850600566E-2</v>
      </c>
      <c r="H30" s="494">
        <v>1</v>
      </c>
      <c r="I30" s="635"/>
    </row>
    <row r="31" spans="1:9" ht="12.75" customHeight="1">
      <c r="A31" s="499" t="s">
        <v>483</v>
      </c>
      <c r="B31" s="195">
        <v>29225.34907</v>
      </c>
      <c r="C31" s="196">
        <v>38450.809569999998</v>
      </c>
      <c r="D31" s="197">
        <v>0.31566639214140269</v>
      </c>
      <c r="E31" s="195">
        <v>57224.261210999997</v>
      </c>
      <c r="F31" s="196">
        <v>70806.194690999997</v>
      </c>
      <c r="G31" s="496">
        <v>0.23734572002458987</v>
      </c>
      <c r="H31" s="365">
        <v>0.31026334411541684</v>
      </c>
      <c r="I31" s="635"/>
    </row>
    <row r="32" spans="1:9" ht="12.75" customHeight="1">
      <c r="A32" s="499" t="s">
        <v>31</v>
      </c>
      <c r="B32" s="195">
        <v>11517.384709</v>
      </c>
      <c r="C32" s="196">
        <v>11530.418823</v>
      </c>
      <c r="D32" s="197">
        <v>1.1316904253284576E-3</v>
      </c>
      <c r="E32" s="195">
        <v>22077.702943</v>
      </c>
      <c r="F32" s="196">
        <v>21263.732398</v>
      </c>
      <c r="G32" s="496">
        <v>-3.6868443565053033E-2</v>
      </c>
      <c r="H32" s="365">
        <v>9.317485215763735E-2</v>
      </c>
      <c r="I32" s="635"/>
    </row>
    <row r="33" spans="1:9" ht="12.75" customHeight="1">
      <c r="A33" s="499" t="s">
        <v>532</v>
      </c>
      <c r="B33" s="195">
        <v>15236.674590000001</v>
      </c>
      <c r="C33" s="196">
        <v>9374.6859000000004</v>
      </c>
      <c r="D33" s="197">
        <v>-0.38472887606638839</v>
      </c>
      <c r="E33" s="195">
        <v>31178.782399</v>
      </c>
      <c r="F33" s="196">
        <v>20377.964391000001</v>
      </c>
      <c r="G33" s="496">
        <v>-0.34641564477342812</v>
      </c>
      <c r="H33" s="365">
        <v>8.9293534355408391E-2</v>
      </c>
      <c r="I33" s="635"/>
    </row>
    <row r="34" spans="1:9" ht="12.75" customHeight="1">
      <c r="A34" s="499" t="s">
        <v>488</v>
      </c>
      <c r="B34" s="195">
        <v>7581.0096220000005</v>
      </c>
      <c r="C34" s="196">
        <v>7965.7666709999994</v>
      </c>
      <c r="D34" s="197">
        <v>5.0752745107121244E-2</v>
      </c>
      <c r="E34" s="195">
        <v>16835.033114999998</v>
      </c>
      <c r="F34" s="196">
        <v>15129.563362999999</v>
      </c>
      <c r="G34" s="496">
        <v>-0.10130480530391273</v>
      </c>
      <c r="H34" s="365">
        <v>6.6295737887000633E-2</v>
      </c>
      <c r="I34" s="635"/>
    </row>
    <row r="35" spans="1:9" ht="12.75" customHeight="1">
      <c r="A35" s="499" t="s">
        <v>492</v>
      </c>
      <c r="B35" s="195">
        <v>2345.7136890000002</v>
      </c>
      <c r="C35" s="196">
        <v>4509.2440100000003</v>
      </c>
      <c r="D35" s="197">
        <v>0.92233350180189011</v>
      </c>
      <c r="E35" s="195">
        <v>7146.4072429999997</v>
      </c>
      <c r="F35" s="196">
        <v>10054.625526</v>
      </c>
      <c r="G35" s="496">
        <v>0.40694830060918208</v>
      </c>
      <c r="H35" s="365">
        <v>4.4058034090645945E-2</v>
      </c>
      <c r="I35" s="635"/>
    </row>
    <row r="36" spans="1:9" ht="12.75" customHeight="1">
      <c r="A36" s="499" t="s">
        <v>23</v>
      </c>
      <c r="B36" s="195">
        <v>5300.0442000000003</v>
      </c>
      <c r="C36" s="196">
        <v>5194.2875000000004</v>
      </c>
      <c r="D36" s="197">
        <v>-1.99539279313935E-2</v>
      </c>
      <c r="E36" s="195">
        <v>11464.4172</v>
      </c>
      <c r="F36" s="196">
        <v>9586.8284839999997</v>
      </c>
      <c r="G36" s="496">
        <v>-0.16377533050698823</v>
      </c>
      <c r="H36" s="365">
        <v>4.2008209562557464E-2</v>
      </c>
      <c r="I36" s="635"/>
    </row>
    <row r="37" spans="1:9" ht="12.75" customHeight="1">
      <c r="A37" s="499" t="s">
        <v>489</v>
      </c>
      <c r="B37" s="195">
        <v>4262.6957599999996</v>
      </c>
      <c r="C37" s="196">
        <v>3786.75434</v>
      </c>
      <c r="D37" s="197">
        <v>-0.11165268337142586</v>
      </c>
      <c r="E37" s="195">
        <v>8387.8467000000001</v>
      </c>
      <c r="F37" s="196">
        <v>8089.6357500000004</v>
      </c>
      <c r="G37" s="496">
        <v>-3.5552742040457108E-2</v>
      </c>
      <c r="H37" s="365">
        <v>3.5447709786184257E-2</v>
      </c>
      <c r="I37" s="635"/>
    </row>
    <row r="38" spans="1:9" ht="12.75" customHeight="1">
      <c r="A38" s="499" t="s">
        <v>32</v>
      </c>
      <c r="B38" s="195">
        <v>2681.8064490000002</v>
      </c>
      <c r="C38" s="196">
        <v>2929.9359330000002</v>
      </c>
      <c r="D38" s="197">
        <v>9.2523263225249952E-2</v>
      </c>
      <c r="E38" s="195">
        <v>5526.4154410000001</v>
      </c>
      <c r="F38" s="196">
        <v>6397.7794279999998</v>
      </c>
      <c r="G38" s="496">
        <v>0.15767254494394778</v>
      </c>
      <c r="H38" s="365">
        <v>2.8034220012905266E-2</v>
      </c>
      <c r="I38" s="635"/>
    </row>
    <row r="39" spans="1:9" ht="12.75" customHeight="1">
      <c r="A39" s="499" t="s">
        <v>490</v>
      </c>
      <c r="B39" s="195">
        <v>2854.4722160000001</v>
      </c>
      <c r="C39" s="196">
        <v>2799.6330239999998</v>
      </c>
      <c r="D39" s="197">
        <v>-1.9211674821220437E-2</v>
      </c>
      <c r="E39" s="195">
        <v>5910.7989950000001</v>
      </c>
      <c r="F39" s="196">
        <v>5707.1886830000003</v>
      </c>
      <c r="G39" s="496">
        <v>-3.4447172399575066E-2</v>
      </c>
      <c r="H39" s="365">
        <v>2.5008143058848988E-2</v>
      </c>
      <c r="I39" s="635"/>
    </row>
    <row r="40" spans="1:9" ht="12.75" customHeight="1">
      <c r="A40" s="499" t="s">
        <v>491</v>
      </c>
      <c r="B40" s="195">
        <v>2090.4726999999998</v>
      </c>
      <c r="C40" s="196">
        <v>2785.62</v>
      </c>
      <c r="D40" s="197">
        <v>0.33253115431739433</v>
      </c>
      <c r="E40" s="195">
        <v>3989.7216999999996</v>
      </c>
      <c r="F40" s="196">
        <v>5610.5931999999993</v>
      </c>
      <c r="G40" s="496">
        <v>0.40626179515227845</v>
      </c>
      <c r="H40" s="365">
        <v>2.4584874477437232E-2</v>
      </c>
      <c r="I40" s="635"/>
    </row>
    <row r="41" spans="1:9" ht="12.75" customHeight="1">
      <c r="A41" s="499" t="s">
        <v>26</v>
      </c>
      <c r="B41" s="195">
        <v>25656.327345000012</v>
      </c>
      <c r="C41" s="196">
        <v>28763.186059000014</v>
      </c>
      <c r="D41" s="197">
        <v>0.12109522427829011</v>
      </c>
      <c r="E41" s="195">
        <v>52965.17446999994</v>
      </c>
      <c r="F41" s="196">
        <v>55189.107260999968</v>
      </c>
      <c r="G41" s="496">
        <v>4.1988586146538331E-2</v>
      </c>
      <c r="H41" s="365">
        <v>0.24183134049595756</v>
      </c>
      <c r="I41" s="635"/>
    </row>
    <row r="42" spans="1:9" ht="12.75" customHeight="1">
      <c r="A42" s="498" t="s">
        <v>446</v>
      </c>
      <c r="B42" s="490">
        <v>21539.061727999997</v>
      </c>
      <c r="C42" s="491">
        <v>22778.360957000001</v>
      </c>
      <c r="D42" s="492">
        <v>5.7537289444180351E-2</v>
      </c>
      <c r="E42" s="490">
        <v>46424.878706999996</v>
      </c>
      <c r="F42" s="491">
        <v>44382.284106999985</v>
      </c>
      <c r="G42" s="493">
        <v>-4.3997844623168136E-2</v>
      </c>
      <c r="H42" s="494">
        <v>1</v>
      </c>
      <c r="I42" s="635"/>
    </row>
    <row r="43" spans="1:9" ht="12.75" customHeight="1">
      <c r="A43" s="499" t="s">
        <v>488</v>
      </c>
      <c r="B43" s="195">
        <v>1765.0311470000001</v>
      </c>
      <c r="C43" s="196">
        <v>2357.9213209999998</v>
      </c>
      <c r="D43" s="197">
        <v>0.33590918494992406</v>
      </c>
      <c r="E43" s="195">
        <v>3862.404892</v>
      </c>
      <c r="F43" s="196">
        <v>4468.5792749999991</v>
      </c>
      <c r="G43" s="496">
        <v>0.15694221604149705</v>
      </c>
      <c r="H43" s="365">
        <v>0.10068385088579102</v>
      </c>
      <c r="I43" s="635"/>
    </row>
    <row r="44" spans="1:9" ht="12.75" customHeight="1">
      <c r="A44" s="499" t="s">
        <v>125</v>
      </c>
      <c r="B44" s="195">
        <v>1363.59818</v>
      </c>
      <c r="C44" s="196">
        <v>2159.9286399999996</v>
      </c>
      <c r="D44" s="197">
        <v>0.58399202322197263</v>
      </c>
      <c r="E44" s="195">
        <v>2926.6040860000003</v>
      </c>
      <c r="F44" s="196">
        <v>3607.7390999999998</v>
      </c>
      <c r="G44" s="496">
        <v>0.23273903609249569</v>
      </c>
      <c r="H44" s="365">
        <v>8.1287819511546636E-2</v>
      </c>
      <c r="I44" s="635"/>
    </row>
    <row r="45" spans="1:9" ht="12.75" customHeight="1">
      <c r="A45" s="499" t="s">
        <v>489</v>
      </c>
      <c r="B45" s="195">
        <v>1919.43046</v>
      </c>
      <c r="C45" s="196">
        <v>1536.1630399999999</v>
      </c>
      <c r="D45" s="197">
        <v>-0.19967767938829106</v>
      </c>
      <c r="E45" s="195">
        <v>3888.5988699999998</v>
      </c>
      <c r="F45" s="196">
        <v>3126.5369500000002</v>
      </c>
      <c r="G45" s="496">
        <v>-0.19597339439642425</v>
      </c>
      <c r="H45" s="365">
        <v>7.0445607135998706E-2</v>
      </c>
      <c r="I45" s="635"/>
    </row>
    <row r="46" spans="1:9" ht="12.75" customHeight="1">
      <c r="A46" s="499" t="s">
        <v>492</v>
      </c>
      <c r="B46" s="195">
        <v>738.64597500000002</v>
      </c>
      <c r="C46" s="196">
        <v>1391.859522</v>
      </c>
      <c r="D46" s="197">
        <v>0.88433914095314736</v>
      </c>
      <c r="E46" s="195">
        <v>2172.4008349999999</v>
      </c>
      <c r="F46" s="196">
        <v>3040.6693770000002</v>
      </c>
      <c r="G46" s="496">
        <v>0.3996815541640133</v>
      </c>
      <c r="H46" s="365">
        <v>6.8510880820584555E-2</v>
      </c>
      <c r="I46" s="635"/>
    </row>
    <row r="47" spans="1:9" ht="12.75" customHeight="1">
      <c r="A47" s="499" t="s">
        <v>31</v>
      </c>
      <c r="B47" s="195">
        <v>1491.784979</v>
      </c>
      <c r="C47" s="196">
        <v>1660.468961</v>
      </c>
      <c r="D47" s="197">
        <v>0.11307526511835198</v>
      </c>
      <c r="E47" s="195">
        <v>3039.8843379999998</v>
      </c>
      <c r="F47" s="196">
        <v>2977.7144659999999</v>
      </c>
      <c r="G47" s="496">
        <v>-2.0451393897737202E-2</v>
      </c>
      <c r="H47" s="365">
        <v>6.7092411441040598E-2</v>
      </c>
      <c r="I47" s="635"/>
    </row>
    <row r="48" spans="1:9" ht="12.75" customHeight="1">
      <c r="A48" s="499" t="s">
        <v>23</v>
      </c>
      <c r="B48" s="195">
        <v>1241.0262</v>
      </c>
      <c r="C48" s="196">
        <v>1745.5427999999999</v>
      </c>
      <c r="D48" s="197">
        <v>0.40653178796708711</v>
      </c>
      <c r="E48" s="195">
        <v>3321.5826999999999</v>
      </c>
      <c r="F48" s="196">
        <v>2954.0112239999999</v>
      </c>
      <c r="G48" s="496">
        <v>-0.11066154577454901</v>
      </c>
      <c r="H48" s="365">
        <v>6.655834154182462E-2</v>
      </c>
      <c r="I48" s="635"/>
    </row>
    <row r="49" spans="1:9" ht="12.75" customHeight="1">
      <c r="A49" s="499" t="s">
        <v>533</v>
      </c>
      <c r="B49" s="195">
        <v>1236.771156</v>
      </c>
      <c r="C49" s="196">
        <v>1517.35799</v>
      </c>
      <c r="D49" s="197">
        <v>0.22687045427828512</v>
      </c>
      <c r="E49" s="195">
        <v>2565.1180800000002</v>
      </c>
      <c r="F49" s="196">
        <v>2717.3325620000001</v>
      </c>
      <c r="G49" s="496">
        <v>5.934014624387185E-2</v>
      </c>
      <c r="H49" s="365">
        <v>6.1225613252550506E-2</v>
      </c>
      <c r="I49" s="635"/>
    </row>
    <row r="50" spans="1:9" ht="12.75" customHeight="1">
      <c r="A50" s="499" t="s">
        <v>532</v>
      </c>
      <c r="B50" s="195">
        <v>1292.3517509999999</v>
      </c>
      <c r="C50" s="196">
        <v>970.576458</v>
      </c>
      <c r="D50" s="197">
        <v>-0.24898429761944896</v>
      </c>
      <c r="E50" s="195">
        <v>3196.6678069999998</v>
      </c>
      <c r="F50" s="196">
        <v>2352.4181619999999</v>
      </c>
      <c r="G50" s="496">
        <v>-0.26410302726835699</v>
      </c>
      <c r="H50" s="365">
        <v>5.300353979819114E-2</v>
      </c>
      <c r="I50" s="635"/>
    </row>
    <row r="51" spans="1:9" ht="12.75" customHeight="1">
      <c r="A51" s="499" t="s">
        <v>311</v>
      </c>
      <c r="B51" s="195">
        <v>1154.475674</v>
      </c>
      <c r="C51" s="196">
        <v>903.14340200000004</v>
      </c>
      <c r="D51" s="197">
        <v>-0.21770252735528839</v>
      </c>
      <c r="E51" s="195">
        <v>2248.4379789999998</v>
      </c>
      <c r="F51" s="196">
        <v>2091.8197810000001</v>
      </c>
      <c r="G51" s="496">
        <v>-6.9656445702654501E-2</v>
      </c>
      <c r="H51" s="365">
        <v>4.7131864055416604E-2</v>
      </c>
      <c r="I51" s="635"/>
    </row>
    <row r="52" spans="1:9" ht="12.75" customHeight="1">
      <c r="A52" s="499" t="s">
        <v>32</v>
      </c>
      <c r="B52" s="195">
        <v>1341.206852</v>
      </c>
      <c r="C52" s="196">
        <v>1046.537885</v>
      </c>
      <c r="D52" s="197">
        <v>-0.21970434057997201</v>
      </c>
      <c r="E52" s="195">
        <v>2637.1911019999998</v>
      </c>
      <c r="F52" s="196">
        <v>1963.0904969999999</v>
      </c>
      <c r="G52" s="496">
        <v>-0.25561310459783282</v>
      </c>
      <c r="H52" s="365">
        <v>4.4231398552342212E-2</v>
      </c>
      <c r="I52" s="635"/>
    </row>
    <row r="53" spans="1:9" ht="12.75" customHeight="1" thickBot="1">
      <c r="A53" s="499" t="s">
        <v>26</v>
      </c>
      <c r="B53" s="195">
        <v>7994.7393539999975</v>
      </c>
      <c r="C53" s="196">
        <v>7488.8609380000034</v>
      </c>
      <c r="D53" s="197">
        <v>-6.3276411350032147E-2</v>
      </c>
      <c r="E53" s="195">
        <v>16565.988017999996</v>
      </c>
      <c r="F53" s="196">
        <v>15082.372712999986</v>
      </c>
      <c r="G53" s="496">
        <v>-8.9557912476332158E-2</v>
      </c>
      <c r="H53" s="365">
        <v>0.33982867300471342</v>
      </c>
      <c r="I53" s="635"/>
    </row>
    <row r="54" spans="1:9" ht="12.75" customHeight="1">
      <c r="A54" s="500" t="s">
        <v>447</v>
      </c>
      <c r="B54" s="490">
        <v>325924.92677099991</v>
      </c>
      <c r="C54" s="491">
        <v>332508.19046700012</v>
      </c>
      <c r="D54" s="492">
        <v>2.0198711897312815E-2</v>
      </c>
      <c r="E54" s="490">
        <v>657263.07346600015</v>
      </c>
      <c r="F54" s="491">
        <v>643659.5146120002</v>
      </c>
      <c r="G54" s="493">
        <v>-2.0697281504441056E-2</v>
      </c>
      <c r="H54" s="494">
        <v>1</v>
      </c>
      <c r="I54" s="635"/>
    </row>
    <row r="55" spans="1:9" ht="12.75" customHeight="1">
      <c r="A55" s="499" t="s">
        <v>125</v>
      </c>
      <c r="B55" s="195">
        <v>49472.211964999995</v>
      </c>
      <c r="C55" s="196">
        <v>63821.549421999996</v>
      </c>
      <c r="D55" s="197">
        <v>0.29004843096871635</v>
      </c>
      <c r="E55" s="195">
        <v>107554.53136700002</v>
      </c>
      <c r="F55" s="196">
        <v>112805.60770600001</v>
      </c>
      <c r="G55" s="496">
        <v>4.8822455662812958E-2</v>
      </c>
      <c r="H55" s="365">
        <v>0.17525664601415789</v>
      </c>
      <c r="I55" s="635"/>
    </row>
    <row r="56" spans="1:9" ht="12.75" customHeight="1">
      <c r="A56" s="499" t="s">
        <v>483</v>
      </c>
      <c r="B56" s="195">
        <v>52355.982857000003</v>
      </c>
      <c r="C56" s="196">
        <v>44424.743599000001</v>
      </c>
      <c r="D56" s="197">
        <v>-0.15148678002402538</v>
      </c>
      <c r="E56" s="195">
        <v>101823.91452999999</v>
      </c>
      <c r="F56" s="196">
        <v>84273.647737000007</v>
      </c>
      <c r="G56" s="496">
        <v>-0.17235898731657207</v>
      </c>
      <c r="H56" s="365">
        <v>0.13092892410329771</v>
      </c>
      <c r="I56" s="635"/>
    </row>
    <row r="57" spans="1:9" ht="12.75" customHeight="1">
      <c r="A57" s="499" t="s">
        <v>486</v>
      </c>
      <c r="B57" s="195">
        <v>39225.317092999998</v>
      </c>
      <c r="C57" s="196">
        <v>37689.333596999997</v>
      </c>
      <c r="D57" s="197">
        <v>-3.9157962505651955E-2</v>
      </c>
      <c r="E57" s="195">
        <v>71509.853585999997</v>
      </c>
      <c r="F57" s="196">
        <v>81765.471720000001</v>
      </c>
      <c r="G57" s="496">
        <v>0.14341545423060165</v>
      </c>
      <c r="H57" s="365">
        <v>0.12703218062314897</v>
      </c>
      <c r="I57" s="635"/>
    </row>
    <row r="58" spans="1:9" ht="12.75" customHeight="1">
      <c r="A58" s="499" t="s">
        <v>31</v>
      </c>
      <c r="B58" s="195">
        <v>16521.541498999999</v>
      </c>
      <c r="C58" s="196">
        <v>16951.667589000001</v>
      </c>
      <c r="D58" s="197">
        <v>2.603425897190248E-2</v>
      </c>
      <c r="E58" s="195">
        <v>33896.944127000002</v>
      </c>
      <c r="F58" s="196">
        <v>32525.885075999999</v>
      </c>
      <c r="G58" s="496">
        <v>-4.0447865915674397E-2</v>
      </c>
      <c r="H58" s="365">
        <v>5.0532749594491264E-2</v>
      </c>
      <c r="I58" s="635"/>
    </row>
    <row r="59" spans="1:9" ht="12.75" customHeight="1">
      <c r="A59" s="499" t="s">
        <v>488</v>
      </c>
      <c r="B59" s="195">
        <v>12435.268619999999</v>
      </c>
      <c r="C59" s="196">
        <v>13236.945572999999</v>
      </c>
      <c r="D59" s="197">
        <v>6.4468004471623486E-2</v>
      </c>
      <c r="E59" s="195">
        <v>26649.230031000003</v>
      </c>
      <c r="F59" s="196">
        <v>27955.237838000001</v>
      </c>
      <c r="G59" s="496">
        <v>4.9007337378257132E-2</v>
      </c>
      <c r="H59" s="365">
        <v>4.3431716930109387E-2</v>
      </c>
      <c r="I59" s="635"/>
    </row>
    <row r="60" spans="1:9" ht="12.75" customHeight="1">
      <c r="A60" s="499" t="s">
        <v>507</v>
      </c>
      <c r="B60" s="195">
        <v>9104.8449679999994</v>
      </c>
      <c r="C60" s="196">
        <v>12632.827663</v>
      </c>
      <c r="D60" s="197">
        <v>0.38748410405663058</v>
      </c>
      <c r="E60" s="195">
        <v>18567.753831999999</v>
      </c>
      <c r="F60" s="196">
        <v>24317.993512000001</v>
      </c>
      <c r="G60" s="496">
        <v>0.30968956891758959</v>
      </c>
      <c r="H60" s="365">
        <v>3.7780834369641775E-2</v>
      </c>
      <c r="I60" s="635"/>
    </row>
    <row r="61" spans="1:9" ht="12.75" customHeight="1">
      <c r="A61" s="499" t="s">
        <v>513</v>
      </c>
      <c r="B61" s="195">
        <v>9848.7204339999989</v>
      </c>
      <c r="C61" s="196">
        <v>10096.425971000001</v>
      </c>
      <c r="D61" s="197">
        <v>2.5151037503802653E-2</v>
      </c>
      <c r="E61" s="195">
        <v>19763.252469999999</v>
      </c>
      <c r="F61" s="196">
        <v>19565.938062000001</v>
      </c>
      <c r="G61" s="496">
        <v>-9.9839036261625269E-3</v>
      </c>
      <c r="H61" s="365">
        <v>3.0397962925778243E-2</v>
      </c>
      <c r="I61" s="635"/>
    </row>
    <row r="62" spans="1:9" ht="12.75" customHeight="1">
      <c r="A62" s="499" t="s">
        <v>312</v>
      </c>
      <c r="B62" s="195">
        <v>8908.4610979999998</v>
      </c>
      <c r="C62" s="196">
        <v>9419.9066320000002</v>
      </c>
      <c r="D62" s="197">
        <v>5.7411210350890141E-2</v>
      </c>
      <c r="E62" s="195">
        <v>19057.021108000001</v>
      </c>
      <c r="F62" s="196">
        <v>19285.877838</v>
      </c>
      <c r="G62" s="496">
        <v>1.2009050559529832E-2</v>
      </c>
      <c r="H62" s="365">
        <v>2.9962856759175822E-2</v>
      </c>
      <c r="I62" s="635"/>
    </row>
    <row r="63" spans="1:9" ht="12.75" customHeight="1">
      <c r="A63" s="499" t="s">
        <v>506</v>
      </c>
      <c r="B63" s="195">
        <v>21778.189541</v>
      </c>
      <c r="C63" s="196">
        <v>15066.125344</v>
      </c>
      <c r="D63" s="197">
        <v>-0.30820120214142455</v>
      </c>
      <c r="E63" s="195">
        <v>24813.121423000001</v>
      </c>
      <c r="F63" s="196">
        <v>19098.998533999998</v>
      </c>
      <c r="G63" s="496">
        <v>-0.23028633889259154</v>
      </c>
      <c r="H63" s="365">
        <v>2.9672518001249357E-2</v>
      </c>
      <c r="I63" s="635"/>
    </row>
    <row r="64" spans="1:9" ht="12.75" customHeight="1">
      <c r="A64" s="499" t="s">
        <v>532</v>
      </c>
      <c r="B64" s="195">
        <v>7841.0631359999998</v>
      </c>
      <c r="C64" s="196">
        <v>7825.5565669999996</v>
      </c>
      <c r="D64" s="197">
        <v>-1.9776105269202482E-3</v>
      </c>
      <c r="E64" s="195">
        <v>19216.724715</v>
      </c>
      <c r="F64" s="196">
        <v>18538.499045</v>
      </c>
      <c r="G64" s="496">
        <v>-3.5293510213558754E-2</v>
      </c>
      <c r="H64" s="365">
        <v>2.8801716783717648E-2</v>
      </c>
      <c r="I64" s="635"/>
    </row>
    <row r="65" spans="1:9" ht="12.75" customHeight="1">
      <c r="A65" s="499" t="s">
        <v>26</v>
      </c>
      <c r="B65" s="195">
        <v>98433.325559999968</v>
      </c>
      <c r="C65" s="196">
        <v>101343.10851000017</v>
      </c>
      <c r="D65" s="197">
        <v>2.9560953401158274E-2</v>
      </c>
      <c r="E65" s="195">
        <v>214410.7262770001</v>
      </c>
      <c r="F65" s="196">
        <v>203526.35754400014</v>
      </c>
      <c r="G65" s="496">
        <v>-5.0764105518388503E-2</v>
      </c>
      <c r="H65" s="365">
        <v>0.3162018938952319</v>
      </c>
      <c r="I65" s="635"/>
    </row>
    <row r="66" spans="1:9" ht="12.75" customHeight="1">
      <c r="A66" s="498" t="s">
        <v>448</v>
      </c>
      <c r="B66" s="490">
        <v>667313.26199999999</v>
      </c>
      <c r="C66" s="491">
        <v>942041.923664</v>
      </c>
      <c r="D66" s="492">
        <v>0.41169369366437092</v>
      </c>
      <c r="E66" s="490">
        <v>1408686.1986</v>
      </c>
      <c r="F66" s="491">
        <v>1927997.3484050001</v>
      </c>
      <c r="G66" s="493">
        <v>0.36864927783143542</v>
      </c>
      <c r="H66" s="494">
        <v>1</v>
      </c>
      <c r="I66" s="635"/>
    </row>
    <row r="67" spans="1:9" ht="12.75" customHeight="1">
      <c r="A67" s="499" t="s">
        <v>510</v>
      </c>
      <c r="B67" s="195">
        <v>0</v>
      </c>
      <c r="C67" s="196">
        <v>26377.877664</v>
      </c>
      <c r="D67" s="197" t="s">
        <v>64</v>
      </c>
      <c r="E67" s="195">
        <v>0</v>
      </c>
      <c r="F67" s="196">
        <v>59143.960404999998</v>
      </c>
      <c r="G67" s="496" t="s">
        <v>64</v>
      </c>
      <c r="H67" s="365">
        <v>3.0676370200368171E-2</v>
      </c>
      <c r="I67" s="635"/>
    </row>
    <row r="68" spans="1:9" ht="12.75" customHeight="1">
      <c r="A68" s="501" t="s">
        <v>472</v>
      </c>
      <c r="B68" s="502">
        <v>667313.26199999999</v>
      </c>
      <c r="C68" s="503">
        <v>915664.04599999997</v>
      </c>
      <c r="D68" s="385">
        <v>0.37216521556258231</v>
      </c>
      <c r="E68" s="502">
        <v>1408686.1986</v>
      </c>
      <c r="F68" s="503">
        <v>1868853.388</v>
      </c>
      <c r="G68" s="504">
        <v>0.32666408591021168</v>
      </c>
      <c r="H68" s="505">
        <v>0.96932362979963183</v>
      </c>
      <c r="I68" s="635"/>
    </row>
    <row r="69" spans="1:9" ht="12.75" customHeight="1">
      <c r="A69" s="498" t="s">
        <v>449</v>
      </c>
      <c r="B69" s="490">
        <v>1253.1715999999999</v>
      </c>
      <c r="C69" s="491">
        <v>1326.7380000000001</v>
      </c>
      <c r="D69" s="492">
        <v>5.8704171080800283E-2</v>
      </c>
      <c r="E69" s="490">
        <v>2657.3121000000001</v>
      </c>
      <c r="F69" s="491">
        <v>2640.6232999999997</v>
      </c>
      <c r="G69" s="493">
        <v>-6.2803311662188444E-3</v>
      </c>
      <c r="H69" s="494">
        <v>1</v>
      </c>
      <c r="I69" s="635"/>
    </row>
    <row r="70" spans="1:9" ht="12.75" customHeight="1">
      <c r="A70" s="499" t="s">
        <v>161</v>
      </c>
      <c r="B70" s="195">
        <v>1253.1715999999999</v>
      </c>
      <c r="C70" s="196">
        <v>1326.7380000000001</v>
      </c>
      <c r="D70" s="197">
        <v>5.8704171080800283E-2</v>
      </c>
      <c r="E70" s="195">
        <v>2657.3121000000001</v>
      </c>
      <c r="F70" s="196">
        <v>2640.6232999999997</v>
      </c>
      <c r="G70" s="496">
        <v>-6.2803311662188444E-3</v>
      </c>
      <c r="H70" s="506">
        <v>1</v>
      </c>
      <c r="I70" s="635"/>
    </row>
    <row r="71" spans="1:9" ht="12.75" customHeight="1">
      <c r="A71" s="498" t="s">
        <v>450</v>
      </c>
      <c r="B71" s="490">
        <v>1990.7484420000001</v>
      </c>
      <c r="C71" s="491">
        <v>1981.8759639999998</v>
      </c>
      <c r="D71" s="492">
        <v>-4.4568554282461426E-3</v>
      </c>
      <c r="E71" s="490">
        <v>3906.1643730000001</v>
      </c>
      <c r="F71" s="491">
        <v>4202.4489990000002</v>
      </c>
      <c r="G71" s="493">
        <v>7.5850526938386009E-2</v>
      </c>
      <c r="H71" s="494">
        <v>1</v>
      </c>
      <c r="I71" s="635"/>
    </row>
    <row r="72" spans="1:9" ht="12.75" customHeight="1">
      <c r="A72" s="499" t="s">
        <v>22</v>
      </c>
      <c r="B72" s="195">
        <v>999.52763000000004</v>
      </c>
      <c r="C72" s="196">
        <v>767.57492000000002</v>
      </c>
      <c r="D72" s="197">
        <v>-0.23206232928248316</v>
      </c>
      <c r="E72" s="195">
        <v>2061.0755720000002</v>
      </c>
      <c r="F72" s="196">
        <v>1819.2504510000001</v>
      </c>
      <c r="G72" s="496">
        <v>-0.11732957504578101</v>
      </c>
      <c r="H72" s="365">
        <v>0.43290244603394412</v>
      </c>
      <c r="I72" s="635"/>
    </row>
    <row r="73" spans="1:9" ht="12.75" customHeight="1">
      <c r="A73" s="499" t="s">
        <v>513</v>
      </c>
      <c r="B73" s="195">
        <v>848.18491199999994</v>
      </c>
      <c r="C73" s="196">
        <v>526.54572099999996</v>
      </c>
      <c r="D73" s="197">
        <v>-0.37920880983556093</v>
      </c>
      <c r="E73" s="195">
        <v>1526.1947879999998</v>
      </c>
      <c r="F73" s="196">
        <v>1046.0587660000001</v>
      </c>
      <c r="G73" s="496">
        <v>-0.31459681672035678</v>
      </c>
      <c r="H73" s="365">
        <v>0.24891646900388714</v>
      </c>
      <c r="I73" s="635"/>
    </row>
    <row r="74" spans="1:9" ht="12.75" customHeight="1">
      <c r="A74" s="501" t="s">
        <v>483</v>
      </c>
      <c r="B74" s="502">
        <v>11.46022</v>
      </c>
      <c r="C74" s="503">
        <v>430.77612700000003</v>
      </c>
      <c r="D74" s="385">
        <v>36.588818277485082</v>
      </c>
      <c r="E74" s="502">
        <v>23.615545000000001</v>
      </c>
      <c r="F74" s="503">
        <v>788.32684099999994</v>
      </c>
      <c r="G74" s="504">
        <v>32.38169163574247</v>
      </c>
      <c r="H74" s="505">
        <v>0.18758748557985769</v>
      </c>
      <c r="I74" s="635"/>
    </row>
    <row r="75" spans="1:9" ht="12.75" customHeight="1">
      <c r="A75" s="501" t="s">
        <v>160</v>
      </c>
      <c r="B75" s="502">
        <v>0</v>
      </c>
      <c r="C75" s="503">
        <v>169.22293199999999</v>
      </c>
      <c r="D75" s="385" t="s">
        <v>64</v>
      </c>
      <c r="E75" s="502">
        <v>0</v>
      </c>
      <c r="F75" s="503">
        <v>337.84147999999999</v>
      </c>
      <c r="G75" s="504" t="s">
        <v>64</v>
      </c>
      <c r="H75" s="505">
        <v>8.0391571695549793E-2</v>
      </c>
      <c r="I75" s="635"/>
    </row>
    <row r="76" spans="1:9" ht="12.75" customHeight="1">
      <c r="A76" s="501" t="s">
        <v>507</v>
      </c>
      <c r="B76" s="502">
        <v>103.55688000000001</v>
      </c>
      <c r="C76" s="503">
        <v>78.074669999999998</v>
      </c>
      <c r="D76" s="385">
        <v>-0.24606969619015184</v>
      </c>
      <c r="E76" s="502">
        <v>211.9572</v>
      </c>
      <c r="F76" s="503">
        <v>162.92317</v>
      </c>
      <c r="G76" s="504">
        <v>-0.23133929868860315</v>
      </c>
      <c r="H76" s="505">
        <v>3.8768625160892758E-2</v>
      </c>
      <c r="I76" s="635"/>
    </row>
    <row r="77" spans="1:9" ht="12.75" customHeight="1" thickBot="1">
      <c r="A77" s="507" t="s">
        <v>509</v>
      </c>
      <c r="B77" s="508">
        <v>28.018799999999999</v>
      </c>
      <c r="C77" s="509">
        <v>9.6815940000000005</v>
      </c>
      <c r="D77" s="510">
        <v>-0.65446079061201767</v>
      </c>
      <c r="E77" s="508">
        <v>83.321268000000003</v>
      </c>
      <c r="F77" s="509">
        <v>48.048290999999999</v>
      </c>
      <c r="G77" s="511">
        <v>-0.42333701642658639</v>
      </c>
      <c r="H77" s="512">
        <v>1.1433402525868464E-2</v>
      </c>
      <c r="I77" s="635"/>
    </row>
    <row r="78" spans="1:9" ht="45" customHeight="1">
      <c r="A78" s="610" t="s">
        <v>174</v>
      </c>
      <c r="B78" s="610"/>
      <c r="C78" s="610"/>
      <c r="D78" s="610"/>
      <c r="E78" s="610"/>
      <c r="F78" s="610"/>
      <c r="G78" s="610"/>
      <c r="H78" s="610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tabSelected="1" zoomScaleNormal="100" workbookViewId="0">
      <selection activeCell="F20" sqref="F20"/>
    </sheetView>
  </sheetViews>
  <sheetFormatPr baseColWidth="10" defaultRowHeight="15"/>
  <cols>
    <col min="1" max="1" width="16.85546875" style="157" customWidth="1"/>
    <col min="2" max="6" width="19.42578125" style="153" customWidth="1"/>
    <col min="7" max="16384" width="11.42578125" style="154"/>
  </cols>
  <sheetData>
    <row r="1" spans="1:7">
      <c r="A1" s="212" t="s">
        <v>434</v>
      </c>
      <c r="B1" s="239"/>
      <c r="C1" s="239"/>
      <c r="D1" s="239"/>
      <c r="E1" s="239"/>
      <c r="F1" s="239"/>
    </row>
    <row r="2" spans="1:7" ht="15.75">
      <c r="A2" s="138" t="s">
        <v>435</v>
      </c>
      <c r="B2" s="239"/>
      <c r="C2" s="239"/>
      <c r="D2" s="239"/>
      <c r="E2" s="239"/>
      <c r="F2" s="239"/>
    </row>
    <row r="3" spans="1:7">
      <c r="A3" s="212"/>
      <c r="B3" s="239"/>
      <c r="C3" s="239"/>
      <c r="D3" s="239"/>
      <c r="E3" s="239"/>
      <c r="F3" s="239"/>
    </row>
    <row r="4" spans="1:7">
      <c r="A4" s="211" t="s">
        <v>259</v>
      </c>
      <c r="B4" s="268" t="s">
        <v>426</v>
      </c>
      <c r="C4" s="268" t="s">
        <v>427</v>
      </c>
      <c r="D4" s="268" t="s">
        <v>428</v>
      </c>
      <c r="E4" s="268" t="s">
        <v>429</v>
      </c>
      <c r="F4" s="268" t="s">
        <v>430</v>
      </c>
    </row>
    <row r="5" spans="1:7">
      <c r="A5" s="211"/>
      <c r="B5" s="268" t="s">
        <v>431</v>
      </c>
      <c r="C5" s="268"/>
      <c r="D5" s="268" t="s">
        <v>432</v>
      </c>
      <c r="E5" s="268" t="s">
        <v>431</v>
      </c>
      <c r="F5" s="268" t="s">
        <v>433</v>
      </c>
    </row>
    <row r="6" spans="1:7">
      <c r="A6" s="212">
        <v>2011</v>
      </c>
      <c r="B6" s="239">
        <v>58.66</v>
      </c>
      <c r="C6" s="239">
        <v>146.12</v>
      </c>
      <c r="D6" s="239">
        <v>70.680000000000007</v>
      </c>
      <c r="E6" s="239">
        <v>135.63</v>
      </c>
      <c r="F6" s="239">
        <v>411.09</v>
      </c>
      <c r="G6" s="438"/>
    </row>
    <row r="7" spans="1:7">
      <c r="A7" s="212">
        <v>2012</v>
      </c>
      <c r="B7" s="239">
        <v>441.66</v>
      </c>
      <c r="C7" s="239">
        <v>12.71</v>
      </c>
      <c r="D7" s="239">
        <v>571.66999999999996</v>
      </c>
      <c r="E7" s="239">
        <v>941.67</v>
      </c>
      <c r="F7" s="264">
        <v>1967.71</v>
      </c>
      <c r="G7" s="438"/>
    </row>
    <row r="8" spans="1:7">
      <c r="A8" s="212">
        <v>2013</v>
      </c>
      <c r="B8" s="239">
        <v>336.98</v>
      </c>
      <c r="C8" s="239">
        <v>11.91</v>
      </c>
      <c r="D8" s="239">
        <v>505.37</v>
      </c>
      <c r="E8" s="239">
        <v>809.47</v>
      </c>
      <c r="F8" s="264">
        <v>1663.73</v>
      </c>
      <c r="G8" s="438"/>
    </row>
    <row r="9" spans="1:7">
      <c r="A9" s="212">
        <v>2014</v>
      </c>
      <c r="B9" s="239">
        <v>372.45</v>
      </c>
      <c r="C9" s="239">
        <v>120.64</v>
      </c>
      <c r="D9" s="239">
        <v>528.97</v>
      </c>
      <c r="E9" s="239">
        <v>535.11</v>
      </c>
      <c r="F9" s="264">
        <v>1557.17</v>
      </c>
      <c r="G9" s="438"/>
    </row>
    <row r="10" spans="1:7">
      <c r="A10" s="212">
        <v>2015</v>
      </c>
      <c r="B10" s="239">
        <v>208.18</v>
      </c>
      <c r="C10" s="239">
        <v>198.71</v>
      </c>
      <c r="D10" s="239">
        <v>352.16</v>
      </c>
      <c r="E10" s="239">
        <v>344.16</v>
      </c>
      <c r="F10" s="264">
        <v>1103.2</v>
      </c>
      <c r="G10" s="438"/>
    </row>
    <row r="11" spans="1:7">
      <c r="A11" s="212">
        <v>2016</v>
      </c>
      <c r="B11" s="239">
        <v>236.43</v>
      </c>
      <c r="C11" s="239">
        <v>205.76</v>
      </c>
      <c r="D11" s="239">
        <v>519.58000000000004</v>
      </c>
      <c r="E11" s="239">
        <v>101.5</v>
      </c>
      <c r="F11" s="264">
        <v>1063.27</v>
      </c>
      <c r="G11" s="438"/>
    </row>
    <row r="12" spans="1:7">
      <c r="A12" s="212">
        <v>2017</v>
      </c>
      <c r="B12" s="437">
        <v>638.01203592000002</v>
      </c>
      <c r="C12" s="437">
        <v>260.90940907000004</v>
      </c>
      <c r="D12" s="437">
        <v>808.82568502999993</v>
      </c>
      <c r="E12" s="437">
        <v>66.167433000000003</v>
      </c>
      <c r="F12" s="437">
        <v>1773.9145630200001</v>
      </c>
      <c r="G12" s="438"/>
    </row>
    <row r="13" spans="1:7">
      <c r="A13" s="220" t="s">
        <v>498</v>
      </c>
      <c r="B13" s="269">
        <f>SUM(B14:B15)</f>
        <v>51.380512000000003</v>
      </c>
      <c r="C13" s="269">
        <f t="shared" ref="B13:E13" si="0">SUM(C14:C15)</f>
        <v>42.970302009999997</v>
      </c>
      <c r="D13" s="269">
        <f t="shared" si="0"/>
        <v>53.883373939999998</v>
      </c>
      <c r="E13" s="269">
        <f>SUM(E14:E15)</f>
        <v>4.6292420000000005</v>
      </c>
      <c r="F13" s="269">
        <f>SUM(F14:F15)</f>
        <v>152.86342995000001</v>
      </c>
    </row>
    <row r="14" spans="1:7">
      <c r="A14" s="212" t="s">
        <v>137</v>
      </c>
      <c r="B14" s="264">
        <v>7.3141999999999999E-2</v>
      </c>
      <c r="C14" s="264">
        <v>28.185164029999999</v>
      </c>
      <c r="D14" s="264">
        <v>0.24851297</v>
      </c>
      <c r="E14" s="264" t="s">
        <v>54</v>
      </c>
      <c r="F14" s="264">
        <f>SUM(B14:E14)</f>
        <v>28.506819</v>
      </c>
      <c r="G14" s="439"/>
    </row>
    <row r="15" spans="1:7">
      <c r="A15" s="212" t="s">
        <v>138</v>
      </c>
      <c r="B15" s="264">
        <v>51.307370000000006</v>
      </c>
      <c r="C15" s="264">
        <v>14.785137980000002</v>
      </c>
      <c r="D15" s="264">
        <v>53.634860969999998</v>
      </c>
      <c r="E15" s="264">
        <v>4.6292420000000005</v>
      </c>
      <c r="F15" s="264">
        <f>SUM(B15:E15)</f>
        <v>124.35661095</v>
      </c>
      <c r="G15" s="439"/>
    </row>
    <row r="16" spans="1:7">
      <c r="A16" s="215" t="s">
        <v>430</v>
      </c>
      <c r="B16" s="270">
        <f>SUM(B6:B13)</f>
        <v>2343.7525479200003</v>
      </c>
      <c r="C16" s="270">
        <f>SUM(C6:C13)</f>
        <v>999.72971108000002</v>
      </c>
      <c r="D16" s="270">
        <f>SUM(D6:D13)</f>
        <v>3411.13905897</v>
      </c>
      <c r="E16" s="270">
        <f>SUM(E6:E13)</f>
        <v>2938.336675</v>
      </c>
      <c r="F16" s="270">
        <f>SUM(F6:F13)</f>
        <v>9692.947992970001</v>
      </c>
    </row>
    <row r="17" spans="1:6">
      <c r="B17" s="436"/>
      <c r="C17" s="436"/>
      <c r="D17" s="436"/>
      <c r="E17" s="436"/>
      <c r="F17" s="436"/>
    </row>
    <row r="18" spans="1:6" ht="31.5" customHeight="1">
      <c r="A18" s="634" t="s">
        <v>493</v>
      </c>
      <c r="B18" s="634"/>
      <c r="C18" s="634"/>
      <c r="D18" s="634"/>
      <c r="E18" s="634"/>
      <c r="F18" s="634"/>
    </row>
  </sheetData>
  <mergeCells count="1">
    <mergeCell ref="A18:F1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611" t="s">
        <v>172</v>
      </c>
      <c r="C2" s="611"/>
      <c r="D2" s="611"/>
      <c r="E2" s="611"/>
      <c r="F2" s="611"/>
      <c r="G2" s="611"/>
    </row>
    <row r="3" spans="2:8">
      <c r="B3" s="611" t="s">
        <v>171</v>
      </c>
      <c r="C3" s="611"/>
      <c r="D3" s="611"/>
      <c r="E3" s="611"/>
      <c r="F3" s="611"/>
      <c r="G3" s="611"/>
    </row>
    <row r="5" spans="2:8" ht="33.75">
      <c r="B5" s="85"/>
      <c r="C5" s="86" t="s">
        <v>128</v>
      </c>
      <c r="D5" s="85" t="s">
        <v>129</v>
      </c>
      <c r="E5" s="85" t="s">
        <v>130</v>
      </c>
      <c r="F5" s="87" t="s">
        <v>131</v>
      </c>
      <c r="G5" s="87" t="s">
        <v>132</v>
      </c>
      <c r="H5" s="87" t="s">
        <v>55</v>
      </c>
    </row>
    <row r="8" spans="2:8">
      <c r="B8" s="59">
        <v>2011</v>
      </c>
      <c r="C8" s="60" t="s">
        <v>133</v>
      </c>
      <c r="D8" s="61" t="s">
        <v>134</v>
      </c>
      <c r="E8" s="61">
        <v>74.252005180000012</v>
      </c>
      <c r="F8" s="61" t="s">
        <v>54</v>
      </c>
      <c r="G8" s="62" t="s">
        <v>54</v>
      </c>
      <c r="H8" s="62">
        <f>SUM(D8:G8)</f>
        <v>74.252005180000012</v>
      </c>
    </row>
    <row r="9" spans="2:8">
      <c r="B9" s="63"/>
      <c r="C9" s="64" t="s">
        <v>135</v>
      </c>
      <c r="D9" s="65">
        <v>5.07822101</v>
      </c>
      <c r="E9" s="65">
        <v>70.916692009999991</v>
      </c>
      <c r="F9" s="65">
        <v>5.4546779699999997</v>
      </c>
      <c r="G9" s="66" t="s">
        <v>54</v>
      </c>
      <c r="H9" s="66">
        <f t="shared" ref="H9:H61" si="0">SUM(D9:G9)</f>
        <v>81.44959098999999</v>
      </c>
    </row>
    <row r="10" spans="2:8">
      <c r="B10" s="67"/>
      <c r="C10" s="68" t="s">
        <v>136</v>
      </c>
      <c r="D10" s="69">
        <v>53.582341989999996</v>
      </c>
      <c r="E10" s="69">
        <v>0.95393199000000006</v>
      </c>
      <c r="F10" s="69">
        <v>65.223550990000007</v>
      </c>
      <c r="G10" s="70">
        <v>135.62538000999999</v>
      </c>
      <c r="H10" s="70">
        <f t="shared" si="0"/>
        <v>255.38520498</v>
      </c>
    </row>
    <row r="11" spans="2:8">
      <c r="B11" s="120"/>
      <c r="C11" s="118" t="s">
        <v>55</v>
      </c>
      <c r="D11" s="121">
        <f>SUM(D8:D10)</f>
        <v>58.660562999999996</v>
      </c>
      <c r="E11" s="121">
        <f>SUM(E8:E10)</f>
        <v>146.12262917999999</v>
      </c>
      <c r="F11" s="121">
        <f>SUM(F8:F10)</f>
        <v>70.678228960000013</v>
      </c>
      <c r="G11" s="121">
        <f>SUM(G8:G10)</f>
        <v>135.62538000999999</v>
      </c>
      <c r="H11" s="121">
        <f t="shared" si="0"/>
        <v>411.08680114999993</v>
      </c>
    </row>
    <row r="12" spans="2:8">
      <c r="B12" s="59">
        <v>2012</v>
      </c>
      <c r="C12" s="60" t="s">
        <v>137</v>
      </c>
      <c r="D12" s="61">
        <v>62.824097009999996</v>
      </c>
      <c r="E12" s="61">
        <v>4.1418440200000006</v>
      </c>
      <c r="F12" s="61">
        <v>74.358613950000006</v>
      </c>
      <c r="G12" s="62">
        <v>81.362797069999985</v>
      </c>
      <c r="H12" s="62">
        <f t="shared" si="0"/>
        <v>222.68735205000002</v>
      </c>
    </row>
    <row r="13" spans="2:8">
      <c r="B13" s="63"/>
      <c r="C13" s="64" t="s">
        <v>138</v>
      </c>
      <c r="D13" s="65">
        <v>48.167363980000005</v>
      </c>
      <c r="E13" s="65">
        <v>0.10188</v>
      </c>
      <c r="F13" s="65">
        <v>60.340161020000004</v>
      </c>
      <c r="G13" s="66">
        <v>48.651877030000001</v>
      </c>
      <c r="H13" s="66">
        <f t="shared" si="0"/>
        <v>157.26128203000002</v>
      </c>
    </row>
    <row r="14" spans="2:8">
      <c r="B14" s="63"/>
      <c r="C14" s="64" t="s">
        <v>139</v>
      </c>
      <c r="D14" s="65">
        <v>9.1524989899999998</v>
      </c>
      <c r="E14" s="65">
        <v>0.37464199999999998</v>
      </c>
      <c r="F14" s="65">
        <v>9.9011580099999996</v>
      </c>
      <c r="G14" s="66">
        <v>63.045594969999996</v>
      </c>
      <c r="H14" s="66">
        <f t="shared" si="0"/>
        <v>82.473893969999992</v>
      </c>
    </row>
    <row r="15" spans="2:8">
      <c r="B15" s="63"/>
      <c r="C15" s="64" t="s">
        <v>140</v>
      </c>
      <c r="D15" s="65" t="s">
        <v>134</v>
      </c>
      <c r="E15" s="65">
        <v>0.65635500000000002</v>
      </c>
      <c r="F15" s="65" t="s">
        <v>54</v>
      </c>
      <c r="G15" s="66" t="s">
        <v>54</v>
      </c>
      <c r="H15" s="66">
        <f t="shared" si="0"/>
        <v>0.65635500000000002</v>
      </c>
    </row>
    <row r="16" spans="2:8">
      <c r="B16" s="63"/>
      <c r="C16" s="64" t="s">
        <v>141</v>
      </c>
      <c r="D16" s="65">
        <v>39.030414999999998</v>
      </c>
      <c r="E16" s="65">
        <v>1.0892379699999999</v>
      </c>
      <c r="F16" s="65">
        <v>49.080779019999994</v>
      </c>
      <c r="G16" s="66">
        <v>145.60501001</v>
      </c>
      <c r="H16" s="66">
        <f t="shared" si="0"/>
        <v>234.805442</v>
      </c>
    </row>
    <row r="17" spans="2:8">
      <c r="B17" s="63"/>
      <c r="C17" s="64" t="s">
        <v>142</v>
      </c>
      <c r="D17" s="65">
        <v>79.399479990000003</v>
      </c>
      <c r="E17" s="65">
        <v>0.66559897000000001</v>
      </c>
      <c r="F17" s="65">
        <v>102.48355596000002</v>
      </c>
      <c r="G17" s="66">
        <v>107.716645</v>
      </c>
      <c r="H17" s="66">
        <f t="shared" si="0"/>
        <v>290.26527992000001</v>
      </c>
    </row>
    <row r="18" spans="2:8">
      <c r="B18" s="63"/>
      <c r="C18" s="64" t="s">
        <v>143</v>
      </c>
      <c r="D18" s="65" t="s">
        <v>134</v>
      </c>
      <c r="E18" s="65">
        <v>0.35561801999999998</v>
      </c>
      <c r="F18" s="65">
        <v>0.39148200000000005</v>
      </c>
      <c r="G18" s="66" t="s">
        <v>54</v>
      </c>
      <c r="H18" s="66">
        <f t="shared" si="0"/>
        <v>0.74710001999999998</v>
      </c>
    </row>
    <row r="19" spans="2:8">
      <c r="B19" s="63"/>
      <c r="C19" s="64" t="s">
        <v>144</v>
      </c>
      <c r="D19" s="65">
        <v>18.247289000000002</v>
      </c>
      <c r="E19" s="65">
        <v>1.148998</v>
      </c>
      <c r="F19" s="65">
        <v>25.069594939999998</v>
      </c>
      <c r="G19" s="66" t="s">
        <v>54</v>
      </c>
      <c r="H19" s="66">
        <f t="shared" si="0"/>
        <v>44.465881940000003</v>
      </c>
    </row>
    <row r="20" spans="2:8">
      <c r="B20" s="63"/>
      <c r="C20" s="64" t="s">
        <v>145</v>
      </c>
      <c r="D20" s="65">
        <v>96.126011009999985</v>
      </c>
      <c r="E20" s="65">
        <v>1.207028</v>
      </c>
      <c r="F20" s="65">
        <v>124.00815412</v>
      </c>
      <c r="G20" s="66">
        <v>274.66685699999999</v>
      </c>
      <c r="H20" s="66">
        <f t="shared" si="0"/>
        <v>496.00805012999996</v>
      </c>
    </row>
    <row r="21" spans="2:8">
      <c r="B21" s="63"/>
      <c r="C21" s="64" t="s">
        <v>133</v>
      </c>
      <c r="D21" s="65" t="s">
        <v>134</v>
      </c>
      <c r="E21" s="65">
        <v>1.6384880000000002</v>
      </c>
      <c r="F21" s="65" t="s">
        <v>54</v>
      </c>
      <c r="G21" s="66" t="s">
        <v>54</v>
      </c>
      <c r="H21" s="66">
        <f t="shared" si="0"/>
        <v>1.6384880000000002</v>
      </c>
    </row>
    <row r="22" spans="2:8">
      <c r="B22" s="63"/>
      <c r="C22" s="64" t="s">
        <v>135</v>
      </c>
      <c r="D22" s="65">
        <v>37.156631010000005</v>
      </c>
      <c r="E22" s="65">
        <v>1.271609</v>
      </c>
      <c r="F22" s="65">
        <v>54.745559030000003</v>
      </c>
      <c r="G22" s="66" t="s">
        <v>54</v>
      </c>
      <c r="H22" s="66">
        <f t="shared" si="0"/>
        <v>93.173799040000006</v>
      </c>
    </row>
    <row r="23" spans="2:8">
      <c r="B23" s="67"/>
      <c r="C23" s="68" t="s">
        <v>146</v>
      </c>
      <c r="D23" s="69">
        <v>51.55153301</v>
      </c>
      <c r="E23" s="69">
        <v>5.9597000000000004E-2</v>
      </c>
      <c r="F23" s="69">
        <v>71.292634950000007</v>
      </c>
      <c r="G23" s="70">
        <v>220.61931699000002</v>
      </c>
      <c r="H23" s="70">
        <f t="shared" si="0"/>
        <v>343.52308195000001</v>
      </c>
    </row>
    <row r="24" spans="2:8">
      <c r="B24" s="120"/>
      <c r="C24" s="118" t="s">
        <v>55</v>
      </c>
      <c r="D24" s="121">
        <f>SUM(D12:D23)</f>
        <v>441.65531900000008</v>
      </c>
      <c r="E24" s="121">
        <f>SUM(E12:E23)</f>
        <v>12.710895980000002</v>
      </c>
      <c r="F24" s="121">
        <f>SUM(F12:F23)</f>
        <v>571.671693</v>
      </c>
      <c r="G24" s="121">
        <f>SUM(G12:G23)</f>
        <v>941.66809807000004</v>
      </c>
      <c r="H24" s="121">
        <f t="shared" si="0"/>
        <v>1967.70600605</v>
      </c>
    </row>
    <row r="25" spans="2:8">
      <c r="B25" s="59">
        <v>2013</v>
      </c>
      <c r="C25" s="60" t="s">
        <v>137</v>
      </c>
      <c r="D25" s="61">
        <v>7.6820100000000004E-3</v>
      </c>
      <c r="E25" s="61">
        <v>1.6654300100000001</v>
      </c>
      <c r="F25" s="61">
        <v>0.67418499999999992</v>
      </c>
      <c r="G25" s="62">
        <v>0</v>
      </c>
      <c r="H25" s="62">
        <f t="shared" si="0"/>
        <v>2.3472970200000001</v>
      </c>
    </row>
    <row r="26" spans="2:8">
      <c r="B26" s="63"/>
      <c r="C26" s="64" t="s">
        <v>138</v>
      </c>
      <c r="D26" s="65">
        <v>21.660934000000001</v>
      </c>
      <c r="E26" s="65">
        <v>2.360214</v>
      </c>
      <c r="F26" s="65">
        <v>33.753632039999999</v>
      </c>
      <c r="G26" s="66">
        <v>5.4566549999999996</v>
      </c>
      <c r="H26" s="66">
        <f t="shared" si="0"/>
        <v>63.231435039999994</v>
      </c>
    </row>
    <row r="27" spans="2:8">
      <c r="B27" s="63"/>
      <c r="C27" s="64" t="s">
        <v>139</v>
      </c>
      <c r="D27" s="65">
        <v>65.725545979999993</v>
      </c>
      <c r="E27" s="65">
        <v>1.359478</v>
      </c>
      <c r="F27" s="65">
        <v>90.361466989999997</v>
      </c>
      <c r="G27" s="66">
        <v>293.31292001999998</v>
      </c>
      <c r="H27" s="66">
        <f t="shared" si="0"/>
        <v>450.75941098999999</v>
      </c>
    </row>
    <row r="28" spans="2:8">
      <c r="B28" s="63"/>
      <c r="C28" s="64" t="s">
        <v>120</v>
      </c>
      <c r="D28" s="65">
        <v>1.3670899599999999</v>
      </c>
      <c r="E28" s="65">
        <v>0.489813</v>
      </c>
      <c r="F28" s="65">
        <v>0.87217999999999996</v>
      </c>
      <c r="G28" s="66">
        <v>1.9000000000000001E-5</v>
      </c>
      <c r="H28" s="66">
        <f t="shared" si="0"/>
        <v>2.7291019599999999</v>
      </c>
    </row>
    <row r="29" spans="2:8">
      <c r="B29" s="63"/>
      <c r="C29" s="64" t="s">
        <v>141</v>
      </c>
      <c r="D29" s="65">
        <v>23.826887970000001</v>
      </c>
      <c r="E29" s="65">
        <v>0.68775702000000005</v>
      </c>
      <c r="F29" s="65">
        <v>34.449959069999998</v>
      </c>
      <c r="G29" s="66">
        <v>132.62300809000001</v>
      </c>
      <c r="H29" s="66">
        <f t="shared" si="0"/>
        <v>191.58761215000001</v>
      </c>
    </row>
    <row r="30" spans="2:8">
      <c r="B30" s="63"/>
      <c r="C30" s="64" t="s">
        <v>142</v>
      </c>
      <c r="D30" s="65">
        <v>73.42502300999999</v>
      </c>
      <c r="E30" s="65">
        <v>0.47390100000000002</v>
      </c>
      <c r="F30" s="65">
        <v>112.57678302000001</v>
      </c>
      <c r="G30" s="66">
        <v>20.224245</v>
      </c>
      <c r="H30" s="66">
        <f t="shared" si="0"/>
        <v>206.69995202999999</v>
      </c>
    </row>
    <row r="31" spans="2:8">
      <c r="B31" s="63"/>
      <c r="C31" s="64" t="s">
        <v>143</v>
      </c>
      <c r="D31" s="65">
        <v>0</v>
      </c>
      <c r="E31" s="65">
        <v>0.63022696999999994</v>
      </c>
      <c r="F31" s="65">
        <v>0.32477</v>
      </c>
      <c r="G31" s="66">
        <v>0</v>
      </c>
      <c r="H31" s="66">
        <f t="shared" si="0"/>
        <v>0.95499696999999995</v>
      </c>
    </row>
    <row r="32" spans="2:8">
      <c r="B32" s="63"/>
      <c r="C32" s="64" t="s">
        <v>147</v>
      </c>
      <c r="D32" s="65">
        <v>25.174167000000001</v>
      </c>
      <c r="E32" s="65">
        <v>0.69820694999999999</v>
      </c>
      <c r="F32" s="65">
        <v>45.54200307</v>
      </c>
      <c r="G32" s="66">
        <v>72.417529980000012</v>
      </c>
      <c r="H32" s="66">
        <f t="shared" si="0"/>
        <v>143.831907</v>
      </c>
    </row>
    <row r="33" spans="2:8">
      <c r="B33" s="63"/>
      <c r="C33" s="64" t="s">
        <v>148</v>
      </c>
      <c r="D33" s="65">
        <v>41.106206010000008</v>
      </c>
      <c r="E33" s="65">
        <v>0.65959699999999999</v>
      </c>
      <c r="F33" s="65">
        <v>60.56780002</v>
      </c>
      <c r="G33" s="66">
        <v>96.463214010000016</v>
      </c>
      <c r="H33" s="66">
        <f t="shared" si="0"/>
        <v>198.79681704000001</v>
      </c>
    </row>
    <row r="34" spans="2:8">
      <c r="B34" s="63"/>
      <c r="C34" s="64" t="s">
        <v>149</v>
      </c>
      <c r="D34" s="65">
        <v>3.9786000000000002E-2</v>
      </c>
      <c r="E34" s="65">
        <v>0.80451007999999991</v>
      </c>
      <c r="F34" s="65">
        <v>1.1600559499999998</v>
      </c>
      <c r="G34" s="66">
        <v>0.2</v>
      </c>
      <c r="H34" s="66">
        <f t="shared" si="0"/>
        <v>2.2043520299999999</v>
      </c>
    </row>
    <row r="35" spans="2:8">
      <c r="B35" s="63"/>
      <c r="C35" s="64" t="s">
        <v>135</v>
      </c>
      <c r="D35" s="65">
        <v>13.09331203</v>
      </c>
      <c r="E35" s="65">
        <v>0.6853490000000001</v>
      </c>
      <c r="F35" s="65">
        <v>20.488748059999999</v>
      </c>
      <c r="G35" s="66">
        <v>178.25462704</v>
      </c>
      <c r="H35" s="66">
        <f t="shared" si="0"/>
        <v>212.52203613</v>
      </c>
    </row>
    <row r="36" spans="2:8">
      <c r="B36" s="67"/>
      <c r="C36" s="68" t="s">
        <v>136</v>
      </c>
      <c r="D36" s="69">
        <v>71.55782400999999</v>
      </c>
      <c r="E36" s="69">
        <v>1.3957080000000002</v>
      </c>
      <c r="F36" s="69">
        <v>104.59380802</v>
      </c>
      <c r="G36" s="70">
        <v>10.52248393</v>
      </c>
      <c r="H36" s="70">
        <f t="shared" si="0"/>
        <v>188.06982395999998</v>
      </c>
    </row>
    <row r="37" spans="2:8">
      <c r="B37" s="120"/>
      <c r="C37" s="118" t="s">
        <v>55</v>
      </c>
      <c r="D37" s="121">
        <f>SUM(D25:D36)</f>
        <v>336.98445797999995</v>
      </c>
      <c r="E37" s="121">
        <f>SUM(E25:E36)</f>
        <v>11.910191030000002</v>
      </c>
      <c r="F37" s="121">
        <f>SUM(F25:F36)</f>
        <v>505.36539124000001</v>
      </c>
      <c r="G37" s="121">
        <f>SUM(G25:G36)</f>
        <v>809.47470207000003</v>
      </c>
      <c r="H37" s="121">
        <f t="shared" si="0"/>
        <v>1663.7347423199999</v>
      </c>
    </row>
    <row r="38" spans="2:8">
      <c r="B38" s="59">
        <v>2014</v>
      </c>
      <c r="C38" s="60" t="s">
        <v>137</v>
      </c>
      <c r="D38" s="61" t="s">
        <v>54</v>
      </c>
      <c r="E38" s="61">
        <v>1.3267860900000001</v>
      </c>
      <c r="F38" s="61" t="s">
        <v>54</v>
      </c>
      <c r="G38" s="62" t="s">
        <v>54</v>
      </c>
      <c r="H38" s="62">
        <f t="shared" si="0"/>
        <v>1.3267860900000001</v>
      </c>
    </row>
    <row r="39" spans="2:8">
      <c r="B39" s="63"/>
      <c r="C39" s="64" t="s">
        <v>138</v>
      </c>
      <c r="D39" s="65">
        <v>10.899421019999998</v>
      </c>
      <c r="E39" s="65">
        <v>0.32034800000000002</v>
      </c>
      <c r="F39" s="65">
        <v>15.217180990000001</v>
      </c>
      <c r="G39" s="66">
        <v>55.58428601</v>
      </c>
      <c r="H39" s="66">
        <f t="shared" si="0"/>
        <v>82.021236020000003</v>
      </c>
    </row>
    <row r="40" spans="2:8">
      <c r="B40" s="63"/>
      <c r="C40" s="64" t="s">
        <v>139</v>
      </c>
      <c r="D40" s="65">
        <v>61.024490990000004</v>
      </c>
      <c r="E40" s="65">
        <v>0.82191999999999998</v>
      </c>
      <c r="F40" s="65">
        <v>98.17055302</v>
      </c>
      <c r="G40" s="66">
        <v>182.77540000999997</v>
      </c>
      <c r="H40" s="66">
        <f t="shared" si="0"/>
        <v>342.79236401999998</v>
      </c>
    </row>
    <row r="41" spans="2:8">
      <c r="B41" s="63"/>
      <c r="C41" s="64" t="s">
        <v>140</v>
      </c>
      <c r="D41" s="65">
        <v>3.6859999999999997E-2</v>
      </c>
      <c r="E41" s="65">
        <v>0.92506001000000004</v>
      </c>
      <c r="F41" s="65">
        <v>7.8101000000000004E-2</v>
      </c>
      <c r="G41" s="66">
        <v>3.8099999999999999E-4</v>
      </c>
      <c r="H41" s="66">
        <f t="shared" si="0"/>
        <v>1.04040201</v>
      </c>
    </row>
    <row r="42" spans="2:8">
      <c r="B42" s="63"/>
      <c r="C42" s="64" t="s">
        <v>141</v>
      </c>
      <c r="D42" s="65">
        <v>38.302218000000018</v>
      </c>
      <c r="E42" s="65">
        <v>42.345388</v>
      </c>
      <c r="F42" s="65">
        <v>54.057368050000008</v>
      </c>
      <c r="G42" s="66">
        <v>1.9800000000000002E-4</v>
      </c>
      <c r="H42" s="66">
        <f t="shared" si="0"/>
        <v>134.70517205000004</v>
      </c>
    </row>
    <row r="43" spans="2:8">
      <c r="B43" s="63"/>
      <c r="C43" s="64" t="s">
        <v>142</v>
      </c>
      <c r="D43" s="65">
        <v>64.771010009999998</v>
      </c>
      <c r="E43" s="65">
        <v>10.538568999999999</v>
      </c>
      <c r="F43" s="65">
        <v>88.058616010000009</v>
      </c>
      <c r="G43" s="66">
        <v>101.32263998000001</v>
      </c>
      <c r="H43" s="66">
        <f t="shared" si="0"/>
        <v>264.69083499999999</v>
      </c>
    </row>
    <row r="44" spans="2:8">
      <c r="B44" s="63"/>
      <c r="C44" s="64" t="s">
        <v>143</v>
      </c>
      <c r="D44" s="65" t="s">
        <v>54</v>
      </c>
      <c r="E44" s="65">
        <v>0.33582699999999999</v>
      </c>
      <c r="F44" s="65">
        <v>0.26256699999999999</v>
      </c>
      <c r="G44" s="66">
        <v>2.1699999999999999E-4</v>
      </c>
      <c r="H44" s="66">
        <f t="shared" si="0"/>
        <v>0.598611</v>
      </c>
    </row>
    <row r="45" spans="2:8">
      <c r="B45" s="63"/>
      <c r="C45" s="64" t="s">
        <v>144</v>
      </c>
      <c r="D45" s="65">
        <v>40.871275009999998</v>
      </c>
      <c r="E45" s="65">
        <v>11.906943</v>
      </c>
      <c r="F45" s="65">
        <v>46.515311079999996</v>
      </c>
      <c r="G45" s="66" t="s">
        <v>54</v>
      </c>
      <c r="H45" s="66">
        <f t="shared" si="0"/>
        <v>99.293529089999993</v>
      </c>
    </row>
    <row r="46" spans="2:8">
      <c r="B46" s="63"/>
      <c r="C46" s="64" t="s">
        <v>145</v>
      </c>
      <c r="D46" s="65">
        <v>45.749031000000002</v>
      </c>
      <c r="E46" s="65">
        <v>10.390864029999999</v>
      </c>
      <c r="F46" s="65">
        <v>76.482171969999996</v>
      </c>
      <c r="G46" s="66">
        <v>81.299084989999983</v>
      </c>
      <c r="H46" s="66">
        <f t="shared" si="0"/>
        <v>213.92115199</v>
      </c>
    </row>
    <row r="47" spans="2:8">
      <c r="B47" s="63"/>
      <c r="C47" s="64" t="s">
        <v>133</v>
      </c>
      <c r="D47" s="65" t="s">
        <v>54</v>
      </c>
      <c r="E47" s="65">
        <v>10.64740407</v>
      </c>
      <c r="F47" s="65">
        <v>0.13961199999999999</v>
      </c>
      <c r="G47" s="66">
        <v>1.9000000000000001E-5</v>
      </c>
      <c r="H47" s="66">
        <f t="shared" si="0"/>
        <v>10.78703507</v>
      </c>
    </row>
    <row r="48" spans="2:8">
      <c r="B48" s="63"/>
      <c r="C48" s="64" t="s">
        <v>135</v>
      </c>
      <c r="D48" s="65">
        <v>6.2949449999999993</v>
      </c>
      <c r="E48" s="65">
        <v>10.467304</v>
      </c>
      <c r="F48" s="65">
        <v>11.64411799</v>
      </c>
      <c r="G48" s="66">
        <v>31.104816010000004</v>
      </c>
      <c r="H48" s="66">
        <f t="shared" si="0"/>
        <v>59.511183000000003</v>
      </c>
    </row>
    <row r="49" spans="2:9">
      <c r="B49" s="67"/>
      <c r="C49" s="68" t="s">
        <v>146</v>
      </c>
      <c r="D49" s="69">
        <v>104.50301395999999</v>
      </c>
      <c r="E49" s="69">
        <v>20.614069000000001</v>
      </c>
      <c r="F49" s="69">
        <v>138.34492804000004</v>
      </c>
      <c r="G49" s="70">
        <v>83.019745959999995</v>
      </c>
      <c r="H49" s="70">
        <f t="shared" si="0"/>
        <v>346.48175695999998</v>
      </c>
    </row>
    <row r="50" spans="2:9">
      <c r="B50" s="120"/>
      <c r="C50" s="118" t="s">
        <v>55</v>
      </c>
      <c r="D50" s="121">
        <f>SUM(D38:D49)</f>
        <v>372.45226499</v>
      </c>
      <c r="E50" s="121">
        <f>SUM(E38:E49)</f>
        <v>120.64048220000002</v>
      </c>
      <c r="F50" s="121">
        <f>SUM(F38:F49)</f>
        <v>528.97052714999995</v>
      </c>
      <c r="G50" s="121">
        <f>SUM(G38:G49)</f>
        <v>535.10678796000002</v>
      </c>
      <c r="H50" s="121">
        <f t="shared" si="0"/>
        <v>1557.1700622999999</v>
      </c>
    </row>
    <row r="51" spans="2:9">
      <c r="B51" s="59">
        <v>2015</v>
      </c>
      <c r="C51" s="60" t="s">
        <v>137</v>
      </c>
      <c r="D51" s="61" t="s">
        <v>54</v>
      </c>
      <c r="E51" s="61">
        <v>6.7580000000000001E-3</v>
      </c>
      <c r="F51" s="61">
        <v>4.6379999999999998E-3</v>
      </c>
      <c r="G51" s="62" t="s">
        <v>54</v>
      </c>
      <c r="H51" s="62">
        <f t="shared" si="0"/>
        <v>1.1396E-2</v>
      </c>
    </row>
    <row r="52" spans="2:9">
      <c r="B52" s="63"/>
      <c r="C52" s="64" t="s">
        <v>138</v>
      </c>
      <c r="D52" s="65">
        <v>21.104106980000001</v>
      </c>
      <c r="E52" s="65">
        <v>20.560317009999999</v>
      </c>
      <c r="F52" s="65">
        <v>27.443180969999997</v>
      </c>
      <c r="G52" s="66">
        <v>70.524554000000009</v>
      </c>
      <c r="H52" s="66">
        <f t="shared" si="0"/>
        <v>139.63215896000003</v>
      </c>
    </row>
    <row r="53" spans="2:9">
      <c r="B53" s="63"/>
      <c r="C53" s="64" t="s">
        <v>139</v>
      </c>
      <c r="D53" s="65">
        <v>39.545321969999996</v>
      </c>
      <c r="E53" s="65">
        <v>11.567159999999999</v>
      </c>
      <c r="F53" s="65">
        <v>68.441786059999998</v>
      </c>
      <c r="G53" s="66">
        <v>73.175221010000001</v>
      </c>
      <c r="H53" s="66">
        <f t="shared" si="0"/>
        <v>192.72948904</v>
      </c>
      <c r="I53" s="58"/>
    </row>
    <row r="54" spans="2:9">
      <c r="B54" s="63"/>
      <c r="C54" s="64" t="s">
        <v>140</v>
      </c>
      <c r="D54" s="65" t="s">
        <v>54</v>
      </c>
      <c r="E54" s="65">
        <v>16.368392979999999</v>
      </c>
      <c r="F54" s="65" t="s">
        <v>54</v>
      </c>
      <c r="G54" s="66">
        <v>2.0000000000000002E-5</v>
      </c>
      <c r="H54" s="66">
        <f t="shared" si="0"/>
        <v>16.368412979999999</v>
      </c>
      <c r="I54" s="58"/>
    </row>
    <row r="55" spans="2:9">
      <c r="B55" s="63"/>
      <c r="C55" s="64" t="s">
        <v>141</v>
      </c>
      <c r="D55" s="65">
        <v>17.089969980000003</v>
      </c>
      <c r="E55" s="65">
        <v>17.583893009999997</v>
      </c>
      <c r="F55" s="65">
        <v>16.96176904</v>
      </c>
      <c r="G55" s="66">
        <v>48.619993999999998</v>
      </c>
      <c r="H55" s="66">
        <f t="shared" si="0"/>
        <v>100.25562603</v>
      </c>
      <c r="I55" s="58"/>
    </row>
    <row r="56" spans="2:9">
      <c r="B56" s="63"/>
      <c r="C56" s="64" t="s">
        <v>142</v>
      </c>
      <c r="D56" s="65">
        <v>32.906866999999998</v>
      </c>
      <c r="E56" s="65">
        <v>19.527011039999998</v>
      </c>
      <c r="F56" s="65">
        <v>63.153355050000002</v>
      </c>
      <c r="G56" s="66">
        <v>1.2717000000000001E-2</v>
      </c>
      <c r="H56" s="66">
        <f t="shared" si="0"/>
        <v>115.59995008999999</v>
      </c>
      <c r="I56" s="58"/>
    </row>
    <row r="57" spans="2:9">
      <c r="B57" s="63"/>
      <c r="C57" s="64" t="s">
        <v>143</v>
      </c>
      <c r="D57" s="65">
        <v>4.5823999999999997E-2</v>
      </c>
      <c r="E57" s="65">
        <v>21.45757699</v>
      </c>
      <c r="F57" s="65">
        <v>0.34621499999999999</v>
      </c>
      <c r="G57" s="66">
        <v>5.2659999999999998E-3</v>
      </c>
      <c r="H57" s="66">
        <f t="shared" si="0"/>
        <v>21.854881989999999</v>
      </c>
      <c r="I57" s="58"/>
    </row>
    <row r="58" spans="2:9">
      <c r="B58" s="63"/>
      <c r="C58" s="64" t="s">
        <v>147</v>
      </c>
      <c r="D58" s="65">
        <v>22.478963090000001</v>
      </c>
      <c r="E58" s="65">
        <v>17.745928980000002</v>
      </c>
      <c r="F58" s="65">
        <v>24.046518980000002</v>
      </c>
      <c r="G58" s="66">
        <v>28.710903979999998</v>
      </c>
      <c r="H58" s="66">
        <f t="shared" si="0"/>
        <v>92.982315030000009</v>
      </c>
      <c r="I58" s="58"/>
    </row>
    <row r="59" spans="2:9">
      <c r="B59" s="63"/>
      <c r="C59" s="64" t="s">
        <v>154</v>
      </c>
      <c r="D59" s="65">
        <v>34.952205970000001</v>
      </c>
      <c r="E59" s="65">
        <v>25.846466009999997</v>
      </c>
      <c r="F59" s="65">
        <v>69.470865990000007</v>
      </c>
      <c r="G59" s="66">
        <v>63.415780930000004</v>
      </c>
      <c r="H59" s="66">
        <f t="shared" si="0"/>
        <v>193.6853189</v>
      </c>
      <c r="I59" s="58"/>
    </row>
    <row r="60" spans="2:9">
      <c r="B60" s="63"/>
      <c r="C60" s="64" t="s">
        <v>149</v>
      </c>
      <c r="D60" s="65">
        <v>0.65587099000000004</v>
      </c>
      <c r="E60" s="65">
        <v>8.1258590000000002</v>
      </c>
      <c r="F60" s="65">
        <v>0.90228700000000006</v>
      </c>
      <c r="G60" s="66" t="s">
        <v>54</v>
      </c>
      <c r="H60" s="66">
        <f t="shared" si="0"/>
        <v>9.6840169899999999</v>
      </c>
      <c r="I60" s="58"/>
    </row>
    <row r="61" spans="2:9">
      <c r="B61" s="63"/>
      <c r="C61" s="64" t="s">
        <v>135</v>
      </c>
      <c r="D61" s="65">
        <v>3.9933909999999999</v>
      </c>
      <c r="E61" s="65">
        <v>24.51756</v>
      </c>
      <c r="F61" s="65">
        <v>22.891978910000002</v>
      </c>
      <c r="G61" s="66">
        <v>13.276207990000001</v>
      </c>
      <c r="H61" s="66">
        <f t="shared" si="0"/>
        <v>64.679137900000001</v>
      </c>
      <c r="I61" s="58"/>
    </row>
    <row r="62" spans="2:9">
      <c r="B62" s="67"/>
      <c r="C62" s="68" t="s">
        <v>146</v>
      </c>
      <c r="D62" s="69">
        <v>35.403344019999999</v>
      </c>
      <c r="E62" s="69">
        <v>15.398918</v>
      </c>
      <c r="F62" s="69">
        <v>58.496908980000008</v>
      </c>
      <c r="G62" s="70">
        <v>46.422501979999993</v>
      </c>
      <c r="H62" s="70">
        <f>SUM(D62:G62)</f>
        <v>155.72167297999999</v>
      </c>
      <c r="I62" s="58"/>
    </row>
    <row r="63" spans="2:9">
      <c r="B63" s="117"/>
      <c r="C63" s="118" t="s">
        <v>55</v>
      </c>
      <c r="D63" s="119">
        <f>SUM(D51:D62)</f>
        <v>208.17586499999999</v>
      </c>
      <c r="E63" s="119">
        <f>SUM(E51:E62)</f>
        <v>198.70584102000001</v>
      </c>
      <c r="F63" s="119">
        <f>SUM(F51:F62)</f>
        <v>352.15950397999995</v>
      </c>
      <c r="G63" s="119">
        <f>SUM(G51:G62)</f>
        <v>344.16316688999996</v>
      </c>
      <c r="H63" s="119">
        <f>SUM(H51:H62)</f>
        <v>1103.20437689</v>
      </c>
    </row>
    <row r="64" spans="2:9">
      <c r="B64" s="59">
        <v>2016</v>
      </c>
      <c r="C64" s="60" t="s">
        <v>137</v>
      </c>
      <c r="D64" s="61">
        <v>1.376401E-2</v>
      </c>
      <c r="E64" s="61">
        <v>14.001267029999999</v>
      </c>
      <c r="F64" s="61">
        <v>1.0660019999999999</v>
      </c>
      <c r="G64" s="62">
        <v>4.2499999999999998E-4</v>
      </c>
      <c r="H64" s="66">
        <f>SUM(D64:G64)</f>
        <v>15.081458039999998</v>
      </c>
    </row>
    <row r="65" spans="2:8">
      <c r="B65" s="63"/>
      <c r="C65" s="64" t="s">
        <v>138</v>
      </c>
      <c r="D65" s="65">
        <v>5.1839040400000007</v>
      </c>
      <c r="E65" s="65">
        <v>1.8508910000000001</v>
      </c>
      <c r="F65" s="65">
        <v>27.817612949999997</v>
      </c>
      <c r="G65" s="66">
        <v>5.931448969999999</v>
      </c>
      <c r="H65" s="66">
        <f>SUM(D65:G65)</f>
        <v>40.783856959999994</v>
      </c>
    </row>
    <row r="66" spans="2:8">
      <c r="B66" s="63"/>
      <c r="C66" s="64" t="s">
        <v>139</v>
      </c>
      <c r="D66" s="65">
        <v>29.740412020000001</v>
      </c>
      <c r="E66" s="65">
        <v>12.69303</v>
      </c>
      <c r="F66" s="65">
        <v>67.868325979999995</v>
      </c>
      <c r="G66" s="66">
        <v>54.457932</v>
      </c>
      <c r="H66" s="66">
        <f>SUM(D66:G66)</f>
        <v>164.75970000000001</v>
      </c>
    </row>
    <row r="67" spans="2:8">
      <c r="B67" s="63"/>
      <c r="C67" s="64" t="s">
        <v>140</v>
      </c>
      <c r="D67" s="65" t="s">
        <v>54</v>
      </c>
      <c r="E67" s="65">
        <v>6.7270079800000007</v>
      </c>
      <c r="F67" s="65">
        <v>0.33634199999999997</v>
      </c>
      <c r="G67" s="66" t="s">
        <v>54</v>
      </c>
      <c r="H67" s="66">
        <f>SUM(D67:G67)</f>
        <v>7.0633499800000008</v>
      </c>
    </row>
    <row r="68" spans="2:8">
      <c r="B68" s="63"/>
      <c r="C68" s="64" t="s">
        <v>141</v>
      </c>
      <c r="D68" s="65">
        <v>14.202285009999999</v>
      </c>
      <c r="E68" s="65">
        <v>17.326237039999999</v>
      </c>
      <c r="F68" s="65">
        <v>35.276917049999994</v>
      </c>
      <c r="G68" s="66">
        <v>8.4021020000000011</v>
      </c>
      <c r="H68" s="66">
        <f t="shared" ref="H68:H73" si="1">SUM(D68:G68)</f>
        <v>75.2075411</v>
      </c>
    </row>
    <row r="69" spans="2:8" ht="13.9" customHeight="1">
      <c r="B69" s="63"/>
      <c r="C69" s="64" t="s">
        <v>142</v>
      </c>
      <c r="D69" s="65">
        <v>34.191086000000006</v>
      </c>
      <c r="E69" s="65">
        <v>16.941938990000004</v>
      </c>
      <c r="F69" s="65">
        <v>70.099692960000013</v>
      </c>
      <c r="G69" s="66">
        <v>4.0374099999999995</v>
      </c>
      <c r="H69" s="66">
        <f t="shared" si="1"/>
        <v>125.27012795000002</v>
      </c>
    </row>
    <row r="70" spans="2:8">
      <c r="B70" s="63"/>
      <c r="C70" s="64" t="s">
        <v>143</v>
      </c>
      <c r="D70" s="65" t="s">
        <v>54</v>
      </c>
      <c r="E70" s="65">
        <v>8.5411700499999998</v>
      </c>
      <c r="F70" s="65" t="s">
        <v>54</v>
      </c>
      <c r="G70" s="66">
        <v>2.0000000000000002E-5</v>
      </c>
      <c r="H70" s="66">
        <f t="shared" si="1"/>
        <v>8.5411900499999991</v>
      </c>
    </row>
    <row r="71" spans="2:8">
      <c r="B71" s="63"/>
      <c r="C71" s="64" t="s">
        <v>147</v>
      </c>
      <c r="D71" s="65">
        <v>29.751061050000001</v>
      </c>
      <c r="E71" s="65">
        <v>19.108841000000002</v>
      </c>
      <c r="F71" s="65">
        <v>46.702360999999996</v>
      </c>
      <c r="G71" s="66">
        <v>6.2599240199999997</v>
      </c>
      <c r="H71" s="66">
        <f t="shared" si="1"/>
        <v>101.82218707</v>
      </c>
    </row>
    <row r="72" spans="2:8" s="123" customFormat="1">
      <c r="B72" s="63"/>
      <c r="C72" s="64" t="s">
        <v>163</v>
      </c>
      <c r="D72" s="65">
        <v>34.012697000000003</v>
      </c>
      <c r="E72" s="65">
        <v>40.359092960000005</v>
      </c>
      <c r="F72" s="65">
        <v>110.10975304000002</v>
      </c>
      <c r="G72" s="66">
        <v>6.5678010000000002</v>
      </c>
      <c r="H72" s="66">
        <f t="shared" si="1"/>
        <v>191.04934400000002</v>
      </c>
    </row>
    <row r="73" spans="2:8" s="122" customFormat="1">
      <c r="B73" s="63"/>
      <c r="C73" s="64" t="s">
        <v>149</v>
      </c>
      <c r="D73" s="65" t="s">
        <v>54</v>
      </c>
      <c r="E73" s="65">
        <v>18.577441060000002</v>
      </c>
      <c r="F73" s="65">
        <v>0.412051</v>
      </c>
      <c r="G73" s="66" t="s">
        <v>54</v>
      </c>
      <c r="H73" s="66">
        <f t="shared" si="1"/>
        <v>18.989492060000003</v>
      </c>
    </row>
    <row r="74" spans="2:8" s="124" customFormat="1">
      <c r="B74" s="63"/>
      <c r="C74" s="64" t="s">
        <v>135</v>
      </c>
      <c r="D74" s="65">
        <v>22.671478</v>
      </c>
      <c r="E74" s="65">
        <v>16.640420979999998</v>
      </c>
      <c r="F74" s="65">
        <v>43.419377040000001</v>
      </c>
      <c r="G74" s="66">
        <v>4.0992090000000001</v>
      </c>
      <c r="H74" s="66">
        <f>SUM(D74:G74)</f>
        <v>86.830485019999998</v>
      </c>
    </row>
    <row r="75" spans="2:8" s="124" customFormat="1">
      <c r="B75" s="63"/>
      <c r="C75" s="64" t="s">
        <v>146</v>
      </c>
      <c r="D75" s="65">
        <v>66.662418029999998</v>
      </c>
      <c r="E75" s="65">
        <v>32.99460697</v>
      </c>
      <c r="F75" s="65">
        <v>116.46721398999999</v>
      </c>
      <c r="G75" s="66">
        <v>11.746722999999999</v>
      </c>
      <c r="H75" s="66">
        <f>SUM(D75:G75)</f>
        <v>227.87096198999998</v>
      </c>
    </row>
    <row r="76" spans="2:8">
      <c r="B76" s="114"/>
      <c r="C76" s="115" t="s">
        <v>55</v>
      </c>
      <c r="D76" s="116">
        <f>SUM(D64:D75)</f>
        <v>236.42910516000001</v>
      </c>
      <c r="E76" s="116">
        <f>SUM(E64:E75)</f>
        <v>205.76194506000002</v>
      </c>
      <c r="F76" s="116">
        <f>SUM(F64:F75)</f>
        <v>519.57564901000001</v>
      </c>
      <c r="G76" s="116">
        <f>SUM(G64:G75)</f>
        <v>101.50299499</v>
      </c>
      <c r="H76" s="116">
        <f>SUM(H64:H75)</f>
        <v>1063.26969422</v>
      </c>
    </row>
    <row r="77" spans="2:8">
      <c r="B77" s="59">
        <v>2017</v>
      </c>
      <c r="C77" s="60" t="s">
        <v>137</v>
      </c>
      <c r="D77" s="61" t="s">
        <v>54</v>
      </c>
      <c r="E77" s="61">
        <v>23.579535010000001</v>
      </c>
      <c r="F77" s="61">
        <v>0.10778700000000001</v>
      </c>
      <c r="G77" s="62" t="s">
        <v>54</v>
      </c>
      <c r="H77" s="66">
        <f t="shared" ref="H77:H84" si="2">SUM(D77:G77)</f>
        <v>23.687322009999999</v>
      </c>
    </row>
    <row r="78" spans="2:8" s="124" customFormat="1">
      <c r="B78" s="63"/>
      <c r="C78" s="64" t="s">
        <v>138</v>
      </c>
      <c r="D78" s="65">
        <v>23.927438019999997</v>
      </c>
      <c r="E78" s="65">
        <v>14.150867060000001</v>
      </c>
      <c r="F78" s="65">
        <v>36.297165070000005</v>
      </c>
      <c r="G78" s="66">
        <v>3.716189</v>
      </c>
      <c r="H78" s="66">
        <f t="shared" si="2"/>
        <v>78.091659150000012</v>
      </c>
    </row>
    <row r="79" spans="2:8" s="124" customFormat="1">
      <c r="B79" s="63"/>
      <c r="C79" s="64" t="s">
        <v>139</v>
      </c>
      <c r="D79" s="65">
        <v>103.44074098</v>
      </c>
      <c r="E79" s="65">
        <v>19.484278009999997</v>
      </c>
      <c r="F79" s="65">
        <v>142.27080000999999</v>
      </c>
      <c r="G79" s="66">
        <v>11.723566999999999</v>
      </c>
      <c r="H79" s="66">
        <f t="shared" si="2"/>
        <v>276.91938599999997</v>
      </c>
    </row>
    <row r="80" spans="2:8" s="124" customFormat="1">
      <c r="B80" s="63"/>
      <c r="C80" s="64" t="s">
        <v>140</v>
      </c>
      <c r="D80" s="65" t="s">
        <v>54</v>
      </c>
      <c r="E80" s="65">
        <v>19.206987939999998</v>
      </c>
      <c r="F80" s="65">
        <v>5.8699999999999996E-4</v>
      </c>
      <c r="G80" s="66">
        <v>2.1000000000000002E-5</v>
      </c>
      <c r="H80" s="66">
        <f t="shared" si="2"/>
        <v>19.207595939999997</v>
      </c>
    </row>
    <row r="81" spans="2:9" s="124" customFormat="1">
      <c r="B81" s="63"/>
      <c r="C81" s="64" t="s">
        <v>141</v>
      </c>
      <c r="D81" s="65">
        <v>72.041577029999999</v>
      </c>
      <c r="E81" s="65">
        <v>22.194449049999996</v>
      </c>
      <c r="F81" s="65">
        <v>75.500301989999997</v>
      </c>
      <c r="G81" s="66">
        <v>3.9121709999999998</v>
      </c>
      <c r="H81" s="66">
        <f t="shared" si="2"/>
        <v>173.64849906999999</v>
      </c>
    </row>
    <row r="82" spans="2:9" s="124" customFormat="1" ht="13.9" customHeight="1">
      <c r="B82" s="63"/>
      <c r="C82" s="64" t="s">
        <v>142</v>
      </c>
      <c r="D82" s="65">
        <v>101.02857698</v>
      </c>
      <c r="E82" s="65">
        <v>7.7686800099999997</v>
      </c>
      <c r="F82" s="65">
        <v>135.75231900999998</v>
      </c>
      <c r="G82" s="66">
        <v>14.114968000000001</v>
      </c>
      <c r="H82" s="66">
        <f t="shared" si="2"/>
        <v>258.66454399999998</v>
      </c>
    </row>
    <row r="83" spans="2:9" s="124" customFormat="1">
      <c r="B83" s="63"/>
      <c r="C83" s="64" t="s">
        <v>143</v>
      </c>
      <c r="D83" s="65" t="s">
        <v>54</v>
      </c>
      <c r="E83" s="65">
        <v>35.725807950000004</v>
      </c>
      <c r="F83" s="65">
        <v>0.118573</v>
      </c>
      <c r="G83" s="66" t="s">
        <v>54</v>
      </c>
      <c r="H83" s="66">
        <f t="shared" si="2"/>
        <v>35.844380950000001</v>
      </c>
    </row>
    <row r="84" spans="2:9" s="124" customFormat="1">
      <c r="B84" s="63"/>
      <c r="C84" s="64" t="s">
        <v>147</v>
      </c>
      <c r="D84" s="65">
        <v>54.845904000000004</v>
      </c>
      <c r="E84" s="65">
        <v>17.303361020000001</v>
      </c>
      <c r="F84" s="65">
        <v>68.335785999999999</v>
      </c>
      <c r="G84" s="66" t="s">
        <v>54</v>
      </c>
      <c r="H84" s="66">
        <f t="shared" si="2"/>
        <v>140.48505102000001</v>
      </c>
    </row>
    <row r="85" spans="2:9" s="124" customFormat="1">
      <c r="B85" s="63"/>
      <c r="C85" s="64" t="s">
        <v>163</v>
      </c>
      <c r="D85" s="65"/>
      <c r="E85" s="65"/>
      <c r="F85" s="65"/>
      <c r="G85" s="66"/>
      <c r="H85" s="66"/>
    </row>
    <row r="86" spans="2:9" s="124" customFormat="1">
      <c r="B86" s="63"/>
      <c r="C86" s="64" t="s">
        <v>149</v>
      </c>
      <c r="D86" s="65"/>
      <c r="E86" s="65"/>
      <c r="F86" s="65"/>
      <c r="G86" s="66"/>
      <c r="H86" s="66"/>
    </row>
    <row r="87" spans="2:9" s="124" customFormat="1">
      <c r="B87" s="63"/>
      <c r="C87" s="64" t="s">
        <v>135</v>
      </c>
      <c r="D87" s="65"/>
      <c r="E87" s="65"/>
      <c r="F87" s="65"/>
      <c r="G87" s="66"/>
      <c r="H87" s="66"/>
    </row>
    <row r="88" spans="2:9" s="124" customFormat="1">
      <c r="B88" s="63"/>
      <c r="C88" s="64" t="s">
        <v>146</v>
      </c>
      <c r="D88" s="65"/>
      <c r="E88" s="65"/>
      <c r="F88" s="65"/>
      <c r="G88" s="66"/>
      <c r="H88" s="66"/>
    </row>
    <row r="89" spans="2:9" s="124" customFormat="1">
      <c r="B89" s="114"/>
      <c r="C89" s="115" t="s">
        <v>55</v>
      </c>
      <c r="D89" s="116">
        <f>SUM(D77:D88)</f>
        <v>355.28423700999997</v>
      </c>
      <c r="E89" s="116">
        <f>SUM(E77:E88)</f>
        <v>159.41396605</v>
      </c>
      <c r="F89" s="116">
        <f>SUM(F77:F88)</f>
        <v>458.38331907999998</v>
      </c>
      <c r="G89" s="116">
        <f>SUM(G77:G88)</f>
        <v>33.466915999999998</v>
      </c>
      <c r="H89" s="116">
        <f>SUM(H77:H88)</f>
        <v>1006.5484381399999</v>
      </c>
    </row>
    <row r="90" spans="2:9" ht="15.75" thickBot="1"/>
    <row r="91" spans="2:9" ht="15.75" thickBot="1">
      <c r="B91" s="111" t="s">
        <v>151</v>
      </c>
      <c r="C91" s="112"/>
      <c r="D91" s="113">
        <f>D11+D24+D37+D50+D63+D76+D89</f>
        <v>2009.64181214</v>
      </c>
      <c r="E91" s="113">
        <f>E11+E24+E37+E50+E63+E76+E89</f>
        <v>855.26595052000005</v>
      </c>
      <c r="F91" s="113">
        <f>F11+F24+F37+F50+F63+F76+F89</f>
        <v>3006.8043124199999</v>
      </c>
      <c r="G91" s="113">
        <f>G11+G24+G37+G50+G63+G76+G89</f>
        <v>2901.00804599</v>
      </c>
      <c r="H91" s="113">
        <f>H11+H24+H37+H50+H63+H76+H89</f>
        <v>8772.7201210700005</v>
      </c>
    </row>
    <row r="92" spans="2:9">
      <c r="C92" s="64"/>
      <c r="D92" s="65"/>
      <c r="E92" s="65"/>
      <c r="F92" s="65"/>
      <c r="G92" s="65"/>
      <c r="H92" s="65"/>
    </row>
    <row r="94" spans="2:9">
      <c r="B94" s="73" t="s">
        <v>150</v>
      </c>
      <c r="C94" s="72"/>
      <c r="D94" s="71"/>
      <c r="E94" s="71"/>
      <c r="F94" s="71"/>
      <c r="G94" s="71"/>
      <c r="H94" s="71"/>
      <c r="I94" s="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612" t="s">
        <v>53</v>
      </c>
      <c r="C14" s="612"/>
      <c r="D14" s="612"/>
      <c r="E14" s="612"/>
      <c r="F14" s="612"/>
      <c r="G14" s="612"/>
      <c r="H14" s="612"/>
      <c r="I14" s="612"/>
      <c r="J14" s="612"/>
      <c r="K14" s="612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C00000"/>
  </sheetPr>
  <dimension ref="A1:H96"/>
  <sheetViews>
    <sheetView topLeftCell="A66" zoomScale="115" zoomScaleNormal="115" workbookViewId="0">
      <selection activeCell="E37" sqref="E37"/>
    </sheetView>
  </sheetViews>
  <sheetFormatPr baseColWidth="10" defaultColWidth="11.5703125" defaultRowHeight="12" customHeight="1"/>
  <cols>
    <col min="1" max="1" width="33.42578125" style="228" customWidth="1"/>
    <col min="2" max="3" width="12.28515625" style="226" customWidth="1"/>
    <col min="4" max="4" width="12.5703125" style="227" customWidth="1"/>
    <col min="5" max="5" width="12.28515625" style="226" customWidth="1"/>
    <col min="6" max="6" width="12.28515625" style="228" customWidth="1"/>
    <col min="7" max="7" width="12.5703125" style="227" customWidth="1"/>
    <col min="8" max="8" width="11" style="227" customWidth="1"/>
    <col min="9" max="16384" width="11.5703125" style="228"/>
  </cols>
  <sheetData>
    <row r="1" spans="1:8" ht="12" customHeight="1">
      <c r="A1" s="225" t="s">
        <v>226</v>
      </c>
    </row>
    <row r="2" spans="1:8" ht="15.75">
      <c r="A2" s="229" t="s">
        <v>227</v>
      </c>
    </row>
    <row r="3" spans="1:8" ht="12" customHeight="1" thickBot="1">
      <c r="B3" s="230"/>
      <c r="C3" s="230"/>
      <c r="E3" s="230"/>
      <c r="F3" s="230"/>
    </row>
    <row r="4" spans="1:8" ht="12" customHeight="1" thickBot="1">
      <c r="A4" s="234"/>
      <c r="B4" s="604" t="s">
        <v>505</v>
      </c>
      <c r="C4" s="605"/>
      <c r="D4" s="606"/>
      <c r="E4" s="607" t="s">
        <v>508</v>
      </c>
      <c r="F4" s="608"/>
      <c r="G4" s="608"/>
      <c r="H4" s="609"/>
    </row>
    <row r="5" spans="1:8" ht="12" customHeight="1" thickBot="1">
      <c r="A5" s="142" t="s">
        <v>216</v>
      </c>
      <c r="B5" s="513">
        <v>2017</v>
      </c>
      <c r="C5" s="514">
        <v>2018</v>
      </c>
      <c r="D5" s="515" t="s">
        <v>214</v>
      </c>
      <c r="E5" s="513">
        <v>2017</v>
      </c>
      <c r="F5" s="514">
        <v>2018</v>
      </c>
      <c r="G5" s="516" t="s">
        <v>214</v>
      </c>
      <c r="H5" s="517" t="s">
        <v>215</v>
      </c>
    </row>
    <row r="6" spans="1:8" s="523" customFormat="1" ht="11.25" customHeight="1">
      <c r="A6" s="231" t="s">
        <v>443</v>
      </c>
      <c r="B6" s="518">
        <v>178282.56701500001</v>
      </c>
      <c r="C6" s="519">
        <v>178510.022956</v>
      </c>
      <c r="D6" s="520">
        <v>1.2758170628137666E-3</v>
      </c>
      <c r="E6" s="518">
        <v>374599.21890300006</v>
      </c>
      <c r="F6" s="519">
        <v>367018.92769600003</v>
      </c>
      <c r="G6" s="521">
        <v>-2.0235736820804484E-2</v>
      </c>
      <c r="H6" s="522">
        <v>1</v>
      </c>
    </row>
    <row r="7" spans="1:8" ht="11.25" customHeight="1">
      <c r="A7" s="524" t="s">
        <v>581</v>
      </c>
      <c r="B7" s="525">
        <v>27931.791949999999</v>
      </c>
      <c r="C7" s="526">
        <v>41338.719415</v>
      </c>
      <c r="D7" s="527">
        <v>0.47998808987978303</v>
      </c>
      <c r="E7" s="525">
        <v>63926.196084000003</v>
      </c>
      <c r="F7" s="526">
        <v>74053.836565000005</v>
      </c>
      <c r="G7" s="528">
        <v>0.15842707843420123</v>
      </c>
      <c r="H7" s="529">
        <v>0.2017711648548503</v>
      </c>
    </row>
    <row r="8" spans="1:8" ht="11.25" customHeight="1">
      <c r="A8" s="524" t="s">
        <v>34</v>
      </c>
      <c r="B8" s="525">
        <v>40874.853429000003</v>
      </c>
      <c r="C8" s="526">
        <v>32738.434946999998</v>
      </c>
      <c r="D8" s="527">
        <v>-0.19905682343627329</v>
      </c>
      <c r="E8" s="525">
        <v>84112.547401000003</v>
      </c>
      <c r="F8" s="526">
        <v>72445.300101999994</v>
      </c>
      <c r="G8" s="528">
        <v>-0.13870995064954239</v>
      </c>
      <c r="H8" s="529">
        <v>0.19738845774735106</v>
      </c>
    </row>
    <row r="9" spans="1:8" ht="11.25" customHeight="1">
      <c r="A9" s="530" t="s">
        <v>36</v>
      </c>
      <c r="B9" s="525">
        <v>25627.047780000001</v>
      </c>
      <c r="C9" s="526">
        <v>25486.465045999998</v>
      </c>
      <c r="D9" s="527">
        <v>-5.4857170910539432E-3</v>
      </c>
      <c r="E9" s="525">
        <v>48283.452248000001</v>
      </c>
      <c r="F9" s="526">
        <v>55457.518372999999</v>
      </c>
      <c r="G9" s="528">
        <v>0.148582294574787</v>
      </c>
      <c r="H9" s="529">
        <v>0.1511026113043826</v>
      </c>
    </row>
    <row r="10" spans="1:8" ht="11.25" customHeight="1">
      <c r="A10" s="530" t="s">
        <v>582</v>
      </c>
      <c r="B10" s="525">
        <v>34572.252708</v>
      </c>
      <c r="C10" s="526">
        <v>23295.764051999999</v>
      </c>
      <c r="D10" s="527">
        <v>-0.32617164843847823</v>
      </c>
      <c r="E10" s="525">
        <v>73644.279827999999</v>
      </c>
      <c r="F10" s="526">
        <v>55019.507003999999</v>
      </c>
      <c r="G10" s="528">
        <v>-0.25290182574259823</v>
      </c>
      <c r="H10" s="529">
        <v>0.14990918138579595</v>
      </c>
    </row>
    <row r="11" spans="1:8" ht="11.25" customHeight="1">
      <c r="A11" s="530" t="s">
        <v>583</v>
      </c>
      <c r="B11" s="525">
        <v>11280.045428000001</v>
      </c>
      <c r="C11" s="526">
        <v>18752.531057</v>
      </c>
      <c r="D11" s="527">
        <v>0.66245173183889405</v>
      </c>
      <c r="E11" s="525">
        <v>26552.525649000003</v>
      </c>
      <c r="F11" s="526">
        <v>35484.488806999994</v>
      </c>
      <c r="G11" s="528">
        <v>0.3363884579596057</v>
      </c>
      <c r="H11" s="529">
        <v>9.6682994061798422E-2</v>
      </c>
    </row>
    <row r="12" spans="1:8" ht="11.25" customHeight="1">
      <c r="A12" s="530" t="s">
        <v>37</v>
      </c>
      <c r="B12" s="525">
        <v>11332.368301</v>
      </c>
      <c r="C12" s="526">
        <v>11212.915237000001</v>
      </c>
      <c r="D12" s="527">
        <v>-1.0540873789767202E-2</v>
      </c>
      <c r="E12" s="525">
        <v>22586.947364</v>
      </c>
      <c r="F12" s="526">
        <v>23527.15696</v>
      </c>
      <c r="G12" s="528">
        <v>4.1626235756786922E-2</v>
      </c>
      <c r="H12" s="529">
        <v>6.4103388639093373E-2</v>
      </c>
    </row>
    <row r="13" spans="1:8" ht="11.25" customHeight="1">
      <c r="A13" s="530" t="s">
        <v>35</v>
      </c>
      <c r="B13" s="531">
        <v>12440.763383</v>
      </c>
      <c r="C13" s="532">
        <v>10202.275487999999</v>
      </c>
      <c r="D13" s="527">
        <v>-0.17993171528837526</v>
      </c>
      <c r="E13" s="531">
        <v>26687.370172999999</v>
      </c>
      <c r="F13" s="532">
        <v>19453.771708</v>
      </c>
      <c r="G13" s="528">
        <v>-0.27104950461991706</v>
      </c>
      <c r="H13" s="529">
        <v>5.3004818661868749E-2</v>
      </c>
    </row>
    <row r="14" spans="1:8" ht="11.25" customHeight="1">
      <c r="A14" s="530" t="s">
        <v>39</v>
      </c>
      <c r="B14" s="531">
        <v>3067.0815489999995</v>
      </c>
      <c r="C14" s="532">
        <v>4692.2964170000005</v>
      </c>
      <c r="D14" s="527">
        <v>0.5298896824343946</v>
      </c>
      <c r="E14" s="531">
        <v>6130.2666560000007</v>
      </c>
      <c r="F14" s="532">
        <v>9533.9368749999994</v>
      </c>
      <c r="G14" s="528">
        <v>0.55522384424642524</v>
      </c>
      <c r="H14" s="529">
        <v>2.5976689907657603E-2</v>
      </c>
    </row>
    <row r="15" spans="1:8" ht="11.25" customHeight="1">
      <c r="A15" s="530" t="s">
        <v>38</v>
      </c>
      <c r="B15" s="531">
        <v>4541.4348279999995</v>
      </c>
      <c r="C15" s="532">
        <v>4469.5966130000006</v>
      </c>
      <c r="D15" s="527">
        <v>-1.5818396106244581E-2</v>
      </c>
      <c r="E15" s="531">
        <v>9115.2271840000012</v>
      </c>
      <c r="F15" s="532">
        <v>9034.0231000000003</v>
      </c>
      <c r="G15" s="528">
        <v>-8.9086187717338783E-3</v>
      </c>
      <c r="H15" s="529">
        <v>2.4614597281704328E-2</v>
      </c>
    </row>
    <row r="16" spans="1:8" ht="11.25" customHeight="1">
      <c r="A16" s="530" t="s">
        <v>41</v>
      </c>
      <c r="B16" s="531">
        <v>2378.7481979999998</v>
      </c>
      <c r="C16" s="532">
        <v>2381.0266200000001</v>
      </c>
      <c r="D16" s="527">
        <v>9.5782395207533177E-4</v>
      </c>
      <c r="E16" s="531">
        <v>4869.1051749999997</v>
      </c>
      <c r="F16" s="532">
        <v>5232.5556660000002</v>
      </c>
      <c r="G16" s="528">
        <v>7.4644206263217772E-2</v>
      </c>
      <c r="H16" s="529">
        <v>1.4256909579154186E-2</v>
      </c>
    </row>
    <row r="17" spans="1:8" ht="11.25" customHeight="1">
      <c r="A17" s="530" t="s">
        <v>40</v>
      </c>
      <c r="B17" s="531">
        <v>2416.9030050000001</v>
      </c>
      <c r="C17" s="532">
        <v>2446.3129199999998</v>
      </c>
      <c r="D17" s="527">
        <v>1.2168429986291418E-2</v>
      </c>
      <c r="E17" s="531">
        <v>4784.0130300000001</v>
      </c>
      <c r="F17" s="532">
        <v>4692.1835220000003</v>
      </c>
      <c r="G17" s="528">
        <v>-1.9195078989991732E-2</v>
      </c>
      <c r="H17" s="529">
        <v>1.2784581851011544E-2</v>
      </c>
    </row>
    <row r="18" spans="1:8" ht="11.25" customHeight="1">
      <c r="A18" s="530" t="s">
        <v>42</v>
      </c>
      <c r="B18" s="531">
        <v>1117.1112370000001</v>
      </c>
      <c r="C18" s="532">
        <v>962.986627</v>
      </c>
      <c r="D18" s="527">
        <v>-0.13796711096909331</v>
      </c>
      <c r="E18" s="531">
        <v>2423.203962</v>
      </c>
      <c r="F18" s="532">
        <v>1993.5819799999999</v>
      </c>
      <c r="G18" s="528">
        <v>-0.17729501467363484</v>
      </c>
      <c r="H18" s="529">
        <v>5.4318233463187329E-3</v>
      </c>
    </row>
    <row r="19" spans="1:8" ht="11.25" customHeight="1">
      <c r="A19" s="530" t="s">
        <v>43</v>
      </c>
      <c r="B19" s="531">
        <v>378.250879</v>
      </c>
      <c r="C19" s="532">
        <v>337.01323500000001</v>
      </c>
      <c r="D19" s="527">
        <v>-0.10902193832046581</v>
      </c>
      <c r="E19" s="531">
        <v>805.41852900000004</v>
      </c>
      <c r="F19" s="532">
        <v>736.22268499999996</v>
      </c>
      <c r="G19" s="528">
        <v>-8.5912903054158662E-2</v>
      </c>
      <c r="H19" s="529">
        <v>2.0059529071748843E-3</v>
      </c>
    </row>
    <row r="20" spans="1:8" ht="11.25" customHeight="1">
      <c r="A20" s="530" t="s">
        <v>584</v>
      </c>
      <c r="B20" s="531">
        <v>158.76345000000001</v>
      </c>
      <c r="C20" s="532">
        <v>165.13117</v>
      </c>
      <c r="D20" s="527">
        <v>4.0108223901659912E-2</v>
      </c>
      <c r="E20" s="531">
        <v>320.48669000000001</v>
      </c>
      <c r="F20" s="532">
        <v>309.15185000000002</v>
      </c>
      <c r="G20" s="528">
        <v>-3.5367584220112214E-2</v>
      </c>
      <c r="H20" s="529">
        <v>8.4233217055243806E-4</v>
      </c>
    </row>
    <row r="21" spans="1:8" ht="11.25" customHeight="1" thickBot="1">
      <c r="A21" s="530" t="s">
        <v>45</v>
      </c>
      <c r="B21" s="531">
        <v>63.785035999999998</v>
      </c>
      <c r="C21" s="532">
        <v>28.554112</v>
      </c>
      <c r="D21" s="527">
        <v>-0.55233838858380513</v>
      </c>
      <c r="E21" s="531">
        <v>99.269821000000007</v>
      </c>
      <c r="F21" s="532">
        <v>45.692499000000005</v>
      </c>
      <c r="G21" s="528">
        <v>-0.53971409901101763</v>
      </c>
      <c r="H21" s="529">
        <v>1.2449630128571156E-4</v>
      </c>
    </row>
    <row r="22" spans="1:8" ht="11.25" customHeight="1">
      <c r="A22" s="500" t="s">
        <v>444</v>
      </c>
      <c r="B22" s="533">
        <v>11695528.170198431</v>
      </c>
      <c r="C22" s="534">
        <v>10712968.225367809</v>
      </c>
      <c r="D22" s="520">
        <v>-8.4011592339566121E-2</v>
      </c>
      <c r="E22" s="533">
        <v>23910685.669543773</v>
      </c>
      <c r="F22" s="534">
        <v>22265026.438826311</v>
      </c>
      <c r="G22" s="521">
        <v>-6.8825263041854989E-2</v>
      </c>
      <c r="H22" s="522">
        <v>1</v>
      </c>
    </row>
    <row r="23" spans="1:8" ht="11.25" customHeight="1">
      <c r="A23" s="530" t="s">
        <v>44</v>
      </c>
      <c r="B23" s="531">
        <v>3203436.2921750001</v>
      </c>
      <c r="C23" s="532">
        <v>2821956.6357239997</v>
      </c>
      <c r="D23" s="527">
        <v>-0.11908451477022863</v>
      </c>
      <c r="E23" s="531">
        <v>6400681.6105359998</v>
      </c>
      <c r="F23" s="532">
        <v>5862002.2010869998</v>
      </c>
      <c r="G23" s="528">
        <v>-8.4159694580385525E-2</v>
      </c>
      <c r="H23" s="529">
        <v>0.26328296609900687</v>
      </c>
    </row>
    <row r="24" spans="1:8" ht="11.25" customHeight="1">
      <c r="A24" s="530" t="s">
        <v>40</v>
      </c>
      <c r="B24" s="531">
        <v>2678821.9502480002</v>
      </c>
      <c r="C24" s="532">
        <v>1937482.7595780001</v>
      </c>
      <c r="D24" s="527">
        <v>-0.27674074814915128</v>
      </c>
      <c r="E24" s="531">
        <v>5544929.6317829993</v>
      </c>
      <c r="F24" s="532">
        <v>4134288.6802310003</v>
      </c>
      <c r="G24" s="528">
        <v>-0.25440195732446125</v>
      </c>
      <c r="H24" s="529">
        <v>0.18568532544032931</v>
      </c>
    </row>
    <row r="25" spans="1:8" ht="11.25" customHeight="1">
      <c r="A25" s="530" t="s">
        <v>34</v>
      </c>
      <c r="B25" s="531">
        <v>1547519.3198642617</v>
      </c>
      <c r="C25" s="532">
        <v>1975437.1226366183</v>
      </c>
      <c r="D25" s="527">
        <v>0.27651855280869175</v>
      </c>
      <c r="E25" s="531">
        <v>3136815.6560765379</v>
      </c>
      <c r="F25" s="532">
        <v>4000842.2721921601</v>
      </c>
      <c r="G25" s="528">
        <v>0.27544704912507623</v>
      </c>
      <c r="H25" s="529">
        <v>0.17969178178092757</v>
      </c>
    </row>
    <row r="26" spans="1:8" ht="11.25" customHeight="1">
      <c r="A26" s="530" t="s">
        <v>45</v>
      </c>
      <c r="B26" s="531">
        <v>872721.13313600002</v>
      </c>
      <c r="C26" s="532">
        <v>885800.9360300001</v>
      </c>
      <c r="D26" s="527">
        <v>1.4987379584816107E-2</v>
      </c>
      <c r="E26" s="531">
        <v>1839121.4449820002</v>
      </c>
      <c r="F26" s="532">
        <v>1949417.87843</v>
      </c>
      <c r="G26" s="528">
        <v>5.9972349161030669E-2</v>
      </c>
      <c r="H26" s="529">
        <v>8.755515668423175E-2</v>
      </c>
    </row>
    <row r="27" spans="1:8" ht="11.25" customHeight="1">
      <c r="A27" s="530" t="s">
        <v>43</v>
      </c>
      <c r="B27" s="531">
        <v>870636.59966016747</v>
      </c>
      <c r="C27" s="532">
        <v>927422.14746624744</v>
      </c>
      <c r="D27" s="527">
        <v>6.5223019372542934E-2</v>
      </c>
      <c r="E27" s="531">
        <v>1678574.3357926041</v>
      </c>
      <c r="F27" s="532">
        <v>1876721.9078951923</v>
      </c>
      <c r="G27" s="528">
        <v>0.11804515765399515</v>
      </c>
      <c r="H27" s="529">
        <v>8.4290127076719637E-2</v>
      </c>
    </row>
    <row r="28" spans="1:8" ht="11.25" customHeight="1">
      <c r="A28" s="530" t="s">
        <v>28</v>
      </c>
      <c r="B28" s="531">
        <v>1113683.4118629999</v>
      </c>
      <c r="C28" s="532">
        <v>831702.57844700001</v>
      </c>
      <c r="D28" s="527">
        <v>-0.25319658209175866</v>
      </c>
      <c r="E28" s="531">
        <v>2340543.902671</v>
      </c>
      <c r="F28" s="532">
        <v>1688502.4414050002</v>
      </c>
      <c r="G28" s="528">
        <v>-0.27858544354664661</v>
      </c>
      <c r="H28" s="529">
        <v>7.5836534308378237E-2</v>
      </c>
    </row>
    <row r="29" spans="1:8" ht="11.25" customHeight="1">
      <c r="A29" s="530" t="s">
        <v>36</v>
      </c>
      <c r="B29" s="531">
        <v>305281.18</v>
      </c>
      <c r="C29" s="532">
        <v>410881.80681999994</v>
      </c>
      <c r="D29" s="527">
        <v>0.34591266589050762</v>
      </c>
      <c r="E29" s="531">
        <v>604648.23339999991</v>
      </c>
      <c r="F29" s="532">
        <v>838075.30472000001</v>
      </c>
      <c r="G29" s="528">
        <v>0.38605433444734527</v>
      </c>
      <c r="H29" s="529">
        <v>3.7640885225204285E-2</v>
      </c>
    </row>
    <row r="30" spans="1:8" ht="11.25" customHeight="1">
      <c r="A30" s="530" t="s">
        <v>37</v>
      </c>
      <c r="B30" s="531">
        <v>256722.614256</v>
      </c>
      <c r="C30" s="532">
        <v>232763.39939999999</v>
      </c>
      <c r="D30" s="527">
        <v>-9.3327247096775978E-2</v>
      </c>
      <c r="E30" s="531">
        <v>641283.91757500009</v>
      </c>
      <c r="F30" s="532">
        <v>493728.67719999998</v>
      </c>
      <c r="G30" s="528">
        <v>-0.2300934676998867</v>
      </c>
      <c r="H30" s="529">
        <v>2.2175077067908777E-2</v>
      </c>
    </row>
    <row r="31" spans="1:8" ht="11.25" customHeight="1">
      <c r="A31" s="530" t="s">
        <v>581</v>
      </c>
      <c r="B31" s="531">
        <v>310583.23445399996</v>
      </c>
      <c r="C31" s="532">
        <v>220842.82311999999</v>
      </c>
      <c r="D31" s="527">
        <v>-0.28894158273469617</v>
      </c>
      <c r="E31" s="531">
        <v>631471.31752200006</v>
      </c>
      <c r="F31" s="532">
        <v>459761.08108999999</v>
      </c>
      <c r="G31" s="528">
        <v>-0.27192088012139648</v>
      </c>
      <c r="H31" s="529">
        <v>2.0649473844246469E-2</v>
      </c>
    </row>
    <row r="32" spans="1:8" ht="11.25" customHeight="1">
      <c r="A32" s="530" t="s">
        <v>38</v>
      </c>
      <c r="B32" s="531">
        <v>118261.82618599999</v>
      </c>
      <c r="C32" s="532">
        <v>140472.50943599999</v>
      </c>
      <c r="D32" s="527">
        <v>0.18780940533649004</v>
      </c>
      <c r="E32" s="531">
        <v>285324.78250600002</v>
      </c>
      <c r="F32" s="532">
        <v>321500.554046</v>
      </c>
      <c r="G32" s="528">
        <v>0.12678804561689017</v>
      </c>
      <c r="H32" s="529">
        <v>1.4439711308195857E-2</v>
      </c>
    </row>
    <row r="33" spans="1:8" ht="11.25" customHeight="1">
      <c r="A33" s="530" t="s">
        <v>582</v>
      </c>
      <c r="B33" s="531">
        <v>258825.68518500001</v>
      </c>
      <c r="C33" s="532">
        <v>77957.712018999999</v>
      </c>
      <c r="D33" s="527">
        <v>-0.69880225773080284</v>
      </c>
      <c r="E33" s="531">
        <v>447988.58111899998</v>
      </c>
      <c r="F33" s="532">
        <v>194970.64322599999</v>
      </c>
      <c r="G33" s="528">
        <v>-0.56478657840118118</v>
      </c>
      <c r="H33" s="529">
        <v>8.7568116643241562E-3</v>
      </c>
    </row>
    <row r="34" spans="1:8" ht="11.25" customHeight="1">
      <c r="A34" s="530" t="s">
        <v>583</v>
      </c>
      <c r="B34" s="531">
        <v>67317.587270999997</v>
      </c>
      <c r="C34" s="532">
        <v>52292.772017000003</v>
      </c>
      <c r="D34" s="527">
        <v>-0.22319301482857201</v>
      </c>
      <c r="E34" s="531">
        <v>127725.279765</v>
      </c>
      <c r="F34" s="532">
        <v>107805.801833</v>
      </c>
      <c r="G34" s="528">
        <v>-0.15595564142548424</v>
      </c>
      <c r="H34" s="529">
        <v>4.8419345977063627E-3</v>
      </c>
    </row>
    <row r="35" spans="1:8" ht="11.25" customHeight="1">
      <c r="A35" s="530" t="s">
        <v>162</v>
      </c>
      <c r="B35" s="531">
        <v>0</v>
      </c>
      <c r="C35" s="532">
        <v>51609.969197943232</v>
      </c>
      <c r="D35" s="527" t="s">
        <v>64</v>
      </c>
      <c r="E35" s="531">
        <v>47634.515796650179</v>
      </c>
      <c r="F35" s="532">
        <v>98769.212642971775</v>
      </c>
      <c r="G35" s="528">
        <v>1.0734799334292293</v>
      </c>
      <c r="H35" s="529">
        <v>4.4360698566580431E-3</v>
      </c>
    </row>
    <row r="36" spans="1:8" ht="11.25" customHeight="1">
      <c r="A36" s="530" t="s">
        <v>41</v>
      </c>
      <c r="B36" s="531">
        <v>32507.850030000001</v>
      </c>
      <c r="C36" s="532">
        <v>49720.871130000007</v>
      </c>
      <c r="D36" s="527">
        <v>0.52950352250656074</v>
      </c>
      <c r="E36" s="531">
        <v>67827.087488000005</v>
      </c>
      <c r="F36" s="532">
        <v>97245.076817999987</v>
      </c>
      <c r="G36" s="528">
        <v>0.43372036776906597</v>
      </c>
      <c r="H36" s="529">
        <v>4.3676156004208277E-3</v>
      </c>
    </row>
    <row r="37" spans="1:8" ht="11.25" customHeight="1">
      <c r="A37" s="530" t="s">
        <v>35</v>
      </c>
      <c r="B37" s="531">
        <v>48051.527950000003</v>
      </c>
      <c r="C37" s="532">
        <v>38822.201527999998</v>
      </c>
      <c r="D37" s="527">
        <v>-0.1920714452952168</v>
      </c>
      <c r="E37" s="531">
        <v>91531.965342999989</v>
      </c>
      <c r="F37" s="532">
        <v>70328.366915999999</v>
      </c>
      <c r="G37" s="528">
        <v>-0.23165238884080797</v>
      </c>
      <c r="H37" s="529">
        <v>3.1586922705539497E-3</v>
      </c>
    </row>
    <row r="38" spans="1:8" ht="11.25" customHeight="1">
      <c r="A38" s="530" t="s">
        <v>39</v>
      </c>
      <c r="B38" s="531">
        <v>10754.432999999999</v>
      </c>
      <c r="C38" s="532">
        <v>26055.684512</v>
      </c>
      <c r="D38" s="527">
        <v>1.4227855166330015</v>
      </c>
      <c r="E38" s="531">
        <v>23635.994267999999</v>
      </c>
      <c r="F38" s="532">
        <v>38553.452012000002</v>
      </c>
      <c r="G38" s="528">
        <v>0.63113307504039562</v>
      </c>
      <c r="H38" s="529">
        <v>1.7315700081437821E-3</v>
      </c>
    </row>
    <row r="39" spans="1:8" ht="11.25" customHeight="1" thickBot="1">
      <c r="A39" s="530" t="s">
        <v>42</v>
      </c>
      <c r="B39" s="531">
        <v>403.52492000000001</v>
      </c>
      <c r="C39" s="532">
        <v>31746.296306</v>
      </c>
      <c r="D39" s="527" t="s">
        <v>64</v>
      </c>
      <c r="E39" s="531">
        <v>947.41291999999999</v>
      </c>
      <c r="F39" s="532">
        <v>32512.887082000001</v>
      </c>
      <c r="G39" s="528" t="s">
        <v>64</v>
      </c>
      <c r="H39" s="529">
        <v>1.4602671670446892E-3</v>
      </c>
    </row>
    <row r="40" spans="1:8" ht="11.25" customHeight="1">
      <c r="A40" s="500" t="s">
        <v>445</v>
      </c>
      <c r="B40" s="533">
        <v>108751.95035000001</v>
      </c>
      <c r="C40" s="534">
        <v>118090.34183</v>
      </c>
      <c r="D40" s="520">
        <v>8.5868726491303615E-2</v>
      </c>
      <c r="E40" s="533">
        <v>222706.5614169999</v>
      </c>
      <c r="F40" s="534">
        <v>228213.21317499998</v>
      </c>
      <c r="G40" s="521">
        <v>2.4726041850600566E-2</v>
      </c>
      <c r="H40" s="522">
        <v>1</v>
      </c>
    </row>
    <row r="41" spans="1:8" ht="11.25" customHeight="1">
      <c r="A41" s="530" t="s">
        <v>581</v>
      </c>
      <c r="B41" s="531">
        <v>33173.983492999992</v>
      </c>
      <c r="C41" s="532">
        <v>43314.083541999993</v>
      </c>
      <c r="D41" s="527">
        <v>0.30566422784709135</v>
      </c>
      <c r="E41" s="531">
        <v>65612.923744999993</v>
      </c>
      <c r="F41" s="532">
        <v>80820.974436999997</v>
      </c>
      <c r="G41" s="528">
        <v>0.23178437758855286</v>
      </c>
      <c r="H41" s="529">
        <v>0.35414677928847316</v>
      </c>
    </row>
    <row r="42" spans="1:8" ht="11.25" customHeight="1">
      <c r="A42" s="530" t="s">
        <v>583</v>
      </c>
      <c r="B42" s="531">
        <v>21289.453608</v>
      </c>
      <c r="C42" s="532">
        <v>22448.227247999999</v>
      </c>
      <c r="D42" s="527">
        <v>5.4429468286802951E-2</v>
      </c>
      <c r="E42" s="531">
        <v>42022.956830999996</v>
      </c>
      <c r="F42" s="532">
        <v>43416.988743000002</v>
      </c>
      <c r="G42" s="528">
        <v>3.3173103872872645E-2</v>
      </c>
      <c r="H42" s="529">
        <v>0.19024748014790316</v>
      </c>
    </row>
    <row r="43" spans="1:8" ht="11.25" customHeight="1">
      <c r="A43" s="530" t="s">
        <v>38</v>
      </c>
      <c r="B43" s="531">
        <v>18112.233464000001</v>
      </c>
      <c r="C43" s="532">
        <v>20854.327215000005</v>
      </c>
      <c r="D43" s="527">
        <v>0.15139456745907176</v>
      </c>
      <c r="E43" s="531">
        <v>41838.072184999997</v>
      </c>
      <c r="F43" s="532">
        <v>41138.620183999999</v>
      </c>
      <c r="G43" s="528">
        <v>-1.6718074339256206E-2</v>
      </c>
      <c r="H43" s="529">
        <v>0.18026397162399974</v>
      </c>
    </row>
    <row r="44" spans="1:8" ht="11.25" customHeight="1">
      <c r="A44" s="530" t="s">
        <v>41</v>
      </c>
      <c r="B44" s="531">
        <v>10080.265609</v>
      </c>
      <c r="C44" s="532">
        <v>10898.734638000002</v>
      </c>
      <c r="D44" s="527">
        <v>8.1195184804381038E-2</v>
      </c>
      <c r="E44" s="531">
        <v>20454.586491000002</v>
      </c>
      <c r="F44" s="532">
        <v>21664.891142999997</v>
      </c>
      <c r="G44" s="528">
        <v>5.9170330944237293E-2</v>
      </c>
      <c r="H44" s="529">
        <v>9.4932676515915762E-2</v>
      </c>
    </row>
    <row r="45" spans="1:8" ht="11.25" customHeight="1">
      <c r="A45" s="530" t="s">
        <v>39</v>
      </c>
      <c r="B45" s="531">
        <v>15236.674590000001</v>
      </c>
      <c r="C45" s="532">
        <v>9374.6859000000004</v>
      </c>
      <c r="D45" s="527">
        <v>-0.38472887606638839</v>
      </c>
      <c r="E45" s="531">
        <v>31179.196843999998</v>
      </c>
      <c r="F45" s="532">
        <v>20377.964391000001</v>
      </c>
      <c r="G45" s="528">
        <v>-0.34642433244968407</v>
      </c>
      <c r="H45" s="529">
        <v>8.9293534355408391E-2</v>
      </c>
    </row>
    <row r="46" spans="1:8" ht="11.25" customHeight="1">
      <c r="A46" s="530" t="s">
        <v>584</v>
      </c>
      <c r="B46" s="531">
        <v>4262.6957599999996</v>
      </c>
      <c r="C46" s="532">
        <v>3786.75434</v>
      </c>
      <c r="D46" s="527">
        <v>-0.11165268337142586</v>
      </c>
      <c r="E46" s="531">
        <v>8387.8467000000001</v>
      </c>
      <c r="F46" s="532">
        <v>8089.6357500000004</v>
      </c>
      <c r="G46" s="528">
        <v>-3.5552742040457108E-2</v>
      </c>
      <c r="H46" s="529">
        <v>3.5447709786184257E-2</v>
      </c>
    </row>
    <row r="47" spans="1:8" ht="11.25" customHeight="1">
      <c r="A47" s="530" t="s">
        <v>34</v>
      </c>
      <c r="B47" s="531">
        <v>2159.6556769999997</v>
      </c>
      <c r="C47" s="532">
        <v>2947.9557530000002</v>
      </c>
      <c r="D47" s="527">
        <v>0.36501192500048729</v>
      </c>
      <c r="E47" s="531">
        <v>4090.4268010000001</v>
      </c>
      <c r="F47" s="532">
        <v>6376.6412350000001</v>
      </c>
      <c r="G47" s="528">
        <v>0.55891830980597956</v>
      </c>
      <c r="H47" s="529">
        <v>2.7941595257721653E-2</v>
      </c>
    </row>
    <row r="48" spans="1:8" ht="11.25" customHeight="1">
      <c r="A48" s="530" t="s">
        <v>45</v>
      </c>
      <c r="B48" s="531">
        <v>3594.1315970000001</v>
      </c>
      <c r="C48" s="532">
        <v>3531.3126339999999</v>
      </c>
      <c r="D48" s="527">
        <v>-1.7478203372529477E-2</v>
      </c>
      <c r="E48" s="531">
        <v>7308.2490209999996</v>
      </c>
      <c r="F48" s="532">
        <v>4566.9386190000005</v>
      </c>
      <c r="G48" s="528">
        <v>-0.37509811093230938</v>
      </c>
      <c r="H48" s="529">
        <v>2.0011718670723724E-2</v>
      </c>
    </row>
    <row r="49" spans="1:8" ht="11.25" customHeight="1">
      <c r="A49" s="530" t="s">
        <v>42</v>
      </c>
      <c r="B49" s="531">
        <v>743.15965200000005</v>
      </c>
      <c r="C49" s="532">
        <v>934.26056000000005</v>
      </c>
      <c r="D49" s="527">
        <v>0.25714650611844569</v>
      </c>
      <c r="E49" s="531">
        <v>1509.8082219999999</v>
      </c>
      <c r="F49" s="532">
        <v>1760.558673</v>
      </c>
      <c r="G49" s="528">
        <v>0.16608099449070313</v>
      </c>
      <c r="H49" s="529">
        <v>7.7145343536702089E-3</v>
      </c>
    </row>
    <row r="50" spans="1:8" ht="11.25" customHeight="1">
      <c r="A50" s="530" t="s">
        <v>36</v>
      </c>
      <c r="B50" s="531">
        <v>0</v>
      </c>
      <c r="C50" s="532">
        <v>0</v>
      </c>
      <c r="D50" s="527" t="s">
        <v>54</v>
      </c>
      <c r="E50" s="531">
        <v>1.6850400000000001</v>
      </c>
      <c r="F50" s="532">
        <v>0</v>
      </c>
      <c r="G50" s="528" t="s">
        <v>54</v>
      </c>
      <c r="H50" s="529">
        <v>0</v>
      </c>
    </row>
    <row r="51" spans="1:8" ht="11.25" customHeight="1" thickBot="1">
      <c r="A51" s="530" t="s">
        <v>44</v>
      </c>
      <c r="B51" s="531">
        <v>99.696899999999999</v>
      </c>
      <c r="C51" s="532">
        <v>0</v>
      </c>
      <c r="D51" s="527" t="s">
        <v>54</v>
      </c>
      <c r="E51" s="531">
        <v>300.80953699999998</v>
      </c>
      <c r="F51" s="532">
        <v>0</v>
      </c>
      <c r="G51" s="528" t="s">
        <v>54</v>
      </c>
      <c r="H51" s="529">
        <v>0</v>
      </c>
    </row>
    <row r="52" spans="1:8" ht="11.25" customHeight="1">
      <c r="A52" s="500" t="s">
        <v>446</v>
      </c>
      <c r="B52" s="533">
        <v>21539.061727999997</v>
      </c>
      <c r="C52" s="534">
        <v>22778.360957000001</v>
      </c>
      <c r="D52" s="520">
        <v>5.7537289444180351E-2</v>
      </c>
      <c r="E52" s="533">
        <v>46424.878706999996</v>
      </c>
      <c r="F52" s="534">
        <v>44382.284106999985</v>
      </c>
      <c r="G52" s="521">
        <v>-4.3997844623168136E-2</v>
      </c>
      <c r="H52" s="522">
        <v>1</v>
      </c>
    </row>
    <row r="53" spans="1:8" ht="11.25" customHeight="1">
      <c r="A53" s="530" t="s">
        <v>38</v>
      </c>
      <c r="B53" s="531">
        <v>5735.168001</v>
      </c>
      <c r="C53" s="532">
        <v>7651.5820679999997</v>
      </c>
      <c r="D53" s="527">
        <v>0.33415133901323357</v>
      </c>
      <c r="E53" s="531">
        <v>13524.62355</v>
      </c>
      <c r="F53" s="532">
        <v>14394.339570999999</v>
      </c>
      <c r="G53" s="528">
        <v>6.4306116749548892E-2</v>
      </c>
      <c r="H53" s="529">
        <v>0.32432624549689903</v>
      </c>
    </row>
    <row r="54" spans="1:8" ht="11.25" customHeight="1">
      <c r="A54" s="530" t="s">
        <v>41</v>
      </c>
      <c r="B54" s="531">
        <v>3960.3795029999997</v>
      </c>
      <c r="C54" s="532">
        <v>4074.6600989999997</v>
      </c>
      <c r="D54" s="527">
        <v>2.8855970977890388E-2</v>
      </c>
      <c r="E54" s="531">
        <v>7944.0444470000002</v>
      </c>
      <c r="F54" s="532">
        <v>7062.714837999999</v>
      </c>
      <c r="G54" s="528">
        <v>-0.1109421800041448</v>
      </c>
      <c r="H54" s="529">
        <v>0.15913364938525248</v>
      </c>
    </row>
    <row r="55" spans="1:8" ht="11.25" customHeight="1">
      <c r="A55" s="530" t="s">
        <v>583</v>
      </c>
      <c r="B55" s="531">
        <v>3598.2838559999996</v>
      </c>
      <c r="C55" s="532">
        <v>3856.3081730000004</v>
      </c>
      <c r="D55" s="527">
        <v>7.1707604882187193E-2</v>
      </c>
      <c r="E55" s="531">
        <v>6718.0417109999989</v>
      </c>
      <c r="F55" s="532">
        <v>6757.8900600000015</v>
      </c>
      <c r="G55" s="528">
        <v>5.931542362226816E-3</v>
      </c>
      <c r="H55" s="529">
        <v>0.1522654860148161</v>
      </c>
    </row>
    <row r="56" spans="1:8" ht="11.25" customHeight="1">
      <c r="A56" s="530" t="s">
        <v>511</v>
      </c>
      <c r="B56" s="531">
        <v>2361.3689770000001</v>
      </c>
      <c r="C56" s="532">
        <v>1812.9971879999998</v>
      </c>
      <c r="D56" s="527">
        <v>-0.23222621891843387</v>
      </c>
      <c r="E56" s="531">
        <v>5907.3269389999996</v>
      </c>
      <c r="F56" s="532">
        <v>4716.1094820000017</v>
      </c>
      <c r="G56" s="528">
        <v>-0.20165084297867708</v>
      </c>
      <c r="H56" s="529">
        <v>0.10626108089953341</v>
      </c>
    </row>
    <row r="57" spans="1:8" ht="11.25" customHeight="1">
      <c r="A57" s="530" t="s">
        <v>34</v>
      </c>
      <c r="B57" s="531">
        <v>1429.765161</v>
      </c>
      <c r="C57" s="532">
        <v>1682.561003</v>
      </c>
      <c r="D57" s="527">
        <v>0.17680934526561742</v>
      </c>
      <c r="E57" s="531">
        <v>2666.9765669999997</v>
      </c>
      <c r="F57" s="532">
        <v>3765.2122840000002</v>
      </c>
      <c r="G57" s="528">
        <v>0.41179053861555759</v>
      </c>
      <c r="H57" s="529">
        <v>8.4835928563806159E-2</v>
      </c>
    </row>
    <row r="58" spans="1:8" ht="11.25" customHeight="1">
      <c r="A58" s="530" t="s">
        <v>584</v>
      </c>
      <c r="B58" s="531">
        <v>1919.43046</v>
      </c>
      <c r="C58" s="532">
        <v>1536.1630399999999</v>
      </c>
      <c r="D58" s="527">
        <v>-0.19967767938829106</v>
      </c>
      <c r="E58" s="531">
        <v>3888.5988699999998</v>
      </c>
      <c r="F58" s="532">
        <v>3126.5369500000002</v>
      </c>
      <c r="G58" s="528">
        <v>-0.19597339439642425</v>
      </c>
      <c r="H58" s="529">
        <v>7.0445607135998706E-2</v>
      </c>
    </row>
    <row r="59" spans="1:8" ht="11.25" customHeight="1">
      <c r="A59" s="530" t="s">
        <v>39</v>
      </c>
      <c r="B59" s="531">
        <v>1292.3517509999999</v>
      </c>
      <c r="C59" s="532">
        <v>970.576458</v>
      </c>
      <c r="D59" s="527">
        <v>-0.24898429761944896</v>
      </c>
      <c r="E59" s="531">
        <v>3196.8014989999997</v>
      </c>
      <c r="F59" s="532">
        <v>2352.4181619999999</v>
      </c>
      <c r="G59" s="528">
        <v>-0.26413380288520683</v>
      </c>
      <c r="H59" s="529">
        <v>5.300353979819114E-2</v>
      </c>
    </row>
    <row r="60" spans="1:8" ht="11.25" customHeight="1">
      <c r="A60" s="530" t="s">
        <v>42</v>
      </c>
      <c r="B60" s="531">
        <v>751.19639099999995</v>
      </c>
      <c r="C60" s="532">
        <v>870.70895399999995</v>
      </c>
      <c r="D60" s="527">
        <v>0.15909629549857618</v>
      </c>
      <c r="E60" s="531">
        <v>1586.696629</v>
      </c>
      <c r="F60" s="532">
        <v>1757.7762459999999</v>
      </c>
      <c r="G60" s="528">
        <v>0.10782125194771552</v>
      </c>
      <c r="H60" s="529">
        <v>3.9605357889247593E-2</v>
      </c>
    </row>
    <row r="61" spans="1:8" ht="11.25" customHeight="1">
      <c r="A61" s="530" t="s">
        <v>45</v>
      </c>
      <c r="B61" s="531">
        <v>436.14873799999998</v>
      </c>
      <c r="C61" s="532">
        <v>322.80397399999998</v>
      </c>
      <c r="D61" s="527">
        <v>-0.25987640023848924</v>
      </c>
      <c r="E61" s="531">
        <v>867.64018899999996</v>
      </c>
      <c r="F61" s="532">
        <v>449.28651400000001</v>
      </c>
      <c r="G61" s="528">
        <v>-0.48217415502868088</v>
      </c>
      <c r="H61" s="529">
        <v>1.0123104816255692E-2</v>
      </c>
    </row>
    <row r="62" spans="1:8" ht="11.25" customHeight="1">
      <c r="A62" s="530" t="s">
        <v>36</v>
      </c>
      <c r="B62" s="531">
        <v>0</v>
      </c>
      <c r="C62" s="532">
        <v>0</v>
      </c>
      <c r="D62" s="527" t="s">
        <v>54</v>
      </c>
      <c r="E62" s="531">
        <v>1.4922599999999999</v>
      </c>
      <c r="F62" s="532">
        <v>0</v>
      </c>
      <c r="G62" s="528" t="s">
        <v>54</v>
      </c>
      <c r="H62" s="529">
        <v>0</v>
      </c>
    </row>
    <row r="63" spans="1:8" ht="11.25" customHeight="1" thickBot="1">
      <c r="A63" s="530" t="s">
        <v>44</v>
      </c>
      <c r="B63" s="531">
        <v>54.968890000000002</v>
      </c>
      <c r="C63" s="532">
        <v>0</v>
      </c>
      <c r="D63" s="527" t="s">
        <v>54</v>
      </c>
      <c r="E63" s="531">
        <v>122.63604599999999</v>
      </c>
      <c r="F63" s="532">
        <v>0</v>
      </c>
      <c r="G63" s="528" t="s">
        <v>54</v>
      </c>
      <c r="H63" s="529">
        <v>0</v>
      </c>
    </row>
    <row r="64" spans="1:8" ht="11.25" customHeight="1">
      <c r="A64" s="500" t="s">
        <v>447</v>
      </c>
      <c r="B64" s="533">
        <v>325924.92677099991</v>
      </c>
      <c r="C64" s="534">
        <v>332508.19046700012</v>
      </c>
      <c r="D64" s="520">
        <v>2.0198711897312815E-2</v>
      </c>
      <c r="E64" s="533">
        <v>657263.07346600015</v>
      </c>
      <c r="F64" s="534">
        <v>643659.5146120002</v>
      </c>
      <c r="G64" s="521">
        <v>-2.0697281504441056E-2</v>
      </c>
      <c r="H64" s="522">
        <v>1</v>
      </c>
    </row>
    <row r="65" spans="1:8" ht="11.25" customHeight="1">
      <c r="A65" s="530" t="s">
        <v>41</v>
      </c>
      <c r="B65" s="531">
        <v>58868.075658999995</v>
      </c>
      <c r="C65" s="532">
        <v>61670.849017000008</v>
      </c>
      <c r="D65" s="527">
        <v>4.7611091863022592E-2</v>
      </c>
      <c r="E65" s="531">
        <v>127156.507145</v>
      </c>
      <c r="F65" s="532">
        <v>110745.28653800001</v>
      </c>
      <c r="G65" s="528">
        <v>-0.12906315984510197</v>
      </c>
      <c r="H65" s="529">
        <v>0.17205569718760017</v>
      </c>
    </row>
    <row r="66" spans="1:8" ht="11.25" customHeight="1">
      <c r="A66" s="530" t="s">
        <v>581</v>
      </c>
      <c r="B66" s="531">
        <v>63690.484135999992</v>
      </c>
      <c r="C66" s="532">
        <v>55758.126647000005</v>
      </c>
      <c r="D66" s="527">
        <v>-0.12454541045820622</v>
      </c>
      <c r="E66" s="531">
        <v>126816.371332</v>
      </c>
      <c r="F66" s="532">
        <v>108900.40413500002</v>
      </c>
      <c r="G66" s="528">
        <v>-0.14127487649127513</v>
      </c>
      <c r="H66" s="529">
        <v>0.16918945756693349</v>
      </c>
    </row>
    <row r="67" spans="1:8" ht="11.25" customHeight="1">
      <c r="A67" s="530" t="s">
        <v>583</v>
      </c>
      <c r="B67" s="531">
        <v>65456.168044000005</v>
      </c>
      <c r="C67" s="532">
        <v>60287.665779999996</v>
      </c>
      <c r="D67" s="527">
        <v>-7.8961271618065321E-2</v>
      </c>
      <c r="E67" s="531">
        <v>116472.543819</v>
      </c>
      <c r="F67" s="532">
        <v>107273.03629499998</v>
      </c>
      <c r="G67" s="528">
        <v>-7.8984344484620994E-2</v>
      </c>
      <c r="H67" s="529">
        <v>0.16666115214604491</v>
      </c>
    </row>
    <row r="68" spans="1:8" ht="11.25" customHeight="1">
      <c r="A68" s="530" t="s">
        <v>38</v>
      </c>
      <c r="B68" s="531">
        <v>39462.111010000001</v>
      </c>
      <c r="C68" s="532">
        <v>41715.015715999994</v>
      </c>
      <c r="D68" s="527">
        <v>5.7090324068803433E-2</v>
      </c>
      <c r="E68" s="531">
        <v>94547.624903000004</v>
      </c>
      <c r="F68" s="532">
        <v>83764.337526000003</v>
      </c>
      <c r="G68" s="528">
        <v>-0.11405138297300421</v>
      </c>
      <c r="H68" s="529">
        <v>0.13013765138932715</v>
      </c>
    </row>
    <row r="69" spans="1:8" ht="11.25" customHeight="1">
      <c r="A69" s="530" t="s">
        <v>45</v>
      </c>
      <c r="B69" s="531">
        <v>35275.636138999995</v>
      </c>
      <c r="C69" s="532">
        <v>35220.410623999996</v>
      </c>
      <c r="D69" s="527">
        <v>-1.5655427100559338E-3</v>
      </c>
      <c r="E69" s="531">
        <v>59700.840646999997</v>
      </c>
      <c r="F69" s="532">
        <v>75000.655669</v>
      </c>
      <c r="G69" s="528">
        <v>0.25627469992365715</v>
      </c>
      <c r="H69" s="529">
        <v>0.11652225123124391</v>
      </c>
    </row>
    <row r="70" spans="1:8" ht="11.25" customHeight="1">
      <c r="A70" s="530" t="s">
        <v>34</v>
      </c>
      <c r="B70" s="531">
        <v>17162.896640999999</v>
      </c>
      <c r="C70" s="532">
        <v>24231.616668999995</v>
      </c>
      <c r="D70" s="527">
        <v>0.41186054870910982</v>
      </c>
      <c r="E70" s="531">
        <v>36796.107150999997</v>
      </c>
      <c r="F70" s="532">
        <v>48073.809834999985</v>
      </c>
      <c r="G70" s="528">
        <v>0.30649173396848028</v>
      </c>
      <c r="H70" s="529">
        <v>7.4688261019459981E-2</v>
      </c>
    </row>
    <row r="71" spans="1:8" ht="11.25" customHeight="1">
      <c r="A71" s="530" t="s">
        <v>36</v>
      </c>
      <c r="B71" s="531">
        <v>3255.270117</v>
      </c>
      <c r="C71" s="532">
        <v>10275.669709</v>
      </c>
      <c r="D71" s="527">
        <v>2.1566258220285195</v>
      </c>
      <c r="E71" s="531">
        <v>6328.2978579999999</v>
      </c>
      <c r="F71" s="532">
        <v>21209.190930000001</v>
      </c>
      <c r="G71" s="528">
        <v>2.3514843020841893</v>
      </c>
      <c r="H71" s="529">
        <v>3.2950947587227018E-2</v>
      </c>
    </row>
    <row r="72" spans="1:8" ht="11.25" customHeight="1">
      <c r="A72" s="530" t="s">
        <v>42</v>
      </c>
      <c r="B72" s="531">
        <v>9453.6542270000009</v>
      </c>
      <c r="C72" s="532">
        <v>10098.591881</v>
      </c>
      <c r="D72" s="527">
        <v>6.8220990371959278E-2</v>
      </c>
      <c r="E72" s="531">
        <v>19318.387092000001</v>
      </c>
      <c r="F72" s="532">
        <v>18739.903922000001</v>
      </c>
      <c r="G72" s="528">
        <v>-2.9944692962465602E-2</v>
      </c>
      <c r="H72" s="529">
        <v>2.9114622710574658E-2</v>
      </c>
    </row>
    <row r="73" spans="1:8" ht="11.25" customHeight="1">
      <c r="A73" s="530" t="s">
        <v>39</v>
      </c>
      <c r="B73" s="531">
        <v>7872.2057959999993</v>
      </c>
      <c r="C73" s="532">
        <v>7843.4562429999996</v>
      </c>
      <c r="D73" s="527">
        <v>-3.6520327015088228E-3</v>
      </c>
      <c r="E73" s="531">
        <v>19282.158658</v>
      </c>
      <c r="F73" s="532">
        <v>18570.938476000003</v>
      </c>
      <c r="G73" s="528">
        <v>-3.6884883825230697E-2</v>
      </c>
      <c r="H73" s="529">
        <v>2.8852115216838857E-2</v>
      </c>
    </row>
    <row r="74" spans="1:8" ht="11.25" customHeight="1">
      <c r="A74" s="530" t="s">
        <v>35</v>
      </c>
      <c r="B74" s="531">
        <v>7087.9650959999999</v>
      </c>
      <c r="C74" s="532">
        <v>7500.7579889999997</v>
      </c>
      <c r="D74" s="527">
        <v>5.8238561760547425E-2</v>
      </c>
      <c r="E74" s="531">
        <v>14164.373351</v>
      </c>
      <c r="F74" s="532">
        <v>13641.280217</v>
      </c>
      <c r="G74" s="528">
        <v>-3.6930199525069041E-2</v>
      </c>
      <c r="H74" s="529">
        <v>2.1193317130133626E-2</v>
      </c>
    </row>
    <row r="75" spans="1:8" ht="11.25" customHeight="1">
      <c r="A75" s="530" t="s">
        <v>584</v>
      </c>
      <c r="B75" s="531">
        <v>5978.7352289999999</v>
      </c>
      <c r="C75" s="532">
        <v>6230.3130659999997</v>
      </c>
      <c r="D75" s="527">
        <v>4.2078772075357262E-2</v>
      </c>
      <c r="E75" s="531">
        <v>11891.826927</v>
      </c>
      <c r="F75" s="532">
        <v>12787.954663</v>
      </c>
      <c r="G75" s="528">
        <v>7.5356607651711816E-2</v>
      </c>
      <c r="H75" s="529">
        <v>1.9867576525624136E-2</v>
      </c>
    </row>
    <row r="76" spans="1:8" ht="11.25" customHeight="1">
      <c r="A76" s="530" t="s">
        <v>37</v>
      </c>
      <c r="B76" s="531">
        <v>4555.1296309999998</v>
      </c>
      <c r="C76" s="532">
        <v>4454.8146969999998</v>
      </c>
      <c r="D76" s="527">
        <v>-2.2022410365076128E-2</v>
      </c>
      <c r="E76" s="531">
        <v>8949.6913929999992</v>
      </c>
      <c r="F76" s="532">
        <v>9407.9584890000006</v>
      </c>
      <c r="G76" s="528">
        <v>5.1204793090232625E-2</v>
      </c>
      <c r="H76" s="529">
        <v>1.4616358921799121E-2</v>
      </c>
    </row>
    <row r="77" spans="1:8" ht="11.25" customHeight="1">
      <c r="A77" s="530" t="s">
        <v>44</v>
      </c>
      <c r="B77" s="531">
        <v>4558.9068010000001</v>
      </c>
      <c r="C77" s="532">
        <v>3621.0798640000003</v>
      </c>
      <c r="D77" s="527">
        <v>-0.20571311894208644</v>
      </c>
      <c r="E77" s="531">
        <v>9429.4504770000003</v>
      </c>
      <c r="F77" s="532">
        <v>8037.7674450000004</v>
      </c>
      <c r="G77" s="528">
        <v>-0.14758898574148582</v>
      </c>
      <c r="H77" s="529">
        <v>1.24876075976989E-2</v>
      </c>
    </row>
    <row r="78" spans="1:8" ht="11.25" customHeight="1">
      <c r="A78" s="530" t="s">
        <v>40</v>
      </c>
      <c r="B78" s="531">
        <v>3121.754927</v>
      </c>
      <c r="C78" s="532">
        <v>3541.1593320000002</v>
      </c>
      <c r="D78" s="527">
        <v>0.13434892065760162</v>
      </c>
      <c r="E78" s="531">
        <v>6185.786286999999</v>
      </c>
      <c r="F78" s="532">
        <v>7385.7500129999999</v>
      </c>
      <c r="G78" s="528">
        <v>0.19398725890705859</v>
      </c>
      <c r="H78" s="529">
        <v>1.1474622599888313E-2</v>
      </c>
    </row>
    <row r="79" spans="1:8" ht="11.25" customHeight="1">
      <c r="A79" s="530" t="s">
        <v>582</v>
      </c>
      <c r="B79" s="531">
        <v>96.158801999999994</v>
      </c>
      <c r="C79" s="532">
        <v>42.204782000000002</v>
      </c>
      <c r="D79" s="527">
        <v>-0.56109288882363573</v>
      </c>
      <c r="E79" s="531">
        <v>165.79428899999999</v>
      </c>
      <c r="F79" s="532">
        <v>92.750540999999998</v>
      </c>
      <c r="G79" s="528">
        <v>-0.44056854093448294</v>
      </c>
      <c r="H79" s="529">
        <v>1.4409876478857039E-4</v>
      </c>
    </row>
    <row r="80" spans="1:8" ht="11.25" customHeight="1" thickBot="1">
      <c r="A80" s="530" t="s">
        <v>43</v>
      </c>
      <c r="B80" s="531">
        <v>29.774515999999998</v>
      </c>
      <c r="C80" s="532">
        <v>16.458451</v>
      </c>
      <c r="D80" s="527">
        <v>-0.44723027571632057</v>
      </c>
      <c r="E80" s="531">
        <v>57.312137</v>
      </c>
      <c r="F80" s="532">
        <v>28.489917999999999</v>
      </c>
      <c r="G80" s="528">
        <v>-0.50289904562448962</v>
      </c>
      <c r="H80" s="529">
        <v>4.426240481689112E-5</v>
      </c>
    </row>
    <row r="81" spans="1:8" ht="11.25" customHeight="1">
      <c r="A81" s="500" t="s">
        <v>448</v>
      </c>
      <c r="B81" s="533">
        <v>667313.26199999999</v>
      </c>
      <c r="C81" s="534">
        <v>942041.923664</v>
      </c>
      <c r="D81" s="520">
        <v>0.41169369366437092</v>
      </c>
      <c r="E81" s="533">
        <v>1408686.1986</v>
      </c>
      <c r="F81" s="534">
        <v>1927997.3484050001</v>
      </c>
      <c r="G81" s="521">
        <v>0.36864927783143542</v>
      </c>
      <c r="H81" s="522">
        <v>1</v>
      </c>
    </row>
    <row r="82" spans="1:8" ht="11.25" customHeight="1" thickBot="1">
      <c r="A82" s="530" t="s">
        <v>39</v>
      </c>
      <c r="B82" s="531">
        <v>667313.26199999999</v>
      </c>
      <c r="C82" s="532">
        <v>942041.923664</v>
      </c>
      <c r="D82" s="527">
        <v>0.41169369366437092</v>
      </c>
      <c r="E82" s="531">
        <v>1408686.1986</v>
      </c>
      <c r="F82" s="532">
        <v>1927997.3484050001</v>
      </c>
      <c r="G82" s="528">
        <v>0.36864927783143542</v>
      </c>
      <c r="H82" s="529">
        <v>1</v>
      </c>
    </row>
    <row r="83" spans="1:8" ht="11.25" customHeight="1">
      <c r="A83" s="500" t="s">
        <v>449</v>
      </c>
      <c r="B83" s="533">
        <v>1253.1715999999999</v>
      </c>
      <c r="C83" s="534">
        <v>1326.7380000000001</v>
      </c>
      <c r="D83" s="520">
        <v>5.8704171080800283E-2</v>
      </c>
      <c r="E83" s="533">
        <v>2657.3121000000001</v>
      </c>
      <c r="F83" s="534">
        <v>2640.6232999999997</v>
      </c>
      <c r="G83" s="521">
        <v>-6.2803311662188444E-3</v>
      </c>
      <c r="H83" s="522">
        <v>1</v>
      </c>
    </row>
    <row r="84" spans="1:8" ht="11.25" customHeight="1" thickBot="1">
      <c r="A84" s="530" t="s">
        <v>43</v>
      </c>
      <c r="B84" s="531">
        <v>1253.1715999999999</v>
      </c>
      <c r="C84" s="532">
        <v>1326.7380000000001</v>
      </c>
      <c r="D84" s="527">
        <v>5.8704171080800283E-2</v>
      </c>
      <c r="E84" s="531">
        <v>2657.3121000000001</v>
      </c>
      <c r="F84" s="532">
        <v>2640.6232999999997</v>
      </c>
      <c r="G84" s="528">
        <v>-6.2803311662188444E-3</v>
      </c>
      <c r="H84" s="529">
        <v>1</v>
      </c>
    </row>
    <row r="85" spans="1:8" ht="11.25" customHeight="1">
      <c r="A85" s="500" t="s">
        <v>450</v>
      </c>
      <c r="B85" s="533">
        <v>1990.7484420000001</v>
      </c>
      <c r="C85" s="534">
        <v>1981.8759639999998</v>
      </c>
      <c r="D85" s="520">
        <v>-4.4568554282461426E-3</v>
      </c>
      <c r="E85" s="533">
        <v>3906.1643730000001</v>
      </c>
      <c r="F85" s="534">
        <v>4202.4489990000002</v>
      </c>
      <c r="G85" s="521">
        <v>7.5850526938386009E-2</v>
      </c>
      <c r="H85" s="522">
        <v>1</v>
      </c>
    </row>
    <row r="86" spans="1:8" ht="11.25" customHeight="1">
      <c r="A86" s="530" t="s">
        <v>34</v>
      </c>
      <c r="B86" s="531">
        <v>999.52763000000004</v>
      </c>
      <c r="C86" s="532">
        <v>767.57492000000002</v>
      </c>
      <c r="D86" s="527">
        <v>-0.23206232928248316</v>
      </c>
      <c r="E86" s="531">
        <v>2061.0755720000002</v>
      </c>
      <c r="F86" s="532">
        <v>1819.2504510000001</v>
      </c>
      <c r="G86" s="528">
        <v>-0.11732957504578101</v>
      </c>
      <c r="H86" s="529">
        <v>0.43290244603394412</v>
      </c>
    </row>
    <row r="87" spans="1:8" ht="11.25" customHeight="1">
      <c r="A87" s="530" t="s">
        <v>581</v>
      </c>
      <c r="B87" s="531">
        <v>11.46022</v>
      </c>
      <c r="C87" s="532">
        <v>430.77612700000003</v>
      </c>
      <c r="D87" s="527" t="s">
        <v>64</v>
      </c>
      <c r="E87" s="531">
        <v>23.615545000000001</v>
      </c>
      <c r="F87" s="532">
        <v>788.32684099999994</v>
      </c>
      <c r="G87" s="528" t="s">
        <v>64</v>
      </c>
      <c r="H87" s="529">
        <v>0.18758748557985769</v>
      </c>
    </row>
    <row r="88" spans="1:8" ht="11.25" customHeight="1">
      <c r="A88" s="530" t="s">
        <v>37</v>
      </c>
      <c r="B88" s="531">
        <v>503.524</v>
      </c>
      <c r="C88" s="532">
        <v>352.64747799999998</v>
      </c>
      <c r="D88" s="527">
        <v>-0.29964117301260718</v>
      </c>
      <c r="E88" s="531">
        <v>871.71440199999995</v>
      </c>
      <c r="F88" s="532">
        <v>659.75089800000001</v>
      </c>
      <c r="G88" s="528">
        <v>-0.24315705179779734</v>
      </c>
      <c r="H88" s="529">
        <v>0.15699200588918319</v>
      </c>
    </row>
    <row r="89" spans="1:8" ht="11.25" customHeight="1">
      <c r="A89" s="530" t="s">
        <v>35</v>
      </c>
      <c r="B89" s="531">
        <v>344.660912</v>
      </c>
      <c r="C89" s="532">
        <v>173.89824300000001</v>
      </c>
      <c r="D89" s="527">
        <v>-0.49545121902306111</v>
      </c>
      <c r="E89" s="531">
        <v>654.48038599999995</v>
      </c>
      <c r="F89" s="532">
        <v>386.30786799999998</v>
      </c>
      <c r="G89" s="528">
        <v>-0.40974874684785434</v>
      </c>
      <c r="H89" s="529">
        <v>9.1924463114703939E-2</v>
      </c>
    </row>
    <row r="90" spans="1:8" ht="11.25" customHeight="1">
      <c r="A90" s="530" t="s">
        <v>582</v>
      </c>
      <c r="B90" s="531">
        <v>0</v>
      </c>
      <c r="C90" s="532">
        <v>169.22293199999999</v>
      </c>
      <c r="D90" s="527" t="s">
        <v>64</v>
      </c>
      <c r="E90" s="531">
        <v>0</v>
      </c>
      <c r="F90" s="532">
        <v>337.84147999999999</v>
      </c>
      <c r="G90" s="528" t="s">
        <v>64</v>
      </c>
      <c r="H90" s="529">
        <v>8.0391571695549793E-2</v>
      </c>
    </row>
    <row r="91" spans="1:8" ht="11.25" customHeight="1">
      <c r="A91" s="530" t="s">
        <v>583</v>
      </c>
      <c r="B91" s="531">
        <v>103.55688000000001</v>
      </c>
      <c r="C91" s="532">
        <v>78.074669999999998</v>
      </c>
      <c r="D91" s="527">
        <v>-0.24606969619015184</v>
      </c>
      <c r="E91" s="531">
        <v>211.9572</v>
      </c>
      <c r="F91" s="532">
        <v>162.92317</v>
      </c>
      <c r="G91" s="528">
        <v>-0.23133929868860315</v>
      </c>
      <c r="H91" s="529">
        <v>3.8768625160892758E-2</v>
      </c>
    </row>
    <row r="92" spans="1:8" ht="11.25" customHeight="1" thickBot="1">
      <c r="A92" s="535" t="s">
        <v>36</v>
      </c>
      <c r="B92" s="536">
        <v>28.018799999999999</v>
      </c>
      <c r="C92" s="537">
        <v>9.6815940000000005</v>
      </c>
      <c r="D92" s="538">
        <v>-0.65446079061201767</v>
      </c>
      <c r="E92" s="536">
        <v>83.321268000000003</v>
      </c>
      <c r="F92" s="537">
        <v>48.048290999999999</v>
      </c>
      <c r="G92" s="539">
        <v>-0.42333701642658639</v>
      </c>
      <c r="H92" s="540">
        <v>1.1433402525868464E-2</v>
      </c>
    </row>
    <row r="93" spans="1:8" ht="11.25" customHeight="1">
      <c r="A93" s="541"/>
      <c r="B93" s="532"/>
      <c r="C93" s="532"/>
      <c r="D93" s="528"/>
      <c r="E93" s="532"/>
      <c r="F93" s="532"/>
      <c r="G93" s="528"/>
      <c r="H93" s="528"/>
    </row>
    <row r="94" spans="1:8" ht="11.25" customHeight="1">
      <c r="A94" s="541"/>
      <c r="B94" s="532"/>
      <c r="C94" s="532"/>
      <c r="D94" s="528"/>
      <c r="E94" s="532"/>
      <c r="F94" s="532"/>
      <c r="G94" s="528"/>
      <c r="H94" s="528"/>
    </row>
    <row r="95" spans="1:8" ht="11.25" customHeight="1">
      <c r="A95" s="541"/>
      <c r="B95" s="532"/>
      <c r="C95" s="532"/>
      <c r="D95" s="528"/>
      <c r="E95" s="532"/>
      <c r="F95" s="532"/>
      <c r="G95" s="528"/>
      <c r="H95" s="528"/>
    </row>
    <row r="96" spans="1:8" ht="25.5" customHeight="1">
      <c r="A96" s="613" t="s">
        <v>174</v>
      </c>
      <c r="B96" s="613"/>
      <c r="C96" s="613"/>
      <c r="D96" s="613"/>
      <c r="E96" s="613"/>
      <c r="F96" s="613"/>
      <c r="G96" s="613"/>
      <c r="H96" s="613"/>
    </row>
  </sheetData>
  <mergeCells count="3">
    <mergeCell ref="B4:D4"/>
    <mergeCell ref="E4:H4"/>
    <mergeCell ref="A96:H96"/>
  </mergeCells>
  <printOptions horizontalCentered="1"/>
  <pageMargins left="0" right="0" top="0" bottom="0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4"/>
  <sheetViews>
    <sheetView showGridLines="0" topLeftCell="A17" zoomScale="110" zoomScaleNormal="110" workbookViewId="0">
      <selection activeCell="I48" sqref="I48"/>
    </sheetView>
  </sheetViews>
  <sheetFormatPr baseColWidth="10" defaultColWidth="11.5703125" defaultRowHeight="12.75"/>
  <cols>
    <col min="1" max="1" width="25.7109375" style="228" customWidth="1"/>
    <col min="2" max="4" width="12.7109375" style="545" customWidth="1"/>
    <col min="5" max="6" width="12.7109375" style="235" customWidth="1"/>
    <col min="7" max="8" width="12.7109375" style="226" customWidth="1"/>
    <col min="9" max="16384" width="11.5703125" style="228"/>
  </cols>
  <sheetData>
    <row r="1" spans="1:9">
      <c r="A1" s="225" t="s">
        <v>228</v>
      </c>
      <c r="B1" s="542"/>
      <c r="C1" s="542"/>
      <c r="D1" s="542"/>
    </row>
    <row r="2" spans="1:9" ht="15.75">
      <c r="A2" s="229" t="s">
        <v>229</v>
      </c>
      <c r="B2" s="542"/>
      <c r="C2" s="542"/>
      <c r="D2" s="542"/>
    </row>
    <row r="3" spans="1:9" s="544" customFormat="1">
      <c r="A3" s="236"/>
      <c r="B3" s="543"/>
      <c r="C3" s="543"/>
      <c r="D3" s="543"/>
      <c r="E3" s="237"/>
      <c r="F3" s="237"/>
      <c r="G3" s="238"/>
      <c r="H3" s="238"/>
    </row>
    <row r="4" spans="1:9" ht="13.5" thickBot="1"/>
    <row r="5" spans="1:9" ht="13.5" thickBot="1">
      <c r="A5" s="234"/>
      <c r="B5" s="604" t="s">
        <v>505</v>
      </c>
      <c r="C5" s="605"/>
      <c r="D5" s="606"/>
      <c r="E5" s="607" t="s">
        <v>508</v>
      </c>
      <c r="F5" s="608"/>
      <c r="G5" s="608"/>
      <c r="H5" s="609"/>
    </row>
    <row r="6" spans="1:9" ht="13.5" thickBot="1">
      <c r="A6" s="149" t="s">
        <v>217</v>
      </c>
      <c r="B6" s="513">
        <v>2017</v>
      </c>
      <c r="C6" s="514">
        <v>2018</v>
      </c>
      <c r="D6" s="515" t="s">
        <v>214</v>
      </c>
      <c r="E6" s="513">
        <v>2017</v>
      </c>
      <c r="F6" s="514">
        <v>2018</v>
      </c>
      <c r="G6" s="546" t="s">
        <v>214</v>
      </c>
      <c r="H6" s="547" t="s">
        <v>215</v>
      </c>
    </row>
    <row r="7" spans="1:9">
      <c r="A7" s="231" t="s">
        <v>218</v>
      </c>
      <c r="B7" s="548">
        <f>SUM(B8:B38)</f>
        <v>2665670.0200000009</v>
      </c>
      <c r="C7" s="549">
        <f>SUM(C8:C38)</f>
        <v>4665898.2769999988</v>
      </c>
      <c r="D7" s="550">
        <f t="shared" ref="D7:D36" si="0">C7/B7-1</f>
        <v>0.75036604005472407</v>
      </c>
      <c r="E7" s="548">
        <f>SUM(E8:E38)</f>
        <v>5800072.0930000003</v>
      </c>
      <c r="F7" s="549">
        <f>SUM(F8:F38)</f>
        <v>10188615.389000004</v>
      </c>
      <c r="G7" s="551">
        <f>F7/E7-1</f>
        <v>0.75663599100715584</v>
      </c>
      <c r="H7" s="552">
        <f>F7/$F$7</f>
        <v>1</v>
      </c>
    </row>
    <row r="8" spans="1:9">
      <c r="A8" s="530" t="s">
        <v>175</v>
      </c>
      <c r="B8" s="557">
        <v>761877.35</v>
      </c>
      <c r="C8" s="558">
        <v>2457599.605</v>
      </c>
      <c r="D8" s="528">
        <f t="shared" si="0"/>
        <v>2.2257155367592962</v>
      </c>
      <c r="E8" s="557">
        <v>1821051.9569999999</v>
      </c>
      <c r="F8" s="558">
        <v>5501471.6860000007</v>
      </c>
      <c r="G8" s="528">
        <f t="shared" ref="G8:G41" si="1">F8/E8-1</f>
        <v>2.021040484239188</v>
      </c>
      <c r="H8" s="529">
        <f>F8/$F$7</f>
        <v>0.53996264221923496</v>
      </c>
      <c r="I8" s="553"/>
    </row>
    <row r="9" spans="1:9">
      <c r="A9" s="530" t="s">
        <v>514</v>
      </c>
      <c r="B9" s="557">
        <v>384963.02</v>
      </c>
      <c r="C9" s="558">
        <v>716006.20699999994</v>
      </c>
      <c r="D9" s="528">
        <f t="shared" si="0"/>
        <v>0.85993503220127465</v>
      </c>
      <c r="E9" s="557">
        <v>831491.74600000004</v>
      </c>
      <c r="F9" s="558">
        <v>1526420.9070000001</v>
      </c>
      <c r="G9" s="528">
        <f t="shared" si="1"/>
        <v>0.83576194753952504</v>
      </c>
      <c r="H9" s="529">
        <f t="shared" ref="H9:H38" si="2">F9/$F$7</f>
        <v>0.14981632427189068</v>
      </c>
    </row>
    <row r="10" spans="1:9">
      <c r="A10" s="530" t="s">
        <v>176</v>
      </c>
      <c r="B10" s="557">
        <v>495755</v>
      </c>
      <c r="C10" s="558">
        <v>719357</v>
      </c>
      <c r="D10" s="528">
        <f t="shared" si="0"/>
        <v>0.45103327248338387</v>
      </c>
      <c r="E10" s="557">
        <v>1247076</v>
      </c>
      <c r="F10" s="558">
        <v>1476817</v>
      </c>
      <c r="G10" s="528">
        <f t="shared" si="1"/>
        <v>0.18422373616363408</v>
      </c>
      <c r="H10" s="529">
        <f t="shared" si="2"/>
        <v>0.14494776214581864</v>
      </c>
    </row>
    <row r="11" spans="1:9">
      <c r="A11" s="530" t="s">
        <v>179</v>
      </c>
      <c r="B11" s="557">
        <v>119472</v>
      </c>
      <c r="C11" s="558">
        <v>124090</v>
      </c>
      <c r="D11" s="528">
        <f t="shared" si="0"/>
        <v>3.8653408329985206E-2</v>
      </c>
      <c r="E11" s="557">
        <v>244345</v>
      </c>
      <c r="F11" s="558">
        <v>245792</v>
      </c>
      <c r="G11" s="528">
        <f t="shared" si="1"/>
        <v>5.9219546133539858E-3</v>
      </c>
      <c r="H11" s="529">
        <f t="shared" si="2"/>
        <v>2.4124180824939754E-2</v>
      </c>
    </row>
    <row r="12" spans="1:9">
      <c r="A12" s="530" t="s">
        <v>515</v>
      </c>
      <c r="B12" s="557">
        <v>141437.79</v>
      </c>
      <c r="C12" s="558">
        <v>107668.94</v>
      </c>
      <c r="D12" s="528">
        <f t="shared" si="0"/>
        <v>-0.2387540840393505</v>
      </c>
      <c r="E12" s="557">
        <v>294729.88</v>
      </c>
      <c r="F12" s="558">
        <v>226540.63</v>
      </c>
      <c r="G12" s="528">
        <f t="shared" si="1"/>
        <v>-0.23136184902596235</v>
      </c>
      <c r="H12" s="529">
        <f t="shared" si="2"/>
        <v>2.2234682667929679E-2</v>
      </c>
    </row>
    <row r="13" spans="1:9">
      <c r="A13" s="530" t="s">
        <v>178</v>
      </c>
      <c r="B13" s="557">
        <v>197152.41</v>
      </c>
      <c r="C13" s="558">
        <v>97043.89</v>
      </c>
      <c r="D13" s="528">
        <f t="shared" si="0"/>
        <v>-0.5077722357033323</v>
      </c>
      <c r="E13" s="557">
        <v>364376.54000000004</v>
      </c>
      <c r="F13" s="558">
        <v>205157.315</v>
      </c>
      <c r="G13" s="528">
        <f t="shared" si="1"/>
        <v>-0.43696343623000544</v>
      </c>
      <c r="H13" s="529">
        <f t="shared" si="2"/>
        <v>2.0135936745781496E-2</v>
      </c>
    </row>
    <row r="14" spans="1:9">
      <c r="A14" s="530" t="s">
        <v>177</v>
      </c>
      <c r="B14" s="557">
        <v>109609.92</v>
      </c>
      <c r="C14" s="558">
        <v>99728.7</v>
      </c>
      <c r="D14" s="528">
        <f t="shared" si="0"/>
        <v>-9.0148957320651313E-2</v>
      </c>
      <c r="E14" s="557">
        <v>202495.935</v>
      </c>
      <c r="F14" s="558">
        <v>194588.83499999999</v>
      </c>
      <c r="G14" s="528">
        <f t="shared" si="1"/>
        <v>-3.9048191263691301E-2</v>
      </c>
      <c r="H14" s="529">
        <f t="shared" si="2"/>
        <v>1.9098653503996737E-2</v>
      </c>
    </row>
    <row r="15" spans="1:9">
      <c r="A15" s="530" t="s">
        <v>180</v>
      </c>
      <c r="B15" s="557">
        <v>100975.18</v>
      </c>
      <c r="C15" s="558">
        <v>82972.27</v>
      </c>
      <c r="D15" s="528">
        <f t="shared" si="0"/>
        <v>-0.17829044721683085</v>
      </c>
      <c r="E15" s="557">
        <v>212539.41000000003</v>
      </c>
      <c r="F15" s="558">
        <v>193406.24000000002</v>
      </c>
      <c r="G15" s="528">
        <f t="shared" si="1"/>
        <v>-9.0021751730655519E-2</v>
      </c>
      <c r="H15" s="529">
        <f t="shared" si="2"/>
        <v>1.8982583267281673E-2</v>
      </c>
    </row>
    <row r="16" spans="1:9">
      <c r="A16" s="530" t="s">
        <v>181</v>
      </c>
      <c r="B16" s="557">
        <v>94782</v>
      </c>
      <c r="C16" s="558">
        <v>84652.62</v>
      </c>
      <c r="D16" s="528">
        <f t="shared" si="0"/>
        <v>-0.10687029182756225</v>
      </c>
      <c r="E16" s="557">
        <v>169632</v>
      </c>
      <c r="F16" s="558">
        <v>184253.99</v>
      </c>
      <c r="G16" s="528">
        <f t="shared" si="1"/>
        <v>8.6198299849085114E-2</v>
      </c>
      <c r="H16" s="529">
        <f t="shared" si="2"/>
        <v>1.8084301248521683E-2</v>
      </c>
    </row>
    <row r="17" spans="1:8">
      <c r="A17" s="530" t="s">
        <v>183</v>
      </c>
      <c r="B17" s="557">
        <v>31744.99</v>
      </c>
      <c r="C17" s="558">
        <v>69495.649999999994</v>
      </c>
      <c r="D17" s="528">
        <f t="shared" si="0"/>
        <v>1.1891848130996414</v>
      </c>
      <c r="E17" s="557">
        <v>36049.64</v>
      </c>
      <c r="F17" s="558">
        <v>136360.49</v>
      </c>
      <c r="G17" s="528">
        <f t="shared" si="1"/>
        <v>2.7825756373711359</v>
      </c>
      <c r="H17" s="529">
        <f t="shared" si="2"/>
        <v>1.3383613454210833E-2</v>
      </c>
    </row>
    <row r="18" spans="1:8">
      <c r="A18" s="524" t="s">
        <v>182</v>
      </c>
      <c r="B18" s="557">
        <v>104945</v>
      </c>
      <c r="C18" s="558">
        <v>23637</v>
      </c>
      <c r="D18" s="528">
        <f t="shared" si="0"/>
        <v>-0.77476773548048983</v>
      </c>
      <c r="E18" s="557">
        <v>177711</v>
      </c>
      <c r="F18" s="558">
        <v>136236</v>
      </c>
      <c r="G18" s="528">
        <f t="shared" si="1"/>
        <v>-0.23338454006786302</v>
      </c>
      <c r="H18" s="529">
        <f t="shared" si="2"/>
        <v>1.3371394914669691E-2</v>
      </c>
    </row>
    <row r="19" spans="1:8">
      <c r="A19" s="530" t="s">
        <v>516</v>
      </c>
      <c r="B19" s="554">
        <v>35238.869999999995</v>
      </c>
      <c r="C19" s="555">
        <v>38340.9</v>
      </c>
      <c r="D19" s="556">
        <f t="shared" si="0"/>
        <v>8.802864564045354E-2</v>
      </c>
      <c r="E19" s="554">
        <v>65114.400000000001</v>
      </c>
      <c r="F19" s="555">
        <v>64326.5</v>
      </c>
      <c r="G19" s="528">
        <f t="shared" si="1"/>
        <v>-1.210024203555593E-2</v>
      </c>
      <c r="H19" s="529">
        <f t="shared" si="2"/>
        <v>6.3135664213460454E-3</v>
      </c>
    </row>
    <row r="20" spans="1:8">
      <c r="A20" s="530" t="s">
        <v>184</v>
      </c>
      <c r="B20" s="554">
        <v>55710.154999999999</v>
      </c>
      <c r="C20" s="555">
        <v>13925.51</v>
      </c>
      <c r="D20" s="556">
        <f t="shared" si="0"/>
        <v>-0.75003641616146999</v>
      </c>
      <c r="E20" s="554">
        <v>70423.5</v>
      </c>
      <c r="F20" s="555">
        <v>39288.32</v>
      </c>
      <c r="G20" s="528">
        <f t="shared" si="1"/>
        <v>-0.44211349904506314</v>
      </c>
      <c r="H20" s="529">
        <f t="shared" si="2"/>
        <v>3.8561000194802801E-3</v>
      </c>
    </row>
    <row r="21" spans="1:8">
      <c r="A21" s="530" t="s">
        <v>185</v>
      </c>
      <c r="B21" s="554">
        <v>10635.52</v>
      </c>
      <c r="C21" s="555">
        <v>16074.199999999999</v>
      </c>
      <c r="D21" s="556">
        <f t="shared" si="0"/>
        <v>0.51136944879046808</v>
      </c>
      <c r="E21" s="554">
        <v>21501.21</v>
      </c>
      <c r="F21" s="555">
        <v>26082.619999999995</v>
      </c>
      <c r="G21" s="528">
        <f t="shared" si="1"/>
        <v>0.21307684544265171</v>
      </c>
      <c r="H21" s="529">
        <f t="shared" si="2"/>
        <v>2.5599768961894202E-3</v>
      </c>
    </row>
    <row r="22" spans="1:8">
      <c r="A22" s="530" t="s">
        <v>186</v>
      </c>
      <c r="B22" s="557">
        <v>5231.6900000000005</v>
      </c>
      <c r="C22" s="558">
        <v>4990.08</v>
      </c>
      <c r="D22" s="528">
        <f t="shared" si="0"/>
        <v>-4.618201766541985E-2</v>
      </c>
      <c r="E22" s="557">
        <v>11376.44</v>
      </c>
      <c r="F22" s="558">
        <v>10110.64</v>
      </c>
      <c r="G22" s="528">
        <f t="shared" si="1"/>
        <v>-0.11126503545924749</v>
      </c>
      <c r="H22" s="529">
        <f t="shared" si="2"/>
        <v>9.9234681200311196E-4</v>
      </c>
    </row>
    <row r="23" spans="1:8">
      <c r="A23" s="530" t="s">
        <v>188</v>
      </c>
      <c r="B23" s="557">
        <v>1058.471</v>
      </c>
      <c r="C23" s="558">
        <v>1288.77</v>
      </c>
      <c r="D23" s="528">
        <f t="shared" si="0"/>
        <v>0.21757705218187362</v>
      </c>
      <c r="E23" s="557">
        <v>3033.2309999999998</v>
      </c>
      <c r="F23" s="558">
        <v>4306.4139999999998</v>
      </c>
      <c r="G23" s="528">
        <f t="shared" si="1"/>
        <v>0.41974481996260748</v>
      </c>
      <c r="H23" s="529">
        <f t="shared" si="2"/>
        <v>4.2266920828607971E-4</v>
      </c>
    </row>
    <row r="24" spans="1:8">
      <c r="A24" s="530" t="s">
        <v>190</v>
      </c>
      <c r="B24" s="557">
        <v>917.21</v>
      </c>
      <c r="C24" s="558">
        <v>1372.13</v>
      </c>
      <c r="D24" s="528">
        <f t="shared" si="0"/>
        <v>0.49598238135214401</v>
      </c>
      <c r="E24" s="557">
        <v>1701.3150000000001</v>
      </c>
      <c r="F24" s="558">
        <v>3462.07</v>
      </c>
      <c r="G24" s="528">
        <f t="shared" si="1"/>
        <v>1.0349376805588619</v>
      </c>
      <c r="H24" s="529">
        <f t="shared" si="2"/>
        <v>3.3979788890036773E-4</v>
      </c>
    </row>
    <row r="25" spans="1:8">
      <c r="A25" s="530" t="s">
        <v>189</v>
      </c>
      <c r="B25" s="557">
        <v>2150</v>
      </c>
      <c r="C25" s="558">
        <v>1500</v>
      </c>
      <c r="D25" s="528">
        <f t="shared" si="0"/>
        <v>-0.30232558139534882</v>
      </c>
      <c r="E25" s="557">
        <v>3969</v>
      </c>
      <c r="F25" s="558">
        <v>3348</v>
      </c>
      <c r="G25" s="528">
        <f t="shared" si="1"/>
        <v>-0.15646258503401356</v>
      </c>
      <c r="H25" s="529">
        <f t="shared" si="2"/>
        <v>3.2860205947263661E-4</v>
      </c>
    </row>
    <row r="26" spans="1:8">
      <c r="A26" s="530" t="s">
        <v>517</v>
      </c>
      <c r="B26" s="554">
        <v>1614.875</v>
      </c>
      <c r="C26" s="555">
        <v>1581.2150000000001</v>
      </c>
      <c r="D26" s="556">
        <f t="shared" si="0"/>
        <v>-2.0843718554067525E-2</v>
      </c>
      <c r="E26" s="554">
        <v>3254.15</v>
      </c>
      <c r="F26" s="555">
        <v>3321.395</v>
      </c>
      <c r="G26" s="528">
        <f t="shared" si="1"/>
        <v>2.0664382404007142E-2</v>
      </c>
      <c r="H26" s="529">
        <f t="shared" si="2"/>
        <v>3.2599081162548325E-4</v>
      </c>
    </row>
    <row r="27" spans="1:8">
      <c r="A27" s="524" t="s">
        <v>193</v>
      </c>
      <c r="B27" s="557">
        <v>477.64499999999998</v>
      </c>
      <c r="C27" s="558">
        <v>1895.675</v>
      </c>
      <c r="D27" s="528">
        <f t="shared" si="0"/>
        <v>2.9687948162338138</v>
      </c>
      <c r="E27" s="557">
        <v>1020.3049999999999</v>
      </c>
      <c r="F27" s="558">
        <v>3167.846</v>
      </c>
      <c r="G27" s="528">
        <f t="shared" si="1"/>
        <v>2.1048029755808315</v>
      </c>
      <c r="H27" s="529">
        <f t="shared" si="2"/>
        <v>3.1092016717208901E-4</v>
      </c>
    </row>
    <row r="28" spans="1:8">
      <c r="A28" s="530" t="s">
        <v>192</v>
      </c>
      <c r="B28" s="557">
        <v>316.25900000000001</v>
      </c>
      <c r="C28" s="558">
        <v>961.77</v>
      </c>
      <c r="D28" s="528">
        <f t="shared" si="0"/>
        <v>2.0410834158079294</v>
      </c>
      <c r="E28" s="557">
        <v>713.38900000000001</v>
      </c>
      <c r="F28" s="558">
        <v>1799.221</v>
      </c>
      <c r="G28" s="528">
        <f t="shared" si="1"/>
        <v>1.522075613725471</v>
      </c>
      <c r="H28" s="529">
        <f t="shared" si="2"/>
        <v>1.7659131602342195E-4</v>
      </c>
    </row>
    <row r="29" spans="1:8">
      <c r="A29" s="530" t="s">
        <v>518</v>
      </c>
      <c r="B29" s="557" t="s">
        <v>54</v>
      </c>
      <c r="C29" s="558">
        <v>1020</v>
      </c>
      <c r="D29" s="528" t="s">
        <v>64</v>
      </c>
      <c r="E29" s="557" t="s">
        <v>54</v>
      </c>
      <c r="F29" s="558">
        <v>1020</v>
      </c>
      <c r="G29" s="528" t="s">
        <v>64</v>
      </c>
      <c r="H29" s="529">
        <f t="shared" si="2"/>
        <v>1.0011173854901115E-4</v>
      </c>
    </row>
    <row r="30" spans="1:8">
      <c r="A30" s="530" t="s">
        <v>187</v>
      </c>
      <c r="B30" s="557">
        <v>8867</v>
      </c>
      <c r="C30" s="558">
        <v>528</v>
      </c>
      <c r="D30" s="528">
        <f t="shared" si="0"/>
        <v>-0.94045336641479649</v>
      </c>
      <c r="E30" s="557">
        <v>14943</v>
      </c>
      <c r="F30" s="558">
        <v>957</v>
      </c>
      <c r="G30" s="528">
        <f t="shared" si="1"/>
        <v>-0.93595663521381245</v>
      </c>
      <c r="H30" s="529">
        <f t="shared" si="2"/>
        <v>9.3928366462160462E-5</v>
      </c>
    </row>
    <row r="31" spans="1:8">
      <c r="A31" s="530" t="s">
        <v>194</v>
      </c>
      <c r="B31" s="557">
        <v>158.22</v>
      </c>
      <c r="C31" s="558">
        <v>49</v>
      </c>
      <c r="D31" s="528">
        <f t="shared" si="0"/>
        <v>-0.69030463911009987</v>
      </c>
      <c r="E31" s="557">
        <v>207.22</v>
      </c>
      <c r="F31" s="558">
        <v>181</v>
      </c>
      <c r="G31" s="528">
        <f t="shared" si="1"/>
        <v>-0.12653218801274013</v>
      </c>
      <c r="H31" s="529">
        <f t="shared" si="2"/>
        <v>1.7764926154285314E-5</v>
      </c>
    </row>
    <row r="32" spans="1:8">
      <c r="A32" s="530" t="s">
        <v>196</v>
      </c>
      <c r="B32" s="557">
        <v>32.814999999999998</v>
      </c>
      <c r="C32" s="558">
        <v>62.305</v>
      </c>
      <c r="D32" s="528">
        <f t="shared" si="0"/>
        <v>0.89867438671339328</v>
      </c>
      <c r="E32" s="557">
        <v>32.814999999999998</v>
      </c>
      <c r="F32" s="558">
        <v>62.305</v>
      </c>
      <c r="G32" s="528">
        <f t="shared" si="1"/>
        <v>0.89867438671339328</v>
      </c>
      <c r="H32" s="570">
        <f t="shared" si="2"/>
        <v>6.1151586963687647E-6</v>
      </c>
    </row>
    <row r="33" spans="1:12">
      <c r="A33" s="530" t="s">
        <v>199</v>
      </c>
      <c r="B33" s="557">
        <v>12</v>
      </c>
      <c r="C33" s="558">
        <v>12</v>
      </c>
      <c r="D33" s="528">
        <f t="shared" si="0"/>
        <v>0</v>
      </c>
      <c r="E33" s="557">
        <v>26</v>
      </c>
      <c r="F33" s="558">
        <v>60</v>
      </c>
      <c r="G33" s="528">
        <f t="shared" si="1"/>
        <v>1.3076923076923075</v>
      </c>
      <c r="H33" s="570">
        <f t="shared" si="2"/>
        <v>5.8889257970006564E-6</v>
      </c>
    </row>
    <row r="34" spans="1:12">
      <c r="A34" s="530" t="s">
        <v>198</v>
      </c>
      <c r="B34" s="557">
        <v>5</v>
      </c>
      <c r="C34" s="558">
        <v>25</v>
      </c>
      <c r="D34" s="528">
        <f t="shared" si="0"/>
        <v>4</v>
      </c>
      <c r="E34" s="557">
        <v>25</v>
      </c>
      <c r="F34" s="558">
        <v>30</v>
      </c>
      <c r="G34" s="556">
        <f t="shared" si="1"/>
        <v>0.19999999999999996</v>
      </c>
      <c r="H34" s="571">
        <f t="shared" si="2"/>
        <v>2.9444628985003282E-6</v>
      </c>
    </row>
    <row r="35" spans="1:12">
      <c r="A35" s="530" t="s">
        <v>197</v>
      </c>
      <c r="B35" s="557">
        <v>20.344999999999999</v>
      </c>
      <c r="C35" s="558">
        <v>11.84</v>
      </c>
      <c r="D35" s="528">
        <f t="shared" si="0"/>
        <v>-0.41803883017940524</v>
      </c>
      <c r="E35" s="557">
        <v>34.344999999999999</v>
      </c>
      <c r="F35" s="558">
        <v>28.965</v>
      </c>
      <c r="G35" s="556">
        <f t="shared" si="1"/>
        <v>-0.15664579997088368</v>
      </c>
      <c r="H35" s="571">
        <f t="shared" si="2"/>
        <v>2.8428789285020666E-6</v>
      </c>
    </row>
    <row r="36" spans="1:12">
      <c r="A36" s="530" t="s">
        <v>191</v>
      </c>
      <c r="B36" s="557">
        <v>370.90999999999997</v>
      </c>
      <c r="C36" s="558">
        <v>2</v>
      </c>
      <c r="D36" s="528">
        <f t="shared" si="0"/>
        <v>-0.9946078563532933</v>
      </c>
      <c r="E36" s="557">
        <v>517.91</v>
      </c>
      <c r="F36" s="558">
        <v>7</v>
      </c>
      <c r="G36" s="556">
        <f t="shared" si="1"/>
        <v>-0.98648413817072467</v>
      </c>
      <c r="H36" s="571">
        <f t="shared" si="2"/>
        <v>6.870413429834099E-7</v>
      </c>
    </row>
    <row r="37" spans="1:12">
      <c r="A37" s="530" t="s">
        <v>519</v>
      </c>
      <c r="B37" s="557">
        <v>5</v>
      </c>
      <c r="C37" s="558">
        <v>3</v>
      </c>
      <c r="D37" s="528" t="s">
        <v>54</v>
      </c>
      <c r="E37" s="557">
        <v>8</v>
      </c>
      <c r="F37" s="558">
        <v>6</v>
      </c>
      <c r="G37" s="556">
        <f t="shared" si="1"/>
        <v>-0.25</v>
      </c>
      <c r="H37" s="571">
        <f t="shared" si="2"/>
        <v>5.888925797000656E-7</v>
      </c>
    </row>
    <row r="38" spans="1:12" ht="13.5" thickBot="1">
      <c r="A38" s="530" t="s">
        <v>195</v>
      </c>
      <c r="B38" s="554">
        <v>133.375</v>
      </c>
      <c r="C38" s="555">
        <v>3</v>
      </c>
      <c r="D38" s="556">
        <f>C38/B38-1</f>
        <v>-0.9775070290534208</v>
      </c>
      <c r="E38" s="554">
        <v>671.755</v>
      </c>
      <c r="F38" s="555">
        <v>5</v>
      </c>
      <c r="G38" s="556">
        <f t="shared" si="1"/>
        <v>-0.99255681014655639</v>
      </c>
      <c r="H38" s="571">
        <f t="shared" si="2"/>
        <v>4.907438164167213E-7</v>
      </c>
    </row>
    <row r="39" spans="1:12">
      <c r="A39" s="231" t="s">
        <v>219</v>
      </c>
      <c r="B39" s="562">
        <f>SUM(B40:B42)</f>
        <v>28849.469999999998</v>
      </c>
      <c r="C39" s="563">
        <f>SUM(C40:C42)</f>
        <v>18767.919999999998</v>
      </c>
      <c r="D39" s="520">
        <f>C39/B39-1</f>
        <v>-0.34945356015205831</v>
      </c>
      <c r="E39" s="562">
        <f>SUM(E40:E42)</f>
        <v>54352.920000000006</v>
      </c>
      <c r="F39" s="563">
        <f>SUM(F40:F42)</f>
        <v>38556.83</v>
      </c>
      <c r="G39" s="521">
        <f>F39/E39-1</f>
        <v>-0.29062081669209316</v>
      </c>
      <c r="H39" s="564">
        <f>F39/$F$39</f>
        <v>1</v>
      </c>
    </row>
    <row r="40" spans="1:12" ht="15">
      <c r="A40" s="524" t="s">
        <v>220</v>
      </c>
      <c r="B40" s="557">
        <v>19524.879999999997</v>
      </c>
      <c r="C40" s="558">
        <v>9770.0499999999993</v>
      </c>
      <c r="D40" s="527">
        <f>C40/B40-1</f>
        <v>-0.49961024088240236</v>
      </c>
      <c r="E40" s="557">
        <v>35783.160000000003</v>
      </c>
      <c r="F40" s="558">
        <v>20282.87</v>
      </c>
      <c r="G40" s="528">
        <f t="shared" si="1"/>
        <v>-0.43317275500542718</v>
      </c>
      <c r="H40" s="529">
        <f>F40/$F$39</f>
        <v>0.5260512858551909</v>
      </c>
      <c r="J40" s="565"/>
      <c r="K40" s="566"/>
      <c r="L40" s="566"/>
    </row>
    <row r="41" spans="1:12" ht="15">
      <c r="A41" s="524" t="s">
        <v>221</v>
      </c>
      <c r="B41" s="557">
        <v>9315.09</v>
      </c>
      <c r="C41" s="558">
        <v>8997.8700000000008</v>
      </c>
      <c r="D41" s="527">
        <f>C41/B41-1</f>
        <v>-3.4054421374350552E-2</v>
      </c>
      <c r="E41" s="557">
        <v>18553.219999999998</v>
      </c>
      <c r="F41" s="558">
        <v>18273.96</v>
      </c>
      <c r="G41" s="528">
        <f t="shared" si="1"/>
        <v>-1.5051834668052155E-2</v>
      </c>
      <c r="H41" s="529">
        <f>F41/$F$39</f>
        <v>0.47394871414480905</v>
      </c>
      <c r="J41" s="565"/>
      <c r="K41" s="566"/>
      <c r="L41" s="566"/>
    </row>
    <row r="42" spans="1:12" ht="15.75" thickBot="1">
      <c r="A42" s="535" t="s">
        <v>222</v>
      </c>
      <c r="B42" s="559">
        <v>9.5</v>
      </c>
      <c r="C42" s="567" t="s">
        <v>54</v>
      </c>
      <c r="D42" s="568" t="s">
        <v>54</v>
      </c>
      <c r="E42" s="559">
        <v>16.54</v>
      </c>
      <c r="F42" s="560" t="s">
        <v>54</v>
      </c>
      <c r="G42" s="561" t="s">
        <v>54</v>
      </c>
      <c r="H42" s="540">
        <v>0</v>
      </c>
      <c r="J42" s="565"/>
      <c r="K42" s="566"/>
      <c r="L42" s="566"/>
    </row>
    <row r="43" spans="1:12">
      <c r="A43" s="614" t="s">
        <v>200</v>
      </c>
      <c r="B43" s="615"/>
      <c r="C43" s="615"/>
      <c r="D43" s="615"/>
      <c r="E43" s="615"/>
      <c r="F43" s="388"/>
      <c r="G43" s="389"/>
      <c r="H43" s="389"/>
    </row>
    <row r="44" spans="1:12">
      <c r="A44" s="390" t="s">
        <v>453</v>
      </c>
      <c r="B44" s="569"/>
      <c r="C44" s="569"/>
      <c r="D44" s="569"/>
      <c r="E44" s="391"/>
      <c r="F44" s="391"/>
      <c r="G44" s="392"/>
      <c r="H44" s="392"/>
    </row>
  </sheetData>
  <sortState ref="G8:H38">
    <sortCondition ref="G8:G38"/>
  </sortState>
  <mergeCells count="3">
    <mergeCell ref="B5:D5"/>
    <mergeCell ref="E5:H5"/>
    <mergeCell ref="A43:E43"/>
  </mergeCells>
  <conditionalFormatting sqref="H7:H14">
    <cfRule type="cellIs" dxfId="2" priority="4" operator="greaterThan">
      <formula>1</formula>
    </cfRule>
  </conditionalFormatting>
  <conditionalFormatting sqref="H39:H42">
    <cfRule type="cellIs" dxfId="1" priority="2" operator="greaterThan">
      <formula>1</formula>
    </cfRule>
  </conditionalFormatting>
  <conditionalFormatting sqref="H15:H38">
    <cfRule type="cellIs" dxfId="0" priority="3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1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5"/>
  <sheetViews>
    <sheetView showGridLines="0" topLeftCell="A27" zoomScale="110" zoomScaleNormal="110" workbookViewId="0">
      <selection activeCell="F18" sqref="F18:I18"/>
    </sheetView>
  </sheetViews>
  <sheetFormatPr baseColWidth="10" defaultColWidth="11.5703125" defaultRowHeight="12.75"/>
  <cols>
    <col min="1" max="1" width="16.42578125" style="212" customWidth="1"/>
    <col min="2" max="2" width="16" style="212" customWidth="1"/>
    <col min="3" max="7" width="16" style="239" customWidth="1"/>
    <col min="8" max="8" width="17" style="239" customWidth="1"/>
    <col min="9" max="9" width="25.7109375" style="239" customWidth="1"/>
    <col min="10" max="10" width="10.28515625" style="201" customWidth="1"/>
    <col min="11" max="16384" width="11.5703125" style="201"/>
  </cols>
  <sheetData>
    <row r="1" spans="1:9">
      <c r="A1" s="233" t="s">
        <v>257</v>
      </c>
    </row>
    <row r="2" spans="1:9" ht="15.75">
      <c r="A2" s="229" t="s">
        <v>230</v>
      </c>
    </row>
    <row r="3" spans="1:9">
      <c r="A3" s="202"/>
    </row>
    <row r="4" spans="1:9">
      <c r="A4" s="240" t="s">
        <v>259</v>
      </c>
      <c r="B4" s="241" t="s">
        <v>231</v>
      </c>
      <c r="C4" s="241" t="s">
        <v>232</v>
      </c>
      <c r="D4" s="241" t="s">
        <v>233</v>
      </c>
      <c r="E4" s="241" t="s">
        <v>234</v>
      </c>
      <c r="F4" s="241" t="s">
        <v>121</v>
      </c>
      <c r="G4" s="241" t="s">
        <v>462</v>
      </c>
      <c r="H4" s="241" t="s">
        <v>235</v>
      </c>
      <c r="I4" s="241" t="s">
        <v>236</v>
      </c>
    </row>
    <row r="5" spans="1:9" ht="13.5" thickBot="1">
      <c r="A5" s="242"/>
      <c r="B5" s="243" t="s">
        <v>451</v>
      </c>
      <c r="C5" s="243" t="s">
        <v>451</v>
      </c>
      <c r="D5" s="243" t="s">
        <v>451</v>
      </c>
      <c r="E5" s="243" t="s">
        <v>452</v>
      </c>
      <c r="F5" s="243" t="s">
        <v>237</v>
      </c>
      <c r="G5" s="243" t="s">
        <v>237</v>
      </c>
      <c r="H5" s="243" t="s">
        <v>237</v>
      </c>
      <c r="I5" s="243" t="s">
        <v>237</v>
      </c>
    </row>
    <row r="6" spans="1:9">
      <c r="A6" s="212">
        <v>2008</v>
      </c>
      <c r="B6" s="247">
        <v>9.1431481975249404E-2</v>
      </c>
      <c r="C6" s="247">
        <v>7.1487132744776596E-2</v>
      </c>
      <c r="D6" s="247">
        <v>5.7878808324570798E-2</v>
      </c>
      <c r="E6" s="245">
        <v>2.9247264298901503</v>
      </c>
      <c r="F6" s="248">
        <v>31018.479629195299</v>
      </c>
      <c r="G6" s="248">
        <v>18276.859748299401</v>
      </c>
      <c r="H6" s="248">
        <v>28449.181869000004</v>
      </c>
      <c r="I6" s="246">
        <v>2569.2977601952698</v>
      </c>
    </row>
    <row r="7" spans="1:9">
      <c r="A7" s="212">
        <v>2009</v>
      </c>
      <c r="B7" s="247">
        <v>1.0492323817545399E-2</v>
      </c>
      <c r="C7" s="247">
        <v>-2.1150924836664902E-2</v>
      </c>
      <c r="D7" s="247">
        <v>2.9353447267621097E-2</v>
      </c>
      <c r="E7" s="245">
        <v>3.0115883398838004</v>
      </c>
      <c r="F7" s="248">
        <v>27070.519638872898</v>
      </c>
      <c r="G7" s="248">
        <v>16629.833628277931</v>
      </c>
      <c r="H7" s="248">
        <v>21010.687576</v>
      </c>
      <c r="I7" s="246">
        <v>6059.8320628728798</v>
      </c>
    </row>
    <row r="8" spans="1:9">
      <c r="A8" s="212">
        <v>2010</v>
      </c>
      <c r="B8" s="247">
        <v>8.450746875258601E-2</v>
      </c>
      <c r="C8" s="247">
        <v>-2.7200264214780799E-2</v>
      </c>
      <c r="D8" s="247">
        <v>1.52952730656656E-2</v>
      </c>
      <c r="E8" s="245">
        <v>2.8250957505877676</v>
      </c>
      <c r="F8" s="248">
        <v>35803.080814595101</v>
      </c>
      <c r="G8" s="248">
        <v>22154.513265768925</v>
      </c>
      <c r="H8" s="248">
        <v>28815.319466000004</v>
      </c>
      <c r="I8" s="246">
        <v>6987.7613485950496</v>
      </c>
    </row>
    <row r="9" spans="1:9">
      <c r="A9" s="212">
        <v>2011</v>
      </c>
      <c r="B9" s="247">
        <v>6.4522160023376504E-2</v>
      </c>
      <c r="C9" s="247">
        <v>-2.11936819637971E-2</v>
      </c>
      <c r="D9" s="247">
        <v>3.3696654863748704E-2</v>
      </c>
      <c r="E9" s="245">
        <v>2.7540112112709312</v>
      </c>
      <c r="F9" s="248">
        <v>46375.961566173602</v>
      </c>
      <c r="G9" s="248">
        <v>28017.642434212732</v>
      </c>
      <c r="H9" s="248">
        <v>37151.5216</v>
      </c>
      <c r="I9" s="246">
        <v>9224.4399661735497</v>
      </c>
    </row>
    <row r="10" spans="1:9">
      <c r="A10" s="212">
        <v>2012</v>
      </c>
      <c r="B10" s="247">
        <v>5.9503463404493695E-2</v>
      </c>
      <c r="C10" s="247">
        <v>2.5103842207752903E-2</v>
      </c>
      <c r="D10" s="247">
        <v>3.6554139094222504E-2</v>
      </c>
      <c r="E10" s="245">
        <v>2.6375267297979796</v>
      </c>
      <c r="F10" s="248">
        <v>47410.606678139004</v>
      </c>
      <c r="G10" s="248">
        <v>28188.938086776645</v>
      </c>
      <c r="H10" s="248">
        <v>41017.937140000002</v>
      </c>
      <c r="I10" s="246">
        <v>6392.66953813902</v>
      </c>
    </row>
    <row r="11" spans="1:9">
      <c r="A11" s="212">
        <v>2013</v>
      </c>
      <c r="B11" s="247">
        <v>5.8375397600710699E-2</v>
      </c>
      <c r="C11" s="247">
        <v>4.2606338594700199E-2</v>
      </c>
      <c r="D11" s="247">
        <v>2.80558676982447E-2</v>
      </c>
      <c r="E11" s="245">
        <v>2.7023295295055818</v>
      </c>
      <c r="F11" s="248">
        <v>42860.636578772901</v>
      </c>
      <c r="G11" s="246">
        <v>24511.389216193056</v>
      </c>
      <c r="H11" s="246">
        <v>42356.184714999996</v>
      </c>
      <c r="I11" s="246">
        <v>504.45186377284699</v>
      </c>
    </row>
    <row r="12" spans="1:9">
      <c r="A12" s="212">
        <v>2014</v>
      </c>
      <c r="B12" s="247">
        <v>2.40642284749602E-2</v>
      </c>
      <c r="C12" s="247">
        <v>-2.2330662964123501E-2</v>
      </c>
      <c r="D12" s="247">
        <v>3.2462027510329498E-2</v>
      </c>
      <c r="E12" s="250">
        <v>2.8387441197691197</v>
      </c>
      <c r="F12" s="248">
        <v>39532.682898636704</v>
      </c>
      <c r="G12" s="246">
        <v>21209.019628408008</v>
      </c>
      <c r="H12" s="246">
        <v>41042.150549999991</v>
      </c>
      <c r="I12" s="246">
        <v>-1509.4676513633401</v>
      </c>
    </row>
    <row r="13" spans="1:9">
      <c r="A13" s="212">
        <v>2015</v>
      </c>
      <c r="B13" s="247">
        <v>3.2955528770114199E-2</v>
      </c>
      <c r="C13" s="247">
        <v>0.15717476222631699</v>
      </c>
      <c r="D13" s="247">
        <v>3.5478487642527201E-2</v>
      </c>
      <c r="E13" s="250">
        <v>3.1853143181818182</v>
      </c>
      <c r="F13" s="248">
        <v>34414.354533501202</v>
      </c>
      <c r="G13" s="246">
        <v>19648.602319839254</v>
      </c>
      <c r="H13" s="246">
        <v>37385.181727000003</v>
      </c>
      <c r="I13" s="246">
        <v>-2916.4355934988498</v>
      </c>
    </row>
    <row r="14" spans="1:9">
      <c r="A14" s="212">
        <v>2016</v>
      </c>
      <c r="B14" s="247">
        <v>3.9993953638601198E-2</v>
      </c>
      <c r="C14" s="247">
        <v>0.21152949253380102</v>
      </c>
      <c r="D14" s="247">
        <v>3.5930838949936005E-2</v>
      </c>
      <c r="E14" s="250">
        <v>3.375425825928458</v>
      </c>
      <c r="F14" s="248">
        <v>37019.780710529703</v>
      </c>
      <c r="G14" s="246">
        <v>22416.963898768292</v>
      </c>
      <c r="H14" s="246">
        <v>35107.313703</v>
      </c>
      <c r="I14" s="246">
        <v>1888.1616035297</v>
      </c>
    </row>
    <row r="15" spans="1:9">
      <c r="A15" s="212">
        <v>2017</v>
      </c>
      <c r="B15" s="247">
        <v>2.5053423005865601E-2</v>
      </c>
      <c r="C15" s="247">
        <v>4.2050342395793902E-2</v>
      </c>
      <c r="D15" s="244">
        <v>2.8038318234279401E-2</v>
      </c>
      <c r="E15" s="423">
        <v>3.2607222536055769</v>
      </c>
      <c r="F15" s="248">
        <v>44917.617153410691</v>
      </c>
      <c r="G15" s="248">
        <v>27744.675048278266</v>
      </c>
      <c r="H15" s="248">
        <v>38651.849475999996</v>
      </c>
      <c r="I15" s="248">
        <v>6265.7676774106949</v>
      </c>
    </row>
    <row r="16" spans="1:9">
      <c r="A16" s="252">
        <v>2018</v>
      </c>
      <c r="B16" s="253"/>
      <c r="C16" s="254"/>
      <c r="D16" s="253"/>
      <c r="E16" s="255"/>
      <c r="F16" s="256"/>
      <c r="G16" s="256"/>
      <c r="H16" s="256"/>
      <c r="I16" s="256"/>
    </row>
    <row r="17" spans="1:9">
      <c r="A17" s="386" t="s">
        <v>238</v>
      </c>
      <c r="B17" s="247">
        <v>2.8099900000000001E-2</v>
      </c>
      <c r="C17" s="247">
        <v>-1.98903748650473E-2</v>
      </c>
      <c r="D17" s="244">
        <v>1.2500000000000001E-2</v>
      </c>
      <c r="E17" s="423">
        <v>3.2149095238095242</v>
      </c>
      <c r="F17" s="248">
        <v>3982.8437200772169</v>
      </c>
      <c r="G17" s="248">
        <f>'6.2 EXPORT PRODUCTOS'!B21</f>
        <v>2416.2531163271879</v>
      </c>
      <c r="H17" s="248">
        <v>3391.2927450000002</v>
      </c>
      <c r="I17" s="248">
        <f>F17-H17</f>
        <v>591.55097507721666</v>
      </c>
    </row>
    <row r="18" spans="1:9">
      <c r="A18" s="386" t="s">
        <v>239</v>
      </c>
      <c r="B18" s="617" t="s">
        <v>521</v>
      </c>
      <c r="C18" s="617"/>
      <c r="D18" s="244">
        <v>1.18E-2</v>
      </c>
      <c r="E18" s="258">
        <v>3.2488100000000002</v>
      </c>
      <c r="F18" s="617" t="s">
        <v>522</v>
      </c>
      <c r="G18" s="617"/>
      <c r="H18" s="617"/>
      <c r="I18" s="617"/>
    </row>
    <row r="19" spans="1:9">
      <c r="A19" s="386"/>
      <c r="B19" s="247"/>
      <c r="C19" s="247"/>
      <c r="D19" s="247"/>
      <c r="E19" s="258"/>
      <c r="F19" s="420"/>
      <c r="G19" s="248"/>
      <c r="H19" s="248"/>
    </row>
    <row r="20" spans="1:9">
      <c r="A20" s="202" t="s">
        <v>454</v>
      </c>
      <c r="B20" s="239"/>
    </row>
    <row r="21" spans="1:9">
      <c r="B21" s="239"/>
    </row>
    <row r="22" spans="1:9">
      <c r="A22" s="240" t="s">
        <v>259</v>
      </c>
      <c r="B22" s="241" t="s">
        <v>241</v>
      </c>
      <c r="C22" s="241" t="s">
        <v>242</v>
      </c>
      <c r="D22" s="241" t="s">
        <v>243</v>
      </c>
      <c r="E22" s="241" t="s">
        <v>244</v>
      </c>
      <c r="F22" s="241" t="s">
        <v>245</v>
      </c>
      <c r="G22" s="241" t="s">
        <v>246</v>
      </c>
      <c r="H22" s="241" t="s">
        <v>206</v>
      </c>
      <c r="I22" s="241" t="s">
        <v>247</v>
      </c>
    </row>
    <row r="23" spans="1:9">
      <c r="A23" s="259"/>
      <c r="B23" s="260" t="s">
        <v>248</v>
      </c>
      <c r="C23" s="261" t="s">
        <v>249</v>
      </c>
      <c r="D23" s="260" t="s">
        <v>248</v>
      </c>
      <c r="E23" s="261" t="s">
        <v>249</v>
      </c>
      <c r="F23" s="260" t="s">
        <v>248</v>
      </c>
      <c r="G23" s="262" t="s">
        <v>248</v>
      </c>
      <c r="H23" s="260" t="s">
        <v>250</v>
      </c>
      <c r="I23" s="262" t="s">
        <v>251</v>
      </c>
    </row>
    <row r="24" spans="1:9">
      <c r="A24" s="259"/>
      <c r="B24" s="260" t="s">
        <v>252</v>
      </c>
      <c r="C24" s="261" t="s">
        <v>253</v>
      </c>
      <c r="D24" s="260" t="s">
        <v>252</v>
      </c>
      <c r="E24" s="262" t="s">
        <v>254</v>
      </c>
      <c r="F24" s="260" t="s">
        <v>252</v>
      </c>
      <c r="G24" s="262" t="s">
        <v>252</v>
      </c>
      <c r="H24" s="260" t="s">
        <v>255</v>
      </c>
      <c r="I24" s="262" t="s">
        <v>256</v>
      </c>
    </row>
    <row r="25" spans="1:9">
      <c r="B25" s="248"/>
      <c r="C25" s="247"/>
      <c r="D25" s="248"/>
      <c r="E25" s="263"/>
      <c r="F25" s="248"/>
      <c r="G25" s="263"/>
      <c r="H25" s="248"/>
      <c r="I25" s="263"/>
    </row>
    <row r="26" spans="1:9">
      <c r="A26" s="212">
        <v>1995</v>
      </c>
      <c r="B26" s="264">
        <v>133.19999999999999</v>
      </c>
      <c r="C26" s="264">
        <v>384.2</v>
      </c>
      <c r="D26" s="264">
        <v>46.8</v>
      </c>
      <c r="E26" s="264">
        <v>5.19</v>
      </c>
      <c r="F26" s="264">
        <v>28.6</v>
      </c>
      <c r="G26" s="264">
        <v>294.5</v>
      </c>
      <c r="H26" s="264">
        <v>16.5</v>
      </c>
      <c r="I26" s="264">
        <v>7.9</v>
      </c>
    </row>
    <row r="27" spans="1:9">
      <c r="A27" s="212">
        <v>1996</v>
      </c>
      <c r="B27" s="264">
        <v>103.89</v>
      </c>
      <c r="C27" s="264">
        <v>387.8</v>
      </c>
      <c r="D27" s="264">
        <v>46.5</v>
      </c>
      <c r="E27" s="264">
        <v>5.18</v>
      </c>
      <c r="F27" s="264">
        <v>35.1</v>
      </c>
      <c r="G27" s="264">
        <v>289</v>
      </c>
      <c r="H27" s="264">
        <v>20.5</v>
      </c>
      <c r="I27" s="264">
        <v>3.78</v>
      </c>
    </row>
    <row r="28" spans="1:9">
      <c r="A28" s="212">
        <v>1997</v>
      </c>
      <c r="B28" s="264">
        <v>103.22</v>
      </c>
      <c r="C28" s="264">
        <v>331.2</v>
      </c>
      <c r="D28" s="264">
        <v>59.7</v>
      </c>
      <c r="E28" s="264">
        <v>4.8899999999999997</v>
      </c>
      <c r="F28" s="264">
        <v>28</v>
      </c>
      <c r="G28" s="264">
        <v>264.39999999999998</v>
      </c>
      <c r="H28" s="264">
        <v>20.100000000000001</v>
      </c>
      <c r="I28" s="264">
        <v>4.3</v>
      </c>
    </row>
    <row r="29" spans="1:9">
      <c r="A29" s="212">
        <v>1998</v>
      </c>
      <c r="B29" s="264">
        <v>74.97</v>
      </c>
      <c r="C29" s="264">
        <v>294.10000000000002</v>
      </c>
      <c r="D29" s="264">
        <v>46.5</v>
      </c>
      <c r="E29" s="264">
        <v>5.53</v>
      </c>
      <c r="F29" s="264">
        <v>24</v>
      </c>
      <c r="G29" s="264">
        <v>261.39999999999998</v>
      </c>
      <c r="H29" s="264">
        <v>21</v>
      </c>
      <c r="I29" s="264">
        <v>3.41</v>
      </c>
    </row>
    <row r="30" spans="1:9">
      <c r="A30" s="212">
        <v>1999</v>
      </c>
      <c r="B30" s="264">
        <v>71.38</v>
      </c>
      <c r="C30" s="264">
        <v>278.8</v>
      </c>
      <c r="D30" s="264">
        <v>48.8</v>
      </c>
      <c r="E30" s="264">
        <v>5.25</v>
      </c>
      <c r="F30" s="264">
        <v>22.8</v>
      </c>
      <c r="G30" s="264">
        <v>254.4</v>
      </c>
      <c r="H30" s="264">
        <v>17.399999999999999</v>
      </c>
      <c r="I30" s="264">
        <v>2.65</v>
      </c>
    </row>
    <row r="31" spans="1:9">
      <c r="A31" s="212">
        <v>2000</v>
      </c>
      <c r="B31" s="264">
        <v>82.29</v>
      </c>
      <c r="C31" s="264">
        <v>279</v>
      </c>
      <c r="D31" s="264">
        <v>51.2</v>
      </c>
      <c r="E31" s="264">
        <v>5</v>
      </c>
      <c r="F31" s="264">
        <v>20.6</v>
      </c>
      <c r="G31" s="264">
        <v>253.4</v>
      </c>
      <c r="H31" s="264">
        <v>18.5</v>
      </c>
      <c r="I31" s="264">
        <v>2.5499999999999998</v>
      </c>
    </row>
    <row r="32" spans="1:9">
      <c r="A32" s="212">
        <v>2001</v>
      </c>
      <c r="B32" s="264">
        <v>71.569999999999993</v>
      </c>
      <c r="C32" s="264">
        <v>271.14</v>
      </c>
      <c r="D32" s="264">
        <v>40.200000000000003</v>
      </c>
      <c r="E32" s="264">
        <v>4.37</v>
      </c>
      <c r="F32" s="264">
        <v>21.59</v>
      </c>
      <c r="G32" s="264">
        <v>211.5</v>
      </c>
      <c r="H32" s="264">
        <v>19.399999999999999</v>
      </c>
      <c r="I32" s="264">
        <v>2.36</v>
      </c>
    </row>
    <row r="33" spans="1:9">
      <c r="A33" s="212">
        <v>2002</v>
      </c>
      <c r="B33" s="264">
        <v>70.650000000000006</v>
      </c>
      <c r="C33" s="264">
        <v>310.01</v>
      </c>
      <c r="D33" s="264">
        <v>35.31</v>
      </c>
      <c r="E33" s="264">
        <v>4.5999999999999996</v>
      </c>
      <c r="F33" s="264">
        <v>20.53</v>
      </c>
      <c r="G33" s="264">
        <v>194.7</v>
      </c>
      <c r="H33" s="264">
        <v>19</v>
      </c>
      <c r="I33" s="264">
        <v>3.77</v>
      </c>
    </row>
    <row r="34" spans="1:9">
      <c r="A34" s="212">
        <v>2003</v>
      </c>
      <c r="B34" s="264">
        <v>80.700699999999998</v>
      </c>
      <c r="C34" s="264">
        <v>363.62259999999998</v>
      </c>
      <c r="D34" s="264">
        <v>37.543599999999998</v>
      </c>
      <c r="E34" s="264">
        <v>4.9108999999999998</v>
      </c>
      <c r="F34" s="264">
        <v>23.3613</v>
      </c>
      <c r="G34" s="264">
        <v>232.4</v>
      </c>
      <c r="H34" s="264">
        <v>15.9</v>
      </c>
      <c r="I34" s="264">
        <v>5.32</v>
      </c>
    </row>
    <row r="35" spans="1:9">
      <c r="A35" s="212">
        <v>2004</v>
      </c>
      <c r="B35" s="264">
        <v>129.99430000000001</v>
      </c>
      <c r="C35" s="264">
        <v>409.84570000000002</v>
      </c>
      <c r="D35" s="264">
        <v>47.525300000000001</v>
      </c>
      <c r="E35" s="264">
        <v>6.6905999999999999</v>
      </c>
      <c r="F35" s="264">
        <v>40.213000000000001</v>
      </c>
      <c r="G35" s="264">
        <v>409.4</v>
      </c>
      <c r="H35" s="264">
        <v>21.5</v>
      </c>
      <c r="I35" s="264">
        <v>16.420000000000002</v>
      </c>
    </row>
    <row r="36" spans="1:9">
      <c r="A36" s="212">
        <v>2005</v>
      </c>
      <c r="B36" s="264">
        <v>166.871433</v>
      </c>
      <c r="C36" s="264">
        <v>445.46837499999998</v>
      </c>
      <c r="D36" s="264">
        <v>62.675924999999999</v>
      </c>
      <c r="E36" s="264">
        <v>7.3397420000000002</v>
      </c>
      <c r="F36" s="264">
        <v>44.294241999999997</v>
      </c>
      <c r="G36" s="264">
        <v>360.9</v>
      </c>
      <c r="H36" s="264">
        <v>32.700000000000003</v>
      </c>
      <c r="I36" s="264">
        <v>31.73</v>
      </c>
    </row>
    <row r="37" spans="1:9">
      <c r="A37" s="212">
        <v>2006</v>
      </c>
      <c r="B37" s="264">
        <v>304.91089199999999</v>
      </c>
      <c r="C37" s="264">
        <v>604.58096699999999</v>
      </c>
      <c r="D37" s="264">
        <v>148.56475800000001</v>
      </c>
      <c r="E37" s="264">
        <v>11.571033</v>
      </c>
      <c r="F37" s="264">
        <v>58.500807999999999</v>
      </c>
      <c r="G37" s="264">
        <v>419.5</v>
      </c>
      <c r="H37" s="264">
        <v>37.4</v>
      </c>
      <c r="I37" s="264">
        <v>24.75</v>
      </c>
    </row>
    <row r="38" spans="1:9">
      <c r="A38" s="212">
        <v>2007</v>
      </c>
      <c r="B38" s="264">
        <v>322.93022500000001</v>
      </c>
      <c r="C38" s="264">
        <v>697.40741666666702</v>
      </c>
      <c r="D38" s="264">
        <v>147.07377500000001</v>
      </c>
      <c r="E38" s="264">
        <v>13.415075</v>
      </c>
      <c r="F38" s="264">
        <v>117.02979166666699</v>
      </c>
      <c r="G38" s="264">
        <v>679.5</v>
      </c>
      <c r="H38" s="264">
        <v>39.840000000000003</v>
      </c>
      <c r="I38" s="264">
        <v>30.17</v>
      </c>
    </row>
    <row r="39" spans="1:9">
      <c r="A39" s="212">
        <v>2008</v>
      </c>
      <c r="B39" s="264">
        <v>315.51338598484898</v>
      </c>
      <c r="C39" s="264">
        <v>872.72382575757604</v>
      </c>
      <c r="D39" s="264">
        <v>85.035352272727295</v>
      </c>
      <c r="E39" s="264">
        <v>15.0084583333333</v>
      </c>
      <c r="F39" s="264">
        <v>94.830896212121203</v>
      </c>
      <c r="G39" s="264">
        <v>864.5</v>
      </c>
      <c r="H39" s="264">
        <v>57.5</v>
      </c>
      <c r="I39" s="264">
        <v>28.74</v>
      </c>
    </row>
    <row r="40" spans="1:9">
      <c r="A40" s="212">
        <v>2009</v>
      </c>
      <c r="B40" s="264">
        <v>233.51921666666701</v>
      </c>
      <c r="C40" s="264">
        <v>973.62464999999997</v>
      </c>
      <c r="D40" s="264">
        <v>75.050983333333306</v>
      </c>
      <c r="E40" s="264">
        <v>14.6805</v>
      </c>
      <c r="F40" s="264">
        <v>77.9119666666667</v>
      </c>
      <c r="G40" s="264">
        <v>641.5</v>
      </c>
      <c r="H40" s="264">
        <v>43.78</v>
      </c>
      <c r="I40" s="264">
        <v>11.12</v>
      </c>
    </row>
    <row r="41" spans="1:9">
      <c r="A41" s="212">
        <v>2010</v>
      </c>
      <c r="B41" s="264">
        <v>342.27576763580299</v>
      </c>
      <c r="C41" s="264">
        <v>1225.2931251505699</v>
      </c>
      <c r="D41" s="264">
        <v>98.176454197787606</v>
      </c>
      <c r="E41" s="264">
        <v>20.1852888904574</v>
      </c>
      <c r="F41" s="264">
        <v>97.605083373751796</v>
      </c>
      <c r="G41" s="264">
        <v>954.1</v>
      </c>
      <c r="H41" s="264">
        <v>68.17</v>
      </c>
      <c r="I41" s="264">
        <v>15.8</v>
      </c>
    </row>
    <row r="42" spans="1:9">
      <c r="A42" s="212">
        <v>2011</v>
      </c>
      <c r="B42" s="264">
        <v>400.19890165981298</v>
      </c>
      <c r="C42" s="264">
        <v>1569.5258464824201</v>
      </c>
      <c r="D42" s="264">
        <v>99.501389827389801</v>
      </c>
      <c r="E42" s="264">
        <v>35.173531472854798</v>
      </c>
      <c r="F42" s="264">
        <v>108.969893566984</v>
      </c>
      <c r="G42" s="264">
        <v>1215.9000000000001</v>
      </c>
      <c r="H42" s="264">
        <v>167.79</v>
      </c>
      <c r="I42" s="264">
        <v>15.45</v>
      </c>
    </row>
    <row r="43" spans="1:9">
      <c r="A43" s="212">
        <v>2012</v>
      </c>
      <c r="B43" s="264">
        <v>360.55123685861503</v>
      </c>
      <c r="C43" s="264">
        <v>1669.87083417247</v>
      </c>
      <c r="D43" s="264">
        <v>88.348348429788402</v>
      </c>
      <c r="E43" s="264">
        <v>31.169868475123899</v>
      </c>
      <c r="F43" s="264">
        <v>93.540209216646502</v>
      </c>
      <c r="G43" s="264">
        <v>989.601</v>
      </c>
      <c r="H43" s="264">
        <v>128.53</v>
      </c>
      <c r="I43" s="264">
        <v>12.74</v>
      </c>
    </row>
    <row r="44" spans="1:9">
      <c r="A44" s="212">
        <v>2013</v>
      </c>
      <c r="B44" s="264">
        <v>332.30927028406097</v>
      </c>
      <c r="C44" s="264">
        <v>1410.9997459219501</v>
      </c>
      <c r="D44" s="264">
        <v>86.651713510845497</v>
      </c>
      <c r="E44" s="264">
        <v>23.855391953822298</v>
      </c>
      <c r="F44" s="264">
        <v>97.171065933513304</v>
      </c>
      <c r="G44" s="264">
        <v>1041.434</v>
      </c>
      <c r="H44" s="264">
        <v>135.36000000000001</v>
      </c>
      <c r="I44" s="264">
        <v>10.32</v>
      </c>
    </row>
    <row r="45" spans="1:9">
      <c r="A45" s="212">
        <v>2014</v>
      </c>
      <c r="B45" s="264">
        <v>311.16214646800398</v>
      </c>
      <c r="C45" s="264">
        <v>1266.08843579428</v>
      </c>
      <c r="D45" s="264">
        <v>98.067869138849801</v>
      </c>
      <c r="E45" s="264">
        <v>19.076757975554798</v>
      </c>
      <c r="F45" s="264">
        <v>95.073908973203899</v>
      </c>
      <c r="G45" s="264">
        <v>1023.047</v>
      </c>
      <c r="H45" s="264">
        <v>96.84</v>
      </c>
      <c r="I45" s="264">
        <v>11.393000000000001</v>
      </c>
    </row>
    <row r="46" spans="1:9">
      <c r="A46" s="212">
        <v>2015</v>
      </c>
      <c r="B46" s="264">
        <v>249.43936106122101</v>
      </c>
      <c r="C46" s="264">
        <v>1161.0633374797301</v>
      </c>
      <c r="D46" s="264">
        <v>87.648225728083304</v>
      </c>
      <c r="E46" s="264">
        <v>15.7324473100644</v>
      </c>
      <c r="F46" s="264">
        <v>81.051744953555101</v>
      </c>
      <c r="G46" s="264">
        <v>756.43100000000004</v>
      </c>
      <c r="H46" s="264">
        <v>55.21</v>
      </c>
      <c r="I46" s="264">
        <v>6.6520000000000001</v>
      </c>
    </row>
    <row r="47" spans="1:9">
      <c r="A47" s="212">
        <v>2016</v>
      </c>
      <c r="B47" s="264">
        <v>220.56724303958799</v>
      </c>
      <c r="C47" s="264">
        <v>1247.99223226049</v>
      </c>
      <c r="D47" s="264">
        <v>94.799294404822803</v>
      </c>
      <c r="E47" s="264">
        <v>17.1393855205785</v>
      </c>
      <c r="F47" s="264">
        <v>84.8229560475732</v>
      </c>
      <c r="G47" s="264">
        <v>839.096</v>
      </c>
      <c r="H47" s="264">
        <v>57.705833333333345</v>
      </c>
      <c r="I47" s="264">
        <v>6.4840833333333334</v>
      </c>
    </row>
    <row r="48" spans="1:9">
      <c r="A48" s="212">
        <v>2017</v>
      </c>
      <c r="B48" s="264">
        <v>279.60636080616223</v>
      </c>
      <c r="C48" s="264">
        <v>1257.2305492630619</v>
      </c>
      <c r="D48" s="264">
        <v>131.16626237185116</v>
      </c>
      <c r="E48" s="264">
        <v>17.058771609730847</v>
      </c>
      <c r="F48" s="264">
        <v>105.12327966592601</v>
      </c>
      <c r="G48" s="264">
        <v>936.654</v>
      </c>
      <c r="H48" s="264">
        <v>71.760000000000005</v>
      </c>
      <c r="I48" s="264">
        <v>8.2059999999999995</v>
      </c>
    </row>
    <row r="49" spans="1:9">
      <c r="A49" s="265">
        <v>2018</v>
      </c>
      <c r="B49" s="266"/>
      <c r="C49" s="266"/>
      <c r="D49" s="266"/>
      <c r="E49" s="266"/>
      <c r="F49" s="266"/>
      <c r="G49" s="266"/>
      <c r="H49" s="266"/>
      <c r="I49" s="266"/>
    </row>
    <row r="50" spans="1:9">
      <c r="A50" s="387" t="s">
        <v>137</v>
      </c>
      <c r="B50" s="264">
        <v>321.30807171171733</v>
      </c>
      <c r="C50" s="264">
        <v>1330.15</v>
      </c>
      <c r="D50" s="264">
        <v>155.87110152828262</v>
      </c>
      <c r="E50" s="264">
        <v>17.12</v>
      </c>
      <c r="F50" s="264">
        <v>117.28320975608695</v>
      </c>
      <c r="G50" s="264">
        <v>937.77264286391278</v>
      </c>
      <c r="H50" s="264" t="s">
        <v>481</v>
      </c>
      <c r="I50" s="264">
        <v>11.567</v>
      </c>
    </row>
    <row r="51" spans="1:9">
      <c r="A51" s="387" t="s">
        <v>138</v>
      </c>
      <c r="B51" s="264">
        <v>317.59630562659993</v>
      </c>
      <c r="C51" s="264">
        <v>1332.0289999999998</v>
      </c>
      <c r="D51" s="264">
        <v>160.61705821699996</v>
      </c>
      <c r="E51" s="264">
        <v>16.59</v>
      </c>
      <c r="F51" s="264">
        <v>117.06425283052499</v>
      </c>
      <c r="G51" s="264">
        <v>984.00060785950006</v>
      </c>
      <c r="H51" s="264" t="s">
        <v>523</v>
      </c>
      <c r="I51" s="264" t="s">
        <v>520</v>
      </c>
    </row>
    <row r="52" spans="1:9">
      <c r="A52" s="387"/>
      <c r="B52" s="264"/>
      <c r="C52" s="264"/>
      <c r="D52" s="264"/>
      <c r="E52" s="264"/>
      <c r="F52" s="264"/>
      <c r="G52" s="264"/>
      <c r="H52" s="264"/>
      <c r="I52" s="264"/>
    </row>
    <row r="53" spans="1:9">
      <c r="A53" s="616" t="s">
        <v>258</v>
      </c>
      <c r="B53" s="616"/>
      <c r="C53" s="616"/>
      <c r="D53" s="616"/>
      <c r="E53" s="616"/>
      <c r="F53" s="616"/>
      <c r="G53" s="616"/>
      <c r="H53" s="616"/>
      <c r="I53" s="616"/>
    </row>
    <row r="54" spans="1:9">
      <c r="A54" s="427" t="s">
        <v>464</v>
      </c>
      <c r="B54" s="257"/>
      <c r="C54" s="428"/>
      <c r="D54" s="428"/>
      <c r="E54" s="428"/>
      <c r="F54" s="428"/>
      <c r="G54" s="428"/>
      <c r="H54" s="428"/>
      <c r="I54" s="428"/>
    </row>
    <row r="55" spans="1:9">
      <c r="A55" s="427" t="s">
        <v>463</v>
      </c>
      <c r="B55" s="257"/>
      <c r="C55" s="428"/>
      <c r="D55" s="428"/>
      <c r="E55" s="428"/>
      <c r="F55" s="428"/>
      <c r="G55" s="428"/>
      <c r="H55" s="428"/>
      <c r="I55" s="428"/>
    </row>
  </sheetData>
  <mergeCells count="3">
    <mergeCell ref="A53:I53"/>
    <mergeCell ref="B18:C18"/>
    <mergeCell ref="F18:I18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D42" activePane="bottomRight" state="frozen"/>
      <selection activeCell="I36" sqref="I36"/>
      <selection pane="topRight" activeCell="I36" sqref="I36"/>
      <selection pane="bottomLeft" activeCell="I36" sqref="I36"/>
      <selection pane="bottomRight" activeCell="N62" sqref="N62:N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4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5"/>
    </row>
    <row r="4" spans="1:30" ht="15" customHeight="1">
      <c r="F4" s="618" t="s">
        <v>168</v>
      </c>
      <c r="G4" s="618"/>
      <c r="H4" s="618"/>
      <c r="I4" s="618"/>
      <c r="J4" s="618"/>
      <c r="K4" s="618"/>
      <c r="L4" s="618"/>
      <c r="M4" s="128"/>
      <c r="N4" s="466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618" t="s">
        <v>525</v>
      </c>
      <c r="AB4" s="618"/>
    </row>
    <row r="5" spans="1:30" ht="12.75" thickBot="1">
      <c r="A5" s="81" t="s">
        <v>121</v>
      </c>
      <c r="B5" s="82"/>
      <c r="C5" s="83" t="s">
        <v>122</v>
      </c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  <c r="J5" s="83">
        <v>2013</v>
      </c>
      <c r="K5" s="83">
        <v>2014</v>
      </c>
      <c r="L5" s="83">
        <v>2015</v>
      </c>
      <c r="M5" s="83">
        <v>2016</v>
      </c>
      <c r="N5" s="83">
        <v>2017</v>
      </c>
      <c r="O5" s="83" t="s">
        <v>117</v>
      </c>
      <c r="P5" s="83" t="s">
        <v>118</v>
      </c>
      <c r="Q5" s="83" t="s">
        <v>124</v>
      </c>
      <c r="R5" s="83" t="s">
        <v>126</v>
      </c>
      <c r="S5" s="83" t="s">
        <v>127</v>
      </c>
      <c r="T5" s="83" t="s">
        <v>152</v>
      </c>
      <c r="U5" s="83" t="s">
        <v>153</v>
      </c>
      <c r="V5" s="83" t="s">
        <v>155</v>
      </c>
      <c r="W5" s="83" t="s">
        <v>156</v>
      </c>
      <c r="X5" s="83" t="s">
        <v>157</v>
      </c>
      <c r="Y5" s="83" t="s">
        <v>158</v>
      </c>
      <c r="Z5" s="83" t="s">
        <v>159</v>
      </c>
      <c r="AA5" s="83">
        <v>2017</v>
      </c>
      <c r="AB5" s="83">
        <v>2018</v>
      </c>
      <c r="AC5" s="84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572"/>
      <c r="O7" s="79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17"/>
      <c r="AB7" s="55"/>
      <c r="AC7" s="101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573">
        <v>13773.19020945282</v>
      </c>
      <c r="O8" s="92">
        <v>1224.6206310811624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3"/>
      <c r="AA8" s="100">
        <v>877.512989608834</v>
      </c>
      <c r="AB8" s="95">
        <v>1224.6206310811624</v>
      </c>
      <c r="AC8" s="102">
        <f>AB8/AA8-1</f>
        <v>0.39555840834567868</v>
      </c>
      <c r="AD8" s="424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573">
        <v>2608.8056520000005</v>
      </c>
      <c r="O9" s="92">
        <v>201.54240300000001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3"/>
      <c r="AA9" s="100">
        <v>187.35705999999999</v>
      </c>
      <c r="AB9" s="95">
        <v>201.54240300000001</v>
      </c>
      <c r="AC9" s="102">
        <f t="shared" ref="AC9:AC42" si="0">AB9/AA9-1</f>
        <v>7.5712882129982173E-2</v>
      </c>
      <c r="AD9" s="424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573">
        <v>239.47410512458134</v>
      </c>
      <c r="O10" s="92">
        <v>275.61374982861548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3"/>
      <c r="AA10" s="100">
        <v>212.4463293043008</v>
      </c>
      <c r="AB10" s="95">
        <v>275.61374982861548</v>
      </c>
      <c r="AC10" s="102">
        <f t="shared" si="0"/>
        <v>0.29733354645933119</v>
      </c>
      <c r="AD10" s="424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573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3"/>
      <c r="AA11" s="96"/>
      <c r="AB11" s="95"/>
      <c r="AC11" s="102"/>
      <c r="AD11" s="424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573">
        <v>7979.3150062432396</v>
      </c>
      <c r="O12" s="92">
        <v>693.75456581123888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3"/>
      <c r="AA12" s="100">
        <v>564.53643808390007</v>
      </c>
      <c r="AB12" s="95">
        <v>693.75456581123888</v>
      </c>
      <c r="AC12" s="102">
        <f t="shared" si="0"/>
        <v>0.22889244876011827</v>
      </c>
      <c r="AD12" s="424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573">
        <v>6336.3753339999994</v>
      </c>
      <c r="O13" s="92">
        <v>521.56115199999999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3"/>
      <c r="AA13" s="100">
        <v>473.95659699999999</v>
      </c>
      <c r="AB13" s="95">
        <v>521.56115199999999</v>
      </c>
      <c r="AC13" s="102">
        <f t="shared" si="0"/>
        <v>0.10044074774213985</v>
      </c>
      <c r="AD13" s="424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573">
        <v>1259.2869875348897</v>
      </c>
      <c r="O14" s="92">
        <v>1330.149999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3"/>
      <c r="AA14" s="100">
        <v>1191.1142110000001</v>
      </c>
      <c r="AB14" s="95">
        <v>1330.149999</v>
      </c>
      <c r="AC14" s="102">
        <f t="shared" si="0"/>
        <v>0.11672750330404713</v>
      </c>
      <c r="AD14" s="424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573"/>
      <c r="O15" s="92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3"/>
      <c r="AA15" s="96"/>
      <c r="AB15" s="95"/>
      <c r="AC15" s="102"/>
      <c r="AD15" s="424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573">
        <v>2376.2998861161768</v>
      </c>
      <c r="O16" s="92">
        <v>204.33612595141059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3"/>
      <c r="AA16" s="100">
        <v>146.65418780015941</v>
      </c>
      <c r="AB16" s="95">
        <v>204.33612595141059</v>
      </c>
      <c r="AC16" s="102">
        <f t="shared" si="0"/>
        <v>0.39331940680652355</v>
      </c>
      <c r="AD16" s="424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573">
        <v>1240.033964</v>
      </c>
      <c r="O17" s="92">
        <v>91.969625999999991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3"/>
      <c r="AA17" s="100">
        <v>94.812437000000003</v>
      </c>
      <c r="AB17" s="95">
        <v>91.969625999999991</v>
      </c>
      <c r="AC17" s="102">
        <f t="shared" si="0"/>
        <v>-2.998352420790551E-2</v>
      </c>
      <c r="AD17" s="424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573">
        <v>86.922739897966764</v>
      </c>
      <c r="O18" s="92">
        <v>100.77817174870195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3"/>
      <c r="AA18" s="100">
        <v>70.160859397274422</v>
      </c>
      <c r="AB18" s="95">
        <v>100.77817174870195</v>
      </c>
      <c r="AC18" s="102">
        <f t="shared" si="0"/>
        <v>0.43638736204843198</v>
      </c>
      <c r="AD18" s="424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573"/>
      <c r="O19" s="92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6"/>
      <c r="AB19" s="95"/>
      <c r="AC19" s="102"/>
      <c r="AD19" s="424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573">
        <v>118.029144359499</v>
      </c>
      <c r="O20" s="88">
        <v>10.810272149639999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/>
      <c r="AA20" s="100">
        <v>7.5365141339719992</v>
      </c>
      <c r="AB20" s="95">
        <v>10.810272149639999</v>
      </c>
      <c r="AC20" s="102">
        <f t="shared" si="0"/>
        <v>0.43438623712135449</v>
      </c>
      <c r="AD20" s="424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573">
        <v>6.9465319999999995</v>
      </c>
      <c r="O21" s="90">
        <v>0.65115500000000004</v>
      </c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89"/>
      <c r="AA21" s="99">
        <v>0.44813199999999997</v>
      </c>
      <c r="AB21" s="91">
        <v>0.65115500000000004</v>
      </c>
      <c r="AC21" s="102">
        <f t="shared" si="0"/>
        <v>0.45304285344496731</v>
      </c>
      <c r="AD21" s="424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573">
        <v>16.991089130446532</v>
      </c>
      <c r="O22" s="90">
        <v>16.601687999999999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89"/>
      <c r="AA22" s="99">
        <v>16.817620999999999</v>
      </c>
      <c r="AB22" s="91">
        <v>16.601687999999999</v>
      </c>
      <c r="AC22" s="102">
        <f t="shared" si="0"/>
        <v>-1.2839687610988526E-2</v>
      </c>
      <c r="AD22" s="424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57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3"/>
      <c r="AA23" s="96"/>
      <c r="AB23" s="95"/>
      <c r="AC23" s="102"/>
      <c r="AD23" s="424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573">
        <v>1707.4039311799302</v>
      </c>
      <c r="O24" s="94">
        <v>121.01521669741949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3"/>
      <c r="AA24" s="100">
        <v>99.913104528937069</v>
      </c>
      <c r="AB24" s="95">
        <v>121.01521669741949</v>
      </c>
      <c r="AC24" s="102">
        <f t="shared" si="0"/>
        <v>0.21120464895944435</v>
      </c>
      <c r="AD24" s="424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573">
        <v>856.21164399999998</v>
      </c>
      <c r="O25" s="90">
        <v>55.226267999999997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9"/>
      <c r="AA25" s="100">
        <v>52.221519000000001</v>
      </c>
      <c r="AB25" s="95">
        <v>55.226267999999997</v>
      </c>
      <c r="AC25" s="102">
        <f t="shared" si="0"/>
        <v>5.7538521619794336E-2</v>
      </c>
      <c r="AD25" s="424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573">
        <v>90.452565217767742</v>
      </c>
      <c r="O26" s="90">
        <v>99.393967645697302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89"/>
      <c r="AA26" s="99">
        <v>86.783806264498551</v>
      </c>
      <c r="AB26" s="91">
        <v>99.393967645697302</v>
      </c>
      <c r="AC26" s="102">
        <f t="shared" si="0"/>
        <v>0.14530546566217284</v>
      </c>
      <c r="AD26" s="424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57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3"/>
      <c r="AA27" s="96"/>
      <c r="AB27" s="95"/>
      <c r="AC27" s="102"/>
      <c r="AD27" s="424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573">
        <v>426.70590445394402</v>
      </c>
      <c r="O28" s="90">
        <v>47.794387382967003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9"/>
      <c r="AA28" s="99">
        <v>42.583795574061007</v>
      </c>
      <c r="AB28" s="91">
        <v>47.794387382967003</v>
      </c>
      <c r="AC28" s="102">
        <f t="shared" si="0"/>
        <v>0.1223609060362838</v>
      </c>
      <c r="AD28" s="424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573">
        <v>11.463353000000001</v>
      </c>
      <c r="O29" s="90">
        <v>1.5832079999999999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89"/>
      <c r="AA29" s="99">
        <v>0.885683</v>
      </c>
      <c r="AB29" s="91">
        <v>1.5832079999999999</v>
      </c>
      <c r="AC29" s="102">
        <f t="shared" si="0"/>
        <v>0.78755604431833959</v>
      </c>
      <c r="AD29" s="424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573">
        <v>37.223481162443832</v>
      </c>
      <c r="O30" s="90">
        <v>30.188318517192311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89"/>
      <c r="AA30" s="99">
        <v>48.080177189876068</v>
      </c>
      <c r="AB30" s="91">
        <v>30.188318517192311</v>
      </c>
      <c r="AC30" s="102">
        <f t="shared" si="0"/>
        <v>-0.37212547287473663</v>
      </c>
      <c r="AD30" s="424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57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3"/>
      <c r="AA31" s="96"/>
      <c r="AB31" s="95"/>
      <c r="AC31" s="102"/>
      <c r="AD31" s="424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573">
        <v>370.47615447265594</v>
      </c>
      <c r="O32" s="90">
        <v>32.795836253350075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89"/>
      <c r="AA32" s="99">
        <v>27.353139893823393</v>
      </c>
      <c r="AB32" s="91">
        <v>32.795836253350075</v>
      </c>
      <c r="AC32" s="102">
        <f>AB32/AA32-1</f>
        <v>0.19897885144643657</v>
      </c>
      <c r="AD32" s="424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573">
        <v>18.695043000000002</v>
      </c>
      <c r="O33" s="90">
        <v>1.6121780000000001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89"/>
      <c r="AA33" s="99">
        <v>1.31603</v>
      </c>
      <c r="AB33" s="91">
        <v>1.6121780000000001</v>
      </c>
      <c r="AC33" s="102">
        <f>AB33/AA33-1</f>
        <v>0.22503134427026739</v>
      </c>
      <c r="AD33" s="424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573">
        <v>898.87547696861725</v>
      </c>
      <c r="O34" s="94">
        <v>922.72324100000003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3"/>
      <c r="AA34" s="100">
        <v>942.77300300000002</v>
      </c>
      <c r="AB34" s="95">
        <v>922.72324100000003</v>
      </c>
      <c r="AC34" s="102">
        <f>AB34/AA34-1</f>
        <v>-2.1266796923755327E-2</v>
      </c>
      <c r="AD34" s="424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573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3"/>
      <c r="AA35" s="96"/>
      <c r="AB35" s="95"/>
      <c r="AC35" s="102"/>
      <c r="AD35" s="424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573">
        <v>363.09769384747199</v>
      </c>
      <c r="O36" s="94">
        <v>32.504858488137828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3"/>
      <c r="AA36" s="100">
        <v>19.184964352212127</v>
      </c>
      <c r="AB36" s="95">
        <v>32.504858488137828</v>
      </c>
      <c r="AC36" s="102">
        <f t="shared" si="0"/>
        <v>0.69428818794702885</v>
      </c>
      <c r="AD36" s="424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573">
        <v>25.183071454</v>
      </c>
      <c r="O37" s="90">
        <v>1.6488150560000001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89"/>
      <c r="AA37" s="99">
        <v>1.5830079720000001</v>
      </c>
      <c r="AB37" s="91">
        <v>1.6488150560000001</v>
      </c>
      <c r="AC37" s="102">
        <f t="shared" si="0"/>
        <v>4.1570911305556013E-2</v>
      </c>
      <c r="AD37" s="424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573">
        <v>654.0041940263369</v>
      </c>
      <c r="O38" s="94">
        <v>894.21525746602924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3"/>
      <c r="AA38" s="100">
        <v>549.72265476913287</v>
      </c>
      <c r="AB38" s="95">
        <v>894.21525746602924</v>
      </c>
      <c r="AC38" s="102">
        <f t="shared" si="0"/>
        <v>0.62666619195742079</v>
      </c>
      <c r="AD38" s="424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57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3"/>
      <c r="AA39" s="96"/>
      <c r="AB39" s="95"/>
      <c r="AC39" s="102"/>
      <c r="AD39" s="424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573">
        <v>44.063618152527965</v>
      </c>
      <c r="O40" s="90">
        <v>2.1235225118621699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89"/>
      <c r="AA40" s="99">
        <v>3.6573926477878729</v>
      </c>
      <c r="AB40" s="95">
        <v>2.1235225118621699</v>
      </c>
      <c r="AC40" s="102">
        <f t="shared" si="0"/>
        <v>-0.41938897013243703</v>
      </c>
      <c r="AD40" s="424"/>
    </row>
    <row r="41" spans="1:30">
      <c r="D41" s="126"/>
      <c r="E41" s="127"/>
      <c r="F41" s="127"/>
      <c r="G41" s="16"/>
      <c r="H41" s="16"/>
      <c r="I41" s="16"/>
      <c r="J41" s="16"/>
      <c r="K41" s="16"/>
      <c r="L41" s="16"/>
      <c r="M41" s="16"/>
      <c r="N41" s="57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3"/>
      <c r="AA41" s="96"/>
      <c r="AB41" s="95"/>
      <c r="AC41" s="101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7">
        <f>O40+O36+O28+O32+O24+O20+O16+O12+O8</f>
        <v>2369.7554163271884</v>
      </c>
      <c r="P42" s="97">
        <f>P40+P36+P28+P32+P24+P20+P16+P12+P8</f>
        <v>0</v>
      </c>
      <c r="Q42" s="97">
        <f t="shared" ref="Q42:AB42" si="2">SUM(Q8,Q12,Q16,Q20,Q24,Q32,Q28,Q36,Q40)</f>
        <v>0</v>
      </c>
      <c r="R42" s="97">
        <f t="shared" si="2"/>
        <v>0</v>
      </c>
      <c r="S42" s="97">
        <f t="shared" si="2"/>
        <v>0</v>
      </c>
      <c r="T42" s="97">
        <f t="shared" si="2"/>
        <v>0</v>
      </c>
      <c r="U42" s="97">
        <f t="shared" si="2"/>
        <v>0</v>
      </c>
      <c r="V42" s="97">
        <f t="shared" si="2"/>
        <v>0</v>
      </c>
      <c r="W42" s="97">
        <f t="shared" si="2"/>
        <v>0</v>
      </c>
      <c r="X42" s="97">
        <f t="shared" si="2"/>
        <v>0</v>
      </c>
      <c r="Y42" s="97">
        <f t="shared" si="2"/>
        <v>0</v>
      </c>
      <c r="Z42" s="97">
        <f t="shared" si="2"/>
        <v>0</v>
      </c>
      <c r="AA42" s="97">
        <f t="shared" si="2"/>
        <v>1788.9325266236872</v>
      </c>
      <c r="AB42" s="97">
        <f t="shared" si="2"/>
        <v>2369.755416327188</v>
      </c>
      <c r="AC42" s="103">
        <f t="shared" si="0"/>
        <v>0.32467568287760273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7"/>
    </row>
    <row r="50" spans="1:30">
      <c r="A50" s="104" t="str">
        <f t="shared" ref="A50:AA50" si="3">A8</f>
        <v>Cobre</v>
      </c>
      <c r="B50" s="104" t="str">
        <f t="shared" si="3"/>
        <v>Valor</v>
      </c>
      <c r="C50" s="104" t="str">
        <f t="shared" si="3"/>
        <v>(US$MM)</v>
      </c>
      <c r="D50" s="105">
        <f>D8</f>
        <v>7219.0687201917526</v>
      </c>
      <c r="E50" s="105">
        <f>E8</f>
        <v>7276.9520400628562</v>
      </c>
      <c r="F50" s="105">
        <f t="shared" si="3"/>
        <v>5935.4024202705696</v>
      </c>
      <c r="G50" s="105">
        <f t="shared" si="3"/>
        <v>8879.1470329311687</v>
      </c>
      <c r="H50" s="105">
        <f t="shared" si="3"/>
        <v>10721.031282565797</v>
      </c>
      <c r="I50" s="105">
        <f t="shared" si="3"/>
        <v>10730.942210401816</v>
      </c>
      <c r="J50" s="105">
        <f t="shared" si="3"/>
        <v>9820.7478280872583</v>
      </c>
      <c r="K50" s="105">
        <f t="shared" si="3"/>
        <v>8874.9060769625194</v>
      </c>
      <c r="L50" s="105">
        <f t="shared" si="3"/>
        <v>8167.541312653776</v>
      </c>
      <c r="M50" s="105">
        <f>M8</f>
        <v>10171.202800494437</v>
      </c>
      <c r="N50" s="105">
        <f>N8</f>
        <v>13773.19020945282</v>
      </c>
      <c r="O50" s="106">
        <f t="shared" si="3"/>
        <v>1224.6206310811624</v>
      </c>
      <c r="P50" s="106">
        <f t="shared" si="3"/>
        <v>0</v>
      </c>
      <c r="Q50" s="106">
        <f t="shared" si="3"/>
        <v>0</v>
      </c>
      <c r="R50" s="106">
        <f t="shared" si="3"/>
        <v>0</v>
      </c>
      <c r="S50" s="106">
        <f t="shared" si="3"/>
        <v>0</v>
      </c>
      <c r="T50" s="106">
        <f t="shared" si="3"/>
        <v>0</v>
      </c>
      <c r="U50" s="106">
        <f t="shared" si="3"/>
        <v>0</v>
      </c>
      <c r="V50" s="106">
        <f t="shared" si="3"/>
        <v>0</v>
      </c>
      <c r="W50" s="106">
        <f t="shared" si="3"/>
        <v>0</v>
      </c>
      <c r="X50" s="106">
        <f t="shared" si="3"/>
        <v>0</v>
      </c>
      <c r="Y50" s="106">
        <f>Y8</f>
        <v>0</v>
      </c>
      <c r="Z50" s="106">
        <f>Z8</f>
        <v>0</v>
      </c>
      <c r="AA50" s="107">
        <f t="shared" si="3"/>
        <v>877.512989608834</v>
      </c>
      <c r="AB50" s="107">
        <f>AB8</f>
        <v>1224.6206310811624</v>
      </c>
      <c r="AC50" s="110">
        <f t="shared" ref="AC50:AC59" si="4">AB50/AA50-1</f>
        <v>0.39555840834567868</v>
      </c>
      <c r="AD50" s="134"/>
    </row>
    <row r="51" spans="1:30">
      <c r="A51" s="104" t="str">
        <f t="shared" ref="A51:AB51" si="5">A12</f>
        <v>Oro</v>
      </c>
      <c r="B51" s="104" t="str">
        <f t="shared" si="5"/>
        <v>Valor</v>
      </c>
      <c r="C51" s="104" t="str">
        <f t="shared" si="5"/>
        <v>(US$MM)</v>
      </c>
      <c r="D51" s="105">
        <f>D12</f>
        <v>4187.4032129251573</v>
      </c>
      <c r="E51" s="105">
        <f>E12</f>
        <v>5586.0346055150185</v>
      </c>
      <c r="F51" s="105">
        <f t="shared" si="5"/>
        <v>6790.9480920625147</v>
      </c>
      <c r="G51" s="105">
        <f t="shared" si="5"/>
        <v>7744.6314899523886</v>
      </c>
      <c r="H51" s="105">
        <f t="shared" si="5"/>
        <v>10235.353079840146</v>
      </c>
      <c r="I51" s="105">
        <f t="shared" si="5"/>
        <v>10745.515758961699</v>
      </c>
      <c r="J51" s="105">
        <f t="shared" si="5"/>
        <v>8536.2794900494937</v>
      </c>
      <c r="K51" s="105">
        <f t="shared" si="5"/>
        <v>6729.0722178974011</v>
      </c>
      <c r="L51" s="105">
        <f t="shared" si="5"/>
        <v>6650.5953646963681</v>
      </c>
      <c r="M51" s="105">
        <f>M12</f>
        <v>7385.9574342377318</v>
      </c>
      <c r="N51" s="105">
        <f>N12</f>
        <v>7979.3150062432396</v>
      </c>
      <c r="O51" s="106">
        <f t="shared" si="5"/>
        <v>693.75456581123888</v>
      </c>
      <c r="P51" s="106">
        <f t="shared" si="5"/>
        <v>0</v>
      </c>
      <c r="Q51" s="106">
        <f t="shared" si="5"/>
        <v>0</v>
      </c>
      <c r="R51" s="106">
        <f t="shared" si="5"/>
        <v>0</v>
      </c>
      <c r="S51" s="106">
        <f t="shared" si="5"/>
        <v>0</v>
      </c>
      <c r="T51" s="106">
        <f t="shared" si="5"/>
        <v>0</v>
      </c>
      <c r="U51" s="106">
        <f t="shared" si="5"/>
        <v>0</v>
      </c>
      <c r="V51" s="106">
        <f t="shared" si="5"/>
        <v>0</v>
      </c>
      <c r="W51" s="106">
        <f t="shared" si="5"/>
        <v>0</v>
      </c>
      <c r="X51" s="106">
        <f t="shared" si="5"/>
        <v>0</v>
      </c>
      <c r="Y51" s="106">
        <f>Y12</f>
        <v>0</v>
      </c>
      <c r="Z51" s="106">
        <f>Z12</f>
        <v>0</v>
      </c>
      <c r="AA51" s="107">
        <f t="shared" si="5"/>
        <v>564.53643808390007</v>
      </c>
      <c r="AB51" s="107">
        <f t="shared" si="5"/>
        <v>693.75456581123888</v>
      </c>
      <c r="AC51" s="110">
        <f t="shared" si="4"/>
        <v>0.22889244876011827</v>
      </c>
    </row>
    <row r="52" spans="1:30">
      <c r="A52" s="104" t="str">
        <f t="shared" ref="A52:AB52" si="6">A16</f>
        <v>Zinc</v>
      </c>
      <c r="B52" s="104" t="str">
        <f t="shared" si="6"/>
        <v>Valor</v>
      </c>
      <c r="C52" s="104" t="str">
        <f t="shared" si="6"/>
        <v>(US$MM)</v>
      </c>
      <c r="D52" s="105">
        <f>D16</f>
        <v>2539.4072801646053</v>
      </c>
      <c r="E52" s="105">
        <f>E16</f>
        <v>1468.2951198311805</v>
      </c>
      <c r="F52" s="105">
        <f t="shared" si="6"/>
        <v>1233.2203045912822</v>
      </c>
      <c r="G52" s="105">
        <f t="shared" si="6"/>
        <v>1696.0733253334295</v>
      </c>
      <c r="H52" s="105">
        <f t="shared" si="6"/>
        <v>1522.5406592484687</v>
      </c>
      <c r="I52" s="105">
        <f t="shared" si="6"/>
        <v>1352.3374325660052</v>
      </c>
      <c r="J52" s="105">
        <f t="shared" si="6"/>
        <v>1413.8433873410634</v>
      </c>
      <c r="K52" s="105">
        <f t="shared" si="6"/>
        <v>1503.5472338862523</v>
      </c>
      <c r="L52" s="105">
        <f t="shared" si="6"/>
        <v>1507.6585311955087</v>
      </c>
      <c r="M52" s="105">
        <f>M16</f>
        <v>1465.4520841719275</v>
      </c>
      <c r="N52" s="105">
        <f>N16</f>
        <v>2376.2998861161768</v>
      </c>
      <c r="O52" s="106">
        <f t="shared" si="6"/>
        <v>204.33612595141059</v>
      </c>
      <c r="P52" s="106">
        <f t="shared" si="6"/>
        <v>0</v>
      </c>
      <c r="Q52" s="106">
        <f t="shared" si="6"/>
        <v>0</v>
      </c>
      <c r="R52" s="106">
        <f t="shared" si="6"/>
        <v>0</v>
      </c>
      <c r="S52" s="106">
        <f t="shared" si="6"/>
        <v>0</v>
      </c>
      <c r="T52" s="106">
        <f t="shared" si="6"/>
        <v>0</v>
      </c>
      <c r="U52" s="106">
        <f t="shared" si="6"/>
        <v>0</v>
      </c>
      <c r="V52" s="106">
        <f t="shared" si="6"/>
        <v>0</v>
      </c>
      <c r="W52" s="106">
        <f t="shared" si="6"/>
        <v>0</v>
      </c>
      <c r="X52" s="106">
        <f t="shared" si="6"/>
        <v>0</v>
      </c>
      <c r="Y52" s="106">
        <f>Y16</f>
        <v>0</v>
      </c>
      <c r="Z52" s="106">
        <f>Z16</f>
        <v>0</v>
      </c>
      <c r="AA52" s="107">
        <f t="shared" si="6"/>
        <v>146.65418780015941</v>
      </c>
      <c r="AB52" s="107">
        <f t="shared" si="6"/>
        <v>204.33612595141059</v>
      </c>
      <c r="AC52" s="110">
        <f t="shared" si="4"/>
        <v>0.39331940680652355</v>
      </c>
    </row>
    <row r="53" spans="1:30">
      <c r="A53" s="104" t="str">
        <f t="shared" ref="A53:AB53" si="7">A20</f>
        <v>Plata</v>
      </c>
      <c r="B53" s="104" t="str">
        <f t="shared" si="7"/>
        <v>Valor</v>
      </c>
      <c r="C53" s="104" t="str">
        <f t="shared" si="7"/>
        <v>(US$MM)</v>
      </c>
      <c r="D53" s="105">
        <f>D20</f>
        <v>538.233568262017</v>
      </c>
      <c r="E53" s="105">
        <f>E20</f>
        <v>595.44527574297194</v>
      </c>
      <c r="F53" s="105">
        <f t="shared" si="7"/>
        <v>214.08494407795499</v>
      </c>
      <c r="G53" s="105">
        <f t="shared" si="7"/>
        <v>118.20838016762899</v>
      </c>
      <c r="H53" s="105">
        <f t="shared" si="7"/>
        <v>219.44862884541499</v>
      </c>
      <c r="I53" s="105">
        <f t="shared" si="7"/>
        <v>209.569981439488</v>
      </c>
      <c r="J53" s="105">
        <f t="shared" si="7"/>
        <v>479.2518043975009</v>
      </c>
      <c r="K53" s="105">
        <f t="shared" si="7"/>
        <v>331.07695278478701</v>
      </c>
      <c r="L53" s="105">
        <f t="shared" si="7"/>
        <v>137.79635297098301</v>
      </c>
      <c r="M53" s="105">
        <f>M20</f>
        <v>120.45621156886003</v>
      </c>
      <c r="N53" s="105">
        <f>N20</f>
        <v>118.029144359499</v>
      </c>
      <c r="O53" s="106">
        <f t="shared" si="7"/>
        <v>10.810272149639999</v>
      </c>
      <c r="P53" s="106">
        <f t="shared" si="7"/>
        <v>0</v>
      </c>
      <c r="Q53" s="106">
        <f t="shared" si="7"/>
        <v>0</v>
      </c>
      <c r="R53" s="106">
        <f t="shared" si="7"/>
        <v>0</v>
      </c>
      <c r="S53" s="106">
        <f t="shared" si="7"/>
        <v>0</v>
      </c>
      <c r="T53" s="106">
        <f t="shared" si="7"/>
        <v>0</v>
      </c>
      <c r="U53" s="106">
        <f t="shared" si="7"/>
        <v>0</v>
      </c>
      <c r="V53" s="106">
        <f t="shared" si="7"/>
        <v>0</v>
      </c>
      <c r="W53" s="106">
        <f t="shared" si="7"/>
        <v>0</v>
      </c>
      <c r="X53" s="106">
        <f t="shared" si="7"/>
        <v>0</v>
      </c>
      <c r="Y53" s="106">
        <f>Y20</f>
        <v>0</v>
      </c>
      <c r="Z53" s="106">
        <f>Z20</f>
        <v>0</v>
      </c>
      <c r="AA53" s="107">
        <f t="shared" si="7"/>
        <v>7.5365141339719992</v>
      </c>
      <c r="AB53" s="107">
        <f t="shared" si="7"/>
        <v>10.810272149639999</v>
      </c>
      <c r="AC53" s="110">
        <f t="shared" si="4"/>
        <v>0.43438623712135449</v>
      </c>
    </row>
    <row r="54" spans="1:30">
      <c r="A54" s="104" t="str">
        <f t="shared" ref="A54:AB54" si="8">A24</f>
        <v>Plomo</v>
      </c>
      <c r="B54" s="104" t="str">
        <f t="shared" si="8"/>
        <v>Valor</v>
      </c>
      <c r="C54" s="104" t="str">
        <f t="shared" si="8"/>
        <v>(US$MM)</v>
      </c>
      <c r="D54" s="105">
        <f>D24</f>
        <v>1032.9556582579808</v>
      </c>
      <c r="E54" s="105">
        <f>E24</f>
        <v>1135.6647188208904</v>
      </c>
      <c r="F54" s="105">
        <f t="shared" si="8"/>
        <v>1115.8065786717914</v>
      </c>
      <c r="G54" s="105">
        <f t="shared" si="8"/>
        <v>1578.8088600715344</v>
      </c>
      <c r="H54" s="105">
        <f t="shared" si="8"/>
        <v>2426.735952128829</v>
      </c>
      <c r="I54" s="105">
        <f t="shared" si="8"/>
        <v>2575.3341204307012</v>
      </c>
      <c r="J54" s="105">
        <f t="shared" si="8"/>
        <v>1776.0595258877415</v>
      </c>
      <c r="K54" s="105">
        <f t="shared" si="8"/>
        <v>1522.5135211197114</v>
      </c>
      <c r="L54" s="105">
        <f t="shared" si="8"/>
        <v>1548.2696011111268</v>
      </c>
      <c r="M54" s="105">
        <f>M24</f>
        <v>1657.8745242177492</v>
      </c>
      <c r="N54" s="105">
        <f>N24</f>
        <v>1707.4039311799302</v>
      </c>
      <c r="O54" s="106">
        <f t="shared" si="8"/>
        <v>121.01521669741949</v>
      </c>
      <c r="P54" s="106">
        <f t="shared" si="8"/>
        <v>0</v>
      </c>
      <c r="Q54" s="106">
        <f t="shared" si="8"/>
        <v>0</v>
      </c>
      <c r="R54" s="106">
        <f t="shared" si="8"/>
        <v>0</v>
      </c>
      <c r="S54" s="106">
        <f t="shared" si="8"/>
        <v>0</v>
      </c>
      <c r="T54" s="106">
        <f t="shared" si="8"/>
        <v>0</v>
      </c>
      <c r="U54" s="106">
        <f t="shared" si="8"/>
        <v>0</v>
      </c>
      <c r="V54" s="106">
        <f t="shared" si="8"/>
        <v>0</v>
      </c>
      <c r="W54" s="106">
        <f t="shared" si="8"/>
        <v>0</v>
      </c>
      <c r="X54" s="106">
        <f t="shared" si="8"/>
        <v>0</v>
      </c>
      <c r="Y54" s="106">
        <f>Y24</f>
        <v>0</v>
      </c>
      <c r="Z54" s="106">
        <f>Z24</f>
        <v>0</v>
      </c>
      <c r="AA54" s="107">
        <f t="shared" si="8"/>
        <v>99.913104528937069</v>
      </c>
      <c r="AB54" s="107">
        <f t="shared" si="8"/>
        <v>121.01521669741949</v>
      </c>
      <c r="AC54" s="110">
        <f t="shared" si="4"/>
        <v>0.21120464895944435</v>
      </c>
    </row>
    <row r="55" spans="1:30">
      <c r="A55" s="104" t="str">
        <f t="shared" ref="A55:AB55" si="9">A32</f>
        <v>Estaño</v>
      </c>
      <c r="B55" s="104" t="str">
        <f t="shared" si="9"/>
        <v>Valor</v>
      </c>
      <c r="C55" s="104" t="str">
        <f t="shared" si="9"/>
        <v>(US$MM)</v>
      </c>
      <c r="D55" s="105">
        <f>D32</f>
        <v>595.09949347270776</v>
      </c>
      <c r="E55" s="105">
        <f>E32</f>
        <v>662.76975228062634</v>
      </c>
      <c r="F55" s="105">
        <f t="shared" si="9"/>
        <v>591.21348325130839</v>
      </c>
      <c r="G55" s="105">
        <f t="shared" si="9"/>
        <v>841.62143845581932</v>
      </c>
      <c r="H55" s="105">
        <f t="shared" si="9"/>
        <v>775.59494796720764</v>
      </c>
      <c r="I55" s="105">
        <f t="shared" si="9"/>
        <v>558.25922602627895</v>
      </c>
      <c r="J55" s="105">
        <f t="shared" si="9"/>
        <v>527.71235375709966</v>
      </c>
      <c r="K55" s="105">
        <f t="shared" si="9"/>
        <v>539.5582164992918</v>
      </c>
      <c r="L55" s="105">
        <f t="shared" si="9"/>
        <v>341.685340655076</v>
      </c>
      <c r="M55" s="105">
        <f>M32</f>
        <v>344.26226528241506</v>
      </c>
      <c r="N55" s="105">
        <f>N32</f>
        <v>370.47615447265594</v>
      </c>
      <c r="O55" s="106">
        <f t="shared" si="9"/>
        <v>32.795836253350075</v>
      </c>
      <c r="P55" s="106">
        <f t="shared" si="9"/>
        <v>0</v>
      </c>
      <c r="Q55" s="106">
        <f t="shared" si="9"/>
        <v>0</v>
      </c>
      <c r="R55" s="106">
        <f t="shared" si="9"/>
        <v>0</v>
      </c>
      <c r="S55" s="106">
        <f t="shared" si="9"/>
        <v>0</v>
      </c>
      <c r="T55" s="106">
        <f t="shared" si="9"/>
        <v>0</v>
      </c>
      <c r="U55" s="106">
        <f t="shared" si="9"/>
        <v>0</v>
      </c>
      <c r="V55" s="106">
        <f t="shared" si="9"/>
        <v>0</v>
      </c>
      <c r="W55" s="106">
        <f t="shared" si="9"/>
        <v>0</v>
      </c>
      <c r="X55" s="106">
        <f t="shared" si="9"/>
        <v>0</v>
      </c>
      <c r="Y55" s="106">
        <f>Y32</f>
        <v>0</v>
      </c>
      <c r="Z55" s="106">
        <f>Z32</f>
        <v>0</v>
      </c>
      <c r="AA55" s="107">
        <f t="shared" si="9"/>
        <v>27.353139893823393</v>
      </c>
      <c r="AB55" s="107">
        <f t="shared" si="9"/>
        <v>32.795836253350075</v>
      </c>
      <c r="AC55" s="110">
        <f t="shared" si="4"/>
        <v>0.19897885144643657</v>
      </c>
    </row>
    <row r="56" spans="1:30">
      <c r="A56" s="104" t="str">
        <f>A28</f>
        <v>Hierro</v>
      </c>
      <c r="B56" s="104" t="str">
        <f t="shared" ref="B56:AB56" si="10">B28</f>
        <v>Valor</v>
      </c>
      <c r="C56" s="104" t="str">
        <f t="shared" si="10"/>
        <v>(US$MM)</v>
      </c>
      <c r="D56" s="105">
        <f>D28</f>
        <v>285.41642566243098</v>
      </c>
      <c r="E56" s="105">
        <f>E28</f>
        <v>385.08789704585701</v>
      </c>
      <c r="F56" s="105">
        <f>F28</f>
        <v>297.68320635250899</v>
      </c>
      <c r="G56" s="105">
        <f t="shared" si="10"/>
        <v>523.27650585695505</v>
      </c>
      <c r="H56" s="105">
        <f t="shared" si="10"/>
        <v>1030.072291616872</v>
      </c>
      <c r="I56" s="105">
        <f t="shared" si="10"/>
        <v>844.8284799506572</v>
      </c>
      <c r="J56" s="105">
        <f t="shared" si="10"/>
        <v>856.80847467289618</v>
      </c>
      <c r="K56" s="105">
        <f t="shared" si="10"/>
        <v>646.70480025804579</v>
      </c>
      <c r="L56" s="105">
        <f>L28</f>
        <v>350.00259655641497</v>
      </c>
      <c r="M56" s="105">
        <f>M28</f>
        <v>343.76033679517201</v>
      </c>
      <c r="N56" s="105">
        <f>N28</f>
        <v>426.70590445394402</v>
      </c>
      <c r="O56" s="106">
        <f t="shared" si="10"/>
        <v>47.794387382967003</v>
      </c>
      <c r="P56" s="106">
        <f t="shared" si="10"/>
        <v>0</v>
      </c>
      <c r="Q56" s="106">
        <f t="shared" si="10"/>
        <v>0</v>
      </c>
      <c r="R56" s="106">
        <f t="shared" si="10"/>
        <v>0</v>
      </c>
      <c r="S56" s="106">
        <f t="shared" si="10"/>
        <v>0</v>
      </c>
      <c r="T56" s="106">
        <f t="shared" si="10"/>
        <v>0</v>
      </c>
      <c r="U56" s="106">
        <f t="shared" si="10"/>
        <v>0</v>
      </c>
      <c r="V56" s="106">
        <f t="shared" si="10"/>
        <v>0</v>
      </c>
      <c r="W56" s="106">
        <f t="shared" si="10"/>
        <v>0</v>
      </c>
      <c r="X56" s="106">
        <f t="shared" si="10"/>
        <v>0</v>
      </c>
      <c r="Y56" s="106">
        <f>Y28</f>
        <v>0</v>
      </c>
      <c r="Z56" s="106">
        <f>Z28</f>
        <v>0</v>
      </c>
      <c r="AA56" s="107">
        <f t="shared" si="10"/>
        <v>42.583795574061007</v>
      </c>
      <c r="AB56" s="107">
        <f t="shared" si="10"/>
        <v>47.794387382967003</v>
      </c>
      <c r="AC56" s="110">
        <f t="shared" si="4"/>
        <v>0.1223609060362838</v>
      </c>
    </row>
    <row r="57" spans="1:30">
      <c r="A57" s="104" t="str">
        <f>A36</f>
        <v>Molibdeno</v>
      </c>
      <c r="B57" s="104" t="str">
        <f t="shared" ref="B57:AB57" si="11">B36</f>
        <v>Valor</v>
      </c>
      <c r="C57" s="104" t="str">
        <f t="shared" si="11"/>
        <v>(US$MM)</v>
      </c>
      <c r="D57" s="105">
        <f>D36</f>
        <v>991.16764057624141</v>
      </c>
      <c r="E57" s="105">
        <f>E36</f>
        <v>943.09487178572181</v>
      </c>
      <c r="F57" s="105">
        <f t="shared" si="11"/>
        <v>275.96500791530212</v>
      </c>
      <c r="G57" s="105">
        <f t="shared" si="11"/>
        <v>491.9356947636328</v>
      </c>
      <c r="H57" s="105">
        <f t="shared" si="11"/>
        <v>563.68947023926762</v>
      </c>
      <c r="I57" s="105">
        <f t="shared" si="11"/>
        <v>428.26749069318208</v>
      </c>
      <c r="J57" s="105">
        <f t="shared" si="11"/>
        <v>355.52074602744028</v>
      </c>
      <c r="K57" s="105">
        <f t="shared" si="11"/>
        <v>360.16193124196127</v>
      </c>
      <c r="L57" s="105">
        <f>L36</f>
        <v>219.63469285986599</v>
      </c>
      <c r="M57" s="105">
        <f>M36</f>
        <v>272.67154160154439</v>
      </c>
      <c r="N57" s="105">
        <f>N36</f>
        <v>363.09769384747199</v>
      </c>
      <c r="O57" s="106">
        <f t="shared" si="11"/>
        <v>32.504858488137828</v>
      </c>
      <c r="P57" s="106">
        <f t="shared" si="11"/>
        <v>0</v>
      </c>
      <c r="Q57" s="106">
        <f t="shared" si="11"/>
        <v>0</v>
      </c>
      <c r="R57" s="106">
        <f t="shared" si="11"/>
        <v>0</v>
      </c>
      <c r="S57" s="106">
        <f t="shared" si="11"/>
        <v>0</v>
      </c>
      <c r="T57" s="106">
        <f t="shared" si="11"/>
        <v>0</v>
      </c>
      <c r="U57" s="106">
        <f t="shared" si="11"/>
        <v>0</v>
      </c>
      <c r="V57" s="106">
        <f t="shared" si="11"/>
        <v>0</v>
      </c>
      <c r="W57" s="106">
        <f t="shared" si="11"/>
        <v>0</v>
      </c>
      <c r="X57" s="106">
        <f t="shared" si="11"/>
        <v>0</v>
      </c>
      <c r="Y57" s="106">
        <f>Y36</f>
        <v>0</v>
      </c>
      <c r="Z57" s="106">
        <f>Z36</f>
        <v>0</v>
      </c>
      <c r="AA57" s="107">
        <f t="shared" si="11"/>
        <v>19.184964352212127</v>
      </c>
      <c r="AB57" s="107">
        <f t="shared" si="11"/>
        <v>32.504858488137828</v>
      </c>
      <c r="AC57" s="110">
        <f t="shared" si="4"/>
        <v>0.69428818794702885</v>
      </c>
    </row>
    <row r="58" spans="1:30">
      <c r="A58" s="104" t="str">
        <f>A40</f>
        <v>Otros</v>
      </c>
      <c r="B58" s="104" t="str">
        <f t="shared" ref="B58:AB58" si="12">B40</f>
        <v>Valor</v>
      </c>
      <c r="C58" s="104" t="str">
        <f t="shared" si="12"/>
        <v>(US$MM)</v>
      </c>
      <c r="D58" s="105">
        <f>D40</f>
        <v>50.600247423758653</v>
      </c>
      <c r="E58" s="105">
        <f>E40</f>
        <v>47.623667214277958</v>
      </c>
      <c r="F58" s="105">
        <f t="shared" si="12"/>
        <v>27.489491084697907</v>
      </c>
      <c r="G58" s="105">
        <f t="shared" si="12"/>
        <v>29.128838236367177</v>
      </c>
      <c r="H58" s="105">
        <f t="shared" si="12"/>
        <v>31.208521760732285</v>
      </c>
      <c r="I58" s="105">
        <f t="shared" si="12"/>
        <v>21.6183863068179</v>
      </c>
      <c r="J58" s="105">
        <f t="shared" si="12"/>
        <v>23.221805972559654</v>
      </c>
      <c r="K58" s="105">
        <f t="shared" si="12"/>
        <v>37.872977758038765</v>
      </c>
      <c r="L58" s="105">
        <f>L40</f>
        <v>26.956227140133979</v>
      </c>
      <c r="M58" s="105">
        <f>M40</f>
        <v>14.999100398455615</v>
      </c>
      <c r="N58" s="105">
        <f>N40</f>
        <v>44.063618152527965</v>
      </c>
      <c r="O58" s="106">
        <f t="shared" si="12"/>
        <v>2.1235225118621699</v>
      </c>
      <c r="P58" s="106">
        <f t="shared" si="12"/>
        <v>0</v>
      </c>
      <c r="Q58" s="106">
        <f t="shared" si="12"/>
        <v>0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106">
        <f t="shared" si="12"/>
        <v>0</v>
      </c>
      <c r="W58" s="106">
        <f t="shared" si="12"/>
        <v>0</v>
      </c>
      <c r="X58" s="106">
        <f t="shared" si="12"/>
        <v>0</v>
      </c>
      <c r="Y58" s="106">
        <f>Y40</f>
        <v>0</v>
      </c>
      <c r="Z58" s="106">
        <f>Z40</f>
        <v>0</v>
      </c>
      <c r="AA58" s="107">
        <f t="shared" si="12"/>
        <v>3.6573926477878729</v>
      </c>
      <c r="AB58" s="107">
        <f t="shared" si="12"/>
        <v>2.1235225118621699</v>
      </c>
      <c r="AC58" s="110">
        <f t="shared" si="4"/>
        <v>-0.41938897013243703</v>
      </c>
    </row>
    <row r="59" spans="1:30">
      <c r="D59" s="108">
        <f>SUM(D50:D58)</f>
        <v>17439.352246936651</v>
      </c>
      <c r="E59" s="108">
        <f>SUM(E50:E58)</f>
        <v>18100.9679482994</v>
      </c>
      <c r="F59" s="108">
        <f>SUM(F50:F58)</f>
        <v>16481.813528277929</v>
      </c>
      <c r="G59" s="108">
        <f t="shared" ref="G59:U59" si="13">SUM(G50:G58)</f>
        <v>21902.831565768924</v>
      </c>
      <c r="H59" s="108">
        <f t="shared" si="13"/>
        <v>27525.674834212732</v>
      </c>
      <c r="I59" s="108">
        <f t="shared" si="13"/>
        <v>27466.673086776646</v>
      </c>
      <c r="J59" s="108">
        <f t="shared" si="13"/>
        <v>23789.445416193052</v>
      </c>
      <c r="K59" s="108">
        <f t="shared" si="13"/>
        <v>20545.413928408008</v>
      </c>
      <c r="L59" s="108">
        <f t="shared" si="13"/>
        <v>18950.140019839251</v>
      </c>
      <c r="M59" s="108">
        <f>SUM(M50:M58)</f>
        <v>21776.636298768288</v>
      </c>
      <c r="N59" s="108">
        <f>SUM(N50:N58)</f>
        <v>27158.581548278267</v>
      </c>
      <c r="O59" s="109">
        <f>SUM(O50:O58)</f>
        <v>2369.755416327188</v>
      </c>
      <c r="P59" s="109">
        <f t="shared" si="13"/>
        <v>0</v>
      </c>
      <c r="Q59" s="109">
        <f t="shared" si="13"/>
        <v>0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ref="V59:AB59" si="14">SUM(V50:V58)</f>
        <v>0</v>
      </c>
      <c r="W59" s="109">
        <f t="shared" si="14"/>
        <v>0</v>
      </c>
      <c r="X59" s="109">
        <f t="shared" si="14"/>
        <v>0</v>
      </c>
      <c r="Y59" s="109">
        <f t="shared" si="14"/>
        <v>0</v>
      </c>
      <c r="Z59" s="109">
        <f t="shared" si="14"/>
        <v>0</v>
      </c>
      <c r="AA59" s="109">
        <f t="shared" si="14"/>
        <v>1788.9325266236872</v>
      </c>
      <c r="AB59" s="109">
        <f t="shared" si="14"/>
        <v>2369.755416327188</v>
      </c>
      <c r="AC59" s="133">
        <f t="shared" si="4"/>
        <v>0.32467568287760273</v>
      </c>
    </row>
    <row r="62" spans="1:30">
      <c r="A62" s="104" t="s">
        <v>0</v>
      </c>
      <c r="B62" s="104" t="str">
        <f t="shared" ref="B62:AB62" si="15">B9</f>
        <v>Cantidad</v>
      </c>
      <c r="C62" s="104" t="str">
        <f t="shared" si="15"/>
        <v>(Miles TM)</v>
      </c>
      <c r="D62" s="105">
        <f>D9</f>
        <v>1121.9424399999998</v>
      </c>
      <c r="E62" s="105">
        <f>E9</f>
        <v>1243.0921780000001</v>
      </c>
      <c r="F62" s="105">
        <f t="shared" si="15"/>
        <v>1246.1711079999998</v>
      </c>
      <c r="G62" s="105">
        <f t="shared" si="15"/>
        <v>1256.1313640000003</v>
      </c>
      <c r="H62" s="105">
        <f t="shared" si="15"/>
        <v>1262.237985</v>
      </c>
      <c r="I62" s="105">
        <f t="shared" si="15"/>
        <v>1405.5533140000002</v>
      </c>
      <c r="J62" s="105">
        <f t="shared" si="15"/>
        <v>1403.9670750000002</v>
      </c>
      <c r="K62" s="105">
        <f t="shared" si="15"/>
        <v>1402.417778</v>
      </c>
      <c r="L62" s="105">
        <f t="shared" si="15"/>
        <v>1757.1664789999998</v>
      </c>
      <c r="M62" s="105">
        <f>M9</f>
        <v>2492.5097820000001</v>
      </c>
      <c r="N62" s="105">
        <f>N9</f>
        <v>2608.8056520000005</v>
      </c>
      <c r="O62" s="106">
        <f t="shared" si="15"/>
        <v>201.54240300000001</v>
      </c>
      <c r="P62" s="106">
        <f t="shared" si="15"/>
        <v>0</v>
      </c>
      <c r="Q62" s="106">
        <f t="shared" si="15"/>
        <v>0</v>
      </c>
      <c r="R62" s="106">
        <f t="shared" si="15"/>
        <v>0</v>
      </c>
      <c r="S62" s="106">
        <f t="shared" si="15"/>
        <v>0</v>
      </c>
      <c r="T62" s="106">
        <f t="shared" si="15"/>
        <v>0</v>
      </c>
      <c r="U62" s="106">
        <f t="shared" si="15"/>
        <v>0</v>
      </c>
      <c r="V62" s="106">
        <f t="shared" si="15"/>
        <v>0</v>
      </c>
      <c r="W62" s="106">
        <f t="shared" si="15"/>
        <v>0</v>
      </c>
      <c r="X62" s="106">
        <f t="shared" si="15"/>
        <v>0</v>
      </c>
      <c r="Y62" s="106">
        <f>Y9</f>
        <v>0</v>
      </c>
      <c r="Z62" s="106">
        <f>Z9</f>
        <v>0</v>
      </c>
      <c r="AA62" s="107">
        <f t="shared" si="15"/>
        <v>187.35705999999999</v>
      </c>
      <c r="AB62" s="107">
        <f t="shared" si="15"/>
        <v>201.54240300000001</v>
      </c>
      <c r="AC62" s="110">
        <f t="shared" ref="AC62:AC69" si="16">AB62/AA62-1</f>
        <v>7.5712882129982173E-2</v>
      </c>
    </row>
    <row r="63" spans="1:30">
      <c r="A63" s="104" t="s">
        <v>6</v>
      </c>
      <c r="B63" s="104" t="str">
        <f t="shared" ref="B63:AB63" si="17">B13</f>
        <v>Cantidad</v>
      </c>
      <c r="C63" s="104" t="str">
        <f t="shared" si="17"/>
        <v>(Miles Oz. Tr.)</v>
      </c>
      <c r="D63" s="105">
        <f>D13</f>
        <v>5967.3943619999991</v>
      </c>
      <c r="E63" s="105">
        <f>E13</f>
        <v>6417.683814</v>
      </c>
      <c r="F63" s="105">
        <f t="shared" si="17"/>
        <v>6972.1969499999996</v>
      </c>
      <c r="G63" s="105">
        <f t="shared" si="17"/>
        <v>6334.5532089999997</v>
      </c>
      <c r="H63" s="105">
        <f t="shared" si="17"/>
        <v>6492.2497979999989</v>
      </c>
      <c r="I63" s="105">
        <f t="shared" si="17"/>
        <v>6427.0524130000013</v>
      </c>
      <c r="J63" s="105">
        <f t="shared" si="17"/>
        <v>6047.3659180000004</v>
      </c>
      <c r="K63" s="105">
        <f t="shared" si="17"/>
        <v>5323.3804000000009</v>
      </c>
      <c r="L63" s="105">
        <f t="shared" si="17"/>
        <v>5743.7721409999986</v>
      </c>
      <c r="M63" s="105">
        <f>M13</f>
        <v>5915.3714909999999</v>
      </c>
      <c r="N63" s="105">
        <f>N13</f>
        <v>6336.3753339999994</v>
      </c>
      <c r="O63" s="106">
        <f t="shared" si="17"/>
        <v>521.56115199999999</v>
      </c>
      <c r="P63" s="106">
        <f t="shared" si="17"/>
        <v>0</v>
      </c>
      <c r="Q63" s="106">
        <f t="shared" si="17"/>
        <v>0</v>
      </c>
      <c r="R63" s="106">
        <f t="shared" si="17"/>
        <v>0</v>
      </c>
      <c r="S63" s="106">
        <f t="shared" si="17"/>
        <v>0</v>
      </c>
      <c r="T63" s="106">
        <f t="shared" si="17"/>
        <v>0</v>
      </c>
      <c r="U63" s="106">
        <f t="shared" si="17"/>
        <v>0</v>
      </c>
      <c r="V63" s="106">
        <f t="shared" si="17"/>
        <v>0</v>
      </c>
      <c r="W63" s="106">
        <f t="shared" si="17"/>
        <v>0</v>
      </c>
      <c r="X63" s="106">
        <f t="shared" si="17"/>
        <v>0</v>
      </c>
      <c r="Y63" s="106">
        <f>Y13</f>
        <v>0</v>
      </c>
      <c r="Z63" s="106">
        <f>Z13</f>
        <v>0</v>
      </c>
      <c r="AA63" s="107">
        <f t="shared" si="17"/>
        <v>473.95659699999999</v>
      </c>
      <c r="AB63" s="107">
        <f t="shared" si="17"/>
        <v>521.56115199999999</v>
      </c>
      <c r="AC63" s="110">
        <f t="shared" si="16"/>
        <v>0.10044074774213985</v>
      </c>
    </row>
    <row r="64" spans="1:30">
      <c r="A64" s="104" t="s">
        <v>9</v>
      </c>
      <c r="B64" s="104" t="str">
        <f t="shared" ref="B64:AB64" si="18">B17</f>
        <v>Cantidad</v>
      </c>
      <c r="C64" s="104" t="str">
        <f t="shared" si="18"/>
        <v>(Miles TM.)</v>
      </c>
      <c r="D64" s="105">
        <f>D17</f>
        <v>1272.656301</v>
      </c>
      <c r="E64" s="105">
        <f>E17</f>
        <v>1457.1284639999999</v>
      </c>
      <c r="F64" s="105">
        <f t="shared" si="18"/>
        <v>1372.5174649999999</v>
      </c>
      <c r="G64" s="105">
        <f t="shared" si="18"/>
        <v>1314.0726309999998</v>
      </c>
      <c r="H64" s="105">
        <f t="shared" si="18"/>
        <v>1007.2882920000002</v>
      </c>
      <c r="I64" s="105">
        <f t="shared" si="18"/>
        <v>1016.2970770000001</v>
      </c>
      <c r="J64" s="105">
        <f t="shared" si="18"/>
        <v>1079.006396</v>
      </c>
      <c r="K64" s="105">
        <f t="shared" si="18"/>
        <v>1149.2442489999999</v>
      </c>
      <c r="L64" s="105">
        <f t="shared" si="18"/>
        <v>1217.4060959999999</v>
      </c>
      <c r="M64" s="105">
        <f>M17</f>
        <v>1113.5873849999998</v>
      </c>
      <c r="N64" s="105">
        <f>N17</f>
        <v>1240.033964</v>
      </c>
      <c r="O64" s="106">
        <f t="shared" si="18"/>
        <v>91.969625999999991</v>
      </c>
      <c r="P64" s="106">
        <f t="shared" si="18"/>
        <v>0</v>
      </c>
      <c r="Q64" s="106">
        <f t="shared" si="18"/>
        <v>0</v>
      </c>
      <c r="R64" s="106">
        <f t="shared" si="18"/>
        <v>0</v>
      </c>
      <c r="S64" s="106">
        <f t="shared" si="18"/>
        <v>0</v>
      </c>
      <c r="T64" s="106">
        <f t="shared" si="18"/>
        <v>0</v>
      </c>
      <c r="U64" s="106">
        <f t="shared" si="18"/>
        <v>0</v>
      </c>
      <c r="V64" s="106">
        <f t="shared" si="18"/>
        <v>0</v>
      </c>
      <c r="W64" s="106">
        <f t="shared" si="18"/>
        <v>0</v>
      </c>
      <c r="X64" s="106">
        <f t="shared" si="18"/>
        <v>0</v>
      </c>
      <c r="Y64" s="106">
        <f>Y17</f>
        <v>0</v>
      </c>
      <c r="Z64" s="106">
        <f>Z17</f>
        <v>0</v>
      </c>
      <c r="AA64" s="107">
        <f t="shared" si="18"/>
        <v>94.812437000000003</v>
      </c>
      <c r="AB64" s="107">
        <f t="shared" si="18"/>
        <v>91.969625999999991</v>
      </c>
      <c r="AC64" s="110">
        <f t="shared" si="16"/>
        <v>-2.998352420790551E-2</v>
      </c>
    </row>
    <row r="65" spans="1:29">
      <c r="A65" s="104" t="s">
        <v>11</v>
      </c>
      <c r="B65" s="104" t="str">
        <f t="shared" ref="B65:AB65" si="19">B21</f>
        <v>Cantidad</v>
      </c>
      <c r="C65" s="104" t="str">
        <f t="shared" si="19"/>
        <v>(Millones Oz. Tr.)</v>
      </c>
      <c r="D65" s="105">
        <f>D21</f>
        <v>40.359925000000004</v>
      </c>
      <c r="E65" s="105">
        <f>E21</f>
        <v>39.690534</v>
      </c>
      <c r="F65" s="105">
        <f t="shared" si="19"/>
        <v>16.249386999999999</v>
      </c>
      <c r="G65" s="105">
        <f t="shared" si="19"/>
        <v>6.1603579999999996</v>
      </c>
      <c r="H65" s="105">
        <f t="shared" si="19"/>
        <v>6.5176329999999991</v>
      </c>
      <c r="I65" s="105">
        <f t="shared" si="19"/>
        <v>6.9355449999999994</v>
      </c>
      <c r="J65" s="105">
        <f t="shared" si="19"/>
        <v>21.204193999999998</v>
      </c>
      <c r="K65" s="105">
        <f t="shared" si="19"/>
        <v>17.144968000000002</v>
      </c>
      <c r="L65" s="105">
        <f t="shared" si="19"/>
        <v>8.9059539999999995</v>
      </c>
      <c r="M65" s="105">
        <f>M21</f>
        <v>7.1565099999999982</v>
      </c>
      <c r="N65" s="105">
        <f>N21</f>
        <v>6.9465319999999995</v>
      </c>
      <c r="O65" s="106">
        <f t="shared" si="19"/>
        <v>0.65115500000000004</v>
      </c>
      <c r="P65" s="106">
        <f t="shared" si="19"/>
        <v>0</v>
      </c>
      <c r="Q65" s="106">
        <f t="shared" si="19"/>
        <v>0</v>
      </c>
      <c r="R65" s="106">
        <f t="shared" si="19"/>
        <v>0</v>
      </c>
      <c r="S65" s="106">
        <f t="shared" si="19"/>
        <v>0</v>
      </c>
      <c r="T65" s="106">
        <f t="shared" si="19"/>
        <v>0</v>
      </c>
      <c r="U65" s="106">
        <f t="shared" si="19"/>
        <v>0</v>
      </c>
      <c r="V65" s="106">
        <f t="shared" si="19"/>
        <v>0</v>
      </c>
      <c r="W65" s="106">
        <f t="shared" si="19"/>
        <v>0</v>
      </c>
      <c r="X65" s="106">
        <f t="shared" si="19"/>
        <v>0</v>
      </c>
      <c r="Y65" s="106">
        <f>Y21</f>
        <v>0</v>
      </c>
      <c r="Z65" s="106">
        <f>Z21</f>
        <v>0</v>
      </c>
      <c r="AA65" s="107">
        <f t="shared" si="19"/>
        <v>0.44813199999999997</v>
      </c>
      <c r="AB65" s="107">
        <f t="shared" si="19"/>
        <v>0.65115500000000004</v>
      </c>
      <c r="AC65" s="110">
        <f t="shared" si="16"/>
        <v>0.45304285344496731</v>
      </c>
    </row>
    <row r="66" spans="1:29">
      <c r="A66" s="104" t="s">
        <v>14</v>
      </c>
      <c r="B66" s="104" t="str">
        <f t="shared" ref="B66:AB66" si="20">B25</f>
        <v>Cantidad</v>
      </c>
      <c r="C66" s="104" t="str">
        <f t="shared" si="20"/>
        <v>(Miles TM.)</v>
      </c>
      <c r="D66" s="105">
        <f>D25</f>
        <v>416.63830099999996</v>
      </c>
      <c r="E66" s="105">
        <f>E25</f>
        <v>524.99695399999996</v>
      </c>
      <c r="F66" s="105">
        <f t="shared" si="20"/>
        <v>681.50997000000007</v>
      </c>
      <c r="G66" s="105">
        <f t="shared" si="20"/>
        <v>769.96655399999997</v>
      </c>
      <c r="H66" s="105">
        <f t="shared" si="20"/>
        <v>987.66261499999996</v>
      </c>
      <c r="I66" s="105">
        <f t="shared" si="20"/>
        <v>1169.6602899999998</v>
      </c>
      <c r="J66" s="105">
        <f t="shared" si="20"/>
        <v>855.15530999999999</v>
      </c>
      <c r="K66" s="105">
        <f t="shared" si="20"/>
        <v>771.45482600000003</v>
      </c>
      <c r="L66" s="105">
        <f t="shared" si="20"/>
        <v>938.35960200000011</v>
      </c>
      <c r="M66" s="105">
        <f>M25</f>
        <v>942.30815900000005</v>
      </c>
      <c r="N66" s="105">
        <f>N25</f>
        <v>856.21164399999998</v>
      </c>
      <c r="O66" s="106">
        <f t="shared" si="20"/>
        <v>55.226267999999997</v>
      </c>
      <c r="P66" s="106">
        <f t="shared" si="20"/>
        <v>0</v>
      </c>
      <c r="Q66" s="106">
        <f t="shared" si="20"/>
        <v>0</v>
      </c>
      <c r="R66" s="106">
        <f t="shared" si="20"/>
        <v>0</v>
      </c>
      <c r="S66" s="106">
        <f t="shared" si="20"/>
        <v>0</v>
      </c>
      <c r="T66" s="106">
        <f t="shared" si="20"/>
        <v>0</v>
      </c>
      <c r="U66" s="106">
        <f t="shared" si="20"/>
        <v>0</v>
      </c>
      <c r="V66" s="106">
        <f t="shared" si="20"/>
        <v>0</v>
      </c>
      <c r="W66" s="106">
        <f t="shared" si="20"/>
        <v>0</v>
      </c>
      <c r="X66" s="106">
        <f t="shared" si="20"/>
        <v>0</v>
      </c>
      <c r="Y66" s="106">
        <f>Y25</f>
        <v>0</v>
      </c>
      <c r="Z66" s="106">
        <f>Z25</f>
        <v>0</v>
      </c>
      <c r="AA66" s="107">
        <f t="shared" si="20"/>
        <v>52.221519000000001</v>
      </c>
      <c r="AB66" s="107">
        <f t="shared" si="20"/>
        <v>55.226267999999997</v>
      </c>
      <c r="AC66" s="110">
        <f t="shared" si="16"/>
        <v>5.7538521619794336E-2</v>
      </c>
    </row>
    <row r="67" spans="1:29">
      <c r="A67" s="104" t="s">
        <v>15</v>
      </c>
      <c r="B67" s="104" t="str">
        <f t="shared" ref="B67:AB67" si="21">B33</f>
        <v>Cantidad</v>
      </c>
      <c r="C67" s="104" t="str">
        <f t="shared" si="21"/>
        <v>(Miles TM.)</v>
      </c>
      <c r="D67" s="105">
        <f>D33</f>
        <v>41.111622999999994</v>
      </c>
      <c r="E67" s="105">
        <f>E33</f>
        <v>38.263483999999998</v>
      </c>
      <c r="F67" s="105">
        <f t="shared" si="21"/>
        <v>37.071149999999996</v>
      </c>
      <c r="G67" s="105">
        <f t="shared" si="21"/>
        <v>39.02278900000001</v>
      </c>
      <c r="H67" s="105">
        <f t="shared" si="21"/>
        <v>31.899958000000002</v>
      </c>
      <c r="I67" s="105">
        <f t="shared" si="21"/>
        <v>25.545801000000001</v>
      </c>
      <c r="J67" s="105">
        <f t="shared" si="21"/>
        <v>23.824697999999998</v>
      </c>
      <c r="K67" s="105">
        <f t="shared" si="21"/>
        <v>24.640213999999997</v>
      </c>
      <c r="L67" s="105">
        <f t="shared" si="21"/>
        <v>20.111056000000001</v>
      </c>
      <c r="M67" s="105">
        <f>M33</f>
        <v>19.371681000000002</v>
      </c>
      <c r="N67" s="105">
        <f>N33</f>
        <v>18.695043000000002</v>
      </c>
      <c r="O67" s="106">
        <f t="shared" si="21"/>
        <v>1.6121780000000001</v>
      </c>
      <c r="P67" s="106">
        <f t="shared" si="21"/>
        <v>0</v>
      </c>
      <c r="Q67" s="106">
        <f t="shared" si="21"/>
        <v>0</v>
      </c>
      <c r="R67" s="106">
        <f t="shared" si="21"/>
        <v>0</v>
      </c>
      <c r="S67" s="106">
        <f t="shared" si="21"/>
        <v>0</v>
      </c>
      <c r="T67" s="106">
        <f t="shared" si="21"/>
        <v>0</v>
      </c>
      <c r="U67" s="106">
        <f t="shared" si="21"/>
        <v>0</v>
      </c>
      <c r="V67" s="106">
        <f t="shared" si="21"/>
        <v>0</v>
      </c>
      <c r="W67" s="106">
        <f t="shared" si="21"/>
        <v>0</v>
      </c>
      <c r="X67" s="106">
        <f t="shared" si="21"/>
        <v>0</v>
      </c>
      <c r="Y67" s="106">
        <f>Y33</f>
        <v>0</v>
      </c>
      <c r="Z67" s="106">
        <f>Z33</f>
        <v>0</v>
      </c>
      <c r="AA67" s="107">
        <f t="shared" si="21"/>
        <v>1.31603</v>
      </c>
      <c r="AB67" s="107">
        <f t="shared" si="21"/>
        <v>1.6121780000000001</v>
      </c>
      <c r="AC67" s="110">
        <f t="shared" si="16"/>
        <v>0.22503134427026739</v>
      </c>
    </row>
    <row r="68" spans="1:29">
      <c r="A68" s="104" t="s">
        <v>16</v>
      </c>
      <c r="B68" s="104" t="str">
        <f>B37</f>
        <v>Cantidad</v>
      </c>
      <c r="C68" s="104" t="str">
        <f>C37</f>
        <v>(Miles TM.)</v>
      </c>
      <c r="D68" s="105">
        <f>D29</f>
        <v>7.1777029999999993</v>
      </c>
      <c r="E68" s="105">
        <f>E29</f>
        <v>6.8411140000000001</v>
      </c>
      <c r="F68" s="105">
        <f>F29</f>
        <v>6.7791249999999996</v>
      </c>
      <c r="G68" s="105">
        <f t="shared" ref="G68:L68" si="22">G29</f>
        <v>7.959607000000001</v>
      </c>
      <c r="H68" s="105">
        <f t="shared" si="22"/>
        <v>9.2557340000000003</v>
      </c>
      <c r="I68" s="105">
        <f t="shared" si="22"/>
        <v>9.7848829999999989</v>
      </c>
      <c r="J68" s="105">
        <f t="shared" si="22"/>
        <v>10.373199999999999</v>
      </c>
      <c r="K68" s="105">
        <f t="shared" si="22"/>
        <v>11.368120999999999</v>
      </c>
      <c r="L68" s="105">
        <f t="shared" si="22"/>
        <v>11.646831000000001</v>
      </c>
      <c r="M68" s="105">
        <f>M29</f>
        <v>11.050374</v>
      </c>
      <c r="N68" s="105">
        <f>N29</f>
        <v>11.463353000000001</v>
      </c>
      <c r="O68" s="429">
        <f t="shared" ref="O68:X68" si="23">O29</f>
        <v>1.5832079999999999</v>
      </c>
      <c r="P68" s="429">
        <f t="shared" si="23"/>
        <v>0</v>
      </c>
      <c r="Q68" s="429">
        <f t="shared" si="23"/>
        <v>0</v>
      </c>
      <c r="R68" s="429">
        <f t="shared" si="23"/>
        <v>0</v>
      </c>
      <c r="S68" s="429">
        <f t="shared" si="23"/>
        <v>0</v>
      </c>
      <c r="T68" s="429">
        <f t="shared" si="23"/>
        <v>0</v>
      </c>
      <c r="U68" s="429">
        <f t="shared" si="23"/>
        <v>0</v>
      </c>
      <c r="V68" s="429">
        <f t="shared" si="23"/>
        <v>0</v>
      </c>
      <c r="W68" s="429">
        <f t="shared" si="23"/>
        <v>0</v>
      </c>
      <c r="X68" s="429">
        <f t="shared" si="23"/>
        <v>0</v>
      </c>
      <c r="Y68" s="429">
        <f>Y29</f>
        <v>0</v>
      </c>
      <c r="Z68" s="429">
        <f>Z29</f>
        <v>0</v>
      </c>
      <c r="AA68" s="107">
        <f>AA29</f>
        <v>0.885683</v>
      </c>
      <c r="AB68" s="426">
        <f>AB29</f>
        <v>1.5832079999999999</v>
      </c>
      <c r="AC68" s="110">
        <f t="shared" si="16"/>
        <v>0.78755604431833959</v>
      </c>
    </row>
    <row r="69" spans="1:29">
      <c r="A69" s="104" t="s">
        <v>18</v>
      </c>
      <c r="B69" s="104" t="str">
        <f t="shared" ref="B69:AB69" si="24">B37</f>
        <v>Cantidad</v>
      </c>
      <c r="C69" s="104" t="str">
        <f t="shared" si="24"/>
        <v>(Miles TM.)</v>
      </c>
      <c r="D69" s="105">
        <f>D37</f>
        <v>16.161707224000001</v>
      </c>
      <c r="E69" s="105">
        <f>E37</f>
        <v>18.255964222000003</v>
      </c>
      <c r="F69" s="105">
        <f t="shared" si="24"/>
        <v>12.22908432</v>
      </c>
      <c r="G69" s="105">
        <f t="shared" si="24"/>
        <v>16.693816124000001</v>
      </c>
      <c r="H69" s="105">
        <f t="shared" si="24"/>
        <v>19.451061820000003</v>
      </c>
      <c r="I69" s="105">
        <f t="shared" si="24"/>
        <v>17.877299378000004</v>
      </c>
      <c r="J69" s="105">
        <f t="shared" si="24"/>
        <v>18.448508504000003</v>
      </c>
      <c r="K69" s="105">
        <f t="shared" si="24"/>
        <v>16.477174284000004</v>
      </c>
      <c r="L69" s="105">
        <f>L37</f>
        <v>17.754669809999999</v>
      </c>
      <c r="M69" s="105">
        <f>M37</f>
        <v>24.406133279999999</v>
      </c>
      <c r="N69" s="105">
        <f>N37</f>
        <v>25.183071454</v>
      </c>
      <c r="O69" s="106">
        <f t="shared" si="24"/>
        <v>1.6488150560000001</v>
      </c>
      <c r="P69" s="106">
        <f t="shared" si="24"/>
        <v>0</v>
      </c>
      <c r="Q69" s="106">
        <f t="shared" si="24"/>
        <v>0</v>
      </c>
      <c r="R69" s="106">
        <f t="shared" si="24"/>
        <v>0</v>
      </c>
      <c r="S69" s="106">
        <f t="shared" si="24"/>
        <v>0</v>
      </c>
      <c r="T69" s="106">
        <f t="shared" si="24"/>
        <v>0</v>
      </c>
      <c r="U69" s="106">
        <f t="shared" si="24"/>
        <v>0</v>
      </c>
      <c r="V69" s="106">
        <f>V37</f>
        <v>0</v>
      </c>
      <c r="W69" s="106">
        <f>W37</f>
        <v>0</v>
      </c>
      <c r="X69" s="106">
        <f>X37</f>
        <v>0</v>
      </c>
      <c r="Y69" s="106">
        <f>Y37</f>
        <v>0</v>
      </c>
      <c r="Z69" s="106">
        <f>Z37</f>
        <v>0</v>
      </c>
      <c r="AA69" s="107">
        <f t="shared" si="24"/>
        <v>1.5830079720000001</v>
      </c>
      <c r="AB69" s="107">
        <f t="shared" si="24"/>
        <v>1.6488150560000001</v>
      </c>
      <c r="AC69" s="110">
        <f t="shared" si="16"/>
        <v>4.1570911305556013E-2</v>
      </c>
    </row>
    <row r="70" spans="1:29">
      <c r="AC70" s="12"/>
    </row>
    <row r="72" spans="1:29" ht="23.25" customHeight="1">
      <c r="D72" s="620" t="s">
        <v>173</v>
      </c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  <c r="AA72" s="620"/>
      <c r="AB72" s="620"/>
      <c r="AC72" s="620"/>
    </row>
    <row r="73" spans="1:29">
      <c r="P73" s="96"/>
      <c r="Q73" s="96"/>
      <c r="R73" s="96"/>
      <c r="S73" s="125"/>
      <c r="T73" s="96"/>
      <c r="U73" s="125"/>
      <c r="V73" s="125"/>
      <c r="W73" s="125"/>
      <c r="X73" s="125"/>
      <c r="Y73" s="96"/>
    </row>
    <row r="74" spans="1:29">
      <c r="D74" s="619" t="s">
        <v>165</v>
      </c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19"/>
    </row>
    <row r="75" spans="1:29">
      <c r="D75" s="619" t="s">
        <v>166</v>
      </c>
      <c r="E75" s="619"/>
      <c r="F75" s="619"/>
      <c r="G75" s="619"/>
      <c r="H75" s="619"/>
      <c r="I75" s="619"/>
      <c r="J75" s="619"/>
      <c r="K75" s="619"/>
      <c r="L75" s="619"/>
      <c r="M75" s="619"/>
      <c r="N75" s="619"/>
      <c r="O75" s="619"/>
      <c r="P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619"/>
    </row>
    <row r="76" spans="1:29">
      <c r="O76" s="96"/>
      <c r="P76" s="96"/>
      <c r="Q76" s="96"/>
      <c r="R76" s="125"/>
      <c r="S76" s="96"/>
      <c r="T76" s="96"/>
      <c r="U76" s="96"/>
      <c r="V76" s="96"/>
      <c r="W76" s="125"/>
      <c r="X76" s="96"/>
    </row>
    <row r="77" spans="1:29">
      <c r="D77" s="619" t="s">
        <v>167</v>
      </c>
      <c r="E77" s="619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</row>
    <row r="78" spans="1:29">
      <c r="O78" s="96"/>
      <c r="P78" s="96"/>
      <c r="Q78" s="96"/>
      <c r="R78" s="125"/>
      <c r="S78" s="96"/>
      <c r="T78" s="96"/>
      <c r="U78" s="96"/>
      <c r="V78" s="96"/>
      <c r="W78" s="125"/>
      <c r="X78" s="96"/>
    </row>
    <row r="79" spans="1:29">
      <c r="L79" s="130"/>
      <c r="O79" s="131"/>
      <c r="P79" s="131"/>
      <c r="Q79" s="131"/>
      <c r="R79" s="132"/>
      <c r="S79" s="131"/>
      <c r="T79" s="131"/>
      <c r="U79" s="96"/>
      <c r="V79" s="96"/>
      <c r="W79" s="125"/>
      <c r="X79" s="96"/>
    </row>
    <row r="80" spans="1:29">
      <c r="L80" s="130"/>
      <c r="O80" s="131"/>
      <c r="P80" s="131"/>
      <c r="Q80" s="131"/>
      <c r="R80" s="132"/>
      <c r="S80" s="131"/>
      <c r="T80" s="131"/>
      <c r="U80" s="96"/>
      <c r="V80" s="96"/>
      <c r="W80" s="125"/>
      <c r="X80" s="96"/>
    </row>
    <row r="81" spans="5:24">
      <c r="L81" s="129"/>
      <c r="O81" s="98"/>
      <c r="P81" s="98"/>
      <c r="Q81" s="98"/>
      <c r="R81" s="136"/>
      <c r="S81" s="98"/>
      <c r="T81" s="98"/>
      <c r="U81" s="98"/>
      <c r="V81" s="98"/>
      <c r="W81" s="125"/>
      <c r="X81" s="96"/>
    </row>
    <row r="82" spans="5:24">
      <c r="O82" s="96"/>
      <c r="P82" s="96"/>
      <c r="Q82" s="96"/>
      <c r="R82" s="125"/>
      <c r="S82" s="96"/>
      <c r="T82" s="96"/>
      <c r="U82" s="96"/>
      <c r="V82" s="96"/>
      <c r="W82" s="125"/>
      <c r="X82" s="96"/>
    </row>
    <row r="83" spans="5:24">
      <c r="J83" s="421"/>
      <c r="K83" s="421"/>
      <c r="L83" s="421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5:24">
      <c r="J84" s="421"/>
      <c r="K84" s="421"/>
      <c r="L84" s="421"/>
    </row>
    <row r="85" spans="5:24">
      <c r="J85" s="421"/>
      <c r="K85" s="421"/>
      <c r="L85" s="421"/>
    </row>
    <row r="86" spans="5:24">
      <c r="J86" s="421"/>
      <c r="K86" s="421"/>
      <c r="L86" s="421"/>
    </row>
    <row r="87" spans="5:24">
      <c r="J87" s="421"/>
      <c r="K87" s="421"/>
      <c r="L87" s="421"/>
    </row>
    <row r="88" spans="5:24">
      <c r="J88" s="421"/>
      <c r="K88" s="421"/>
      <c r="L88" s="421"/>
      <c r="M88" s="4"/>
      <c r="N88" s="4"/>
      <c r="O88" s="96"/>
      <c r="P88" s="96"/>
      <c r="Q88" s="96"/>
      <c r="R88" s="135"/>
      <c r="S88" s="96"/>
      <c r="T88" s="135"/>
      <c r="U88" s="135"/>
      <c r="V88" s="135"/>
    </row>
    <row r="89" spans="5:24">
      <c r="J89" s="421"/>
      <c r="K89" s="421"/>
      <c r="L89" s="421"/>
      <c r="M89" s="4"/>
      <c r="N89" s="4"/>
      <c r="O89" s="96"/>
      <c r="P89" s="96"/>
      <c r="Q89" s="96"/>
      <c r="R89" s="135"/>
      <c r="S89" s="96"/>
      <c r="T89" s="135"/>
      <c r="U89" s="135"/>
      <c r="V89" s="135"/>
    </row>
    <row r="90" spans="5:24">
      <c r="J90" s="421"/>
      <c r="K90" s="421"/>
      <c r="L90" s="421"/>
      <c r="M90" s="4"/>
      <c r="N90" s="4"/>
      <c r="O90" s="96"/>
      <c r="P90" s="96"/>
      <c r="Q90" s="96"/>
      <c r="R90" s="135"/>
      <c r="S90" s="96"/>
      <c r="T90" s="135"/>
      <c r="U90" s="135"/>
      <c r="V90" s="135"/>
    </row>
    <row r="91" spans="5:24">
      <c r="J91" s="421"/>
      <c r="K91" s="421"/>
      <c r="L91" s="421"/>
      <c r="M91" s="4"/>
      <c r="N91" s="4"/>
      <c r="O91" s="96"/>
      <c r="P91" s="96"/>
      <c r="Q91" s="96"/>
      <c r="R91" s="135"/>
      <c r="S91" s="96"/>
      <c r="T91" s="135"/>
      <c r="U91" s="135"/>
      <c r="V91" s="135"/>
    </row>
    <row r="92" spans="5:24">
      <c r="J92" s="421"/>
      <c r="K92" s="421"/>
      <c r="L92" s="421"/>
      <c r="M92" s="4"/>
      <c r="N92" s="4"/>
      <c r="O92" s="96"/>
      <c r="P92" s="96"/>
      <c r="Q92" s="96"/>
      <c r="R92" s="135"/>
      <c r="S92" s="96"/>
      <c r="T92" s="135"/>
      <c r="U92" s="135"/>
      <c r="V92" s="135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6"/>
      <c r="P93" s="96"/>
      <c r="Q93" s="96"/>
      <c r="R93" s="135"/>
      <c r="S93" s="96"/>
      <c r="T93" s="135"/>
      <c r="U93" s="135"/>
      <c r="V93" s="135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6"/>
      <c r="P94" s="96"/>
      <c r="Q94" s="96"/>
      <c r="R94" s="135"/>
      <c r="S94" s="96"/>
      <c r="T94" s="135"/>
      <c r="U94" s="135"/>
      <c r="V94" s="135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7"/>
      <c r="P95" s="137"/>
      <c r="Q95" s="137"/>
      <c r="R95" s="137"/>
      <c r="S95" s="137"/>
      <c r="T95" s="137"/>
      <c r="U95" s="137"/>
      <c r="V95" s="137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4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4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4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4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4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4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4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4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4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4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4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0"/>
  <sheetViews>
    <sheetView topLeftCell="A55" zoomScale="115" zoomScaleNormal="115" zoomScaleSheetLayoutView="40" workbookViewId="0">
      <selection activeCell="B59" sqref="B59"/>
    </sheetView>
  </sheetViews>
  <sheetFormatPr baseColWidth="10" defaultRowHeight="15"/>
  <cols>
    <col min="1" max="1" width="13" style="157" customWidth="1"/>
    <col min="2" max="2" width="18.85546875" style="153" bestFit="1" customWidth="1"/>
    <col min="3" max="3" width="12.85546875" style="153" bestFit="1" customWidth="1"/>
    <col min="4" max="4" width="18.85546875" style="153" bestFit="1" customWidth="1"/>
    <col min="5" max="5" width="16" style="153" bestFit="1" customWidth="1"/>
    <col min="6" max="9" width="18.85546875" style="153" bestFit="1" customWidth="1"/>
    <col min="10" max="11" width="12.85546875" style="153" customWidth="1"/>
    <col min="12" max="12" width="2.5703125" style="154" customWidth="1"/>
    <col min="13" max="16384" width="11.42578125" style="154"/>
  </cols>
  <sheetData>
    <row r="1" spans="1:11">
      <c r="A1" s="232" t="s">
        <v>262</v>
      </c>
    </row>
    <row r="2" spans="1:11" ht="15.75">
      <c r="A2" s="138" t="s">
        <v>263</v>
      </c>
    </row>
    <row r="3" spans="1:11" ht="15.75">
      <c r="A3" s="138"/>
    </row>
    <row r="4" spans="1:11">
      <c r="A4" s="8" t="s">
        <v>440</v>
      </c>
    </row>
    <row r="5" spans="1:11">
      <c r="A5" s="164" t="s">
        <v>259</v>
      </c>
      <c r="B5" s="422" t="s">
        <v>201</v>
      </c>
      <c r="C5" s="422" t="s">
        <v>202</v>
      </c>
      <c r="D5" s="422" t="s">
        <v>203</v>
      </c>
      <c r="E5" s="422" t="s">
        <v>204</v>
      </c>
      <c r="F5" s="422" t="s">
        <v>205</v>
      </c>
      <c r="G5" s="422" t="s">
        <v>207</v>
      </c>
      <c r="H5" s="422" t="s">
        <v>206</v>
      </c>
      <c r="I5" s="422" t="s">
        <v>208</v>
      </c>
      <c r="J5" s="422" t="s">
        <v>26</v>
      </c>
      <c r="K5" s="422" t="s">
        <v>55</v>
      </c>
    </row>
    <row r="6" spans="1:11">
      <c r="A6" s="157">
        <v>2009</v>
      </c>
      <c r="B6" s="158">
        <v>5935</v>
      </c>
      <c r="C6" s="158">
        <v>6791</v>
      </c>
      <c r="D6" s="158">
        <v>1233</v>
      </c>
      <c r="E6" s="153">
        <v>214</v>
      </c>
      <c r="F6" s="158">
        <v>1116</v>
      </c>
      <c r="G6" s="153">
        <v>591</v>
      </c>
      <c r="H6" s="153">
        <v>298</v>
      </c>
      <c r="I6" s="153">
        <v>276</v>
      </c>
      <c r="J6" s="153">
        <v>27</v>
      </c>
      <c r="K6" s="158">
        <v>16481</v>
      </c>
    </row>
    <row r="7" spans="1:11">
      <c r="A7" s="157">
        <v>2010</v>
      </c>
      <c r="B7" s="158">
        <v>8879</v>
      </c>
      <c r="C7" s="158">
        <v>7745</v>
      </c>
      <c r="D7" s="158">
        <v>1696</v>
      </c>
      <c r="E7" s="153">
        <v>118</v>
      </c>
      <c r="F7" s="158">
        <v>1579</v>
      </c>
      <c r="G7" s="153">
        <v>842</v>
      </c>
      <c r="H7" s="153">
        <v>523</v>
      </c>
      <c r="I7" s="153">
        <v>492</v>
      </c>
      <c r="J7" s="153">
        <v>29</v>
      </c>
      <c r="K7" s="158">
        <v>21903</v>
      </c>
    </row>
    <row r="8" spans="1:11">
      <c r="A8" s="157">
        <v>2011</v>
      </c>
      <c r="B8" s="158">
        <v>10721</v>
      </c>
      <c r="C8" s="158">
        <v>10235</v>
      </c>
      <c r="D8" s="158">
        <v>1523</v>
      </c>
      <c r="E8" s="153">
        <v>219</v>
      </c>
      <c r="F8" s="158">
        <v>2427</v>
      </c>
      <c r="G8" s="153">
        <v>776</v>
      </c>
      <c r="H8" s="158">
        <v>1030</v>
      </c>
      <c r="I8" s="153">
        <v>564</v>
      </c>
      <c r="J8" s="153">
        <v>31</v>
      </c>
      <c r="K8" s="158">
        <v>27526</v>
      </c>
    </row>
    <row r="9" spans="1:11">
      <c r="A9" s="157">
        <v>2012</v>
      </c>
      <c r="B9" s="158">
        <v>10731</v>
      </c>
      <c r="C9" s="158">
        <v>10746</v>
      </c>
      <c r="D9" s="158">
        <v>1352</v>
      </c>
      <c r="E9" s="153">
        <v>210</v>
      </c>
      <c r="F9" s="158">
        <v>2575</v>
      </c>
      <c r="G9" s="153">
        <v>558</v>
      </c>
      <c r="H9" s="153">
        <v>845</v>
      </c>
      <c r="I9" s="153">
        <v>428</v>
      </c>
      <c r="J9" s="153">
        <v>22</v>
      </c>
      <c r="K9" s="158">
        <v>27467</v>
      </c>
    </row>
    <row r="10" spans="1:11">
      <c r="A10" s="157">
        <v>2013</v>
      </c>
      <c r="B10" s="158">
        <v>9821</v>
      </c>
      <c r="C10" s="158">
        <v>8536</v>
      </c>
      <c r="D10" s="158">
        <v>1414</v>
      </c>
      <c r="E10" s="153">
        <v>479</v>
      </c>
      <c r="F10" s="158">
        <v>1776</v>
      </c>
      <c r="G10" s="153">
        <v>528</v>
      </c>
      <c r="H10" s="153">
        <v>857</v>
      </c>
      <c r="I10" s="153">
        <v>356</v>
      </c>
      <c r="J10" s="153">
        <v>23</v>
      </c>
      <c r="K10" s="158">
        <v>23790</v>
      </c>
    </row>
    <row r="11" spans="1:11">
      <c r="A11" s="157">
        <v>2014</v>
      </c>
      <c r="B11" s="158">
        <v>8875</v>
      </c>
      <c r="C11" s="158">
        <v>6729</v>
      </c>
      <c r="D11" s="158">
        <v>1504</v>
      </c>
      <c r="E11" s="153">
        <v>331</v>
      </c>
      <c r="F11" s="158">
        <v>1523</v>
      </c>
      <c r="G11" s="153">
        <v>540</v>
      </c>
      <c r="H11" s="153">
        <v>647</v>
      </c>
      <c r="I11" s="153">
        <v>360</v>
      </c>
      <c r="J11" s="153">
        <v>38</v>
      </c>
      <c r="K11" s="158">
        <v>20547</v>
      </c>
    </row>
    <row r="12" spans="1:11">
      <c r="A12" s="157">
        <v>2015</v>
      </c>
      <c r="B12" s="158">
        <v>8167.541312653776</v>
      </c>
      <c r="C12" s="158">
        <v>6650.5953646963681</v>
      </c>
      <c r="D12" s="158">
        <v>1507.6585311955087</v>
      </c>
      <c r="E12" s="158">
        <v>137.79635297098301</v>
      </c>
      <c r="F12" s="158">
        <v>1548.2696011111268</v>
      </c>
      <c r="G12" s="158">
        <v>341.685340655076</v>
      </c>
      <c r="H12" s="158">
        <v>350.00259655641497</v>
      </c>
      <c r="I12" s="158">
        <v>219.63469285986599</v>
      </c>
      <c r="J12" s="158">
        <v>26.956227140133979</v>
      </c>
      <c r="K12" s="158">
        <v>18950.140019839298</v>
      </c>
    </row>
    <row r="13" spans="1:11">
      <c r="A13" s="157">
        <v>2016</v>
      </c>
      <c r="B13" s="158">
        <v>10171.202800494437</v>
      </c>
      <c r="C13" s="158">
        <v>7385.9574342377318</v>
      </c>
      <c r="D13" s="158">
        <v>1465.4520841719275</v>
      </c>
      <c r="E13" s="158">
        <v>120.45621156886003</v>
      </c>
      <c r="F13" s="158">
        <v>1657.8745242177492</v>
      </c>
      <c r="G13" s="158">
        <v>344.26226528241506</v>
      </c>
      <c r="H13" s="158">
        <v>343.76033679517201</v>
      </c>
      <c r="I13" s="158">
        <v>272.67154160154439</v>
      </c>
      <c r="J13" s="158">
        <v>14.999100398455615</v>
      </c>
      <c r="K13" s="158">
        <v>21776.636298768288</v>
      </c>
    </row>
    <row r="14" spans="1:11">
      <c r="A14" s="157">
        <v>2017</v>
      </c>
      <c r="B14" s="158">
        <v>13773.190209452818</v>
      </c>
      <c r="C14" s="158">
        <v>7979.3150062432387</v>
      </c>
      <c r="D14" s="158">
        <v>2376.2998861161777</v>
      </c>
      <c r="E14" s="158">
        <v>118.029144359499</v>
      </c>
      <c r="F14" s="158">
        <v>1707.403931179932</v>
      </c>
      <c r="G14" s="158">
        <v>370.47615447265599</v>
      </c>
      <c r="H14" s="158">
        <v>426.70590445394396</v>
      </c>
      <c r="I14" s="158">
        <v>363.09769384747193</v>
      </c>
      <c r="J14" s="158">
        <v>44.063618152527965</v>
      </c>
      <c r="K14" s="158">
        <v>27158.58154827826</v>
      </c>
    </row>
    <row r="15" spans="1:11">
      <c r="A15" s="155">
        <v>2018</v>
      </c>
      <c r="B15" s="163">
        <f>'03.1 EXPORTACIONES MINERAS'!AB50</f>
        <v>1224.6206310811624</v>
      </c>
      <c r="C15" s="163">
        <f t="shared" ref="C15" si="0">C16</f>
        <v>693.75456581123888</v>
      </c>
      <c r="D15" s="163">
        <f>'03.1 EXPORTACIONES MINERAS'!AB52</f>
        <v>204.33612595141059</v>
      </c>
      <c r="E15" s="163">
        <f>'03.1 EXPORTACIONES MINERAS'!AB53</f>
        <v>10.810272149639999</v>
      </c>
      <c r="F15" s="163">
        <f>'03.1 EXPORTACIONES MINERAS'!AB54</f>
        <v>121.01521669741949</v>
      </c>
      <c r="G15" s="163">
        <f>'03.1 EXPORTACIONES MINERAS'!AB55</f>
        <v>32.795836253350075</v>
      </c>
      <c r="H15" s="163">
        <f>'03.1 EXPORTACIONES MINERAS'!AB56</f>
        <v>47.794387382967003</v>
      </c>
      <c r="I15" s="163">
        <f>'03.1 EXPORTACIONES MINERAS'!AB57</f>
        <v>32.504858488137828</v>
      </c>
      <c r="J15" s="163">
        <f>'03.1 EXPORTACIONES MINERAS'!AB58</f>
        <v>2.1235225118621699</v>
      </c>
      <c r="K15" s="163">
        <f>'03.1 EXPORTACIONES MINERAS'!AB59</f>
        <v>2369.755416327188</v>
      </c>
    </row>
    <row r="16" spans="1:11">
      <c r="A16" s="393" t="s">
        <v>137</v>
      </c>
      <c r="B16" s="158">
        <f>'03.1 EXPORTACIONES MINERAS'!O50</f>
        <v>1224.6206310811624</v>
      </c>
      <c r="C16" s="158">
        <f>'03.1 EXPORTACIONES MINERAS'!AB51</f>
        <v>693.75456581123888</v>
      </c>
      <c r="D16" s="158">
        <f>'03.1 EXPORTACIONES MINERAS'!O52</f>
        <v>204.33612595141059</v>
      </c>
      <c r="E16" s="158">
        <f>'03.1 EXPORTACIONES MINERAS'!O53</f>
        <v>10.810272149639999</v>
      </c>
      <c r="F16" s="158">
        <f>'03.1 EXPORTACIONES MINERAS'!O54</f>
        <v>121.01521669741949</v>
      </c>
      <c r="G16" s="158">
        <f>'03.1 EXPORTACIONES MINERAS'!O55</f>
        <v>32.795836253350075</v>
      </c>
      <c r="H16" s="158">
        <f>'03.1 EXPORTACIONES MINERAS'!O56</f>
        <v>47.794387382967003</v>
      </c>
      <c r="I16" s="158">
        <f>'03.1 EXPORTACIONES MINERAS'!O57</f>
        <v>32.504858488137828</v>
      </c>
      <c r="J16" s="159">
        <f>'03.1 EXPORTACIONES MINERAS'!O58</f>
        <v>2.1235225118621699</v>
      </c>
      <c r="K16" s="158">
        <f>SUM(B16:J16)</f>
        <v>2369.755416327188</v>
      </c>
    </row>
    <row r="17" spans="1:11" ht="15.75">
      <c r="A17" s="160" t="s">
        <v>524</v>
      </c>
    </row>
    <row r="18" spans="1:11">
      <c r="A18" s="393" t="s">
        <v>479</v>
      </c>
      <c r="B18" s="158">
        <f>'03.1 EXPORTACIONES MINERAS'!AA50</f>
        <v>877.512989608834</v>
      </c>
      <c r="C18" s="158">
        <f>'03.1 EXPORTACIONES MINERAS'!AA51</f>
        <v>564.53643808390007</v>
      </c>
      <c r="D18" s="158">
        <f>'03.1 EXPORTACIONES MINERAS'!AA52</f>
        <v>146.65418780015941</v>
      </c>
      <c r="E18" s="158">
        <f>'03.1 EXPORTACIONES MINERAS'!AA53</f>
        <v>7.5365141339719992</v>
      </c>
      <c r="F18" s="158">
        <f>'03.1 EXPORTACIONES MINERAS'!AA54</f>
        <v>99.913104528937069</v>
      </c>
      <c r="G18" s="158">
        <f>'03.1 EXPORTACIONES MINERAS'!AA55</f>
        <v>27.353139893823393</v>
      </c>
      <c r="H18" s="158">
        <f>'03.1 EXPORTACIONES MINERAS'!AA56</f>
        <v>42.583795574061007</v>
      </c>
      <c r="I18" s="158">
        <f>'03.1 EXPORTACIONES MINERAS'!AA57</f>
        <v>19.184964352212127</v>
      </c>
      <c r="J18" s="158">
        <f>'03.1 EXPORTACIONES MINERAS'!AA58</f>
        <v>3.6573926477878729</v>
      </c>
      <c r="K18" s="158">
        <f>'03.1 EXPORTACIONES MINERAS'!AA59</f>
        <v>1788.9325266236872</v>
      </c>
    </row>
    <row r="19" spans="1:11">
      <c r="A19" s="393" t="s">
        <v>480</v>
      </c>
      <c r="B19" s="158">
        <f>B15</f>
        <v>1224.6206310811624</v>
      </c>
      <c r="C19" s="158">
        <f t="shared" ref="C19:K19" si="1">C15</f>
        <v>693.75456581123888</v>
      </c>
      <c r="D19" s="158">
        <f t="shared" si="1"/>
        <v>204.33612595141059</v>
      </c>
      <c r="E19" s="158">
        <f t="shared" si="1"/>
        <v>10.810272149639999</v>
      </c>
      <c r="F19" s="158">
        <f t="shared" si="1"/>
        <v>121.01521669741949</v>
      </c>
      <c r="G19" s="158">
        <f t="shared" si="1"/>
        <v>32.795836253350075</v>
      </c>
      <c r="H19" s="158">
        <f t="shared" si="1"/>
        <v>47.794387382967003</v>
      </c>
      <c r="I19" s="158">
        <f t="shared" si="1"/>
        <v>32.504858488137828</v>
      </c>
      <c r="J19" s="158">
        <f t="shared" si="1"/>
        <v>2.1235225118621699</v>
      </c>
      <c r="K19" s="158">
        <f t="shared" si="1"/>
        <v>2369.755416327188</v>
      </c>
    </row>
    <row r="20" spans="1:11">
      <c r="A20" s="161" t="s">
        <v>260</v>
      </c>
      <c r="B20" s="162">
        <f>B19/B18-1</f>
        <v>0.39555840834567868</v>
      </c>
      <c r="C20" s="162">
        <f t="shared" ref="C20:I20" si="2">C19/C18-1</f>
        <v>0.22889244876011827</v>
      </c>
      <c r="D20" s="162">
        <f t="shared" si="2"/>
        <v>0.39331940680652355</v>
      </c>
      <c r="E20" s="162">
        <f>E19/E18-1</f>
        <v>0.43438623712135449</v>
      </c>
      <c r="F20" s="162">
        <f t="shared" si="2"/>
        <v>0.21120464895944435</v>
      </c>
      <c r="G20" s="162">
        <f t="shared" si="2"/>
        <v>0.19897885144643657</v>
      </c>
      <c r="H20" s="162">
        <f t="shared" si="2"/>
        <v>0.1223609060362838</v>
      </c>
      <c r="I20" s="162">
        <f t="shared" si="2"/>
        <v>0.69428818794702885</v>
      </c>
      <c r="J20" s="162">
        <f>J19/J18-1</f>
        <v>-0.41938897013243703</v>
      </c>
      <c r="K20" s="162">
        <f>K19/K18-1</f>
        <v>0.32467568287760273</v>
      </c>
    </row>
    <row r="24" spans="1:11">
      <c r="A24" s="621" t="s">
        <v>261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</row>
    <row r="40" spans="1:9">
      <c r="A40" s="8" t="s">
        <v>267</v>
      </c>
    </row>
    <row r="41" spans="1:9">
      <c r="A41" s="155" t="s">
        <v>259</v>
      </c>
      <c r="B41" s="156" t="s">
        <v>201</v>
      </c>
      <c r="C41" s="156" t="s">
        <v>202</v>
      </c>
      <c r="D41" s="156" t="s">
        <v>203</v>
      </c>
      <c r="E41" s="156" t="s">
        <v>204</v>
      </c>
      <c r="F41" s="156" t="s">
        <v>205</v>
      </c>
      <c r="G41" s="156" t="s">
        <v>207</v>
      </c>
      <c r="H41" s="156" t="s">
        <v>206</v>
      </c>
      <c r="I41" s="156" t="s">
        <v>208</v>
      </c>
    </row>
    <row r="42" spans="1:9">
      <c r="B42" s="153" t="s">
        <v>264</v>
      </c>
      <c r="C42" s="153" t="s">
        <v>268</v>
      </c>
      <c r="D42" s="153" t="s">
        <v>264</v>
      </c>
      <c r="E42" s="153" t="s">
        <v>265</v>
      </c>
      <c r="F42" s="153" t="s">
        <v>264</v>
      </c>
      <c r="G42" s="153" t="s">
        <v>264</v>
      </c>
      <c r="H42" s="153" t="s">
        <v>264</v>
      </c>
      <c r="I42" s="153" t="s">
        <v>264</v>
      </c>
    </row>
    <row r="43" spans="1:9">
      <c r="A43" s="157">
        <v>2008</v>
      </c>
      <c r="B43" s="158">
        <v>1243.0921780000001</v>
      </c>
      <c r="C43" s="158">
        <v>6417.683814</v>
      </c>
      <c r="D43" s="158">
        <v>1457.1284639999999</v>
      </c>
      <c r="E43" s="425">
        <v>39.690534</v>
      </c>
      <c r="F43" s="425">
        <v>524.99695399999996</v>
      </c>
      <c r="G43" s="425">
        <v>38.263483999999998</v>
      </c>
      <c r="H43" s="425">
        <v>6.8411140000000001</v>
      </c>
      <c r="I43" s="425">
        <v>18.255964222000003</v>
      </c>
    </row>
    <row r="44" spans="1:9">
      <c r="A44" s="157">
        <v>2009</v>
      </c>
      <c r="B44" s="158">
        <v>1246</v>
      </c>
      <c r="C44" s="158">
        <v>6972</v>
      </c>
      <c r="D44" s="158">
        <v>1373</v>
      </c>
      <c r="E44" s="153">
        <v>16</v>
      </c>
      <c r="F44" s="158">
        <v>682</v>
      </c>
      <c r="G44" s="153">
        <v>37</v>
      </c>
      <c r="H44" s="153">
        <v>12</v>
      </c>
      <c r="I44" s="153">
        <v>12</v>
      </c>
    </row>
    <row r="45" spans="1:9">
      <c r="A45" s="157">
        <v>2010</v>
      </c>
      <c r="B45" s="158">
        <v>1256</v>
      </c>
      <c r="C45" s="158">
        <v>6335</v>
      </c>
      <c r="D45" s="158">
        <v>1314</v>
      </c>
      <c r="E45" s="153">
        <v>6</v>
      </c>
      <c r="F45" s="158">
        <v>770</v>
      </c>
      <c r="G45" s="153">
        <v>39</v>
      </c>
      <c r="H45" s="153">
        <v>17</v>
      </c>
      <c r="I45" s="153">
        <v>17</v>
      </c>
    </row>
    <row r="46" spans="1:9">
      <c r="A46" s="157">
        <v>2011</v>
      </c>
      <c r="B46" s="158">
        <v>1262</v>
      </c>
      <c r="C46" s="158">
        <v>6492</v>
      </c>
      <c r="D46" s="158">
        <v>1007</v>
      </c>
      <c r="E46" s="153">
        <v>7</v>
      </c>
      <c r="F46" s="158">
        <v>988</v>
      </c>
      <c r="G46" s="153">
        <v>32</v>
      </c>
      <c r="H46" s="158">
        <v>19</v>
      </c>
      <c r="I46" s="153">
        <v>19</v>
      </c>
    </row>
    <row r="47" spans="1:9">
      <c r="A47" s="157">
        <v>2012</v>
      </c>
      <c r="B47" s="158">
        <v>1406</v>
      </c>
      <c r="C47" s="158">
        <v>6427</v>
      </c>
      <c r="D47" s="158">
        <v>1016</v>
      </c>
      <c r="E47" s="153">
        <v>7</v>
      </c>
      <c r="F47" s="158">
        <v>1170</v>
      </c>
      <c r="G47" s="153">
        <v>26</v>
      </c>
      <c r="H47" s="153">
        <v>18</v>
      </c>
      <c r="I47" s="153">
        <v>18</v>
      </c>
    </row>
    <row r="48" spans="1:9">
      <c r="A48" s="157">
        <v>2013</v>
      </c>
      <c r="B48" s="158">
        <v>1403.9670750000002</v>
      </c>
      <c r="C48" s="158">
        <v>6047.3659180000004</v>
      </c>
      <c r="D48" s="158">
        <v>1079.006396</v>
      </c>
      <c r="E48" s="158">
        <v>21.204193999999998</v>
      </c>
      <c r="F48" s="158">
        <v>855.15530999999999</v>
      </c>
      <c r="G48" s="158">
        <v>23.824697999999998</v>
      </c>
      <c r="H48" s="158">
        <v>10.373199999999999</v>
      </c>
      <c r="I48" s="158">
        <v>18.448508504000003</v>
      </c>
    </row>
    <row r="49" spans="1:10">
      <c r="A49" s="157">
        <v>2014</v>
      </c>
      <c r="B49" s="158">
        <v>1402.417778</v>
      </c>
      <c r="C49" s="158">
        <v>5323.3804000000009</v>
      </c>
      <c r="D49" s="158">
        <v>1149.2442489999999</v>
      </c>
      <c r="E49" s="158">
        <v>17.144968000000002</v>
      </c>
      <c r="F49" s="158">
        <v>771.45482600000003</v>
      </c>
      <c r="G49" s="158">
        <v>24.640213999999997</v>
      </c>
      <c r="H49" s="158">
        <v>11.368120999999999</v>
      </c>
      <c r="I49" s="158">
        <v>16.477174284000004</v>
      </c>
    </row>
    <row r="50" spans="1:10">
      <c r="A50" s="157">
        <v>2015</v>
      </c>
      <c r="B50" s="158">
        <v>1757.1664789999998</v>
      </c>
      <c r="C50" s="158">
        <v>5743.7721409999986</v>
      </c>
      <c r="D50" s="158">
        <v>1217.4060959999999</v>
      </c>
      <c r="E50" s="158">
        <v>8.9059539999999995</v>
      </c>
      <c r="F50" s="158">
        <v>938.35960200000011</v>
      </c>
      <c r="G50" s="158">
        <v>20.111056000000001</v>
      </c>
      <c r="H50" s="158">
        <v>11.646831000000001</v>
      </c>
      <c r="I50" s="158">
        <v>17.754669809999999</v>
      </c>
    </row>
    <row r="51" spans="1:10">
      <c r="A51" s="157">
        <v>2016</v>
      </c>
      <c r="B51" s="158">
        <v>2492.5097820000001</v>
      </c>
      <c r="C51" s="158">
        <v>5915.3714909999999</v>
      </c>
      <c r="D51" s="158">
        <v>1113.5873849999998</v>
      </c>
      <c r="E51" s="158">
        <v>7.1565099999999982</v>
      </c>
      <c r="F51" s="158">
        <v>942.30815900000005</v>
      </c>
      <c r="G51" s="158">
        <v>19.371681000000002</v>
      </c>
      <c r="H51" s="158">
        <v>11.050374</v>
      </c>
      <c r="I51" s="158">
        <v>24.406133279999999</v>
      </c>
    </row>
    <row r="52" spans="1:10">
      <c r="A52" s="157">
        <v>2017</v>
      </c>
      <c r="B52" s="158">
        <v>2608.8056520000005</v>
      </c>
      <c r="C52" s="158">
        <v>6336.3753339999994</v>
      </c>
      <c r="D52" s="158">
        <v>1240.033964</v>
      </c>
      <c r="E52" s="158">
        <v>6.9465319999999995</v>
      </c>
      <c r="F52" s="158">
        <v>856.21164399999998</v>
      </c>
      <c r="G52" s="158">
        <v>18.695043000000002</v>
      </c>
      <c r="H52" s="158">
        <v>11.463353000000001</v>
      </c>
      <c r="I52" s="158">
        <v>25.183071454</v>
      </c>
    </row>
    <row r="53" spans="1:10">
      <c r="A53" s="164">
        <v>2018</v>
      </c>
      <c r="B53" s="449">
        <f t="shared" ref="B53:I53" si="3">SUM(B54:B54)</f>
        <v>201.54240300000001</v>
      </c>
      <c r="C53" s="449">
        <f t="shared" si="3"/>
        <v>521.56115199999999</v>
      </c>
      <c r="D53" s="449">
        <f t="shared" si="3"/>
        <v>91.969625999999991</v>
      </c>
      <c r="E53" s="449">
        <f t="shared" si="3"/>
        <v>0.65115500000000004</v>
      </c>
      <c r="F53" s="449">
        <f t="shared" si="3"/>
        <v>55.226267999999997</v>
      </c>
      <c r="G53" s="449">
        <f t="shared" si="3"/>
        <v>1.6121780000000001</v>
      </c>
      <c r="H53" s="449">
        <f t="shared" si="3"/>
        <v>1.5832079999999999</v>
      </c>
      <c r="I53" s="449">
        <f t="shared" si="3"/>
        <v>1.6488150560000001</v>
      </c>
      <c r="J53" s="159"/>
    </row>
    <row r="54" spans="1:10">
      <c r="A54" s="393" t="s">
        <v>137</v>
      </c>
      <c r="B54" s="159">
        <f>'03.1 EXPORTACIONES MINERAS'!O62</f>
        <v>201.54240300000001</v>
      </c>
      <c r="C54" s="159">
        <f>'03.1 EXPORTACIONES MINERAS'!O63</f>
        <v>521.56115199999999</v>
      </c>
      <c r="D54" s="159">
        <f>'03.1 EXPORTACIONES MINERAS'!O64</f>
        <v>91.969625999999991</v>
      </c>
      <c r="E54" s="159">
        <f>'03.1 EXPORTACIONES MINERAS'!O65</f>
        <v>0.65115500000000004</v>
      </c>
      <c r="F54" s="159">
        <f>'03.1 EXPORTACIONES MINERAS'!O66</f>
        <v>55.226267999999997</v>
      </c>
      <c r="G54" s="159">
        <f>'03.1 EXPORTACIONES MINERAS'!O67</f>
        <v>1.6121780000000001</v>
      </c>
      <c r="H54" s="159">
        <f>'03.1 EXPORTACIONES MINERAS'!O68</f>
        <v>1.5832079999999999</v>
      </c>
      <c r="I54" s="159">
        <f>'03.1 EXPORTACIONES MINERAS'!O69</f>
        <v>1.6488150560000001</v>
      </c>
    </row>
    <row r="55" spans="1:10" ht="15.75">
      <c r="A55" s="160" t="s">
        <v>526</v>
      </c>
    </row>
    <row r="56" spans="1:10">
      <c r="A56" s="393" t="s">
        <v>479</v>
      </c>
      <c r="B56" s="159">
        <f>'03.1 EXPORTACIONES MINERAS'!AA62</f>
        <v>187.35705999999999</v>
      </c>
      <c r="C56" s="159">
        <f>'03.1 EXPORTACIONES MINERAS'!AA63</f>
        <v>473.95659699999999</v>
      </c>
      <c r="D56" s="159">
        <f>'03.1 EXPORTACIONES MINERAS'!AA64</f>
        <v>94.812437000000003</v>
      </c>
      <c r="E56" s="159">
        <f>'03.1 EXPORTACIONES MINERAS'!AA65</f>
        <v>0.44813199999999997</v>
      </c>
      <c r="F56" s="159">
        <f>'03.1 EXPORTACIONES MINERAS'!AA66</f>
        <v>52.221519000000001</v>
      </c>
      <c r="G56" s="159">
        <f>'03.1 EXPORTACIONES MINERAS'!AA67</f>
        <v>1.31603</v>
      </c>
      <c r="H56" s="159">
        <f>'03.1 EXPORTACIONES MINERAS'!AA68</f>
        <v>0.885683</v>
      </c>
      <c r="I56" s="159">
        <f>'03.1 EXPORTACIONES MINERAS'!AA69</f>
        <v>1.5830079720000001</v>
      </c>
    </row>
    <row r="57" spans="1:10">
      <c r="A57" s="393" t="s">
        <v>480</v>
      </c>
      <c r="B57" s="159">
        <f>B53</f>
        <v>201.54240300000001</v>
      </c>
      <c r="C57" s="159">
        <f t="shared" ref="C57:I57" si="4">C53</f>
        <v>521.56115199999999</v>
      </c>
      <c r="D57" s="159">
        <f t="shared" si="4"/>
        <v>91.969625999999991</v>
      </c>
      <c r="E57" s="159">
        <f t="shared" si="4"/>
        <v>0.65115500000000004</v>
      </c>
      <c r="F57" s="159">
        <f t="shared" si="4"/>
        <v>55.226267999999997</v>
      </c>
      <c r="G57" s="159">
        <f t="shared" si="4"/>
        <v>1.6121780000000001</v>
      </c>
      <c r="H57" s="159">
        <f t="shared" si="4"/>
        <v>1.5832079999999999</v>
      </c>
      <c r="I57" s="159">
        <f t="shared" si="4"/>
        <v>1.6488150560000001</v>
      </c>
    </row>
    <row r="58" spans="1:10">
      <c r="A58" s="161" t="s">
        <v>260</v>
      </c>
      <c r="B58" s="162">
        <f>B57/B56-1</f>
        <v>7.5712882129982173E-2</v>
      </c>
      <c r="C58" s="162">
        <f t="shared" ref="C58:H58" si="5">C57/C56-1</f>
        <v>0.10044074774213985</v>
      </c>
      <c r="D58" s="162">
        <f>D57/D56-1</f>
        <v>-2.998352420790551E-2</v>
      </c>
      <c r="E58" s="162">
        <f t="shared" si="5"/>
        <v>0.45304285344496731</v>
      </c>
      <c r="F58" s="162">
        <f>F57/F56-1</f>
        <v>5.7538521619794336E-2</v>
      </c>
      <c r="G58" s="162">
        <f t="shared" si="5"/>
        <v>0.22503134427026739</v>
      </c>
      <c r="H58" s="162">
        <f t="shared" si="5"/>
        <v>0.78755604431833959</v>
      </c>
      <c r="I58" s="162">
        <f>I57/I56-1</f>
        <v>4.1570911305556013E-2</v>
      </c>
    </row>
    <row r="62" spans="1:10">
      <c r="A62" s="621" t="s">
        <v>266</v>
      </c>
      <c r="B62" s="621"/>
      <c r="C62" s="621"/>
      <c r="D62" s="621"/>
      <c r="E62" s="621"/>
      <c r="F62" s="621"/>
      <c r="G62" s="621"/>
      <c r="H62" s="621"/>
      <c r="I62" s="621"/>
    </row>
    <row r="80" spans="1:9" ht="165.75" customHeight="1">
      <c r="A80" s="622" t="s">
        <v>269</v>
      </c>
      <c r="B80" s="622"/>
      <c r="C80" s="622"/>
      <c r="D80" s="622"/>
      <c r="E80" s="622"/>
      <c r="F80" s="622"/>
      <c r="G80" s="622"/>
      <c r="H80" s="622"/>
      <c r="I80" s="622"/>
    </row>
  </sheetData>
  <mergeCells count="3">
    <mergeCell ref="A24:K24"/>
    <mergeCell ref="A62:I62"/>
    <mergeCell ref="A80:I8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13</vt:i4>
      </vt:variant>
    </vt:vector>
  </HeadingPairs>
  <TitlesOfParts>
    <vt:vector size="33" baseType="lpstr">
      <vt:lpstr>1. PRODUCCIÓN METÁLICA</vt:lpstr>
      <vt:lpstr>2. PRODUCCIÓN EMPRESAS</vt:lpstr>
      <vt:lpstr>08.5 RECAUDACION TRIB</vt:lpstr>
      <vt:lpstr>SALDO IED por SECTOR</vt:lpstr>
      <vt:lpstr>3. PRODUCCIÓN REGIONES</vt:lpstr>
      <vt:lpstr>4. NO METÁLICA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 CATASTRO ACTIVIDAD'!Área_de_impresión</vt:lpstr>
      <vt:lpstr>'13.1 ACTIVIDAD MINERA'!Área_de_impresión</vt:lpstr>
      <vt:lpstr>'14. RECAUDACIÓN'!Área_de_impresión</vt:lpstr>
      <vt:lpstr>'2. PRODUCCIÓN EMPRESAS'!Área_de_impresión</vt:lpstr>
      <vt:lpstr>'3. PRODUCCIÓN REGIONES'!Área_de_impresión</vt:lpstr>
      <vt:lpstr>'5. MACROECONÓMICAS'!Área_de_impresión</vt:lpstr>
      <vt:lpstr>'6.1 EXPORTACIONES PART'!Área_de_impresión</vt:lpstr>
      <vt:lpstr>'6.2 EXPORT PRODUCTOS'!Área_de_impresión</vt:lpstr>
      <vt:lpstr>'7. INVERSIONES'!Área_de_impresión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AUTONOMO</cp:lastModifiedBy>
  <cp:lastPrinted>2018-03-12T19:13:00Z</cp:lastPrinted>
  <dcterms:created xsi:type="dcterms:W3CDTF">2014-07-07T20:10:18Z</dcterms:created>
  <dcterms:modified xsi:type="dcterms:W3CDTF">2018-03-28T22:41:50Z</dcterms:modified>
</cp:coreProperties>
</file>