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735" tabRatio="823"/>
  </bookViews>
  <sheets>
    <sheet name="1. PRODUCCIÓN METÁLICA" sheetId="35" r:id="rId1"/>
    <sheet name="2. PRODUCCIÓN EMPRESAS" sheetId="25" r:id="rId2"/>
    <sheet name="3. PRODUCCIÓN REGIONES" sheetId="10" r:id="rId3"/>
    <sheet name="03.1 EXPORTACIONES MINERAS" sheetId="3" state="hidden" r:id="rId4"/>
    <sheet name="08.5 RECAUDACION TRIB" sheetId="33" state="hidden" r:id="rId5"/>
    <sheet name="SALDO IED por SECTOR" sheetId="32" state="hidden" r:id="rId6"/>
    <sheet name="4. NO METÁLICA" sheetId="34" r:id="rId7"/>
    <sheet name="5. MACROECONÓMICAS" sheetId="36" r:id="rId8"/>
    <sheet name="6. EXPORTACIONES" sheetId="37" r:id="rId9"/>
    <sheet name="6.1 EXPORTACIONES PART" sheetId="38" r:id="rId10"/>
    <sheet name="6.2 EXPORT PRODUCTOS" sheetId="39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1. TRANSFERENCIAS" sheetId="44" r:id="rId16"/>
    <sheet name="12. TRANSFERENCIAS 2" sheetId="45" r:id="rId17"/>
    <sheet name="13. CATASTRO ACTIVIDAD" sheetId="46" r:id="rId18"/>
    <sheet name="13.1 ACTIVIDAD MINERA" sheetId="47" r:id="rId19"/>
    <sheet name="14. RECAUDACIÓN" sheetId="48" r:id="rId20"/>
  </sheets>
  <calcPr calcId="145621"/>
</workbook>
</file>

<file path=xl/calcChain.xml><?xml version="1.0" encoding="utf-8"?>
<calcChain xmlns="http://schemas.openxmlformats.org/spreadsheetml/2006/main">
  <c r="I58" i="37" l="1"/>
  <c r="H58" i="37"/>
  <c r="G58" i="37"/>
  <c r="F58" i="37"/>
  <c r="E58" i="37"/>
  <c r="D58" i="37"/>
  <c r="C58" i="37"/>
  <c r="B58" i="37"/>
  <c r="B31" i="44" l="1"/>
  <c r="B31" i="45"/>
  <c r="B5" i="45"/>
  <c r="D5" i="47"/>
  <c r="E19" i="47"/>
  <c r="E20" i="47"/>
  <c r="E31" i="47"/>
  <c r="C13" i="47"/>
  <c r="B23" i="48"/>
  <c r="G33" i="43"/>
  <c r="H33" i="43"/>
  <c r="C34" i="39"/>
  <c r="B34" i="39"/>
  <c r="C6" i="39"/>
  <c r="O12" i="38"/>
  <c r="N26" i="38"/>
  <c r="M26" i="38"/>
  <c r="B26" i="38"/>
  <c r="M24" i="38"/>
  <c r="B24" i="38"/>
  <c r="N9" i="38"/>
  <c r="M9" i="38"/>
  <c r="I21" i="36"/>
  <c r="I20" i="36"/>
  <c r="H8" i="34"/>
  <c r="D15" i="34"/>
  <c r="D14" i="34"/>
  <c r="D13" i="34"/>
  <c r="D12" i="34"/>
  <c r="D11" i="34"/>
  <c r="D9" i="34"/>
  <c r="D8" i="34"/>
  <c r="B7" i="34"/>
  <c r="D36" i="34" l="1"/>
  <c r="E5" i="34" l="1"/>
  <c r="I28" i="36" l="1"/>
  <c r="F29" i="44" l="1"/>
  <c r="E29" i="44"/>
  <c r="D29" i="44"/>
  <c r="C29" i="44"/>
  <c r="B29" i="44"/>
  <c r="F28" i="44"/>
  <c r="E28" i="44"/>
  <c r="D28" i="44"/>
  <c r="C28" i="44"/>
  <c r="B28" i="44"/>
  <c r="F27" i="44"/>
  <c r="E27" i="44"/>
  <c r="D27" i="44"/>
  <c r="C27" i="44"/>
  <c r="B27" i="44"/>
  <c r="F26" i="44"/>
  <c r="E26" i="44"/>
  <c r="D26" i="44"/>
  <c r="C26" i="44"/>
  <c r="B26" i="44"/>
  <c r="F25" i="44"/>
  <c r="E25" i="44"/>
  <c r="D25" i="44"/>
  <c r="C25" i="44"/>
  <c r="B25" i="44"/>
  <c r="F24" i="44"/>
  <c r="E24" i="44"/>
  <c r="D24" i="44"/>
  <c r="C24" i="44"/>
  <c r="B24" i="44"/>
  <c r="F23" i="44"/>
  <c r="E23" i="44"/>
  <c r="D23" i="44"/>
  <c r="C23" i="44"/>
  <c r="B23" i="44"/>
  <c r="F22" i="44"/>
  <c r="E22" i="44"/>
  <c r="D22" i="44"/>
  <c r="C22" i="44"/>
  <c r="B22" i="44"/>
  <c r="F21" i="44"/>
  <c r="E21" i="44"/>
  <c r="D21" i="44"/>
  <c r="C21" i="44"/>
  <c r="B21" i="44"/>
  <c r="F20" i="44"/>
  <c r="E20" i="44"/>
  <c r="D20" i="44"/>
  <c r="C20" i="44"/>
  <c r="B20" i="44"/>
  <c r="F19" i="44"/>
  <c r="E19" i="44"/>
  <c r="D19" i="44"/>
  <c r="C19" i="44"/>
  <c r="B19" i="44"/>
  <c r="F18" i="44"/>
  <c r="E18" i="44"/>
  <c r="D18" i="44"/>
  <c r="C18" i="44"/>
  <c r="B18" i="44"/>
  <c r="F17" i="44"/>
  <c r="E17" i="44"/>
  <c r="D17" i="44"/>
  <c r="C17" i="44"/>
  <c r="B17" i="44"/>
  <c r="F16" i="44"/>
  <c r="E16" i="44"/>
  <c r="D16" i="44"/>
  <c r="C16" i="44"/>
  <c r="B16" i="44"/>
  <c r="F15" i="44"/>
  <c r="E15" i="44"/>
  <c r="D15" i="44"/>
  <c r="C15" i="44"/>
  <c r="B15" i="44"/>
  <c r="F14" i="44"/>
  <c r="E14" i="44"/>
  <c r="D14" i="44"/>
  <c r="C14" i="44"/>
  <c r="B14" i="44"/>
  <c r="F13" i="44"/>
  <c r="E13" i="44"/>
  <c r="D13" i="44"/>
  <c r="C13" i="44"/>
  <c r="B13" i="44"/>
  <c r="F12" i="44"/>
  <c r="E12" i="44"/>
  <c r="D12" i="44"/>
  <c r="C12" i="44"/>
  <c r="B12" i="44"/>
  <c r="F11" i="44"/>
  <c r="E11" i="44"/>
  <c r="D11" i="44"/>
  <c r="C11" i="44"/>
  <c r="B11" i="44"/>
  <c r="F10" i="44"/>
  <c r="E10" i="44"/>
  <c r="D10" i="44"/>
  <c r="C10" i="44"/>
  <c r="B10" i="44"/>
  <c r="F9" i="44"/>
  <c r="E9" i="44"/>
  <c r="D9" i="44"/>
  <c r="C9" i="44"/>
  <c r="B9" i="44"/>
  <c r="F8" i="44"/>
  <c r="E8" i="44"/>
  <c r="D8" i="44"/>
  <c r="C8" i="44"/>
  <c r="B8" i="44"/>
  <c r="F7" i="44"/>
  <c r="E7" i="44"/>
  <c r="D7" i="44"/>
  <c r="C7" i="44"/>
  <c r="B7" i="44"/>
  <c r="F6" i="44"/>
  <c r="E6" i="44"/>
  <c r="D6" i="44"/>
  <c r="C6" i="44"/>
  <c r="B6" i="44"/>
  <c r="F5" i="44"/>
  <c r="E5" i="44"/>
  <c r="D5" i="44"/>
  <c r="C5" i="44"/>
  <c r="B5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D31" i="44" l="1"/>
  <c r="F31" i="44"/>
  <c r="C31" i="44"/>
  <c r="E31" i="44"/>
  <c r="G31" i="44"/>
  <c r="H31" i="44"/>
  <c r="I29" i="44" l="1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J6" i="44"/>
  <c r="J5" i="44"/>
  <c r="J5" i="45"/>
  <c r="I5" i="45"/>
  <c r="H5" i="45"/>
  <c r="G5" i="45"/>
  <c r="F5" i="45"/>
  <c r="E5" i="45"/>
  <c r="D5" i="45"/>
  <c r="C5" i="45"/>
  <c r="K5" i="45"/>
  <c r="J57" i="45"/>
  <c r="I57" i="45"/>
  <c r="H57" i="45"/>
  <c r="G57" i="45"/>
  <c r="F57" i="45"/>
  <c r="E57" i="45"/>
  <c r="D57" i="45"/>
  <c r="C57" i="45"/>
  <c r="B57" i="45"/>
  <c r="K57" i="45"/>
  <c r="I31" i="45"/>
  <c r="H31" i="45"/>
  <c r="G31" i="45"/>
  <c r="F31" i="45"/>
  <c r="E31" i="45"/>
  <c r="D31" i="45"/>
  <c r="C31" i="45"/>
  <c r="J31" i="45"/>
  <c r="K31" i="45"/>
  <c r="F23" i="48"/>
  <c r="E23" i="48"/>
  <c r="D23" i="48"/>
  <c r="C23" i="48"/>
  <c r="B12" i="48"/>
  <c r="C12" i="48"/>
  <c r="D12" i="48"/>
  <c r="E12" i="48"/>
  <c r="F12" i="48"/>
  <c r="F20" i="48"/>
  <c r="F19" i="48"/>
  <c r="F18" i="48"/>
  <c r="F17" i="48"/>
  <c r="F16" i="48"/>
  <c r="F15" i="48"/>
  <c r="F14" i="48"/>
  <c r="F13" i="48"/>
  <c r="F21" i="48"/>
  <c r="G24" i="38"/>
  <c r="F24" i="38"/>
  <c r="E24" i="38"/>
  <c r="D24" i="38"/>
  <c r="C24" i="38"/>
  <c r="K14" i="37"/>
  <c r="J14" i="37"/>
  <c r="I14" i="37"/>
  <c r="H14" i="37"/>
  <c r="G14" i="37"/>
  <c r="F14" i="37"/>
  <c r="E14" i="37"/>
  <c r="D14" i="37"/>
  <c r="C14" i="37"/>
  <c r="B14" i="37"/>
  <c r="AB8" i="3"/>
  <c r="AB9" i="3"/>
  <c r="AB10" i="3"/>
  <c r="AB12" i="3"/>
  <c r="AB13" i="3"/>
  <c r="AB14" i="3"/>
  <c r="AB16" i="3"/>
  <c r="AB17" i="3"/>
  <c r="AB18" i="3"/>
  <c r="AB20" i="3"/>
  <c r="AB21" i="3"/>
  <c r="AB22" i="3"/>
  <c r="AB24" i="3"/>
  <c r="AB25" i="3"/>
  <c r="AB26" i="3"/>
  <c r="AB28" i="3"/>
  <c r="AB29" i="3"/>
  <c r="AB30" i="3"/>
  <c r="AB32" i="3"/>
  <c r="AB33" i="3"/>
  <c r="AB34" i="3"/>
  <c r="AB36" i="3"/>
  <c r="AB37" i="3"/>
  <c r="AB38" i="3"/>
  <c r="AB40" i="3"/>
  <c r="I60" i="36"/>
  <c r="H60" i="36"/>
  <c r="I31" i="44" l="1"/>
  <c r="J31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I14" i="40"/>
  <c r="H14" i="40"/>
  <c r="G14" i="40"/>
  <c r="F14" i="40"/>
  <c r="E14" i="40"/>
  <c r="D14" i="40"/>
  <c r="C14" i="40"/>
  <c r="B14" i="40"/>
  <c r="B6" i="39"/>
  <c r="B16" i="39"/>
  <c r="B15" i="39"/>
  <c r="B14" i="39"/>
  <c r="B13" i="39"/>
  <c r="B12" i="39"/>
  <c r="B11" i="39"/>
  <c r="B10" i="39"/>
  <c r="B9" i="39"/>
  <c r="B8" i="39"/>
  <c r="B21" i="39"/>
  <c r="B20" i="39"/>
  <c r="B19" i="39"/>
  <c r="A21" i="39"/>
  <c r="A20" i="39"/>
  <c r="A19" i="39"/>
  <c r="D31" i="47"/>
  <c r="C31" i="47"/>
  <c r="E30" i="47"/>
  <c r="E29" i="47"/>
  <c r="E28" i="47"/>
  <c r="E27" i="47"/>
  <c r="E26" i="47"/>
  <c r="E25" i="47"/>
  <c r="E24" i="47"/>
  <c r="E23" i="47"/>
  <c r="E22" i="47"/>
  <c r="E21" i="47"/>
  <c r="D13" i="47"/>
  <c r="A13" i="47"/>
  <c r="D11" i="47"/>
  <c r="D10" i="47"/>
  <c r="D9" i="47"/>
  <c r="D8" i="47"/>
  <c r="D7" i="47"/>
  <c r="D6" i="47"/>
  <c r="N74" i="43"/>
  <c r="N73" i="43"/>
  <c r="N72" i="43"/>
  <c r="N71" i="43"/>
  <c r="N70" i="43"/>
  <c r="N69" i="43"/>
  <c r="K31" i="44" l="1"/>
  <c r="I28" i="40" l="1"/>
  <c r="I29" i="40" s="1"/>
  <c r="H28" i="40"/>
  <c r="H29" i="40" s="1"/>
  <c r="G28" i="40"/>
  <c r="G29" i="40" s="1"/>
  <c r="F28" i="40"/>
  <c r="F29" i="40" s="1"/>
  <c r="E28" i="40"/>
  <c r="E29" i="40" s="1"/>
  <c r="D28" i="40"/>
  <c r="D29" i="40" s="1"/>
  <c r="C28" i="40"/>
  <c r="C29" i="40" s="1"/>
  <c r="B28" i="40"/>
  <c r="B29" i="40" s="1"/>
  <c r="F45" i="39"/>
  <c r="F19" i="39"/>
  <c r="B42" i="39"/>
  <c r="B41" i="39"/>
  <c r="B38" i="39"/>
  <c r="B37" i="39"/>
  <c r="L26" i="38"/>
  <c r="K26" i="38"/>
  <c r="J26" i="38"/>
  <c r="I26" i="38"/>
  <c r="H26" i="38"/>
  <c r="G26" i="38"/>
  <c r="F26" i="38"/>
  <c r="E26" i="38"/>
  <c r="D26" i="38"/>
  <c r="C26" i="38"/>
  <c r="L24" i="38"/>
  <c r="N14" i="38" s="1"/>
  <c r="K24" i="38"/>
  <c r="J24" i="38"/>
  <c r="I24" i="38"/>
  <c r="H24" i="38"/>
  <c r="M21" i="38"/>
  <c r="M20" i="38"/>
  <c r="N19" i="38"/>
  <c r="M19" i="38"/>
  <c r="N18" i="38"/>
  <c r="M18" i="38"/>
  <c r="N17" i="38"/>
  <c r="M17" i="38"/>
  <c r="M16" i="38"/>
  <c r="M15" i="38"/>
  <c r="M14" i="38"/>
  <c r="M13" i="38"/>
  <c r="N12" i="38"/>
  <c r="M12" i="38"/>
  <c r="M11" i="38"/>
  <c r="N10" i="38"/>
  <c r="M10" i="38"/>
  <c r="I72" i="37"/>
  <c r="H72" i="37"/>
  <c r="G72" i="37"/>
  <c r="F72" i="37"/>
  <c r="E72" i="37"/>
  <c r="D72" i="37"/>
  <c r="C72" i="37"/>
  <c r="B72" i="37"/>
  <c r="K28" i="37"/>
  <c r="J28" i="37"/>
  <c r="I28" i="37"/>
  <c r="H28" i="37"/>
  <c r="G28" i="37"/>
  <c r="F28" i="37"/>
  <c r="E28" i="37"/>
  <c r="D28" i="37"/>
  <c r="C28" i="37"/>
  <c r="B28" i="37"/>
  <c r="I27" i="36"/>
  <c r="I26" i="36"/>
  <c r="I25" i="36"/>
  <c r="I24" i="36"/>
  <c r="I23" i="36"/>
  <c r="I22" i="36"/>
  <c r="I8" i="36"/>
  <c r="I7" i="36"/>
  <c r="I6" i="36"/>
  <c r="B23" i="39" l="1"/>
  <c r="N20" i="38"/>
  <c r="B45" i="39"/>
  <c r="N11" i="38"/>
  <c r="N15" i="38"/>
  <c r="N21" i="38"/>
  <c r="B35" i="39"/>
  <c r="B39" i="39"/>
  <c r="C39" i="39" s="1"/>
  <c r="B36" i="39"/>
  <c r="C36" i="39" s="1"/>
  <c r="B40" i="39"/>
  <c r="C19" i="39"/>
  <c r="N13" i="38"/>
  <c r="N16" i="38"/>
  <c r="C42" i="39" l="1"/>
  <c r="C35" i="39"/>
  <c r="C38" i="39"/>
  <c r="C41" i="39"/>
  <c r="C37" i="39"/>
  <c r="C40" i="39"/>
  <c r="C15" i="39"/>
  <c r="C9" i="39"/>
  <c r="C11" i="39"/>
  <c r="C21" i="39"/>
  <c r="C14" i="39"/>
  <c r="C10" i="39"/>
  <c r="C16" i="39"/>
  <c r="C20" i="39"/>
  <c r="C12" i="39"/>
  <c r="C13" i="39"/>
  <c r="C8" i="39"/>
  <c r="O13" i="38"/>
  <c r="I38" i="35" l="1"/>
  <c r="H38" i="35"/>
  <c r="G38" i="35"/>
  <c r="F38" i="35"/>
  <c r="E38" i="35"/>
  <c r="D38" i="35"/>
  <c r="C38" i="35"/>
  <c r="B38" i="35"/>
  <c r="I39" i="35"/>
  <c r="I40" i="35" s="1"/>
  <c r="H39" i="35"/>
  <c r="G39" i="35"/>
  <c r="G40" i="35" s="1"/>
  <c r="F39" i="35"/>
  <c r="F40" i="35" s="1"/>
  <c r="E39" i="35"/>
  <c r="E40" i="35" s="1"/>
  <c r="D39" i="35"/>
  <c r="C39" i="35"/>
  <c r="B39" i="35"/>
  <c r="B40" i="35" s="1"/>
  <c r="I35" i="35"/>
  <c r="H35" i="35"/>
  <c r="G35" i="35"/>
  <c r="F35" i="35"/>
  <c r="E35" i="35"/>
  <c r="D35" i="35"/>
  <c r="C35" i="35"/>
  <c r="B35" i="35"/>
  <c r="I30" i="35"/>
  <c r="H30" i="35"/>
  <c r="G30" i="35"/>
  <c r="F30" i="35"/>
  <c r="E30" i="35"/>
  <c r="D30" i="35"/>
  <c r="C30" i="35"/>
  <c r="B30" i="35"/>
  <c r="I25" i="35"/>
  <c r="H25" i="35"/>
  <c r="G25" i="35"/>
  <c r="F25" i="35"/>
  <c r="E25" i="35"/>
  <c r="D25" i="35"/>
  <c r="C25" i="35"/>
  <c r="B25" i="35"/>
  <c r="I15" i="35"/>
  <c r="H15" i="35"/>
  <c r="G15" i="35"/>
  <c r="F15" i="35"/>
  <c r="E15" i="35"/>
  <c r="D15" i="35"/>
  <c r="C15" i="35"/>
  <c r="B15" i="35"/>
  <c r="D40" i="35" l="1"/>
  <c r="H40" i="35"/>
  <c r="C40" i="35"/>
  <c r="D42" i="34"/>
  <c r="D41" i="34"/>
  <c r="B40" i="34"/>
  <c r="C40" i="34" l="1"/>
  <c r="D40" i="34" s="1"/>
  <c r="G42" i="34" l="1"/>
  <c r="G41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C7" i="34"/>
  <c r="D37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0" i="34"/>
  <c r="F40" i="34"/>
  <c r="H42" i="34" s="1"/>
  <c r="E40" i="34"/>
  <c r="F7" i="34"/>
  <c r="H36" i="34" s="1"/>
  <c r="E7" i="34"/>
  <c r="H41" i="34" l="1"/>
  <c r="G40" i="34"/>
  <c r="H43" i="34"/>
  <c r="H40" i="34"/>
  <c r="H33" i="34"/>
  <c r="H13" i="34"/>
  <c r="H34" i="34"/>
  <c r="H17" i="34"/>
  <c r="H37" i="34"/>
  <c r="H18" i="34"/>
  <c r="H21" i="34"/>
  <c r="H25" i="34"/>
  <c r="H26" i="34"/>
  <c r="H9" i="34"/>
  <c r="H29" i="34"/>
  <c r="H10" i="34"/>
  <c r="H14" i="34"/>
  <c r="H22" i="34"/>
  <c r="H30" i="34"/>
  <c r="H38" i="34"/>
  <c r="G7" i="34"/>
  <c r="H7" i="34"/>
  <c r="H15" i="34"/>
  <c r="H23" i="34"/>
  <c r="H31" i="34"/>
  <c r="H39" i="34"/>
  <c r="H16" i="34"/>
  <c r="H24" i="34"/>
  <c r="H32" i="34"/>
  <c r="H11" i="34"/>
  <c r="H19" i="34"/>
  <c r="H27" i="34"/>
  <c r="H35" i="34"/>
  <c r="H12" i="34"/>
  <c r="H20" i="34"/>
  <c r="H28" i="34"/>
  <c r="D7" i="34"/>
  <c r="C66" i="3" l="1"/>
  <c r="C67" i="3"/>
  <c r="C68" i="3"/>
  <c r="C69" i="3"/>
  <c r="H84" i="33" l="1"/>
  <c r="H83" i="33"/>
  <c r="H82" i="33" l="1"/>
  <c r="H81" i="33" l="1"/>
  <c r="AA50" i="3" l="1"/>
  <c r="H80" i="33" l="1"/>
  <c r="H79" i="33" l="1"/>
  <c r="H77" i="33" l="1"/>
  <c r="H78" i="33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M59" i="3" l="1"/>
  <c r="G89" i="33" l="1"/>
  <c r="F89" i="33"/>
  <c r="E89" i="33"/>
  <c r="D89" i="33"/>
  <c r="H89" i="33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D59" i="3" l="1"/>
  <c r="E59" i="3"/>
  <c r="G76" i="33"/>
  <c r="F76" i="33"/>
  <c r="E76" i="33"/>
  <c r="H75" i="33"/>
  <c r="D76" i="33"/>
  <c r="F55" i="3" l="1"/>
  <c r="F56" i="3"/>
  <c r="H74" i="33" l="1"/>
  <c r="H72" i="33" l="1"/>
  <c r="H73" i="33" l="1"/>
  <c r="H71" i="33" l="1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H69" i="33" l="1"/>
  <c r="H68" i="33" l="1"/>
  <c r="H67" i="33"/>
  <c r="H66" i="33"/>
  <c r="H65" i="33"/>
  <c r="H64" i="33"/>
  <c r="H76" i="33" l="1"/>
  <c r="O42" i="3" l="1"/>
  <c r="N42" i="3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B69" i="3"/>
  <c r="Y68" i="3"/>
  <c r="X68" i="3"/>
  <c r="W68" i="3"/>
  <c r="V68" i="3"/>
  <c r="U68" i="3"/>
  <c r="T68" i="3"/>
  <c r="S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AB59" i="3" l="1"/>
  <c r="W42" i="3" l="1"/>
  <c r="V42" i="3" l="1"/>
  <c r="Y42" i="3" l="1"/>
  <c r="U42" i="3"/>
  <c r="AA42" i="3" l="1"/>
  <c r="Z42" i="3"/>
  <c r="T42" i="3"/>
  <c r="S42" i="3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R42" i="3"/>
  <c r="Q42" i="3"/>
  <c r="P42" i="3"/>
  <c r="C32" i="32"/>
  <c r="D32" i="32"/>
  <c r="E32" i="32"/>
  <c r="F32" i="32"/>
  <c r="G32" i="32"/>
  <c r="H32" i="32"/>
  <c r="I32" i="32"/>
  <c r="J32" i="32"/>
  <c r="K32" i="32"/>
  <c r="L32" i="32"/>
  <c r="B32" i="32"/>
  <c r="K42" i="3"/>
  <c r="J42" i="3"/>
  <c r="I42" i="3"/>
  <c r="H42" i="3"/>
  <c r="G42" i="3"/>
  <c r="F42" i="3"/>
  <c r="D91" i="33" l="1"/>
  <c r="F91" i="33"/>
  <c r="H37" i="33"/>
  <c r="H50" i="33"/>
  <c r="E91" i="33"/>
  <c r="G91" i="33"/>
  <c r="AB42" i="3"/>
  <c r="H24" i="33"/>
  <c r="H11" i="33"/>
  <c r="H91" i="33" l="1"/>
</calcChain>
</file>

<file path=xl/sharedStrings.xml><?xml version="1.0" encoding="utf-8"?>
<sst xmlns="http://schemas.openxmlformats.org/spreadsheetml/2006/main" count="1413" uniqueCount="643">
  <si>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</si>
  <si>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</si>
  <si>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</si>
  <si>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</si>
  <si>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</si>
  <si>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</si>
  <si>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</si>
  <si>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</si>
  <si>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</si>
  <si>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</si>
  <si>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</si>
  <si>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</si>
  <si>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</si>
  <si>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</si>
  <si>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</si>
  <si>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</si>
  <si>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</si>
  <si>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</si>
  <si>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</si>
  <si>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</si>
  <si>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</si>
  <si>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</si>
  <si>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</si>
  <si>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</si>
  <si>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</si>
  <si>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</si>
  <si>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</si>
  <si>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</si>
  <si>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</si>
  <si>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</si>
  <si>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</si>
  <si>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</si>
  <si>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</si>
  <si>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</si>
  <si>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</si>
  <si>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</si>
  <si>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</si>
  <si>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</si>
  <si>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</si>
  <si>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</si>
  <si>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</si>
  <si>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</si>
  <si>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</si>
  <si>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</si>
  <si>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</si>
  <si>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</si>
  <si>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</si>
  <si>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</si>
  <si>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</si>
  <si>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</si>
  <si>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</si>
  <si>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</si>
  <si>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</si>
  <si>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</si>
  <si>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</si>
  <si>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</si>
  <si>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</si>
  <si>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</si>
  <si>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</si>
  <si>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</si>
  <si>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</si>
  <si>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</si>
  <si>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</si>
  <si>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</si>
  <si>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</si>
  <si>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</si>
  <si>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</si>
  <si>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</si>
  <si>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</si>
  <si>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</si>
  <si>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</si>
  <si>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</si>
  <si>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</si>
  <si>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</si>
  <si>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</si>
  <si>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</si>
  <si>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</si>
  <si>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</si>
  <si>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</si>
  <si>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</si>
  <si>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</si>
  <si>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</si>
  <si>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</si>
  <si>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</si>
  <si>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</si>
  <si>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</si>
  <si>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</si>
  <si>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</si>
  <si>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</si>
  <si>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</si>
  <si>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</si>
  <si>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</si>
  <si>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</si>
  <si>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</si>
  <si>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</si>
  <si>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</si>
  <si>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</si>
  <si>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</si>
  <si>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</si>
  <si>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</si>
  <si>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</si>
  <si>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</si>
  <si>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</si>
  <si>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</si>
  <si>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</si>
  <si>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</si>
  <si>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</si>
  <si>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</si>
  <si>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</si>
  <si>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</si>
  <si>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</si>
  <si>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</si>
  <si>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</si>
  <si>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</si>
  <si>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</si>
  <si>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</si>
  <si>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</si>
  <si>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</si>
  <si>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</si>
  <si>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</si>
  <si>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</si>
  <si>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</si>
  <si>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</si>
  <si>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</si>
  <si>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</si>
  <si>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</si>
  <si>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MINERA MILPO S.A.A.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</si>
  <si>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</si>
  <si>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</si>
  <si>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</si>
  <si>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</si>
  <si>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</si>
  <si>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</si>
  <si>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</si>
  <si>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</si>
  <si>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</si>
  <si>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</si>
  <si>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</si>
  <si>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</si>
  <si>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</si>
  <si>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</si>
  <si>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</si>
  <si>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</si>
  <si>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</si>
  <si>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</si>
  <si>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</si>
  <si>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</si>
  <si>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</si>
  <si>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</si>
  <si>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</si>
  <si>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</si>
  <si>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</si>
  <si>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</si>
  <si>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</si>
  <si>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</si>
  <si>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</si>
  <si>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</si>
  <si>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</si>
  <si>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</si>
  <si>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</si>
  <si>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</si>
  <si>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</si>
  <si>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</si>
  <si>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</si>
  <si>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</si>
  <si>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</si>
  <si>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</si>
  <si>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HUDBAY PERÚ S.A.C.</t>
  </si>
  <si>
    <t>SHOUGANG HIERRO PERÚ S.A.A.</t>
  </si>
  <si>
    <t>COMPAÑÍA MINERA ANTAMINA S.A.</t>
  </si>
  <si>
    <t>COMPAÑÍA MINERA ANTAPACCAY S.A.</t>
  </si>
  <si>
    <t>COMPAÑÍA MINERA PODEROSA S.A.</t>
  </si>
  <si>
    <t>COMPAÑÍA MINERA ARES S.A.C.</t>
  </si>
  <si>
    <t>COMPAÑÍA MINERA CHUNGAR S.A.C.</t>
  </si>
  <si>
    <t>COMPAÑÍA MINERA RAURA S.A.</t>
  </si>
  <si>
    <t>APURÍMAC</t>
  </si>
  <si>
    <t>ÁNCASH</t>
  </si>
  <si>
    <t>JUNÍN</t>
  </si>
  <si>
    <t>HUÁNUCO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</si>
  <si>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</si>
  <si>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</si>
  <si>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</si>
  <si>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</si>
  <si>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</si>
  <si>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</si>
  <si>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</si>
  <si>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</si>
  <si>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</si>
  <si>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MINERA AURÍFERA RETAMAS S.A.</t>
  </si>
  <si>
    <t>Fuente: Ministerio de Energía y Minas. 
(*) Información preliminar. Incluye producción aurífera estimada de mineros artesanales de Madre de Dios, Puno, Piura y Arequipa.</t>
  </si>
  <si>
    <t>Setiembre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</si>
  <si>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</si>
  <si>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</si>
  <si>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</si>
  <si>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</si>
  <si>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</si>
  <si>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</si>
  <si>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</si>
  <si>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</si>
  <si>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</si>
  <si>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</si>
  <si>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</si>
  <si>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</si>
  <si>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</si>
  <si>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</si>
  <si>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</si>
  <si>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</si>
  <si>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</si>
  <si>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</si>
  <si>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</si>
  <si>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</si>
  <si>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</si>
  <si>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</si>
  <si>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</si>
  <si>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</si>
  <si>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</si>
  <si>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>BORATOS / ULEXITA</t>
  </si>
  <si>
    <t xml:space="preserve">Fuente: Ministerio de Energía y Minas. 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</si>
  <si>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</si>
  <si>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</si>
  <si>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</si>
  <si>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</si>
  <si>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</si>
  <si>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</si>
  <si>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</si>
  <si>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</si>
  <si>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</si>
  <si>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</si>
  <si>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</si>
  <si>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</si>
  <si>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</si>
  <si>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</si>
  <si>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</si>
  <si>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</si>
  <si>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</si>
  <si>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</si>
  <si>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</si>
  <si>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Ene-Set 2017</t>
  </si>
  <si>
    <t>Set. 2017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</si>
  <si>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</si>
  <si>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</si>
  <si>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</si>
  <si>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</si>
  <si>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</si>
  <si>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</si>
  <si>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CARBÓN (TM)</t>
  </si>
  <si>
    <t>PIEDRA (CONSTRUCCIÓN)</t>
  </si>
  <si>
    <t>SÍLICE</t>
  </si>
  <si>
    <t>CAOLÍN</t>
  </si>
  <si>
    <t>ÓNIX</t>
  </si>
  <si>
    <t>MÁRMOL</t>
  </si>
  <si>
    <t>CARBÓN ANTRACITA</t>
  </si>
  <si>
    <t>CARBÓN BITUMINOSO</t>
  </si>
  <si>
    <t>CARBÓN GRAFITO</t>
  </si>
  <si>
    <t>HORMIGÓN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</si>
  <si>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</si>
  <si>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</si>
  <si>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</si>
  <si>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</si>
  <si>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</si>
  <si>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</si>
  <si>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PRODUCCIÓN MINERA NO METÁLICA Y CARBONÍFERA</t>
  </si>
  <si>
    <t>PRINCIPALES INDICADORES MACROECONÓMICOS*</t>
  </si>
  <si>
    <t xml:space="preserve">PBI   </t>
  </si>
  <si>
    <t>PBI MINERO</t>
  </si>
  <si>
    <t>INFLACIÓN</t>
  </si>
  <si>
    <t>TIPO DE CAMBIO *</t>
  </si>
  <si>
    <t>EXPORT. MET.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</si>
  <si>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</si>
  <si>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</si>
  <si>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</si>
  <si>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</si>
  <si>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</si>
  <si>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</si>
  <si>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</si>
  <si>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</si>
  <si>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</si>
  <si>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</si>
  <si>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</si>
  <si>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</si>
  <si>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</si>
  <si>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</si>
  <si>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</si>
  <si>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</si>
  <si>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</si>
  <si>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</si>
  <si>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</si>
  <si>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</si>
  <si>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</si>
  <si>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</si>
  <si>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</si>
  <si>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</si>
  <si>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</si>
  <si>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</si>
  <si>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</si>
  <si>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</si>
  <si>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</si>
  <si>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</si>
  <si>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</si>
  <si>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</si>
  <si>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</si>
  <si>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</si>
  <si>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</si>
  <si>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</si>
  <si>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</si>
  <si>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</si>
  <si>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 xml:space="preserve">Abr. </t>
  </si>
  <si>
    <t xml:space="preserve">May. </t>
  </si>
  <si>
    <t xml:space="preserve">Jun. </t>
  </si>
  <si>
    <t xml:space="preserve">Jul. </t>
  </si>
  <si>
    <t>Nd</t>
  </si>
  <si>
    <t>Tabla 05</t>
  </si>
  <si>
    <t xml:space="preserve">Fuente: BCRP, Cuadros Estadísticos Mensuales. Elaborado por Ministerio de Energía y Minas. 
* Promedio del cambio interbancario. 
Nd: No disponible a la fecha.
Información disponible a la fecha de elaboración de este boletín.
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</si>
  <si>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</si>
  <si>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</si>
  <si>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</si>
  <si>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</si>
  <si>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</si>
  <si>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</si>
  <si>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</si>
  <si>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</si>
  <si>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</si>
  <si>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</si>
  <si>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 xml:space="preserve">Fuente: BCRP, Cuadros Estadísticos Mensuales. Elaborado por Ministerio de Energía y Minas
* El cuadro es elaborado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</si>
  <si>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 xml:space="preserve">Tabla 04.3 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</si>
  <si>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</si>
  <si>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</si>
  <si>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</si>
  <si>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</si>
  <si>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</si>
  <si>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</si>
  <si>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</si>
  <si>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</si>
  <si>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</si>
  <si>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</si>
  <si>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</si>
  <si>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</si>
  <si>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</si>
  <si>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</si>
  <si>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</si>
  <si>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</si>
  <si>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</si>
  <si>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ESTRUCTURA DEL VALOR DE LAS EXPORTACIONES PERUANAS
ACUMULADO ENERO - AGOSTO* 2017</t>
  </si>
  <si>
    <t>Fuente: Banco Central de Reserva del Perú y SUNAT - Aduanas / Elaborado por el Ministerio de Energía y Minas.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</si>
  <si>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</si>
  <si>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</si>
  <si>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</si>
  <si>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</si>
  <si>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Fuente: Notas de estudios del Banco Central de Reserva del Perú y SUNAT - Aduanas / Elaborado por el Ministerio de Energía y Minas.</t>
  </si>
  <si>
    <t>Año</t>
  </si>
  <si>
    <t>Total</t>
  </si>
  <si>
    <t>Fuente: Dirección de Promoción Minera - Ministerio de Energía y Minas. Declaraciones Mensuales ESTAMIN.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</si>
  <si>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</si>
  <si>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</si>
  <si>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</si>
  <si>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</si>
  <si>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</si>
  <si>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</si>
  <si>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</si>
  <si>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</si>
  <si>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</si>
  <si>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</si>
  <si>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</si>
  <si>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</si>
  <si>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</si>
  <si>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</si>
  <si>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</si>
  <si>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</si>
  <si>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</si>
  <si>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</si>
  <si>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</si>
  <si>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</si>
  <si>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</si>
  <si>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</si>
  <si>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</si>
  <si>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</si>
  <si>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</si>
  <si>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</si>
  <si>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</si>
  <si>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17°</t>
  </si>
  <si>
    <t>18°</t>
  </si>
  <si>
    <t>19°</t>
  </si>
  <si>
    <t>MARCOBRE S.A.C.</t>
  </si>
  <si>
    <t>20°</t>
  </si>
  <si>
    <t>21°</t>
  </si>
  <si>
    <t>22°</t>
  </si>
  <si>
    <t>ANABI S.A.C.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</si>
  <si>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</si>
  <si>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</si>
  <si>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</si>
  <si>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</si>
  <si>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</si>
  <si>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</si>
  <si>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</si>
  <si>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</si>
  <si>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</si>
  <si>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</si>
  <si>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</si>
  <si>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</si>
  <si>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</si>
  <si>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MINERA IRL S.A.</t>
  </si>
  <si>
    <t>36°</t>
  </si>
  <si>
    <t>CONSORCIO DE INGENIEROS EJECUTORES MINEROS S.A.</t>
  </si>
  <si>
    <t>37°</t>
  </si>
  <si>
    <t>EMPRESA MINERA LOS QUENUALES S.A.</t>
  </si>
  <si>
    <t>38°</t>
  </si>
  <si>
    <t>UNION ANDINA DE CEMENTOS S.A.A.</t>
  </si>
  <si>
    <t>39°</t>
  </si>
  <si>
    <t>MINERA BATEAS S.A.C.</t>
  </si>
  <si>
    <t>40°</t>
  </si>
  <si>
    <t>41°</t>
  </si>
  <si>
    <t>42°</t>
  </si>
  <si>
    <t>PAN AMERICAN SILVER HUARON S.A.</t>
  </si>
  <si>
    <t>43°</t>
  </si>
  <si>
    <t>EMPRESA ADMINISTRADORA CERRO S.A.C.</t>
  </si>
  <si>
    <t>44°</t>
  </si>
  <si>
    <t>45°</t>
  </si>
  <si>
    <t>46°</t>
  </si>
  <si>
    <t>MINERA LA ZANJA S.R.L.</t>
  </si>
  <si>
    <t>47°</t>
  </si>
  <si>
    <t>48°</t>
  </si>
  <si>
    <t>49°</t>
  </si>
  <si>
    <t>MINERA SHUNTUR S.A.C.</t>
  </si>
  <si>
    <t>50°</t>
  </si>
  <si>
    <t>SEGÚN EMPRESA</t>
  </si>
  <si>
    <t>EMPRESA</t>
  </si>
  <si>
    <t>REGION</t>
  </si>
  <si>
    <t>PART%</t>
  </si>
  <si>
    <t>EQUIPAMIENTO DE PLANTA DE BENEFICIO</t>
  </si>
  <si>
    <t>EQUIPAMIENTO MINERO</t>
  </si>
  <si>
    <t>EXPLORACIÓN</t>
  </si>
  <si>
    <t>EXPLOTACIÓN</t>
  </si>
  <si>
    <t>INFRAESTRUCTURA</t>
  </si>
  <si>
    <t>PREPARACIÓN</t>
  </si>
  <si>
    <t>SEGÚN RUBRO DE INVERSIÓN</t>
  </si>
  <si>
    <t>RUBRO / EMPRESA</t>
  </si>
  <si>
    <t>COMPAÑÍA</t>
  </si>
  <si>
    <t>CONTRATISTA</t>
  </si>
  <si>
    <t>REGIÓN</t>
  </si>
  <si>
    <t>PERSONAS</t>
  </si>
  <si>
    <t>Tabla 9</t>
  </si>
  <si>
    <t>EMPLEO DIRECTO EN MINERÍA</t>
  </si>
  <si>
    <t>SEGÚN TIPO DE EMPLEADOR (PROMEDIO DEL AÑO)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</si>
  <si>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</si>
  <si>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</si>
  <si>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</si>
  <si>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</si>
  <si>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</si>
  <si>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</si>
  <si>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</si>
  <si>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</si>
  <si>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</si>
  <si>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</si>
  <si>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</si>
  <si>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</si>
  <si>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</si>
  <si>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</si>
  <si>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</si>
  <si>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</si>
  <si>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</si>
  <si>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</si>
  <si>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</si>
  <si>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</si>
  <si>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</si>
  <si>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</si>
  <si>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</si>
  <si>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</si>
  <si>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</si>
  <si>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</si>
  <si>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</si>
  <si>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</si>
  <si>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</si>
  <si>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</si>
  <si>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</si>
  <si>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</si>
  <si>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</si>
  <si>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</si>
  <si>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</si>
  <si>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</si>
  <si>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</si>
  <si>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</si>
  <si>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</si>
  <si>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</si>
  <si>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</si>
  <si>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</si>
  <si>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</si>
  <si>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</si>
  <si>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</si>
  <si>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</si>
  <si>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</si>
  <si>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</si>
  <si>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</si>
  <si>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</si>
  <si>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</si>
  <si>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</si>
  <si>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</si>
  <si>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</si>
  <si>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</si>
  <si>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 xml:space="preserve">Fuente: MEF, Portal de Transparencia Económica; INGEMMET. Elaborado por Ministerio de Energía y Minas. </t>
  </si>
  <si>
    <t>* Cifras registradas a la fecha de elaboración del boletín.</t>
  </si>
  <si>
    <t>2017*</t>
  </si>
  <si>
    <t>CANON MINERO**</t>
  </si>
  <si>
    <t>REGALIAS MINERAS</t>
  </si>
  <si>
    <t>DERECHO VIGENCIA</t>
  </si>
  <si>
    <t xml:space="preserve">Fuente: MEF, Portal de Transparencia Económica. Elaborado por Ministerio de Energía y Minas. </t>
  </si>
  <si>
    <t>** El canon minero se distribuye a partir del mes de julio de cada año.</t>
  </si>
  <si>
    <t>CANTIDAD DE SOLICITUDES DE PETITORIOS MINEROS A NIVEL NACIONAL*</t>
  </si>
  <si>
    <t>Tabla 13</t>
  </si>
  <si>
    <t>PETITORIOS, CATASTRO Y ACTIVIDAD MINERA</t>
  </si>
  <si>
    <t>CANTIDAD DE SOLICITUDES DE PETITORIOS MINEROS A NIVEL NACIONAL *</t>
  </si>
  <si>
    <t>TITULOS DE CONCESIONES OTORGADAS POR INGEMMET *</t>
  </si>
  <si>
    <t>CONCESIONES OTORGADAS POR INGEMMET (HECTÁREAS)*</t>
  </si>
  <si>
    <t>UNIDADES</t>
  </si>
  <si>
    <t>SITUACIÓN</t>
  </si>
  <si>
    <t>% DEL PERÚ</t>
  </si>
  <si>
    <t>CATEO Y PROSPECCIÓN</t>
  </si>
  <si>
    <t>CONSTRUCCIÓN</t>
  </si>
  <si>
    <t>CIERRE POST-CIERRE(DEFINITIVO)</t>
  </si>
  <si>
    <t>BENEFICIO</t>
  </si>
  <si>
    <t>CIERRE FINAL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</si>
  <si>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</si>
  <si>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</si>
  <si>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</si>
  <si>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</si>
  <si>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</si>
  <si>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</si>
  <si>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</si>
  <si>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ÁREA NATURAL_AMORTIGUAMIENTO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</si>
  <si>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</si>
  <si>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</si>
  <si>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</si>
  <si>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</si>
  <si>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</si>
  <si>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</si>
  <si>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</si>
  <si>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</si>
  <si>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</si>
  <si>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</si>
  <si>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</si>
  <si>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</si>
  <si>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</si>
  <si>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</si>
  <si>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</si>
  <si>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</si>
  <si>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</si>
  <si>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</si>
  <si>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Fuente: Ministerio de Energía y Minas, INGEMMET.</t>
  </si>
  <si>
    <t>Nota:  Territorio Nacional  = 128,521,560 ha.</t>
  </si>
  <si>
    <t>Fuente: INGEMMET y Ministerio de Energía y Minas.</t>
  </si>
  <si>
    <t>(*) Información disponible a la fecha de elaboración de este boletín. Nd = Información no disponible en la fecha de elaboración del presente boletín.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</si>
  <si>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</si>
  <si>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</si>
  <si>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</si>
  <si>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</si>
  <si>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</si>
  <si>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</si>
  <si>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</si>
  <si>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</si>
  <si>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</si>
  <si>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</si>
  <si>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Fuente: SUNAT, Nota Tributaria. Elaborado por Ministerio de Energía y Minas.
*   Información disponible a la fecha de elaboración del boletín.</t>
  </si>
  <si>
    <t>TIPO DE ÁREA RESTRINGIDA</t>
  </si>
  <si>
    <t>Tabla 6.2</t>
  </si>
  <si>
    <r>
      <rPr>
        <b/>
        <sz val="10"/>
        <color theme="1"/>
        <rFont val="Calibri"/>
        <family val="2"/>
        <scheme val="minor"/>
      </rPr>
      <t>EVOLUCIÓN ANUAL DE LAS INVERSIONES MINERAS
(US$ MILLONES)</t>
    </r>
    <r>
      <rPr>
        <sz val="10"/>
        <color theme="1"/>
        <rFont val="Calibri"/>
        <family val="2"/>
        <scheme val="minor"/>
      </rPr>
      <t xml:space="preserve">
/ US$ MILLONES</t>
    </r>
  </si>
  <si>
    <t>EQ. DE PLANTA.</t>
  </si>
  <si>
    <t>EQ. MINERO</t>
  </si>
  <si>
    <t>HECTÁREAS</t>
  </si>
  <si>
    <t>COMPAÑÍA MINERA SANTA LUISA S.A.</t>
  </si>
  <si>
    <t>COMPAÑÍA MINERA ZAFRANAL S.A.C.</t>
  </si>
  <si>
    <t>RIO TINTO MINERA PERÚ LIMITADA SAC</t>
  </si>
  <si>
    <t>SOUTHERN PERU COPPER CORPORATION SUCURSAL DEL PERÚ</t>
  </si>
  <si>
    <t>70,22</t>
  </si>
  <si>
    <t>62,43</t>
  </si>
  <si>
    <t>57,48</t>
  </si>
  <si>
    <t>67,74</t>
  </si>
  <si>
    <t>76,07</t>
  </si>
  <si>
    <t>71,53</t>
  </si>
  <si>
    <t>61,66</t>
  </si>
  <si>
    <t>Acum. Ene-Set</t>
  </si>
  <si>
    <t>VALOR DE LAS EXPORTACIONES METÁLICAS (US$ MILLONES)</t>
  </si>
  <si>
    <t>VARIACIÓN INTERANUAL ACUMULADA* EN MILLONES DE US$ / ENERO-SETIEMBRE</t>
  </si>
  <si>
    <t>VARIACIÓN ACUMULADA - VOLUMEN* / ENERO-SETIEMBRE</t>
  </si>
  <si>
    <t>ene-set</t>
  </si>
  <si>
    <t>ESTRUCTURA DE VALOR DE LAS EXPORTACIONES MINERAS
ACUMULADO ENERO - SETIEMBRE* 2017</t>
  </si>
  <si>
    <t>UNIDADES MINERAS EN ACTIVIDAD - OCTUBRE 2017</t>
  </si>
  <si>
    <t>ÁREAS RESTRINGIDAS A LA MINERÍA - OCTUBRE 2017</t>
  </si>
  <si>
    <t>Nd / Disponible 21 de diciembre - BCRP</t>
  </si>
  <si>
    <t>Nd / Disponible 6 de diciembre - BCRP</t>
  </si>
  <si>
    <t>Octubre</t>
  </si>
  <si>
    <t>Variación interanual /  octubre</t>
  </si>
  <si>
    <t>Variación acumulada / enero - octubre</t>
  </si>
  <si>
    <t>2017 (ene-oct)</t>
  </si>
  <si>
    <t>Oct. 2016</t>
  </si>
  <si>
    <t>Oct. 2017</t>
  </si>
  <si>
    <t>Ene-Oct 2016</t>
  </si>
  <si>
    <t>Ene-Oct 2017</t>
  </si>
  <si>
    <t>octubre</t>
  </si>
  <si>
    <t>COMPAÑÍA MINERA COIMOLACHE S.A.</t>
  </si>
  <si>
    <t>COMPAÑÍA MINERA CASAPALCA S.A.</t>
  </si>
  <si>
    <t>COMPAÑÍA MINERA SAN IGNACIO DE MOROCOCHA S.A.A.</t>
  </si>
  <si>
    <t>COMPAÑÍA MINERA ATACOCHA S.A.A.</t>
  </si>
  <si>
    <t>MILPO ANDINA PERÚ S.A.C.</t>
  </si>
  <si>
    <t>MINERA SHOUXIN PERÚ S.A.</t>
  </si>
  <si>
    <t>Septiembre</t>
  </si>
  <si>
    <t>Variación Interanual - Octubre</t>
  </si>
  <si>
    <t>SEGÚN REGIÓN - OCTUBRE 2017</t>
  </si>
  <si>
    <t>CANTIDAD DE TRABAJADORES 2008 - 2017 
COMPARATIVO ANUAL EN EL MES DE OCTUBRE</t>
  </si>
  <si>
    <t>VARIACIÓN ACUMULADA / ENERO - OCTUBRE</t>
  </si>
  <si>
    <t>Otras (2016 = 570 Empresas; 2017 =  609 Empresas)</t>
  </si>
  <si>
    <t>COMPAÑÍA MINERA KOLPA S.A.</t>
  </si>
  <si>
    <t>COMPAÑÍA MINERA CONDESTABLE S.A.</t>
  </si>
  <si>
    <t>COMPAÑÍA MINERA MISKI MAYO S.R.L.</t>
  </si>
  <si>
    <t>COMPAÑÍA MINERA ARGENTUM S.A.</t>
  </si>
  <si>
    <t>JINZHAO MINING PERÚ S.A.</t>
  </si>
  <si>
    <t>MINERA AURÍFERA CUATRO DE ENERO S.A.</t>
  </si>
  <si>
    <t>TITÁN CONTRATISTAS GENERALES S.A.C.</t>
  </si>
  <si>
    <t>TRÉVALI PERÚ S.A.C.</t>
  </si>
  <si>
    <t>SAN MARTÍN</t>
  </si>
  <si>
    <t>Otras ( 2016= 278 Empresas; 2017= 305 Empresas)</t>
  </si>
  <si>
    <t>Otras ( 2016= 231 Empresas; 2017= 229 Empresas)</t>
  </si>
  <si>
    <t>Otras ( 2016= 325 Empresas; 2017= 376 Empresas)</t>
  </si>
  <si>
    <t>Otras ( 2016= 195 Empresas; 2017= 181 Empresas)</t>
  </si>
  <si>
    <t>Otras (2016 = 114 Empresas; 2017 = 110 Empresas)</t>
  </si>
  <si>
    <t>Otras (2016 = 230 Empresas; 2017 = 235 Empresas)</t>
  </si>
  <si>
    <t>Otras (2016 = 315 Empresas; 2017 = 309 Empresas)</t>
  </si>
  <si>
    <t>UNIÓN ANDINA DE CEMENTOS S.A.A.</t>
  </si>
  <si>
    <t>Tabla 10</t>
  </si>
  <si>
    <t>Tabla 12</t>
  </si>
  <si>
    <t>Enero-Octubre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</si>
  <si>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</si>
  <si>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</si>
  <si>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</si>
  <si>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</si>
  <si>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</si>
  <si>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</si>
  <si>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</si>
  <si>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</si>
  <si>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>Var.% anual</t>
  </si>
  <si>
    <t>Soles por U.S.$</t>
  </si>
  <si>
    <t>Información preliminar</t>
  </si>
  <si>
    <t>COTIZACIONES DE LOS PRINCIPALES METALES</t>
  </si>
  <si>
    <t>Ene-Set 2016</t>
  </si>
  <si>
    <t xml:space="preserve">Tabla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</si>
</sst>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0.0000%"/>
    <numFmt numFmtId="175" formatCode="_ * #,##0.000_ ;_ * \-#,##0.000_ ;_ * &quot;-&quot;??_ ;_ @_ "/>
    <numFmt numFmtId="176" formatCode="#,##0.00_ ;\-#,##0.00\ "/>
    <numFmt numFmtId="177" formatCode="#,##0_ ;\-#,##0\ "/>
    <numFmt numFmtId="178" formatCode="#,##0.000"/>
    <numFmt numFmtId="179" formatCode="0.000%"/>
    <numFmt numFmtId="180" formatCode="#,##0;[Red]#,##0"/>
    <numFmt numFmtId="181" formatCode="[$-1010409]###,##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" fontId="22" fillId="0" borderId="0"/>
    <xf numFmtId="0" fontId="23" fillId="8" borderId="0" applyNumberFormat="0" applyBorder="0" applyAlignment="0" applyProtection="0"/>
    <xf numFmtId="0" fontId="24" fillId="20" borderId="15" applyNumberFormat="0" applyAlignment="0" applyProtection="0"/>
    <xf numFmtId="0" fontId="25" fillId="21" borderId="16" applyNumberFormat="0" applyAlignment="0" applyProtection="0"/>
    <xf numFmtId="0" fontId="26" fillId="0" borderId="17" applyNumberFormat="0" applyFill="0" applyAlignment="0" applyProtection="0"/>
    <xf numFmtId="0" fontId="27" fillId="22" borderId="18">
      <alignment wrapText="1"/>
    </xf>
    <xf numFmtId="16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30" fillId="11" borderId="15" applyNumberFormat="0" applyAlignment="0" applyProtection="0"/>
    <xf numFmtId="168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7" borderId="0" applyNumberFormat="0" applyBorder="0" applyAlignment="0" applyProtection="0"/>
    <xf numFmtId="43" fontId="28" fillId="0" borderId="0" applyFont="0" applyFill="0" applyBorder="0" applyAlignment="0" applyProtection="0"/>
    <xf numFmtId="0" fontId="32" fillId="27" borderId="0" applyNumberFormat="0" applyBorder="0" applyAlignment="0" applyProtection="0"/>
    <xf numFmtId="0" fontId="19" fillId="0" borderId="0"/>
    <xf numFmtId="0" fontId="7" fillId="0" borderId="0"/>
    <xf numFmtId="0" fontId="18" fillId="0" borderId="0"/>
    <xf numFmtId="0" fontId="20" fillId="0" borderId="0"/>
    <xf numFmtId="0" fontId="7" fillId="0" borderId="0"/>
    <xf numFmtId="0" fontId="17" fillId="0" borderId="0"/>
    <xf numFmtId="0" fontId="28" fillId="0" borderId="0"/>
    <xf numFmtId="0" fontId="28" fillId="28" borderId="19" applyNumberFormat="0" applyFont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20" borderId="2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29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169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/>
    <xf numFmtId="0" fontId="4" fillId="0" borderId="0"/>
    <xf numFmtId="0" fontId="7" fillId="28" borderId="1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0" fillId="0" borderId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7" fillId="0" borderId="0"/>
    <xf numFmtId="0" fontId="41" fillId="0" borderId="0"/>
    <xf numFmtId="169" fontId="41" fillId="0" borderId="0" applyFont="0" applyFill="0" applyBorder="0" applyAlignment="0" applyProtection="0"/>
    <xf numFmtId="173" fontId="46" fillId="0" borderId="0"/>
    <xf numFmtId="173" fontId="47" fillId="0" borderId="0"/>
    <xf numFmtId="173" fontId="48" fillId="0" borderId="0"/>
    <xf numFmtId="173" fontId="49" fillId="32" borderId="0"/>
    <xf numFmtId="173" fontId="50" fillId="0" borderId="0"/>
    <xf numFmtId="169" fontId="7" fillId="0" borderId="0" applyFont="0" applyFill="0" applyBorder="0" applyAlignment="0" applyProtection="0"/>
    <xf numFmtId="0" fontId="52" fillId="0" borderId="0"/>
  </cellStyleXfs>
  <cellXfs count="68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10" fontId="3" fillId="2" borderId="0" xfId="3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1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11" fillId="5" borderId="0" xfId="0" applyFont="1" applyFill="1"/>
    <xf numFmtId="0" fontId="12" fillId="5" borderId="0" xfId="0" applyFont="1" applyFill="1" applyAlignment="1">
      <alignment horizontal="center"/>
    </xf>
    <xf numFmtId="0" fontId="9" fillId="2" borderId="0" xfId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4" fontId="12" fillId="5" borderId="0" xfId="0" applyNumberFormat="1" applyFont="1" applyFill="1" applyAlignment="1">
      <alignment horizontal="center"/>
    </xf>
    <xf numFmtId="0" fontId="9" fillId="2" borderId="0" xfId="1" applyFont="1">
      <alignment horizontal="left"/>
    </xf>
    <xf numFmtId="0" fontId="13" fillId="2" borderId="0" xfId="1" applyFont="1">
      <alignment horizontal="left"/>
    </xf>
    <xf numFmtId="0" fontId="10" fillId="2" borderId="0" xfId="1" applyFo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1" applyFont="1" applyAlignment="1"/>
    <xf numFmtId="4" fontId="9" fillId="2" borderId="0" xfId="1" applyNumberFormat="1" applyFont="1" applyAlignment="1">
      <alignment horizontal="center"/>
    </xf>
    <xf numFmtId="0" fontId="10" fillId="2" borderId="0" xfId="1" applyFont="1" applyAlignment="1">
      <alignment horizontal="center"/>
    </xf>
    <xf numFmtId="0" fontId="8" fillId="2" borderId="0" xfId="1" applyFont="1" applyAlignment="1">
      <alignment horizontal="left"/>
    </xf>
    <xf numFmtId="0" fontId="8" fillId="2" borderId="0" xfId="1" applyFont="1" applyAlignment="1">
      <alignment horizontal="center"/>
    </xf>
    <xf numFmtId="0" fontId="8" fillId="2" borderId="0" xfId="1" applyFont="1">
      <alignment horizontal="left"/>
    </xf>
    <xf numFmtId="4" fontId="10" fillId="2" borderId="0" xfId="1" applyNumberFormat="1" applyFont="1" applyAlignment="1">
      <alignment horizontal="center"/>
    </xf>
    <xf numFmtId="0" fontId="16" fillId="2" borderId="0" xfId="1" applyFont="1">
      <alignment horizontal="left"/>
    </xf>
    <xf numFmtId="166" fontId="3" fillId="2" borderId="0" xfId="1" applyNumberFormat="1" applyAlignment="1">
      <alignment horizontal="center"/>
    </xf>
    <xf numFmtId="0" fontId="8" fillId="2" borderId="0" xfId="0" applyFont="1" applyFill="1" applyAlignment="1"/>
    <xf numFmtId="166" fontId="3" fillId="2" borderId="13" xfId="1" applyNumberFormat="1" applyBorder="1" applyAlignment="1">
      <alignment horizontal="center"/>
    </xf>
    <xf numFmtId="166" fontId="3" fillId="2" borderId="14" xfId="1" applyNumberFormat="1" applyBorder="1" applyAlignment="1">
      <alignment horizontal="center"/>
    </xf>
    <xf numFmtId="166" fontId="3" fillId="2" borderId="12" xfId="1" applyNumberFormat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3" fontId="3" fillId="2" borderId="26" xfId="2" applyNumberFormat="1" applyFont="1" applyFill="1" applyBorder="1" applyAlignment="1">
      <alignment horizontal="center"/>
    </xf>
    <xf numFmtId="3" fontId="3" fillId="2" borderId="25" xfId="2" applyNumberFormat="1" applyFont="1" applyFill="1" applyBorder="1" applyAlignment="1">
      <alignment horizontal="center"/>
    </xf>
    <xf numFmtId="166" fontId="3" fillId="2" borderId="0" xfId="1" applyNumberFormat="1" applyAlignment="1">
      <alignment horizontal="left"/>
    </xf>
    <xf numFmtId="3" fontId="3" fillId="2" borderId="28" xfId="2" applyNumberFormat="1" applyFont="1" applyFill="1" applyBorder="1" applyAlignment="1">
      <alignment horizontal="center"/>
    </xf>
    <xf numFmtId="3" fontId="3" fillId="2" borderId="27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3" fillId="2" borderId="5" xfId="1" applyNumberFormat="1" applyBorder="1" applyAlignment="1">
      <alignment horizontal="center"/>
    </xf>
    <xf numFmtId="3" fontId="2" fillId="2" borderId="3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3" xfId="1" applyNumberFormat="1" applyFont="1" applyBorder="1" applyAlignment="1">
      <alignment horizontal="center"/>
    </xf>
    <xf numFmtId="0" fontId="5" fillId="2" borderId="0" xfId="1" applyFont="1" applyFill="1" applyAlignment="1"/>
    <xf numFmtId="1" fontId="3" fillId="2" borderId="6" xfId="1" applyNumberFormat="1" applyFill="1" applyBorder="1" applyAlignment="1">
      <alignment horizontal="center"/>
    </xf>
    <xf numFmtId="3" fontId="14" fillId="2" borderId="0" xfId="1" applyNumberFormat="1" applyFont="1" applyFill="1" applyAlignment="1">
      <alignment horizontal="center"/>
    </xf>
    <xf numFmtId="0" fontId="14" fillId="2" borderId="0" xfId="1" applyFont="1" applyFill="1">
      <alignment horizontal="left"/>
    </xf>
    <xf numFmtId="0" fontId="43" fillId="2" borderId="0" xfId="1" applyFont="1" applyFill="1" applyAlignment="1">
      <alignment horizontal="left"/>
    </xf>
    <xf numFmtId="0" fontId="43" fillId="2" borderId="0" xfId="1" applyFont="1" applyFill="1">
      <alignment horizontal="left"/>
    </xf>
    <xf numFmtId="0" fontId="18" fillId="0" borderId="0" xfId="47"/>
    <xf numFmtId="0" fontId="18" fillId="2" borderId="26" xfId="47" applyFill="1" applyBorder="1" applyAlignment="1">
      <alignment horizontal="center" vertical="center"/>
    </xf>
    <xf numFmtId="0" fontId="18" fillId="2" borderId="25" xfId="47" applyFill="1" applyBorder="1" applyAlignment="1">
      <alignment vertical="center"/>
    </xf>
    <xf numFmtId="169" fontId="18" fillId="2" borderId="25" xfId="65" applyNumberFormat="1" applyFont="1" applyFill="1" applyBorder="1" applyAlignment="1">
      <alignment horizontal="center" vertical="center"/>
    </xf>
    <xf numFmtId="169" fontId="18" fillId="2" borderId="12" xfId="65" applyNumberFormat="1" applyFont="1" applyFill="1" applyBorder="1" applyAlignment="1">
      <alignment horizontal="center" vertical="center"/>
    </xf>
    <xf numFmtId="0" fontId="18" fillId="2" borderId="35" xfId="47" applyFill="1" applyBorder="1" applyAlignment="1">
      <alignment horizontal="center" vertical="center"/>
    </xf>
    <xf numFmtId="0" fontId="18" fillId="2" borderId="0" xfId="47" applyFill="1" applyBorder="1" applyAlignment="1">
      <alignment vertical="center"/>
    </xf>
    <xf numFmtId="169" fontId="18" fillId="2" borderId="0" xfId="65" applyNumberFormat="1" applyFont="1" applyFill="1" applyBorder="1" applyAlignment="1">
      <alignment horizontal="center" vertical="center"/>
    </xf>
    <xf numFmtId="169" fontId="18" fillId="2" borderId="13" xfId="65" applyNumberFormat="1" applyFont="1" applyFill="1" applyBorder="1" applyAlignment="1">
      <alignment horizontal="center" vertical="center"/>
    </xf>
    <xf numFmtId="0" fontId="18" fillId="2" borderId="37" xfId="47" applyFill="1" applyBorder="1" applyAlignment="1">
      <alignment horizontal="center" vertical="center"/>
    </xf>
    <xf numFmtId="0" fontId="18" fillId="2" borderId="34" xfId="47" applyFill="1" applyBorder="1" applyAlignment="1">
      <alignment vertical="center"/>
    </xf>
    <xf numFmtId="169" fontId="18" fillId="2" borderId="34" xfId="65" applyNumberFormat="1" applyFont="1" applyFill="1" applyBorder="1" applyAlignment="1">
      <alignment horizontal="center" vertical="center"/>
    </xf>
    <xf numFmtId="169" fontId="18" fillId="2" borderId="14" xfId="65" applyNumberFormat="1" applyFont="1" applyFill="1" applyBorder="1" applyAlignment="1">
      <alignment horizontal="center" vertical="center"/>
    </xf>
    <xf numFmtId="0" fontId="18" fillId="2" borderId="1" xfId="47" applyFill="1" applyBorder="1" applyAlignment="1">
      <alignment horizontal="center" vertical="center"/>
    </xf>
    <xf numFmtId="0" fontId="18" fillId="2" borderId="1" xfId="47" applyFill="1" applyBorder="1" applyAlignment="1">
      <alignment vertical="center"/>
    </xf>
    <xf numFmtId="0" fontId="18" fillId="2" borderId="1" xfId="47" applyFont="1" applyFill="1" applyBorder="1" applyAlignment="1">
      <alignment horizontal="left" vertical="center"/>
    </xf>
    <xf numFmtId="9" fontId="3" fillId="2" borderId="0" xfId="3" applyFont="1" applyFill="1" applyAlignment="1">
      <alignment horizontal="left"/>
    </xf>
    <xf numFmtId="9" fontId="8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9" fillId="2" borderId="0" xfId="3" applyFon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1" fontId="3" fillId="30" borderId="5" xfId="1" applyNumberFormat="1" applyFill="1" applyBorder="1" applyAlignment="1">
      <alignment horizontal="center"/>
    </xf>
    <xf numFmtId="3" fontId="3" fillId="30" borderId="6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5" fillId="31" borderId="0" xfId="47" applyFont="1" applyFill="1" applyAlignment="1">
      <alignment horizontal="center" vertical="center"/>
    </xf>
    <xf numFmtId="0" fontId="45" fillId="31" borderId="0" xfId="47" applyFont="1" applyFill="1" applyAlignment="1">
      <alignment vertical="center"/>
    </xf>
    <xf numFmtId="0" fontId="45" fillId="31" borderId="0" xfId="47" applyFont="1" applyFill="1" applyAlignment="1">
      <alignment horizontal="center" vertical="center" wrapText="1"/>
    </xf>
    <xf numFmtId="171" fontId="3" fillId="30" borderId="5" xfId="2" applyNumberFormat="1" applyFont="1" applyFill="1" applyBorder="1" applyAlignment="1">
      <alignment horizontal="center"/>
    </xf>
    <xf numFmtId="171" fontId="3" fillId="30" borderId="6" xfId="2" applyNumberFormat="1" applyFont="1" applyFill="1" applyBorder="1" applyAlignment="1">
      <alignment horizontal="center"/>
    </xf>
    <xf numFmtId="171" fontId="3" fillId="30" borderId="0" xfId="2" applyNumberFormat="1" applyFont="1" applyFill="1" applyBorder="1" applyAlignment="1">
      <alignment horizontal="center"/>
    </xf>
    <xf numFmtId="171" fontId="3" fillId="2" borderId="6" xfId="2" applyNumberFormat="1" applyFont="1" applyFill="1" applyBorder="1" applyAlignment="1">
      <alignment horizontal="center"/>
    </xf>
    <xf numFmtId="165" fontId="3" fillId="30" borderId="5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6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3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71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9" fontId="3" fillId="29" borderId="39" xfId="3" applyFont="1" applyFill="1" applyBorder="1" applyAlignment="1">
      <alignment horizontal="center"/>
    </xf>
    <xf numFmtId="10" fontId="3" fillId="29" borderId="39" xfId="3" applyNumberFormat="1" applyFont="1" applyFill="1" applyBorder="1" applyAlignment="1">
      <alignment horizontal="center"/>
    </xf>
    <xf numFmtId="10" fontId="3" fillId="29" borderId="38" xfId="3" applyNumberFormat="1" applyFont="1" applyFill="1" applyBorder="1" applyAlignment="1">
      <alignment horizontal="center"/>
    </xf>
    <xf numFmtId="0" fontId="3" fillId="2" borderId="31" xfId="1" applyBorder="1" applyAlignment="1">
      <alignment horizontal="center"/>
    </xf>
    <xf numFmtId="3" fontId="3" fillId="2" borderId="31" xfId="1" applyNumberFormat="1" applyBorder="1" applyAlignment="1">
      <alignment horizontal="center"/>
    </xf>
    <xf numFmtId="165" fontId="3" fillId="30" borderId="31" xfId="2" applyNumberFormat="1" applyFont="1" applyFill="1" applyBorder="1" applyAlignment="1">
      <alignment horizontal="center"/>
    </xf>
    <xf numFmtId="165" fontId="3" fillId="2" borderId="31" xfId="2" applyNumberFormat="1" applyFont="1" applyFill="1" applyBorder="1" applyAlignment="1">
      <alignment horizontal="center"/>
    </xf>
    <xf numFmtId="3" fontId="2" fillId="2" borderId="31" xfId="1" applyNumberFormat="1" applyFont="1" applyBorder="1" applyAlignment="1">
      <alignment horizontal="center"/>
    </xf>
    <xf numFmtId="3" fontId="2" fillId="2" borderId="31" xfId="1" applyNumberFormat="1" applyFont="1" applyBorder="1" applyAlignment="1">
      <alignment horizontal="right"/>
    </xf>
    <xf numFmtId="10" fontId="3" fillId="2" borderId="31" xfId="3" applyNumberFormat="1" applyFont="1" applyFill="1" applyBorder="1" applyAlignment="1">
      <alignment horizontal="center"/>
    </xf>
    <xf numFmtId="0" fontId="1" fillId="0" borderId="4" xfId="0" applyFont="1" applyBorder="1"/>
    <xf numFmtId="0" fontId="44" fillId="2" borderId="36" xfId="47" applyFont="1" applyFill="1" applyBorder="1" applyAlignment="1">
      <alignment vertical="center"/>
    </xf>
    <xf numFmtId="169" fontId="44" fillId="2" borderId="36" xfId="65" applyNumberFormat="1" applyFont="1" applyFill="1" applyBorder="1" applyAlignment="1">
      <alignment horizontal="center" vertical="center"/>
    </xf>
    <xf numFmtId="0" fontId="1" fillId="30" borderId="1" xfId="0" applyFont="1" applyFill="1" applyBorder="1"/>
    <xf numFmtId="0" fontId="44" fillId="30" borderId="1" xfId="47" applyFont="1" applyFill="1" applyBorder="1" applyAlignment="1">
      <alignment vertical="center"/>
    </xf>
    <xf numFmtId="169" fontId="44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4" fillId="30" borderId="0" xfId="47" applyFont="1" applyFill="1" applyBorder="1" applyAlignment="1">
      <alignment vertical="center"/>
    </xf>
    <xf numFmtId="169" fontId="44" fillId="30" borderId="34" xfId="65" applyNumberFormat="1" applyFont="1" applyFill="1" applyBorder="1" applyAlignment="1">
      <alignment horizontal="center" vertical="center"/>
    </xf>
    <xf numFmtId="0" fontId="44" fillId="30" borderId="35" xfId="47" applyFont="1" applyFill="1" applyBorder="1" applyAlignment="1">
      <alignment horizontal="center" vertical="center"/>
    </xf>
    <xf numFmtId="169" fontId="44" fillId="30" borderId="0" xfId="65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" fillId="2" borderId="0" xfId="2" applyNumberFormat="1" applyFont="1" applyFill="1" applyAlignment="1">
      <alignment horizontal="left"/>
    </xf>
    <xf numFmtId="0" fontId="3" fillId="2" borderId="40" xfId="1" applyBorder="1" applyAlignment="1">
      <alignment horizontal="center"/>
    </xf>
    <xf numFmtId="0" fontId="3" fillId="2" borderId="34" xfId="1" applyBorder="1" applyAlignment="1">
      <alignment horizontal="center"/>
    </xf>
    <xf numFmtId="0" fontId="5" fillId="31" borderId="0" xfId="1" applyFont="1" applyFill="1" applyAlignment="1">
      <alignment horizontal="center"/>
    </xf>
    <xf numFmtId="172" fontId="3" fillId="2" borderId="0" xfId="3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left"/>
    </xf>
    <xf numFmtId="171" fontId="51" fillId="2" borderId="0" xfId="2" applyNumberFormat="1" applyFont="1" applyFill="1" applyAlignment="1">
      <alignment horizontal="left"/>
    </xf>
    <xf numFmtId="10" fontId="2" fillId="2" borderId="31" xfId="3" applyNumberFormat="1" applyFont="1" applyFill="1" applyBorder="1" applyAlignment="1">
      <alignment horizontal="center"/>
    </xf>
    <xf numFmtId="43" fontId="3" fillId="2" borderId="0" xfId="1" applyNumberFormat="1">
      <alignment horizontal="left"/>
    </xf>
    <xf numFmtId="164" fontId="3" fillId="2" borderId="0" xfId="2" applyFont="1" applyFill="1" applyAlignment="1">
      <alignment horizontal="left"/>
    </xf>
    <xf numFmtId="171" fontId="3" fillId="2" borderId="0" xfId="2" applyNumberFormat="1" applyFont="1" applyFill="1" applyAlignment="1">
      <alignment horizontal="center"/>
    </xf>
    <xf numFmtId="172" fontId="3" fillId="2" borderId="0" xfId="3" applyNumberFormat="1" applyFont="1" applyFill="1" applyAlignment="1">
      <alignment horizontal="left"/>
    </xf>
    <xf numFmtId="0" fontId="53" fillId="2" borderId="0" xfId="0" applyFont="1" applyFill="1" applyAlignment="1">
      <alignment horizontal="left"/>
    </xf>
    <xf numFmtId="165" fontId="14" fillId="2" borderId="0" xfId="2" applyNumberFormat="1" applyFont="1" applyFill="1" applyAlignment="1">
      <alignment horizontal="center"/>
    </xf>
    <xf numFmtId="165" fontId="43" fillId="2" borderId="0" xfId="2" applyNumberFormat="1" applyFont="1" applyFill="1" applyAlignment="1">
      <alignment horizontal="center"/>
    </xf>
    <xf numFmtId="10" fontId="14" fillId="2" borderId="0" xfId="3" applyNumberFormat="1" applyFont="1" applyFill="1" applyAlignment="1">
      <alignment horizontal="right"/>
    </xf>
    <xf numFmtId="10" fontId="43" fillId="2" borderId="0" xfId="3" applyNumberFormat="1" applyFont="1" applyFill="1" applyAlignment="1">
      <alignment horizontal="right"/>
    </xf>
    <xf numFmtId="10" fontId="14" fillId="2" borderId="0" xfId="3" applyNumberFormat="1" applyFont="1" applyFill="1" applyBorder="1" applyAlignment="1">
      <alignment horizontal="right"/>
    </xf>
    <xf numFmtId="0" fontId="15" fillId="4" borderId="9" xfId="2" applyNumberFormat="1" applyFont="1" applyFill="1" applyBorder="1" applyAlignment="1">
      <alignment horizontal="right"/>
    </xf>
    <xf numFmtId="0" fontId="15" fillId="4" borderId="11" xfId="2" applyNumberFormat="1" applyFont="1" applyFill="1" applyBorder="1" applyAlignment="1">
      <alignment horizontal="right"/>
    </xf>
    <xf numFmtId="10" fontId="15" fillId="4" borderId="10" xfId="3" applyNumberFormat="1" applyFont="1" applyFill="1" applyBorder="1" applyAlignment="1">
      <alignment horizontal="right"/>
    </xf>
    <xf numFmtId="0" fontId="15" fillId="4" borderId="9" xfId="1" applyFont="1" applyFill="1" applyBorder="1" applyAlignment="1">
      <alignment horizontal="left"/>
    </xf>
    <xf numFmtId="10" fontId="15" fillId="4" borderId="11" xfId="3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3" fontId="3" fillId="2" borderId="0" xfId="1" applyNumberFormat="1" applyFont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2" borderId="0" xfId="1" applyFont="1" applyFill="1">
      <alignment horizontal="left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10" fontId="15" fillId="31" borderId="41" xfId="3" applyNumberFormat="1" applyFont="1" applyFill="1" applyBorder="1" applyAlignment="1">
      <alignment horizontal="right"/>
    </xf>
    <xf numFmtId="0" fontId="15" fillId="4" borderId="9" xfId="1" applyNumberFormat="1" applyFont="1" applyFill="1" applyBorder="1" applyAlignment="1">
      <alignment horizontal="left"/>
    </xf>
    <xf numFmtId="177" fontId="3" fillId="2" borderId="0" xfId="2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0" fontId="3" fillId="2" borderId="0" xfId="3" applyNumberFormat="1" applyFont="1" applyFill="1" applyBorder="1" applyAlignment="1">
      <alignment horizontal="center"/>
    </xf>
    <xf numFmtId="4" fontId="3" fillId="2" borderId="0" xfId="1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7" fillId="4" borderId="0" xfId="0" applyFont="1" applyFill="1" applyAlignment="1">
      <alignment horizontal="left"/>
    </xf>
    <xf numFmtId="0" fontId="57" fillId="4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5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 applyAlignment="1">
      <alignment horizontal="center"/>
    </xf>
    <xf numFmtId="3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left"/>
    </xf>
    <xf numFmtId="4" fontId="0" fillId="2" borderId="0" xfId="0" applyNumberFormat="1" applyFont="1" applyFill="1" applyAlignment="1">
      <alignment horizontal="center"/>
    </xf>
    <xf numFmtId="0" fontId="5" fillId="4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48" xfId="1" applyFont="1" applyFill="1" applyBorder="1">
      <alignment horizontal="left"/>
    </xf>
    <xf numFmtId="0" fontId="5" fillId="2" borderId="49" xfId="1" applyFont="1" applyFill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0" xfId="1" applyFont="1" applyBorder="1" applyAlignment="1">
      <alignment horizontal="center"/>
    </xf>
    <xf numFmtId="0" fontId="3" fillId="2" borderId="51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10" xfId="1" applyFont="1" applyBorder="1" applyAlignment="1">
      <alignment horizontal="center"/>
    </xf>
    <xf numFmtId="3" fontId="3" fillId="30" borderId="0" xfId="1" applyNumberFormat="1" applyFont="1" applyFill="1" applyAlignment="1">
      <alignment horizontal="left"/>
    </xf>
    <xf numFmtId="3" fontId="3" fillId="30" borderId="0" xfId="1" applyNumberFormat="1" applyFont="1" applyFill="1" applyBorder="1" applyAlignment="1">
      <alignment horizontal="center"/>
    </xf>
    <xf numFmtId="177" fontId="3" fillId="30" borderId="0" xfId="2" applyNumberFormat="1" applyFont="1" applyFill="1" applyBorder="1" applyAlignment="1">
      <alignment horizontal="center"/>
    </xf>
    <xf numFmtId="3" fontId="3" fillId="30" borderId="52" xfId="1" applyNumberFormat="1" applyFont="1" applyFill="1" applyBorder="1" applyAlignment="1">
      <alignment horizontal="center"/>
    </xf>
    <xf numFmtId="177" fontId="3" fillId="30" borderId="50" xfId="2" applyNumberFormat="1" applyFont="1" applyFill="1" applyBorder="1" applyAlignment="1">
      <alignment horizontal="center"/>
    </xf>
    <xf numFmtId="3" fontId="3" fillId="30" borderId="53" xfId="1" applyNumberFormat="1" applyFont="1" applyFill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30" borderId="6" xfId="3" applyNumberFormat="1" applyFont="1" applyFill="1" applyBorder="1" applyAlignment="1">
      <alignment horizontal="center"/>
    </xf>
    <xf numFmtId="10" fontId="2" fillId="35" borderId="0" xfId="3" applyNumberFormat="1" applyFont="1" applyFill="1" applyAlignment="1">
      <alignment horizontal="center"/>
    </xf>
    <xf numFmtId="3" fontId="3" fillId="2" borderId="0" xfId="1" applyNumberFormat="1" applyFont="1" applyAlignment="1">
      <alignment horizontal="left"/>
    </xf>
    <xf numFmtId="3" fontId="3" fillId="2" borderId="0" xfId="1" applyNumberFormat="1" applyFont="1" applyBorder="1" applyAlignment="1">
      <alignment horizontal="center"/>
    </xf>
    <xf numFmtId="177" fontId="3" fillId="2" borderId="0" xfId="2" applyNumberFormat="1" applyFont="1" applyFill="1" applyBorder="1" applyAlignment="1">
      <alignment horizontal="center"/>
    </xf>
    <xf numFmtId="3" fontId="3" fillId="2" borderId="52" xfId="1" applyNumberFormat="1" applyFont="1" applyBorder="1" applyAlignment="1">
      <alignment horizontal="center"/>
    </xf>
    <xf numFmtId="177" fontId="3" fillId="2" borderId="50" xfId="2" applyNumberFormat="1" applyFont="1" applyFill="1" applyBorder="1" applyAlignment="1">
      <alignment horizontal="center"/>
    </xf>
    <xf numFmtId="3" fontId="3" fillId="2" borderId="53" xfId="1" applyNumberFormat="1" applyFont="1" applyBorder="1" applyAlignment="1">
      <alignment horizontal="center"/>
    </xf>
    <xf numFmtId="10" fontId="3" fillId="2" borderId="6" xfId="3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left"/>
    </xf>
    <xf numFmtId="177" fontId="3" fillId="2" borderId="54" xfId="2" applyNumberFormat="1" applyFont="1" applyFill="1" applyBorder="1" applyAlignment="1">
      <alignment horizontal="center"/>
    </xf>
    <xf numFmtId="3" fontId="3" fillId="2" borderId="55" xfId="1" applyNumberFormat="1" applyFont="1" applyBorder="1" applyAlignment="1">
      <alignment horizontal="center"/>
    </xf>
    <xf numFmtId="3" fontId="3" fillId="2" borderId="7" xfId="1" applyNumberFormat="1" applyFont="1" applyBorder="1" applyAlignment="1">
      <alignment horizontal="center"/>
    </xf>
    <xf numFmtId="3" fontId="3" fillId="2" borderId="2" xfId="1" applyNumberFormat="1" applyFont="1" applyBorder="1" applyAlignment="1">
      <alignment horizontal="center"/>
    </xf>
    <xf numFmtId="10" fontId="3" fillId="2" borderId="8" xfId="3" applyNumberFormat="1" applyFont="1" applyFill="1" applyBorder="1" applyAlignment="1">
      <alignment horizontal="center"/>
    </xf>
    <xf numFmtId="3" fontId="2" fillId="2" borderId="1" xfId="1" applyNumberFormat="1" applyFont="1" applyBorder="1" applyAlignment="1">
      <alignment horizontal="left"/>
    </xf>
    <xf numFmtId="3" fontId="2" fillId="2" borderId="1" xfId="1" applyNumberFormat="1" applyFont="1" applyBorder="1" applyAlignment="1">
      <alignment horizontal="center"/>
    </xf>
    <xf numFmtId="10" fontId="2" fillId="2" borderId="1" xfId="3" applyNumberFormat="1" applyFont="1" applyFill="1" applyBorder="1" applyAlignment="1">
      <alignment horizontal="center"/>
    </xf>
    <xf numFmtId="3" fontId="9" fillId="2" borderId="0" xfId="1" applyNumberFormat="1" applyFont="1" applyBorder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0" fontId="9" fillId="2" borderId="0" xfId="1" applyFont="1" applyAlignment="1">
      <alignment horizontal="left"/>
    </xf>
    <xf numFmtId="10" fontId="3" fillId="2" borderId="0" xfId="1" applyNumberFormat="1" applyFont="1">
      <alignment horizontal="left"/>
    </xf>
    <xf numFmtId="0" fontId="1" fillId="0" borderId="0" xfId="0" applyFont="1"/>
    <xf numFmtId="0" fontId="2" fillId="2" borderId="0" xfId="1" applyFont="1" applyFill="1" applyAlignment="1">
      <alignment horizontal="left"/>
    </xf>
    <xf numFmtId="10" fontId="2" fillId="2" borderId="56" xfId="3" applyNumberFormat="1" applyFont="1" applyFill="1" applyBorder="1" applyAlignment="1">
      <alignment horizontal="center"/>
    </xf>
    <xf numFmtId="0" fontId="3" fillId="2" borderId="56" xfId="1" applyFont="1" applyBorder="1" applyAlignment="1">
      <alignment horizontal="center"/>
    </xf>
    <xf numFmtId="10" fontId="3" fillId="2" borderId="39" xfId="3" applyNumberFormat="1" applyFont="1" applyFill="1" applyBorder="1" applyAlignment="1">
      <alignment horizontal="center"/>
    </xf>
    <xf numFmtId="3" fontId="3" fillId="2" borderId="0" xfId="1" applyNumberFormat="1" applyFont="1" applyFill="1">
      <alignment horizontal="left"/>
    </xf>
    <xf numFmtId="10" fontId="3" fillId="2" borderId="0" xfId="1" applyNumberFormat="1" applyFont="1" applyFill="1">
      <alignment horizontal="left"/>
    </xf>
    <xf numFmtId="10" fontId="3" fillId="2" borderId="38" xfId="3" applyNumberFormat="1" applyFont="1" applyFill="1" applyBorder="1" applyAlignment="1">
      <alignment horizontal="center"/>
    </xf>
    <xf numFmtId="3" fontId="2" fillId="2" borderId="0" xfId="1" applyNumberFormat="1" applyFont="1">
      <alignment horizontal="left"/>
    </xf>
    <xf numFmtId="10" fontId="2" fillId="2" borderId="39" xfId="3" applyNumberFormat="1" applyFont="1" applyFill="1" applyBorder="1" applyAlignment="1">
      <alignment horizontal="center"/>
    </xf>
    <xf numFmtId="10" fontId="2" fillId="2" borderId="38" xfId="3" applyNumberFormat="1" applyFont="1" applyFill="1" applyBorder="1" applyAlignment="1">
      <alignment horizontal="center"/>
    </xf>
    <xf numFmtId="172" fontId="3" fillId="2" borderId="0" xfId="1" applyNumberFormat="1" applyFont="1">
      <alignment horizontal="left"/>
    </xf>
    <xf numFmtId="9" fontId="2" fillId="2" borderId="1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1" applyFont="1" applyBorder="1">
      <alignment horizontal="left"/>
    </xf>
    <xf numFmtId="165" fontId="14" fillId="2" borderId="5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10" fontId="14" fillId="2" borderId="6" xfId="3" applyNumberFormat="1" applyFont="1" applyFill="1" applyBorder="1" applyAlignment="1">
      <alignment horizontal="right" vertical="center"/>
    </xf>
    <xf numFmtId="165" fontId="14" fillId="2" borderId="5" xfId="2" applyNumberFormat="1" applyFont="1" applyFill="1" applyBorder="1" applyAlignment="1">
      <alignment horizontal="left" vertical="center"/>
    </xf>
    <xf numFmtId="165" fontId="14" fillId="2" borderId="0" xfId="2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0" xfId="0" applyFont="1" applyFill="1"/>
    <xf numFmtId="0" fontId="42" fillId="2" borderId="0" xfId="0" applyFont="1" applyFill="1" applyAlignment="1">
      <alignment horizontal="left"/>
    </xf>
    <xf numFmtId="0" fontId="14" fillId="0" borderId="0" xfId="0" applyFont="1"/>
    <xf numFmtId="0" fontId="42" fillId="2" borderId="0" xfId="0" applyFont="1" applyFill="1"/>
    <xf numFmtId="0" fontId="14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59" fillId="2" borderId="0" xfId="0" applyFont="1" applyFill="1"/>
    <xf numFmtId="0" fontId="65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165" fontId="14" fillId="2" borderId="0" xfId="2" applyNumberFormat="1" applyFont="1" applyFill="1"/>
    <xf numFmtId="0" fontId="42" fillId="2" borderId="1" xfId="0" applyFont="1" applyFill="1" applyBorder="1" applyAlignment="1">
      <alignment horizontal="left"/>
    </xf>
    <xf numFmtId="0" fontId="14" fillId="0" borderId="1" xfId="0" applyFont="1" applyBorder="1"/>
    <xf numFmtId="0" fontId="14" fillId="2" borderId="1" xfId="0" applyFont="1" applyFill="1" applyBorder="1"/>
    <xf numFmtId="0" fontId="66" fillId="4" borderId="0" xfId="0" applyFont="1" applyFill="1" applyAlignment="1">
      <alignment horizontal="right" vertical="center"/>
    </xf>
    <xf numFmtId="0" fontId="42" fillId="30" borderId="0" xfId="0" applyFont="1" applyFill="1" applyAlignment="1">
      <alignment horizontal="left"/>
    </xf>
    <xf numFmtId="3" fontId="42" fillId="30" borderId="0" xfId="0" applyNumberFormat="1" applyFont="1" applyFill="1"/>
    <xf numFmtId="0" fontId="42" fillId="30" borderId="1" xfId="0" applyFont="1" applyFill="1" applyBorder="1" applyAlignment="1">
      <alignment horizontal="left"/>
    </xf>
    <xf numFmtId="0" fontId="42" fillId="33" borderId="1" xfId="0" applyFont="1" applyFill="1" applyBorder="1" applyAlignment="1">
      <alignment horizontal="left"/>
    </xf>
    <xf numFmtId="0" fontId="14" fillId="33" borderId="1" xfId="0" applyFont="1" applyFill="1" applyBorder="1"/>
    <xf numFmtId="10" fontId="42" fillId="30" borderId="1" xfId="0" applyNumberFormat="1" applyFont="1" applyFill="1" applyBorder="1"/>
    <xf numFmtId="0" fontId="14" fillId="0" borderId="0" xfId="0" applyFont="1" applyAlignment="1">
      <alignment horizontal="left"/>
    </xf>
    <xf numFmtId="0" fontId="61" fillId="2" borderId="0" xfId="0" applyFont="1" applyFill="1"/>
    <xf numFmtId="3" fontId="60" fillId="2" borderId="0" xfId="1" applyNumberFormat="1" applyFont="1" applyFill="1" applyAlignment="1">
      <alignment horizontal="center"/>
    </xf>
    <xf numFmtId="10" fontId="60" fillId="2" borderId="0" xfId="3" applyNumberFormat="1" applyFont="1" applyFill="1" applyAlignment="1">
      <alignment horizontal="right"/>
    </xf>
    <xf numFmtId="0" fontId="60" fillId="2" borderId="0" xfId="1" applyFont="1" applyFill="1">
      <alignment horizontal="left"/>
    </xf>
    <xf numFmtId="0" fontId="67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center"/>
    </xf>
    <xf numFmtId="0" fontId="61" fillId="30" borderId="44" xfId="2" applyNumberFormat="1" applyFont="1" applyFill="1" applyBorder="1" applyAlignment="1"/>
    <xf numFmtId="165" fontId="61" fillId="30" borderId="44" xfId="2" applyNumberFormat="1" applyFont="1" applyFill="1" applyBorder="1" applyAlignment="1">
      <alignment horizontal="center"/>
    </xf>
    <xf numFmtId="165" fontId="61" fillId="30" borderId="45" xfId="2" applyNumberFormat="1" applyFont="1" applyFill="1" applyBorder="1" applyAlignment="1">
      <alignment horizontal="center"/>
    </xf>
    <xf numFmtId="10" fontId="61" fillId="30" borderId="46" xfId="3" applyNumberFormat="1" applyFont="1" applyFill="1" applyBorder="1" applyAlignment="1">
      <alignment horizontal="right"/>
    </xf>
    <xf numFmtId="10" fontId="61" fillId="30" borderId="45" xfId="3" applyNumberFormat="1" applyFont="1" applyFill="1" applyBorder="1" applyAlignment="1">
      <alignment horizontal="right"/>
    </xf>
    <xf numFmtId="9" fontId="61" fillId="30" borderId="47" xfId="3" applyNumberFormat="1" applyFont="1" applyFill="1" applyBorder="1" applyAlignment="1">
      <alignment horizontal="right"/>
    </xf>
    <xf numFmtId="0" fontId="61" fillId="2" borderId="0" xfId="1" applyFont="1" applyFill="1">
      <alignment horizontal="left"/>
    </xf>
    <xf numFmtId="0" fontId="60" fillId="2" borderId="5" xfId="2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center"/>
    </xf>
    <xf numFmtId="165" fontId="60" fillId="2" borderId="0" xfId="2" applyNumberFormat="1" applyFont="1" applyFill="1" applyBorder="1" applyAlignment="1">
      <alignment horizontal="center"/>
    </xf>
    <xf numFmtId="10" fontId="60" fillId="2" borderId="6" xfId="3" applyNumberFormat="1" applyFont="1" applyFill="1" applyBorder="1" applyAlignment="1">
      <alignment horizontal="right"/>
    </xf>
    <xf numFmtId="10" fontId="60" fillId="2" borderId="0" xfId="3" applyNumberFormat="1" applyFont="1" applyFill="1" applyBorder="1" applyAlignment="1">
      <alignment horizontal="right"/>
    </xf>
    <xf numFmtId="10" fontId="60" fillId="2" borderId="42" xfId="3" applyNumberFormat="1" applyFont="1" applyFill="1" applyBorder="1" applyAlignment="1">
      <alignment horizontal="right"/>
    </xf>
    <xf numFmtId="0" fontId="60" fillId="2" borderId="5" xfId="1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left"/>
    </xf>
    <xf numFmtId="165" fontId="60" fillId="2" borderId="0" xfId="2" applyNumberFormat="1" applyFont="1" applyFill="1" applyBorder="1" applyAlignment="1">
      <alignment horizontal="left"/>
    </xf>
    <xf numFmtId="0" fontId="61" fillId="30" borderId="44" xfId="1" applyNumberFormat="1" applyFont="1" applyFill="1" applyBorder="1">
      <alignment horizontal="left"/>
    </xf>
    <xf numFmtId="165" fontId="61" fillId="30" borderId="44" xfId="2" applyNumberFormat="1" applyFont="1" applyFill="1" applyBorder="1" applyAlignment="1">
      <alignment horizontal="left"/>
    </xf>
    <xf numFmtId="165" fontId="61" fillId="30" borderId="45" xfId="2" applyNumberFormat="1" applyFont="1" applyFill="1" applyBorder="1" applyAlignment="1">
      <alignment horizontal="left"/>
    </xf>
    <xf numFmtId="0" fontId="60" fillId="2" borderId="7" xfId="1" applyNumberFormat="1" applyFont="1" applyFill="1" applyBorder="1" applyAlignment="1">
      <alignment horizontal="left" indent="1"/>
    </xf>
    <xf numFmtId="0" fontId="59" fillId="2" borderId="0" xfId="0" applyFont="1" applyFill="1" applyAlignment="1">
      <alignment horizontal="left"/>
    </xf>
    <xf numFmtId="0" fontId="61" fillId="2" borderId="0" xfId="0" applyFont="1" applyFill="1" applyAlignment="1">
      <alignment horizontal="left"/>
    </xf>
    <xf numFmtId="0" fontId="65" fillId="2" borderId="0" xfId="1" applyFont="1" applyFill="1">
      <alignment horizontal="left"/>
    </xf>
    <xf numFmtId="0" fontId="61" fillId="2" borderId="0" xfId="0" applyFont="1" applyFill="1" applyAlignment="1">
      <alignment horizontal="right"/>
    </xf>
    <xf numFmtId="3" fontId="60" fillId="2" borderId="0" xfId="1" applyNumberFormat="1" applyFont="1" applyFill="1" applyAlignment="1">
      <alignment horizontal="right"/>
    </xf>
    <xf numFmtId="0" fontId="68" fillId="2" borderId="0" xfId="1" applyFont="1" applyFill="1" applyAlignment="1">
      <alignment horizontal="left"/>
    </xf>
    <xf numFmtId="0" fontId="68" fillId="2" borderId="0" xfId="1" applyFont="1" applyFill="1" applyAlignment="1">
      <alignment horizontal="right"/>
    </xf>
    <xf numFmtId="3" fontId="68" fillId="2" borderId="0" xfId="1" applyNumberFormat="1" applyFont="1" applyFill="1" applyAlignment="1">
      <alignment horizontal="right"/>
    </xf>
    <xf numFmtId="3" fontId="68" fillId="2" borderId="0" xfId="1" applyNumberFormat="1" applyFont="1" applyFill="1" applyAlignment="1">
      <alignment horizontal="center"/>
    </xf>
    <xf numFmtId="0" fontId="68" fillId="2" borderId="0" xfId="1" applyFont="1" applyFill="1">
      <alignment horizontal="left"/>
    </xf>
    <xf numFmtId="0" fontId="60" fillId="2" borderId="0" xfId="1" applyFont="1" applyFill="1" applyAlignment="1">
      <alignment horizontal="right"/>
    </xf>
    <xf numFmtId="165" fontId="61" fillId="30" borderId="44" xfId="2" applyNumberFormat="1" applyFont="1" applyFill="1" applyBorder="1" applyAlignment="1">
      <alignment horizontal="right"/>
    </xf>
    <xf numFmtId="165" fontId="61" fillId="30" borderId="45" xfId="2" applyNumberFormat="1" applyFont="1" applyFill="1" applyBorder="1" applyAlignment="1">
      <alignment horizontal="right"/>
    </xf>
    <xf numFmtId="165" fontId="60" fillId="2" borderId="5" xfId="2" applyNumberFormat="1" applyFont="1" applyFill="1" applyBorder="1" applyAlignment="1">
      <alignment horizontal="right"/>
    </xf>
    <xf numFmtId="165" fontId="60" fillId="2" borderId="0" xfId="2" applyNumberFormat="1" applyFont="1" applyFill="1" applyBorder="1" applyAlignment="1">
      <alignment horizontal="right"/>
    </xf>
    <xf numFmtId="9" fontId="60" fillId="2" borderId="0" xfId="3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43" fillId="2" borderId="2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center"/>
    </xf>
    <xf numFmtId="0" fontId="69" fillId="2" borderId="0" xfId="0" applyFont="1" applyFill="1"/>
    <xf numFmtId="10" fontId="14" fillId="2" borderId="0" xfId="3" applyNumberFormat="1" applyFont="1" applyFill="1" applyAlignment="1">
      <alignment horizontal="center"/>
    </xf>
    <xf numFmtId="176" fontId="14" fillId="2" borderId="0" xfId="2" applyNumberFormat="1" applyFont="1" applyFill="1" applyAlignment="1">
      <alignment horizontal="center"/>
    </xf>
    <xf numFmtId="177" fontId="14" fillId="2" borderId="0" xfId="2" applyNumberFormat="1" applyFont="1" applyFill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0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10" fontId="14" fillId="2" borderId="0" xfId="0" applyNumberFormat="1" applyFont="1" applyFill="1" applyBorder="1" applyAlignment="1">
      <alignment horizontal="center"/>
    </xf>
    <xf numFmtId="176" fontId="14" fillId="2" borderId="0" xfId="2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34" xfId="0" applyFont="1" applyFill="1" applyBorder="1" applyAlignment="1">
      <alignment horizontal="left"/>
    </xf>
    <xf numFmtId="10" fontId="14" fillId="2" borderId="34" xfId="0" applyNumberFormat="1" applyFont="1" applyFill="1" applyBorder="1" applyAlignment="1">
      <alignment horizontal="center"/>
    </xf>
    <xf numFmtId="176" fontId="14" fillId="2" borderId="34" xfId="2" applyNumberFormat="1" applyFont="1" applyFill="1" applyBorder="1" applyAlignment="1">
      <alignment horizontal="center"/>
    </xf>
    <xf numFmtId="3" fontId="14" fillId="2" borderId="34" xfId="0" applyNumberFormat="1" applyFont="1" applyFill="1" applyBorder="1" applyAlignment="1">
      <alignment horizontal="center"/>
    </xf>
    <xf numFmtId="0" fontId="14" fillId="33" borderId="34" xfId="0" applyFont="1" applyFill="1" applyBorder="1" applyAlignment="1">
      <alignment horizontal="left"/>
    </xf>
    <xf numFmtId="10" fontId="14" fillId="33" borderId="34" xfId="0" applyNumberFormat="1" applyFont="1" applyFill="1" applyBorder="1" applyAlignment="1">
      <alignment horizontal="center"/>
    </xf>
    <xf numFmtId="172" fontId="14" fillId="33" borderId="34" xfId="0" applyNumberFormat="1" applyFont="1" applyFill="1" applyBorder="1" applyAlignment="1">
      <alignment horizontal="center"/>
    </xf>
    <xf numFmtId="4" fontId="14" fillId="33" borderId="34" xfId="3" applyNumberFormat="1" applyFont="1" applyFill="1" applyBorder="1" applyAlignment="1">
      <alignment horizontal="center"/>
    </xf>
    <xf numFmtId="3" fontId="14" fillId="33" borderId="34" xfId="0" applyNumberFormat="1" applyFont="1" applyFill="1" applyBorder="1" applyAlignment="1">
      <alignment horizontal="center"/>
    </xf>
    <xf numFmtId="0" fontId="70" fillId="2" borderId="0" xfId="0" applyFont="1" applyFill="1" applyAlignment="1">
      <alignment horizontal="left"/>
    </xf>
    <xf numFmtId="10" fontId="14" fillId="2" borderId="25" xfId="3" applyNumberFormat="1" applyFont="1" applyFill="1" applyBorder="1" applyAlignment="1">
      <alignment horizontal="center"/>
    </xf>
    <xf numFmtId="178" fontId="14" fillId="2" borderId="0" xfId="0" applyNumberFormat="1" applyFont="1" applyFill="1" applyAlignment="1">
      <alignment horizontal="center"/>
    </xf>
    <xf numFmtId="177" fontId="14" fillId="2" borderId="25" xfId="2" applyNumberFormat="1" applyFont="1" applyFill="1" applyBorder="1" applyAlignment="1">
      <alignment horizontal="center"/>
    </xf>
    <xf numFmtId="3" fontId="14" fillId="2" borderId="25" xfId="0" applyNumberFormat="1" applyFont="1" applyFill="1" applyBorder="1" applyAlignment="1">
      <alignment horizontal="center"/>
    </xf>
    <xf numFmtId="10" fontId="14" fillId="2" borderId="0" xfId="3" applyNumberFormat="1" applyFont="1" applyFill="1" applyBorder="1" applyAlignment="1">
      <alignment horizontal="center"/>
    </xf>
    <xf numFmtId="178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43" fillId="2" borderId="0" xfId="0" applyFont="1" applyFill="1"/>
    <xf numFmtId="0" fontId="62" fillId="2" borderId="0" xfId="0" applyFont="1" applyFill="1" applyAlignment="1">
      <alignment horizontal="left"/>
    </xf>
    <xf numFmtId="3" fontId="62" fillId="2" borderId="0" xfId="0" applyNumberFormat="1" applyFont="1" applyFill="1" applyAlignment="1">
      <alignment horizontal="center"/>
    </xf>
    <xf numFmtId="10" fontId="62" fillId="2" borderId="0" xfId="0" applyNumberFormat="1" applyFont="1" applyFill="1" applyAlignment="1">
      <alignment horizontal="center"/>
    </xf>
    <xf numFmtId="3" fontId="62" fillId="2" borderId="0" xfId="3" applyNumberFormat="1" applyFont="1" applyFill="1" applyAlignment="1">
      <alignment horizontal="center"/>
    </xf>
    <xf numFmtId="3" fontId="14" fillId="2" borderId="0" xfId="3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0" fontId="42" fillId="33" borderId="1" xfId="1" applyFont="1" applyFill="1" applyBorder="1" applyAlignment="1">
      <alignment horizontal="left"/>
    </xf>
    <xf numFmtId="4" fontId="42" fillId="33" borderId="1" xfId="1" applyNumberFormat="1" applyFont="1" applyFill="1" applyBorder="1" applyAlignment="1">
      <alignment horizontal="center"/>
    </xf>
    <xf numFmtId="0" fontId="14" fillId="2" borderId="0" xfId="1" applyFont="1" applyAlignment="1">
      <alignment horizontal="left"/>
    </xf>
    <xf numFmtId="4" fontId="14" fillId="2" borderId="0" xfId="1" applyNumberFormat="1" applyFont="1" applyAlignment="1">
      <alignment horizontal="center"/>
    </xf>
    <xf numFmtId="0" fontId="65" fillId="4" borderId="0" xfId="0" applyFont="1" applyFill="1" applyAlignment="1">
      <alignment horizontal="center"/>
    </xf>
    <xf numFmtId="4" fontId="42" fillId="30" borderId="1" xfId="0" applyNumberFormat="1" applyFont="1" applyFill="1" applyBorder="1" applyAlignment="1">
      <alignment horizontal="center"/>
    </xf>
    <xf numFmtId="4" fontId="42" fillId="2" borderId="1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15" fillId="4" borderId="0" xfId="0" applyFont="1" applyFill="1"/>
    <xf numFmtId="3" fontId="15" fillId="4" borderId="0" xfId="0" applyNumberFormat="1" applyFont="1" applyFill="1" applyAlignment="1">
      <alignment horizontal="right"/>
    </xf>
    <xf numFmtId="0" fontId="42" fillId="30" borderId="0" xfId="0" applyFont="1" applyFill="1"/>
    <xf numFmtId="10" fontId="42" fillId="30" borderId="0" xfId="3" applyNumberFormat="1" applyFont="1" applyFill="1"/>
    <xf numFmtId="10" fontId="14" fillId="2" borderId="0" xfId="3" applyNumberFormat="1" applyFont="1" applyFill="1"/>
    <xf numFmtId="179" fontId="14" fillId="2" borderId="0" xfId="3" applyNumberFormat="1" applyFont="1" applyFill="1"/>
    <xf numFmtId="0" fontId="42" fillId="2" borderId="1" xfId="0" applyFont="1" applyFill="1" applyBorder="1"/>
    <xf numFmtId="3" fontId="42" fillId="2" borderId="1" xfId="0" applyNumberFormat="1" applyFont="1" applyFill="1" applyBorder="1"/>
    <xf numFmtId="10" fontId="42" fillId="2" borderId="1" xfId="3" applyNumberFormat="1" applyFont="1" applyFill="1" applyBorder="1"/>
    <xf numFmtId="0" fontId="15" fillId="4" borderId="0" xfId="0" applyFont="1" applyFill="1" applyAlignment="1">
      <alignment horizontal="right"/>
    </xf>
    <xf numFmtId="0" fontId="15" fillId="2" borderId="0" xfId="0" applyFont="1" applyFill="1"/>
    <xf numFmtId="3" fontId="15" fillId="2" borderId="0" xfId="0" applyNumberFormat="1" applyFont="1" applyFill="1"/>
    <xf numFmtId="3" fontId="71" fillId="2" borderId="0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/>
    <xf numFmtId="0" fontId="42" fillId="30" borderId="0" xfId="0" applyFont="1" applyFill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60" fillId="2" borderId="0" xfId="0" applyFont="1" applyFill="1" applyAlignment="1">
      <alignment horizontal="right"/>
    </xf>
    <xf numFmtId="0" fontId="60" fillId="2" borderId="0" xfId="0" applyFont="1" applyFill="1"/>
    <xf numFmtId="0" fontId="61" fillId="30" borderId="4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57" xfId="0" applyFont="1" applyFill="1" applyBorder="1" applyAlignment="1">
      <alignment horizontal="right"/>
    </xf>
    <xf numFmtId="0" fontId="60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right"/>
    </xf>
    <xf numFmtId="177" fontId="60" fillId="2" borderId="0" xfId="2" applyNumberFormat="1" applyFont="1" applyFill="1" applyAlignment="1">
      <alignment horizontal="right"/>
    </xf>
    <xf numFmtId="0" fontId="61" fillId="30" borderId="4" xfId="0" applyFont="1" applyFill="1" applyBorder="1"/>
    <xf numFmtId="0" fontId="60" fillId="30" borderId="36" xfId="0" applyFont="1" applyFill="1" applyBorder="1" applyAlignment="1">
      <alignment horizontal="right"/>
    </xf>
    <xf numFmtId="0" fontId="60" fillId="30" borderId="57" xfId="0" applyFont="1" applyFill="1" applyBorder="1" applyAlignment="1">
      <alignment horizontal="right"/>
    </xf>
    <xf numFmtId="3" fontId="60" fillId="2" borderId="0" xfId="2" applyNumberFormat="1" applyFont="1" applyFill="1" applyAlignment="1">
      <alignment horizontal="right"/>
    </xf>
    <xf numFmtId="0" fontId="67" fillId="2" borderId="0" xfId="0" applyFont="1" applyFill="1"/>
    <xf numFmtId="0" fontId="60" fillId="2" borderId="25" xfId="0" applyFont="1" applyFill="1" applyBorder="1"/>
    <xf numFmtId="0" fontId="60" fillId="2" borderId="25" xfId="0" applyFont="1" applyFill="1" applyBorder="1" applyAlignment="1">
      <alignment horizontal="right"/>
    </xf>
    <xf numFmtId="0" fontId="60" fillId="2" borderId="34" xfId="0" applyFont="1" applyFill="1" applyBorder="1"/>
    <xf numFmtId="0" fontId="60" fillId="2" borderId="34" xfId="0" applyFont="1" applyFill="1" applyBorder="1" applyAlignment="1">
      <alignment horizontal="right"/>
    </xf>
    <xf numFmtId="4" fontId="14" fillId="2" borderId="0" xfId="1" applyNumberFormat="1" applyFont="1" applyAlignment="1">
      <alignment horizontal="right"/>
    </xf>
    <xf numFmtId="0" fontId="14" fillId="2" borderId="0" xfId="1" applyFont="1" applyAlignment="1">
      <alignment horizontal="right"/>
    </xf>
    <xf numFmtId="0" fontId="14" fillId="2" borderId="0" xfId="1" applyFont="1">
      <alignment horizontal="left"/>
    </xf>
    <xf numFmtId="0" fontId="15" fillId="4" borderId="0" xfId="1" applyFont="1" applyFill="1" applyAlignment="1"/>
    <xf numFmtId="0" fontId="14" fillId="2" borderId="0" xfId="1" applyFont="1" applyAlignment="1"/>
    <xf numFmtId="3" fontId="14" fillId="2" borderId="0" xfId="1" applyNumberFormat="1" applyFont="1" applyAlignment="1">
      <alignment horizontal="right"/>
    </xf>
    <xf numFmtId="0" fontId="14" fillId="2" borderId="0" xfId="1" applyFont="1" applyBorder="1" applyAlignment="1"/>
    <xf numFmtId="3" fontId="14" fillId="2" borderId="0" xfId="1" applyNumberFormat="1" applyFont="1" applyBorder="1" applyAlignment="1">
      <alignment horizontal="right"/>
    </xf>
    <xf numFmtId="0" fontId="42" fillId="2" borderId="0" xfId="1" applyFont="1" applyBorder="1" applyAlignment="1"/>
    <xf numFmtId="3" fontId="42" fillId="2" borderId="0" xfId="1" applyNumberFormat="1" applyFont="1" applyBorder="1" applyAlignment="1">
      <alignment horizontal="right"/>
    </xf>
    <xf numFmtId="0" fontId="14" fillId="2" borderId="25" xfId="1" applyFont="1" applyBorder="1">
      <alignment horizontal="left"/>
    </xf>
    <xf numFmtId="0" fontId="14" fillId="2" borderId="0" xfId="1" applyFont="1" applyBorder="1">
      <alignment horizontal="left"/>
    </xf>
    <xf numFmtId="0" fontId="14" fillId="2" borderId="34" xfId="1" applyFont="1" applyBorder="1">
      <alignment horizontal="left"/>
    </xf>
    <xf numFmtId="0" fontId="42" fillId="30" borderId="4" xfId="1" applyFont="1" applyFill="1" applyBorder="1" applyAlignment="1"/>
    <xf numFmtId="3" fontId="42" fillId="30" borderId="36" xfId="1" applyNumberFormat="1" applyFont="1" applyFill="1" applyBorder="1" applyAlignment="1">
      <alignment horizontal="right"/>
    </xf>
    <xf numFmtId="3" fontId="42" fillId="30" borderId="57" xfId="1" applyNumberFormat="1" applyFont="1" applyFill="1" applyBorder="1" applyAlignment="1">
      <alignment horizontal="right"/>
    </xf>
    <xf numFmtId="0" fontId="42" fillId="30" borderId="4" xfId="1" applyFont="1" applyFill="1" applyBorder="1">
      <alignment horizontal="left"/>
    </xf>
    <xf numFmtId="0" fontId="61" fillId="2" borderId="0" xfId="0" applyFont="1" applyFill="1" applyAlignment="1"/>
    <xf numFmtId="0" fontId="15" fillId="4" borderId="0" xfId="1" applyNumberFormat="1" applyFont="1" applyFill="1" applyAlignment="1">
      <alignment horizontal="center"/>
    </xf>
    <xf numFmtId="0" fontId="42" fillId="2" borderId="1" xfId="1" applyFont="1" applyBorder="1" applyAlignment="1"/>
    <xf numFmtId="3" fontId="42" fillId="2" borderId="1" xfId="1" applyNumberFormat="1" applyFont="1" applyBorder="1" applyAlignment="1">
      <alignment horizontal="right"/>
    </xf>
    <xf numFmtId="0" fontId="14" fillId="2" borderId="0" xfId="1" applyFont="1" applyAlignment="1">
      <alignment horizontal="center"/>
    </xf>
    <xf numFmtId="0" fontId="0" fillId="0" borderId="25" xfId="0" applyFont="1" applyBorder="1"/>
    <xf numFmtId="4" fontId="3" fillId="2" borderId="25" xfId="1" applyNumberFormat="1" applyFont="1" applyBorder="1" applyAlignment="1">
      <alignment horizontal="center"/>
    </xf>
    <xf numFmtId="0" fontId="3" fillId="2" borderId="25" xfId="1" applyFont="1" applyBorder="1" applyAlignment="1">
      <alignment horizontal="center"/>
    </xf>
    <xf numFmtId="0" fontId="3" fillId="2" borderId="34" xfId="1" applyFont="1" applyBorder="1">
      <alignment horizontal="left"/>
    </xf>
    <xf numFmtId="4" fontId="3" fillId="2" borderId="34" xfId="1" applyNumberFormat="1" applyFont="1" applyBorder="1" applyAlignment="1">
      <alignment horizontal="center"/>
    </xf>
    <xf numFmtId="0" fontId="3" fillId="2" borderId="34" xfId="1" applyFont="1" applyBorder="1" applyAlignment="1">
      <alignment horizontal="center"/>
    </xf>
    <xf numFmtId="0" fontId="62" fillId="2" borderId="0" xfId="0" applyFont="1" applyFill="1"/>
    <xf numFmtId="0" fontId="62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/>
    <xf numFmtId="3" fontId="14" fillId="2" borderId="0" xfId="0" applyNumberFormat="1" applyFont="1" applyFill="1" applyBorder="1"/>
    <xf numFmtId="10" fontId="14" fillId="2" borderId="0" xfId="3" applyNumberFormat="1" applyFont="1" applyFill="1" applyBorder="1"/>
    <xf numFmtId="179" fontId="14" fillId="2" borderId="0" xfId="3" applyNumberFormat="1" applyFont="1" applyFill="1" applyBorder="1" applyAlignment="1">
      <alignment horizontal="right"/>
    </xf>
    <xf numFmtId="0" fontId="42" fillId="2" borderId="1" xfId="0" applyFont="1" applyFill="1" applyBorder="1" applyAlignment="1">
      <alignment horizontal="center" vertical="center"/>
    </xf>
    <xf numFmtId="10" fontId="42" fillId="2" borderId="1" xfId="0" applyNumberFormat="1" applyFont="1" applyFill="1" applyBorder="1" applyAlignment="1">
      <alignment horizontal="right" vertical="center" wrapText="1"/>
    </xf>
    <xf numFmtId="180" fontId="14" fillId="2" borderId="0" xfId="0" applyNumberFormat="1" applyFont="1" applyFill="1" applyBorder="1"/>
    <xf numFmtId="180" fontId="14" fillId="2" borderId="1" xfId="0" applyNumberFormat="1" applyFont="1" applyFill="1" applyBorder="1"/>
    <xf numFmtId="9" fontId="14" fillId="2" borderId="1" xfId="3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center" vertical="top" wrapText="1"/>
    </xf>
    <xf numFmtId="181" fontId="60" fillId="2" borderId="0" xfId="0" applyNumberFormat="1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center" vertical="top" wrapText="1"/>
    </xf>
    <xf numFmtId="181" fontId="61" fillId="2" borderId="1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vertical="center" wrapText="1"/>
    </xf>
    <xf numFmtId="0" fontId="61" fillId="2" borderId="0" xfId="0" applyFont="1" applyFill="1" applyBorder="1" applyAlignment="1">
      <alignment vertical="center"/>
    </xf>
    <xf numFmtId="0" fontId="14" fillId="2" borderId="1" xfId="1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15" fillId="4" borderId="25" xfId="2" applyNumberFormat="1" applyFont="1" applyFill="1" applyBorder="1" applyAlignment="1">
      <alignment horizontal="right" vertical="center"/>
    </xf>
    <xf numFmtId="10" fontId="15" fillId="4" borderId="25" xfId="3" applyNumberFormat="1" applyFont="1" applyFill="1" applyBorder="1" applyAlignment="1">
      <alignment horizontal="right" vertical="center"/>
    </xf>
    <xf numFmtId="165" fontId="42" fillId="30" borderId="1" xfId="2" applyNumberFormat="1" applyFont="1" applyFill="1" applyBorder="1" applyAlignment="1">
      <alignment horizontal="right"/>
    </xf>
    <xf numFmtId="10" fontId="42" fillId="30" borderId="1" xfId="3" applyNumberFormat="1" applyFont="1" applyFill="1" applyBorder="1" applyAlignment="1">
      <alignment horizontal="right" vertical="center"/>
    </xf>
    <xf numFmtId="10" fontId="14" fillId="2" borderId="0" xfId="3" applyNumberFormat="1" applyFont="1" applyFill="1" applyBorder="1" applyAlignment="1">
      <alignment horizontal="right" vertical="center"/>
    </xf>
    <xf numFmtId="165" fontId="42" fillId="30" borderId="34" xfId="2" applyNumberFormat="1" applyFont="1" applyFill="1" applyBorder="1" applyAlignment="1">
      <alignment horizontal="right"/>
    </xf>
    <xf numFmtId="10" fontId="42" fillId="30" borderId="34" xfId="3" applyNumberFormat="1" applyFont="1" applyFill="1" applyBorder="1" applyAlignment="1">
      <alignment horizontal="right" vertical="center"/>
    </xf>
    <xf numFmtId="165" fontId="14" fillId="2" borderId="34" xfId="2" applyNumberFormat="1" applyFont="1" applyFill="1" applyBorder="1" applyAlignment="1">
      <alignment horizontal="left" vertical="center"/>
    </xf>
    <xf numFmtId="165" fontId="14" fillId="2" borderId="40" xfId="2" applyNumberFormat="1" applyFont="1" applyFill="1" applyBorder="1" applyAlignment="1">
      <alignment horizontal="left" vertical="center"/>
    </xf>
    <xf numFmtId="10" fontId="14" fillId="2" borderId="66" xfId="3" applyNumberFormat="1" applyFont="1" applyFill="1" applyBorder="1" applyAlignment="1">
      <alignment horizontal="right" vertical="center"/>
    </xf>
    <xf numFmtId="9" fontId="42" fillId="30" borderId="67" xfId="3" applyNumberFormat="1" applyFont="1" applyFill="1" applyBorder="1" applyAlignment="1">
      <alignment horizontal="right" vertical="center"/>
    </xf>
    <xf numFmtId="0" fontId="15" fillId="4" borderId="11" xfId="1" applyFont="1" applyFill="1" applyBorder="1" applyAlignment="1">
      <alignment horizontal="center"/>
    </xf>
    <xf numFmtId="0" fontId="14" fillId="2" borderId="2" xfId="1" applyFont="1" applyBorder="1" applyAlignment="1">
      <alignment horizontal="center"/>
    </xf>
    <xf numFmtId="3" fontId="14" fillId="2" borderId="0" xfId="1" applyNumberFormat="1" applyFont="1" applyAlignment="1">
      <alignment horizontal="center"/>
    </xf>
    <xf numFmtId="3" fontId="42" fillId="33" borderId="1" xfId="1" applyNumberFormat="1" applyFont="1" applyFill="1" applyBorder="1" applyAlignment="1">
      <alignment horizontal="center"/>
    </xf>
    <xf numFmtId="2" fontId="14" fillId="2" borderId="0" xfId="1" applyNumberFormat="1" applyFont="1" applyFill="1" applyAlignment="1">
      <alignment horizontal="left" indent="1"/>
    </xf>
    <xf numFmtId="2" fontId="14" fillId="2" borderId="0" xfId="1" applyNumberFormat="1" applyFont="1" applyFill="1" applyBorder="1" applyAlignment="1">
      <alignment horizontal="left" indent="1"/>
    </xf>
    <xf numFmtId="3" fontId="14" fillId="2" borderId="0" xfId="1" applyNumberFormat="1" applyFont="1" applyFill="1" applyBorder="1" applyAlignment="1">
      <alignment horizontal="center"/>
    </xf>
    <xf numFmtId="2" fontId="14" fillId="2" borderId="2" xfId="1" applyNumberFormat="1" applyFont="1" applyFill="1" applyBorder="1" applyAlignment="1">
      <alignment horizontal="left" indent="1"/>
    </xf>
    <xf numFmtId="3" fontId="14" fillId="2" borderId="2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Alignment="1">
      <alignment horizontal="left" indent="1"/>
    </xf>
    <xf numFmtId="0" fontId="42" fillId="2" borderId="3" xfId="1" applyFont="1" applyFill="1" applyBorder="1" applyAlignment="1"/>
    <xf numFmtId="10" fontId="42" fillId="2" borderId="3" xfId="3" applyNumberFormat="1" applyFont="1" applyFill="1" applyBorder="1" applyAlignment="1">
      <alignment horizontal="center"/>
    </xf>
    <xf numFmtId="0" fontId="42" fillId="2" borderId="0" xfId="1" applyFont="1" applyAlignment="1">
      <alignment horizontal="left"/>
    </xf>
    <xf numFmtId="17" fontId="14" fillId="2" borderId="0" xfId="1" applyNumberFormat="1" applyFont="1" applyAlignment="1">
      <alignment horizontal="left" indent="1"/>
    </xf>
    <xf numFmtId="0" fontId="42" fillId="2" borderId="25" xfId="1" applyFont="1" applyFill="1" applyBorder="1" applyAlignment="1"/>
    <xf numFmtId="10" fontId="42" fillId="2" borderId="25" xfId="3" applyNumberFormat="1" applyFont="1" applyFill="1" applyBorder="1" applyAlignment="1">
      <alignment horizontal="center"/>
    </xf>
    <xf numFmtId="0" fontId="15" fillId="4" borderId="58" xfId="1" applyNumberFormat="1" applyFont="1" applyFill="1" applyBorder="1" applyAlignment="1">
      <alignment horizontal="left" vertical="center"/>
    </xf>
    <xf numFmtId="0" fontId="15" fillId="4" borderId="58" xfId="2" applyNumberFormat="1" applyFont="1" applyFill="1" applyBorder="1" applyAlignment="1">
      <alignment horizontal="right" vertical="center"/>
    </xf>
    <xf numFmtId="10" fontId="15" fillId="4" borderId="59" xfId="3" applyNumberFormat="1" applyFont="1" applyFill="1" applyBorder="1" applyAlignment="1">
      <alignment horizontal="right" vertical="center"/>
    </xf>
    <xf numFmtId="10" fontId="15" fillId="31" borderId="60" xfId="3" applyNumberFormat="1" applyFont="1" applyFill="1" applyBorder="1" applyAlignment="1">
      <alignment horizontal="right" vertical="center"/>
    </xf>
    <xf numFmtId="0" fontId="42" fillId="30" borderId="61" xfId="2" applyNumberFormat="1" applyFont="1" applyFill="1" applyBorder="1" applyAlignment="1">
      <alignment vertical="center"/>
    </xf>
    <xf numFmtId="165" fontId="42" fillId="30" borderId="61" xfId="2" applyNumberFormat="1" applyFont="1" applyFill="1" applyBorder="1" applyAlignment="1">
      <alignment horizontal="center" vertical="center"/>
    </xf>
    <xf numFmtId="165" fontId="42" fillId="30" borderId="1" xfId="2" applyNumberFormat="1" applyFont="1" applyFill="1" applyBorder="1" applyAlignment="1">
      <alignment horizontal="center" vertical="center"/>
    </xf>
    <xf numFmtId="10" fontId="42" fillId="30" borderId="62" xfId="3" applyNumberFormat="1" applyFont="1" applyFill="1" applyBorder="1" applyAlignment="1">
      <alignment horizontal="right" vertical="center"/>
    </xf>
    <xf numFmtId="9" fontId="42" fillId="30" borderId="63" xfId="3" applyNumberFormat="1" applyFont="1" applyFill="1" applyBorder="1" applyAlignment="1">
      <alignment horizontal="right" vertical="center"/>
    </xf>
    <xf numFmtId="10" fontId="14" fillId="2" borderId="42" xfId="3" applyNumberFormat="1" applyFont="1" applyFill="1" applyBorder="1" applyAlignment="1">
      <alignment horizontal="right" vertical="center"/>
    </xf>
    <xf numFmtId="0" fontId="42" fillId="30" borderId="61" xfId="1" applyNumberFormat="1" applyFont="1" applyFill="1" applyBorder="1" applyAlignment="1">
      <alignment horizontal="left" vertical="center"/>
    </xf>
    <xf numFmtId="9" fontId="14" fillId="2" borderId="42" xfId="3" applyNumberFormat="1" applyFont="1" applyFill="1" applyBorder="1" applyAlignment="1">
      <alignment horizontal="right" vertical="center"/>
    </xf>
    <xf numFmtId="10" fontId="14" fillId="2" borderId="8" xfId="3" applyNumberFormat="1" applyFont="1" applyFill="1" applyBorder="1" applyAlignment="1">
      <alignment horizontal="right" vertical="center"/>
    </xf>
    <xf numFmtId="10" fontId="14" fillId="2" borderId="2" xfId="3" applyNumberFormat="1" applyFont="1" applyFill="1" applyBorder="1" applyAlignment="1">
      <alignment horizontal="right" vertical="center"/>
    </xf>
    <xf numFmtId="10" fontId="14" fillId="2" borderId="43" xfId="3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54" fillId="2" borderId="1" xfId="0" applyFont="1" applyFill="1" applyBorder="1" applyAlignment="1">
      <alignment horizontal="left"/>
    </xf>
    <xf numFmtId="3" fontId="42" fillId="30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3" fontId="58" fillId="2" borderId="0" xfId="1" applyNumberFormat="1" applyFont="1" applyFill="1" applyAlignment="1">
      <alignment horizontal="center"/>
    </xf>
    <xf numFmtId="3" fontId="2" fillId="2" borderId="0" xfId="1" applyNumberFormat="1" applyFont="1" applyAlignment="1">
      <alignment horizontal="center"/>
    </xf>
    <xf numFmtId="0" fontId="3" fillId="2" borderId="9" xfId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177" fontId="3" fillId="2" borderId="5" xfId="2" applyNumberFormat="1" applyFont="1" applyFill="1" applyBorder="1" applyAlignment="1">
      <alignment horizontal="center"/>
    </xf>
    <xf numFmtId="0" fontId="5" fillId="34" borderId="0" xfId="1" applyFont="1" applyFill="1" applyAlignment="1">
      <alignment horizontal="left"/>
    </xf>
    <xf numFmtId="0" fontId="5" fillId="34" borderId="0" xfId="1" applyFont="1" applyFill="1" applyAlignment="1">
      <alignment horizontal="center"/>
    </xf>
    <xf numFmtId="0" fontId="16" fillId="34" borderId="0" xfId="1" applyFont="1" applyFill="1" applyAlignment="1">
      <alignment horizontal="left"/>
    </xf>
    <xf numFmtId="0" fontId="16" fillId="34" borderId="0" xfId="1" applyFont="1" applyFill="1" applyAlignment="1">
      <alignment horizontal="center"/>
    </xf>
    <xf numFmtId="0" fontId="3" fillId="31" borderId="0" xfId="1" applyFont="1" applyFill="1">
      <alignment horizontal="left"/>
    </xf>
    <xf numFmtId="10" fontId="15" fillId="4" borderId="11" xfId="3" applyNumberFormat="1" applyFont="1" applyFill="1" applyBorder="1" applyAlignment="1">
      <alignment horizontal="center"/>
    </xf>
    <xf numFmtId="10" fontId="15" fillId="31" borderId="41" xfId="3" applyNumberFormat="1" applyFont="1" applyFill="1" applyBorder="1" applyAlignment="1">
      <alignment horizontal="center"/>
    </xf>
    <xf numFmtId="10" fontId="61" fillId="30" borderId="45" xfId="3" applyNumberFormat="1" applyFont="1" applyFill="1" applyBorder="1" applyAlignment="1">
      <alignment horizontal="center"/>
    </xf>
    <xf numFmtId="10" fontId="61" fillId="30" borderId="47" xfId="3" applyNumberFormat="1" applyFont="1" applyFill="1" applyBorder="1" applyAlignment="1">
      <alignment horizontal="center"/>
    </xf>
    <xf numFmtId="10" fontId="60" fillId="2" borderId="0" xfId="3" applyNumberFormat="1" applyFont="1" applyFill="1" applyBorder="1" applyAlignment="1">
      <alignment horizontal="center"/>
    </xf>
    <xf numFmtId="10" fontId="60" fillId="2" borderId="42" xfId="3" applyNumberFormat="1" applyFont="1" applyFill="1" applyBorder="1" applyAlignment="1">
      <alignment horizontal="center"/>
    </xf>
    <xf numFmtId="174" fontId="60" fillId="2" borderId="42" xfId="3" applyNumberFormat="1" applyFont="1" applyFill="1" applyBorder="1" applyAlignment="1">
      <alignment horizontal="center"/>
    </xf>
    <xf numFmtId="10" fontId="60" fillId="2" borderId="43" xfId="3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6" fontId="14" fillId="2" borderId="0" xfId="0" applyNumberFormat="1" applyFont="1" applyFill="1" applyAlignment="1">
      <alignment horizontal="center"/>
    </xf>
    <xf numFmtId="3" fontId="15" fillId="4" borderId="0" xfId="1" applyNumberFormat="1" applyFont="1" applyFill="1" applyAlignment="1">
      <alignment horizontal="right"/>
    </xf>
    <xf numFmtId="3" fontId="14" fillId="2" borderId="0" xfId="2" applyNumberFormat="1" applyFont="1" applyFill="1" applyAlignment="1">
      <alignment horizontal="right"/>
    </xf>
    <xf numFmtId="3" fontId="14" fillId="2" borderId="25" xfId="1" applyNumberFormat="1" applyFont="1" applyBorder="1" applyAlignment="1">
      <alignment horizontal="right"/>
    </xf>
    <xf numFmtId="3" fontId="14" fillId="2" borderId="34" xfId="1" applyNumberFormat="1" applyFont="1" applyBorder="1" applyAlignment="1">
      <alignment horizontal="right"/>
    </xf>
    <xf numFmtId="3" fontId="3" fillId="2" borderId="0" xfId="1" applyNumberFormat="1" applyFont="1" applyAlignment="1">
      <alignment horizontal="right"/>
    </xf>
    <xf numFmtId="171" fontId="14" fillId="2" borderId="0" xfId="2" applyNumberFormat="1" applyFont="1" applyFill="1" applyAlignment="1">
      <alignment horizontal="center"/>
    </xf>
    <xf numFmtId="0" fontId="60" fillId="2" borderId="0" xfId="1" applyNumberFormat="1" applyFont="1" applyFill="1" applyBorder="1" applyAlignment="1">
      <alignment horizontal="left" indent="1"/>
    </xf>
    <xf numFmtId="10" fontId="14" fillId="2" borderId="0" xfId="3" applyNumberFormat="1" applyFont="1" applyFill="1" applyAlignment="1">
      <alignment vertical="center"/>
    </xf>
    <xf numFmtId="10" fontId="0" fillId="2" borderId="0" xfId="3" applyNumberFormat="1" applyFont="1" applyFill="1"/>
    <xf numFmtId="0" fontId="14" fillId="0" borderId="0" xfId="0" applyFont="1" applyFill="1"/>
    <xf numFmtId="165" fontId="14" fillId="0" borderId="5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10" fontId="14" fillId="0" borderId="6" xfId="3" applyNumberFormat="1" applyFont="1" applyFill="1" applyBorder="1" applyAlignment="1">
      <alignment horizontal="right" vertical="center"/>
    </xf>
    <xf numFmtId="10" fontId="14" fillId="0" borderId="0" xfId="3" applyNumberFormat="1" applyFont="1" applyFill="1" applyBorder="1" applyAlignment="1">
      <alignment horizontal="right" vertical="center"/>
    </xf>
    <xf numFmtId="10" fontId="14" fillId="0" borderId="42" xfId="3" applyNumberFormat="1" applyFont="1" applyFill="1" applyBorder="1" applyAlignment="1">
      <alignment horizontal="right" vertical="center"/>
    </xf>
    <xf numFmtId="165" fontId="14" fillId="0" borderId="7" xfId="2" applyNumberFormat="1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/>
    </xf>
    <xf numFmtId="10" fontId="14" fillId="0" borderId="8" xfId="3" applyNumberFormat="1" applyFont="1" applyFill="1" applyBorder="1" applyAlignment="1">
      <alignment horizontal="right" vertical="center"/>
    </xf>
    <xf numFmtId="10" fontId="14" fillId="0" borderId="2" xfId="3" applyNumberFormat="1" applyFont="1" applyFill="1" applyBorder="1" applyAlignment="1">
      <alignment horizontal="right" vertical="center"/>
    </xf>
    <xf numFmtId="10" fontId="14" fillId="0" borderId="43" xfId="3" applyNumberFormat="1" applyFont="1" applyFill="1" applyBorder="1" applyAlignment="1">
      <alignment horizontal="right" vertical="center"/>
    </xf>
    <xf numFmtId="165" fontId="60" fillId="2" borderId="7" xfId="2" applyNumberFormat="1" applyFont="1" applyFill="1" applyBorder="1" applyAlignment="1">
      <alignment horizontal="left"/>
    </xf>
    <xf numFmtId="165" fontId="60" fillId="2" borderId="2" xfId="2" applyNumberFormat="1" applyFont="1" applyFill="1" applyBorder="1" applyAlignment="1">
      <alignment horizontal="left"/>
    </xf>
    <xf numFmtId="10" fontId="60" fillId="2" borderId="8" xfId="3" applyNumberFormat="1" applyFont="1" applyFill="1" applyBorder="1" applyAlignment="1">
      <alignment horizontal="right"/>
    </xf>
    <xf numFmtId="10" fontId="60" fillId="2" borderId="2" xfId="3" applyNumberFormat="1" applyFont="1" applyFill="1" applyBorder="1" applyAlignment="1">
      <alignment horizontal="right"/>
    </xf>
    <xf numFmtId="10" fontId="60" fillId="2" borderId="43" xfId="3" applyNumberFormat="1" applyFont="1" applyFill="1" applyBorder="1" applyAlignment="1">
      <alignment horizontal="right"/>
    </xf>
    <xf numFmtId="165" fontId="60" fillId="0" borderId="5" xfId="2" applyNumberFormat="1" applyFont="1" applyFill="1" applyBorder="1" applyAlignment="1">
      <alignment horizontal="right"/>
    </xf>
    <xf numFmtId="165" fontId="60" fillId="0" borderId="0" xfId="2" applyNumberFormat="1" applyFont="1" applyFill="1" applyBorder="1" applyAlignment="1">
      <alignment horizontal="right"/>
    </xf>
    <xf numFmtId="10" fontId="60" fillId="0" borderId="6" xfId="3" applyNumberFormat="1" applyFont="1" applyFill="1" applyBorder="1" applyAlignment="1">
      <alignment horizontal="right"/>
    </xf>
    <xf numFmtId="10" fontId="60" fillId="0" borderId="0" xfId="3" applyNumberFormat="1" applyFont="1" applyFill="1" applyBorder="1" applyAlignment="1">
      <alignment horizontal="center"/>
    </xf>
    <xf numFmtId="174" fontId="60" fillId="0" borderId="42" xfId="3" applyNumberFormat="1" applyFont="1" applyFill="1" applyBorder="1" applyAlignment="1">
      <alignment horizontal="center"/>
    </xf>
    <xf numFmtId="165" fontId="60" fillId="0" borderId="7" xfId="2" applyNumberFormat="1" applyFont="1" applyFill="1" applyBorder="1" applyAlignment="1">
      <alignment horizontal="right"/>
    </xf>
    <xf numFmtId="165" fontId="60" fillId="0" borderId="2" xfId="2" applyNumberFormat="1" applyFont="1" applyFill="1" applyBorder="1" applyAlignment="1">
      <alignment horizontal="right"/>
    </xf>
    <xf numFmtId="10" fontId="60" fillId="0" borderId="8" xfId="3" applyNumberFormat="1" applyFont="1" applyFill="1" applyBorder="1" applyAlignment="1">
      <alignment horizontal="right"/>
    </xf>
    <xf numFmtId="10" fontId="60" fillId="0" borderId="2" xfId="3" applyNumberFormat="1" applyFont="1" applyFill="1" applyBorder="1" applyAlignment="1">
      <alignment horizontal="center"/>
    </xf>
    <xf numFmtId="9" fontId="60" fillId="0" borderId="43" xfId="3" applyNumberFormat="1" applyFont="1" applyFill="1" applyBorder="1" applyAlignment="1">
      <alignment horizontal="center"/>
    </xf>
    <xf numFmtId="175" fontId="60" fillId="0" borderId="2" xfId="2" applyNumberFormat="1" applyFont="1" applyFill="1" applyBorder="1" applyAlignment="1">
      <alignment horizontal="right"/>
    </xf>
    <xf numFmtId="0" fontId="14" fillId="2" borderId="5" xfId="2" applyNumberFormat="1" applyFont="1" applyFill="1" applyBorder="1" applyAlignment="1">
      <alignment horizontal="left" vertical="center" indent="1"/>
    </xf>
    <xf numFmtId="0" fontId="14" fillId="2" borderId="5" xfId="1" applyNumberFormat="1" applyFont="1" applyFill="1" applyBorder="1" applyAlignment="1">
      <alignment horizontal="left" vertical="center" indent="1"/>
    </xf>
    <xf numFmtId="0" fontId="14" fillId="2" borderId="5" xfId="1" applyFont="1" applyFill="1" applyBorder="1" applyAlignment="1">
      <alignment horizontal="left" vertical="center" indent="1"/>
    </xf>
    <xf numFmtId="0" fontId="14" fillId="0" borderId="5" xfId="1" applyFont="1" applyFill="1" applyBorder="1" applyAlignment="1">
      <alignment horizontal="left" vertical="center" indent="1"/>
    </xf>
    <xf numFmtId="0" fontId="14" fillId="0" borderId="7" xfId="1" applyFont="1" applyFill="1" applyBorder="1" applyAlignment="1">
      <alignment horizontal="left" vertical="center" indent="1"/>
    </xf>
    <xf numFmtId="0" fontId="70" fillId="2" borderId="0" xfId="0" applyFont="1" applyFill="1" applyAlignment="1">
      <alignment horizontal="left" indent="1"/>
    </xf>
    <xf numFmtId="0" fontId="14" fillId="2" borderId="0" xfId="1" applyFont="1" applyAlignment="1">
      <alignment horizontal="left" indent="1"/>
    </xf>
    <xf numFmtId="3" fontId="60" fillId="2" borderId="11" xfId="1" applyNumberFormat="1" applyFont="1" applyFill="1" applyBorder="1" applyAlignment="1">
      <alignment horizontal="right"/>
    </xf>
    <xf numFmtId="3" fontId="60" fillId="2" borderId="11" xfId="1" applyNumberFormat="1" applyFont="1" applyFill="1" applyBorder="1" applyAlignment="1">
      <alignment horizontal="center"/>
    </xf>
    <xf numFmtId="0" fontId="60" fillId="2" borderId="34" xfId="1" applyFont="1" applyFill="1" applyBorder="1">
      <alignment horizontal="left"/>
    </xf>
    <xf numFmtId="0" fontId="60" fillId="2" borderId="34" xfId="1" applyFont="1" applyFill="1" applyBorder="1" applyAlignment="1">
      <alignment horizontal="right"/>
    </xf>
    <xf numFmtId="3" fontId="60" fillId="2" borderId="34" xfId="1" applyNumberFormat="1" applyFont="1" applyFill="1" applyBorder="1" applyAlignment="1">
      <alignment horizontal="right"/>
    </xf>
    <xf numFmtId="3" fontId="60" fillId="2" borderId="34" xfId="1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1"/>
    </xf>
    <xf numFmtId="165" fontId="14" fillId="0" borderId="5" xfId="2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left" vertical="center"/>
    </xf>
    <xf numFmtId="10" fontId="14" fillId="0" borderId="66" xfId="3" applyNumberFormat="1" applyFont="1" applyFill="1" applyBorder="1" applyAlignment="1">
      <alignment horizontal="right" vertical="center"/>
    </xf>
    <xf numFmtId="165" fontId="14" fillId="0" borderId="40" xfId="2" applyNumberFormat="1" applyFont="1" applyFill="1" applyBorder="1" applyAlignment="1">
      <alignment horizontal="left" vertical="center"/>
    </xf>
    <xf numFmtId="165" fontId="14" fillId="0" borderId="34" xfId="2" applyNumberFormat="1" applyFont="1" applyFill="1" applyBorder="1" applyAlignment="1">
      <alignment horizontal="left" vertical="center"/>
    </xf>
    <xf numFmtId="10" fontId="14" fillId="0" borderId="34" xfId="3" applyNumberFormat="1" applyFont="1" applyFill="1" applyBorder="1" applyAlignment="1">
      <alignment horizontal="right" vertical="center"/>
    </xf>
    <xf numFmtId="174" fontId="14" fillId="0" borderId="42" xfId="3" applyNumberFormat="1" applyFont="1" applyFill="1" applyBorder="1" applyAlignment="1">
      <alignment horizontal="right" vertical="center"/>
    </xf>
    <xf numFmtId="174" fontId="14" fillId="0" borderId="68" xfId="3" applyNumberFormat="1" applyFont="1" applyFill="1" applyBorder="1" applyAlignment="1">
      <alignment horizontal="right" vertical="center"/>
    </xf>
    <xf numFmtId="165" fontId="42" fillId="30" borderId="32" xfId="2" applyNumberFormat="1" applyFont="1" applyFill="1" applyBorder="1" applyAlignment="1">
      <alignment horizontal="center" vertical="center"/>
    </xf>
    <xf numFmtId="165" fontId="42" fillId="30" borderId="3" xfId="2" applyNumberFormat="1" applyFont="1" applyFill="1" applyBorder="1" applyAlignment="1">
      <alignment horizontal="center" vertical="center"/>
    </xf>
    <xf numFmtId="10" fontId="42" fillId="30" borderId="69" xfId="3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60" fillId="2" borderId="0" xfId="0" applyNumberFormat="1" applyFont="1" applyFill="1" applyBorder="1" applyAlignment="1">
      <alignment horizontal="right" vertical="center"/>
    </xf>
    <xf numFmtId="4" fontId="14" fillId="2" borderId="34" xfId="0" applyNumberFormat="1" applyFont="1" applyFill="1" applyBorder="1" applyAlignment="1">
      <alignment horizontal="right" vertical="center"/>
    </xf>
    <xf numFmtId="10" fontId="63" fillId="2" borderId="13" xfId="74" applyNumberFormat="1" applyFont="1" applyFill="1" applyBorder="1" applyAlignment="1">
      <alignment horizontal="right" vertical="center"/>
    </xf>
    <xf numFmtId="10" fontId="64" fillId="2" borderId="13" xfId="74" applyNumberFormat="1" applyFont="1" applyFill="1" applyBorder="1" applyAlignment="1">
      <alignment horizontal="right" vertical="center"/>
    </xf>
    <xf numFmtId="3" fontId="14" fillId="2" borderId="34" xfId="0" applyNumberFormat="1" applyFont="1" applyFill="1" applyBorder="1" applyAlignment="1">
      <alignment horizontal="right" vertical="center"/>
    </xf>
    <xf numFmtId="10" fontId="64" fillId="2" borderId="14" xfId="74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3" fontId="60" fillId="2" borderId="5" xfId="0" applyNumberFormat="1" applyFont="1" applyFill="1" applyBorder="1" applyAlignment="1">
      <alignment horizontal="right" vertical="center"/>
    </xf>
    <xf numFmtId="4" fontId="14" fillId="2" borderId="40" xfId="0" applyNumberFormat="1" applyFont="1" applyFill="1" applyBorder="1" applyAlignment="1">
      <alignment horizontal="right" vertical="center"/>
    </xf>
    <xf numFmtId="3" fontId="42" fillId="36" borderId="32" xfId="0" applyNumberFormat="1" applyFont="1" applyFill="1" applyBorder="1" applyAlignment="1">
      <alignment horizontal="right" vertical="center"/>
    </xf>
    <xf numFmtId="3" fontId="42" fillId="36" borderId="3" xfId="0" applyNumberFormat="1" applyFont="1" applyFill="1" applyBorder="1" applyAlignment="1">
      <alignment horizontal="right" vertical="center"/>
    </xf>
    <xf numFmtId="10" fontId="42" fillId="36" borderId="8" xfId="3" applyNumberFormat="1" applyFont="1" applyFill="1" applyBorder="1" applyAlignment="1">
      <alignment horizontal="right" vertical="center"/>
    </xf>
    <xf numFmtId="3" fontId="14" fillId="2" borderId="40" xfId="0" applyNumberFormat="1" applyFont="1" applyFill="1" applyBorder="1" applyAlignment="1">
      <alignment horizontal="right" vertical="center"/>
    </xf>
    <xf numFmtId="10" fontId="14" fillId="2" borderId="68" xfId="3" applyNumberFormat="1" applyFont="1" applyFill="1" applyBorder="1" applyAlignment="1">
      <alignment horizontal="right" vertical="center"/>
    </xf>
    <xf numFmtId="10" fontId="63" fillId="36" borderId="70" xfId="74" applyNumberFormat="1" applyFont="1" applyFill="1" applyBorder="1" applyAlignment="1">
      <alignment horizontal="right" vertical="center"/>
    </xf>
    <xf numFmtId="10" fontId="42" fillId="36" borderId="67" xfId="3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42" fillId="36" borderId="32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0" fontId="60" fillId="2" borderId="6" xfId="0" applyFont="1" applyFill="1" applyBorder="1" applyAlignment="1">
      <alignment horizontal="left" vertical="center"/>
    </xf>
    <xf numFmtId="0" fontId="60" fillId="2" borderId="66" xfId="0" applyFont="1" applyFill="1" applyBorder="1" applyAlignment="1">
      <alignment vertical="center" wrapText="1"/>
    </xf>
    <xf numFmtId="0" fontId="61" fillId="36" borderId="33" xfId="0" applyFont="1" applyFill="1" applyBorder="1" applyAlignment="1">
      <alignment vertical="center" wrapText="1"/>
    </xf>
    <xf numFmtId="0" fontId="15" fillId="4" borderId="4" xfId="2" applyNumberFormat="1" applyFont="1" applyFill="1" applyBorder="1" applyAlignment="1">
      <alignment horizontal="center" vertical="center"/>
    </xf>
    <xf numFmtId="0" fontId="15" fillId="4" borderId="36" xfId="2" applyNumberFormat="1" applyFont="1" applyFill="1" applyBorder="1" applyAlignment="1">
      <alignment horizontal="center" vertical="center"/>
    </xf>
    <xf numFmtId="10" fontId="15" fillId="4" borderId="57" xfId="3" applyNumberFormat="1" applyFont="1" applyFill="1" applyBorder="1" applyAlignment="1">
      <alignment horizontal="center" vertical="center"/>
    </xf>
    <xf numFmtId="10" fontId="15" fillId="4" borderId="73" xfId="3" applyNumberFormat="1" applyFont="1" applyFill="1" applyBorder="1" applyAlignment="1">
      <alignment horizontal="center" vertical="center"/>
    </xf>
    <xf numFmtId="10" fontId="15" fillId="31" borderId="72" xfId="3" applyNumberFormat="1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left" vertical="center"/>
    </xf>
    <xf numFmtId="0" fontId="14" fillId="2" borderId="5" xfId="1" applyNumberFormat="1" applyFont="1" applyFill="1" applyBorder="1" applyAlignment="1">
      <alignment horizontal="left" vertical="center"/>
    </xf>
    <xf numFmtId="0" fontId="14" fillId="2" borderId="40" xfId="1" applyNumberFormat="1" applyFont="1" applyFill="1" applyBorder="1" applyAlignment="1">
      <alignment horizontal="left" vertical="center"/>
    </xf>
    <xf numFmtId="0" fontId="42" fillId="30" borderId="32" xfId="2" applyNumberFormat="1" applyFont="1" applyFill="1" applyBorder="1" applyAlignment="1">
      <alignment vertical="center"/>
    </xf>
    <xf numFmtId="0" fontId="15" fillId="4" borderId="4" xfId="1" applyFont="1" applyFill="1" applyBorder="1" applyAlignment="1">
      <alignment horizontal="left" vertical="center"/>
    </xf>
    <xf numFmtId="10" fontId="15" fillId="4" borderId="36" xfId="3" applyNumberFormat="1" applyFont="1" applyFill="1" applyBorder="1" applyAlignment="1">
      <alignment horizontal="center" vertical="center"/>
    </xf>
    <xf numFmtId="0" fontId="42" fillId="30" borderId="61" xfId="2" applyNumberFormat="1" applyFont="1" applyFill="1" applyBorder="1" applyAlignment="1"/>
    <xf numFmtId="165" fontId="14" fillId="2" borderId="5" xfId="2" applyNumberFormat="1" applyFont="1" applyFill="1" applyBorder="1" applyAlignment="1">
      <alignment horizontal="left" indent="1"/>
    </xf>
    <xf numFmtId="0" fontId="14" fillId="2" borderId="5" xfId="1" applyFont="1" applyFill="1" applyBorder="1" applyAlignment="1">
      <alignment horizontal="left" indent="1"/>
    </xf>
    <xf numFmtId="0" fontId="14" fillId="2" borderId="7" xfId="1" applyFont="1" applyFill="1" applyBorder="1" applyAlignment="1">
      <alignment horizontal="left" indent="1"/>
    </xf>
    <xf numFmtId="165" fontId="14" fillId="2" borderId="2" xfId="2" applyNumberFormat="1" applyFont="1" applyFill="1" applyBorder="1" applyAlignment="1">
      <alignment horizontal="right"/>
    </xf>
    <xf numFmtId="165" fontId="42" fillId="30" borderId="40" xfId="2" applyNumberFormat="1" applyFont="1" applyFill="1" applyBorder="1" applyAlignment="1">
      <alignment horizontal="right"/>
    </xf>
    <xf numFmtId="10" fontId="42" fillId="30" borderId="66" xfId="3" applyNumberFormat="1" applyFont="1" applyFill="1" applyBorder="1" applyAlignment="1">
      <alignment horizontal="right" vertical="center"/>
    </xf>
    <xf numFmtId="165" fontId="14" fillId="2" borderId="5" xfId="2" applyNumberFormat="1" applyFont="1" applyFill="1" applyBorder="1" applyAlignment="1">
      <alignment horizontal="right"/>
    </xf>
    <xf numFmtId="165" fontId="42" fillId="30" borderId="61" xfId="2" applyNumberFormat="1" applyFont="1" applyFill="1" applyBorder="1" applyAlignment="1">
      <alignment horizontal="right"/>
    </xf>
    <xf numFmtId="165" fontId="14" fillId="2" borderId="7" xfId="2" applyNumberFormat="1" applyFont="1" applyFill="1" applyBorder="1" applyAlignment="1">
      <alignment horizontal="right"/>
    </xf>
    <xf numFmtId="0" fontId="15" fillId="4" borderId="9" xfId="2" applyNumberFormat="1" applyFont="1" applyFill="1" applyBorder="1" applyAlignment="1">
      <alignment horizontal="center"/>
    </xf>
    <xf numFmtId="0" fontId="15" fillId="4" borderId="11" xfId="2" applyNumberFormat="1" applyFont="1" applyFill="1" applyBorder="1" applyAlignment="1">
      <alignment horizontal="center"/>
    </xf>
    <xf numFmtId="10" fontId="15" fillId="4" borderId="10" xfId="3" applyNumberFormat="1" applyFont="1" applyFill="1" applyBorder="1" applyAlignment="1">
      <alignment horizontal="center"/>
    </xf>
    <xf numFmtId="9" fontId="42" fillId="30" borderId="68" xfId="3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0" fontId="53" fillId="2" borderId="0" xfId="0" applyFont="1" applyFill="1" applyAlignment="1">
      <alignment horizontal="left" wrapText="1"/>
    </xf>
    <xf numFmtId="0" fontId="70" fillId="0" borderId="1" xfId="0" applyFont="1" applyBorder="1" applyAlignment="1">
      <alignment horizontal="left" wrapText="1"/>
    </xf>
    <xf numFmtId="3" fontId="55" fillId="34" borderId="9" xfId="1" applyNumberFormat="1" applyFont="1" applyFill="1" applyBorder="1" applyAlignment="1">
      <alignment horizontal="center" vertical="center"/>
    </xf>
    <xf numFmtId="3" fontId="55" fillId="34" borderId="11" xfId="1" applyNumberFormat="1" applyFont="1" applyFill="1" applyBorder="1" applyAlignment="1">
      <alignment horizontal="center" vertical="center"/>
    </xf>
    <xf numFmtId="3" fontId="55" fillId="34" borderId="10" xfId="1" applyNumberFormat="1" applyFont="1" applyFill="1" applyBorder="1" applyAlignment="1">
      <alignment horizontal="center" vertical="center"/>
    </xf>
    <xf numFmtId="3" fontId="15" fillId="34" borderId="9" xfId="1" applyNumberFormat="1" applyFont="1" applyFill="1" applyBorder="1" applyAlignment="1">
      <alignment horizontal="center" vertical="center"/>
    </xf>
    <xf numFmtId="3" fontId="15" fillId="34" borderId="11" xfId="1" applyNumberFormat="1" applyFont="1" applyFill="1" applyBorder="1" applyAlignment="1">
      <alignment horizontal="center" vertical="center"/>
    </xf>
    <xf numFmtId="3" fontId="15" fillId="34" borderId="10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5" fillId="31" borderId="0" xfId="1" applyFont="1" applyFill="1" applyAlignment="1">
      <alignment horizontal="center"/>
    </xf>
    <xf numFmtId="0" fontId="3" fillId="2" borderId="0" xfId="1" applyAlignment="1">
      <alignment horizontal="left"/>
    </xf>
    <xf numFmtId="0" fontId="3" fillId="2" borderId="0" xfId="1" applyAlignment="1">
      <alignment horizontal="left" wrapText="1"/>
    </xf>
    <xf numFmtId="0" fontId="44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3" fontId="15" fillId="34" borderId="9" xfId="1" applyNumberFormat="1" applyFont="1" applyFill="1" applyBorder="1" applyAlignment="1">
      <alignment horizontal="center"/>
    </xf>
    <xf numFmtId="3" fontId="15" fillId="34" borderId="11" xfId="1" applyNumberFormat="1" applyFont="1" applyFill="1" applyBorder="1" applyAlignment="1">
      <alignment horizontal="center"/>
    </xf>
    <xf numFmtId="3" fontId="15" fillId="34" borderId="10" xfId="1" applyNumberFormat="1" applyFont="1" applyFill="1" applyBorder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horizontal="left"/>
    </xf>
    <xf numFmtId="10" fontId="42" fillId="30" borderId="0" xfId="3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16" fillId="31" borderId="0" xfId="1" applyFont="1" applyFill="1" applyAlignment="1">
      <alignment horizontal="center"/>
    </xf>
    <xf numFmtId="0" fontId="2" fillId="2" borderId="0" xfId="1" applyFont="1" applyAlignment="1">
      <alignment horizontal="center" wrapText="1"/>
    </xf>
    <xf numFmtId="0" fontId="2" fillId="2" borderId="0" xfId="1" applyFont="1" applyAlignment="1">
      <alignment horizontal="center"/>
    </xf>
    <xf numFmtId="3" fontId="2" fillId="2" borderId="0" xfId="1" applyNumberFormat="1" applyFont="1" applyBorder="1" applyAlignment="1">
      <alignment horizontal="center" wrapText="1"/>
    </xf>
    <xf numFmtId="3" fontId="2" fillId="2" borderId="0" xfId="1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55" fillId="34" borderId="64" xfId="1" applyNumberFormat="1" applyFont="1" applyFill="1" applyBorder="1" applyAlignment="1">
      <alignment horizontal="center" vertical="center"/>
    </xf>
    <xf numFmtId="3" fontId="55" fillId="34" borderId="65" xfId="1" applyNumberFormat="1" applyFont="1" applyFill="1" applyBorder="1" applyAlignment="1">
      <alignment horizontal="center" vertical="center"/>
    </xf>
    <xf numFmtId="3" fontId="55" fillId="34" borderId="41" xfId="1" applyNumberFormat="1" applyFont="1" applyFill="1" applyBorder="1" applyAlignment="1">
      <alignment horizontal="center" vertical="center"/>
    </xf>
    <xf numFmtId="0" fontId="15" fillId="4" borderId="71" xfId="1" applyFont="1" applyFill="1" applyBorder="1" applyAlignment="1">
      <alignment horizontal="center" vertical="center"/>
    </xf>
    <xf numFmtId="0" fontId="15" fillId="4" borderId="72" xfId="1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top" wrapText="1"/>
    </xf>
    <xf numFmtId="0" fontId="60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9" fontId="14" fillId="2" borderId="0" xfId="3" applyFont="1" applyFill="1" applyAlignment="1">
      <alignment horizontal="center"/>
    </xf>
  </cellXfs>
  <cellStyles count="11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rmal 9" xfId="113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4"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67447"/>
      <color rgb="FFB6DA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32</xdr:row>
      <xdr:rowOff>48619</xdr:rowOff>
    </xdr:from>
    <xdr:to>
      <xdr:col>7</xdr:col>
      <xdr:colOff>836359</xdr:colOff>
      <xdr:row>44</xdr:row>
      <xdr:rowOff>152401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6" y="6173194"/>
          <a:ext cx="4989258" cy="238978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77</xdr:row>
      <xdr:rowOff>66676</xdr:rowOff>
    </xdr:from>
    <xdr:to>
      <xdr:col>8</xdr:col>
      <xdr:colOff>703424</xdr:colOff>
      <xdr:row>90</xdr:row>
      <xdr:rowOff>75722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14773276"/>
          <a:ext cx="8513924" cy="2485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32</xdr:row>
      <xdr:rowOff>142662</xdr:rowOff>
    </xdr:from>
    <xdr:to>
      <xdr:col>11</xdr:col>
      <xdr:colOff>247650</xdr:colOff>
      <xdr:row>47</xdr:row>
      <xdr:rowOff>1028250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5124237"/>
          <a:ext cx="6057900" cy="3171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26</xdr:row>
      <xdr:rowOff>98033</xdr:rowOff>
    </xdr:from>
    <xdr:to>
      <xdr:col>2</xdr:col>
      <xdr:colOff>1009573</xdr:colOff>
      <xdr:row>26</xdr:row>
      <xdr:rowOff>2314575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974833"/>
          <a:ext cx="4638598" cy="2216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33</xdr:row>
      <xdr:rowOff>118835</xdr:rowOff>
    </xdr:from>
    <xdr:to>
      <xdr:col>7</xdr:col>
      <xdr:colOff>276225</xdr:colOff>
      <xdr:row>41</xdr:row>
      <xdr:rowOff>132683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5957660"/>
          <a:ext cx="5762625" cy="283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36</xdr:row>
      <xdr:rowOff>106852</xdr:rowOff>
    </xdr:from>
    <xdr:to>
      <xdr:col>6</xdr:col>
      <xdr:colOff>238125</xdr:colOff>
      <xdr:row>52</xdr:row>
      <xdr:rowOff>19784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6269527"/>
          <a:ext cx="4991100" cy="2503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1"/>
  <sheetViews>
    <sheetView tabSelected="1" zoomScaleNormal="100" workbookViewId="0"/>
  </sheetViews>
  <sheetFormatPr baseColWidth="10" defaultColWidth="11.5703125" defaultRowHeight="12.75"/>
  <cols>
    <col min="1" max="1" width="12.140625" style="418" customWidth="1"/>
    <col min="2" max="9" width="11.140625" style="418" customWidth="1"/>
    <col min="10" max="16384" width="11.5703125" style="399"/>
  </cols>
  <sheetData>
    <row r="1" spans="1:9">
      <c r="A1" s="249" t="s">
        <v>642</v>
      </c>
    </row>
    <row r="2" spans="1:9" ht="15.75">
      <c r="A2" s="640" t="s">
        <v>255</v>
      </c>
      <c r="B2" s="640"/>
      <c r="C2" s="640"/>
      <c r="D2" s="640"/>
      <c r="E2" s="640"/>
      <c r="F2" s="640"/>
      <c r="G2" s="640"/>
      <c r="H2" s="640"/>
      <c r="I2" s="640"/>
    </row>
    <row r="3" spans="1:9" ht="13.5" thickBot="1"/>
    <row r="4" spans="1:9">
      <c r="A4" s="463" t="s">
        <v>313</v>
      </c>
      <c r="B4" s="463" t="s">
        <v>218</v>
      </c>
      <c r="C4" s="463" t="s">
        <v>219</v>
      </c>
      <c r="D4" s="463" t="s">
        <v>220</v>
      </c>
      <c r="E4" s="463" t="s">
        <v>221</v>
      </c>
      <c r="F4" s="463" t="s">
        <v>222</v>
      </c>
      <c r="G4" s="463" t="s">
        <v>223</v>
      </c>
      <c r="H4" s="463" t="s">
        <v>224</v>
      </c>
      <c r="I4" s="463" t="s">
        <v>225</v>
      </c>
    </row>
    <row r="5" spans="1:9" ht="13.5" thickBot="1">
      <c r="A5" s="464"/>
      <c r="B5" s="464" t="s">
        <v>226</v>
      </c>
      <c r="C5" s="464" t="s">
        <v>227</v>
      </c>
      <c r="D5" s="464" t="s">
        <v>226</v>
      </c>
      <c r="E5" s="464" t="s">
        <v>228</v>
      </c>
      <c r="F5" s="464" t="s">
        <v>226</v>
      </c>
      <c r="G5" s="464" t="s">
        <v>226</v>
      </c>
      <c r="H5" s="464" t="s">
        <v>226</v>
      </c>
      <c r="I5" s="464" t="s">
        <v>226</v>
      </c>
    </row>
    <row r="6" spans="1:9">
      <c r="A6" s="356">
        <v>2008</v>
      </c>
      <c r="B6" s="465">
        <v>1267866.580079</v>
      </c>
      <c r="C6" s="465">
        <v>179870495.37399676</v>
      </c>
      <c r="D6" s="465">
        <v>1602597.0080210001</v>
      </c>
      <c r="E6" s="465">
        <v>3685931.4598570857</v>
      </c>
      <c r="F6" s="465">
        <v>345109.27027199999</v>
      </c>
      <c r="G6" s="465">
        <v>5243278.2475079317</v>
      </c>
      <c r="H6" s="465">
        <v>39037.065934999999</v>
      </c>
      <c r="I6" s="465">
        <v>16000</v>
      </c>
    </row>
    <row r="7" spans="1:9">
      <c r="A7" s="356">
        <v>2009</v>
      </c>
      <c r="B7" s="465">
        <v>1276249.2028350001</v>
      </c>
      <c r="C7" s="465">
        <v>183994714.39928088</v>
      </c>
      <c r="D7" s="465">
        <v>1512931.0674319996</v>
      </c>
      <c r="E7" s="465">
        <v>3922708.8843694869</v>
      </c>
      <c r="F7" s="465">
        <v>302459.11290999997</v>
      </c>
      <c r="G7" s="465">
        <v>4418768.325600001</v>
      </c>
      <c r="H7" s="465">
        <v>37502.627191</v>
      </c>
      <c r="I7" s="465">
        <v>12000</v>
      </c>
    </row>
    <row r="8" spans="1:9">
      <c r="A8" s="356">
        <v>2010</v>
      </c>
      <c r="B8" s="465">
        <v>1247184.0293920003</v>
      </c>
      <c r="C8" s="465">
        <v>164084409.31560928</v>
      </c>
      <c r="D8" s="465">
        <v>1470449.7064990001</v>
      </c>
      <c r="E8" s="465">
        <v>3640465.9170745406</v>
      </c>
      <c r="F8" s="465">
        <v>261989.60579399994</v>
      </c>
      <c r="G8" s="465">
        <v>6042644.2223000005</v>
      </c>
      <c r="H8" s="465">
        <v>33847.813441999999</v>
      </c>
      <c r="I8" s="465">
        <v>17000</v>
      </c>
    </row>
    <row r="9" spans="1:9">
      <c r="A9" s="356">
        <v>2011</v>
      </c>
      <c r="B9" s="465">
        <v>1235345.0680179999</v>
      </c>
      <c r="C9" s="465">
        <v>166186737.65759215</v>
      </c>
      <c r="D9" s="465">
        <v>1256382.6002110001</v>
      </c>
      <c r="E9" s="465">
        <v>3418862.5427760012</v>
      </c>
      <c r="F9" s="465">
        <v>230199.08238500002</v>
      </c>
      <c r="G9" s="465">
        <v>7010937.8915999997</v>
      </c>
      <c r="H9" s="465">
        <v>28881.790966</v>
      </c>
      <c r="I9" s="465">
        <v>19000</v>
      </c>
    </row>
    <row r="10" spans="1:9">
      <c r="A10" s="356">
        <v>2012</v>
      </c>
      <c r="B10" s="465">
        <v>1298761.3646879999</v>
      </c>
      <c r="C10" s="465">
        <v>161544686.25159043</v>
      </c>
      <c r="D10" s="465">
        <v>1281282.4314850001</v>
      </c>
      <c r="E10" s="465">
        <v>3480857.3450930165</v>
      </c>
      <c r="F10" s="465">
        <v>249236.15747600002</v>
      </c>
      <c r="G10" s="465">
        <v>6684539.3917999994</v>
      </c>
      <c r="H10" s="465">
        <v>26104.854507000004</v>
      </c>
      <c r="I10" s="465">
        <v>17000</v>
      </c>
    </row>
    <row r="11" spans="1:9">
      <c r="A11" s="356">
        <v>2013</v>
      </c>
      <c r="B11" s="465">
        <v>1375640.694202</v>
      </c>
      <c r="C11" s="465">
        <v>156257425.44059473</v>
      </c>
      <c r="D11" s="465">
        <v>1351273.4971160002</v>
      </c>
      <c r="E11" s="465">
        <v>3674282.9679788533</v>
      </c>
      <c r="F11" s="465">
        <v>266472.33039199992</v>
      </c>
      <c r="G11" s="465">
        <v>6680658.79</v>
      </c>
      <c r="H11" s="465">
        <v>23667.787452</v>
      </c>
      <c r="I11" s="465">
        <v>18000</v>
      </c>
    </row>
    <row r="12" spans="1:9">
      <c r="A12" s="356">
        <v>2014</v>
      </c>
      <c r="B12" s="465">
        <v>1377642.4148150005</v>
      </c>
      <c r="C12" s="465">
        <v>140097028.09351492</v>
      </c>
      <c r="D12" s="465">
        <v>1315475.3454159996</v>
      </c>
      <c r="E12" s="465">
        <v>3768147.1783280014</v>
      </c>
      <c r="F12" s="465">
        <v>277294.48258999997</v>
      </c>
      <c r="G12" s="465">
        <v>7192591.9308000002</v>
      </c>
      <c r="H12" s="465">
        <v>23105.261868000001</v>
      </c>
      <c r="I12" s="465">
        <v>17017.692465</v>
      </c>
    </row>
    <row r="13" spans="1:9">
      <c r="A13" s="356">
        <v>2015</v>
      </c>
      <c r="B13" s="465">
        <v>1700814.0358259997</v>
      </c>
      <c r="C13" s="465">
        <v>146822906.53713998</v>
      </c>
      <c r="D13" s="465">
        <v>1421513.070201</v>
      </c>
      <c r="E13" s="465">
        <v>4101567.7170699998</v>
      </c>
      <c r="F13" s="465">
        <v>315784.01908399991</v>
      </c>
      <c r="G13" s="465">
        <v>7320806.8476999998</v>
      </c>
      <c r="H13" s="465">
        <v>19510.729779000001</v>
      </c>
      <c r="I13" s="465">
        <v>20153.237616000002</v>
      </c>
    </row>
    <row r="14" spans="1:9">
      <c r="A14" s="356">
        <v>2016</v>
      </c>
      <c r="B14" s="465">
        <v>2353858.5579219996</v>
      </c>
      <c r="C14" s="465">
        <v>153005602.97612339</v>
      </c>
      <c r="D14" s="465">
        <v>1336835.1692190007</v>
      </c>
      <c r="E14" s="465">
        <v>4374355.6040669987</v>
      </c>
      <c r="F14" s="465">
        <v>314174.41007200006</v>
      </c>
      <c r="G14" s="465">
        <v>7663123.9877000004</v>
      </c>
      <c r="H14" s="465">
        <v>18789.004762</v>
      </c>
      <c r="I14" s="465">
        <v>25756.505005000006</v>
      </c>
    </row>
    <row r="15" spans="1:9">
      <c r="A15" s="354" t="s">
        <v>591</v>
      </c>
      <c r="B15" s="466">
        <f>B34</f>
        <v>2013834.3512000002</v>
      </c>
      <c r="C15" s="466">
        <f t="shared" ref="C15:I15" si="0">C34</f>
        <v>125342803.35954009</v>
      </c>
      <c r="D15" s="466">
        <f t="shared" si="0"/>
        <v>1208001.620107</v>
      </c>
      <c r="E15" s="466">
        <f t="shared" si="0"/>
        <v>3592950.3774909996</v>
      </c>
      <c r="F15" s="466">
        <f t="shared" si="0"/>
        <v>253335.67791800003</v>
      </c>
      <c r="G15" s="466">
        <f t="shared" si="0"/>
        <v>7052802.7602770003</v>
      </c>
      <c r="H15" s="466">
        <f t="shared" si="0"/>
        <v>15125.651765999999</v>
      </c>
      <c r="I15" s="466">
        <f t="shared" si="0"/>
        <v>23220.604176999997</v>
      </c>
    </row>
    <row r="16" spans="1:9">
      <c r="A16" s="467" t="s">
        <v>229</v>
      </c>
      <c r="B16" s="59">
        <v>196316.651889</v>
      </c>
      <c r="C16" s="59">
        <v>12212458.241344353</v>
      </c>
      <c r="D16" s="59">
        <v>113954.61106499999</v>
      </c>
      <c r="E16" s="59">
        <v>331338.1466930001</v>
      </c>
      <c r="F16" s="59">
        <v>24885.816983000004</v>
      </c>
      <c r="G16" s="59">
        <v>741372.93660000002</v>
      </c>
      <c r="H16" s="59">
        <v>1404.1405</v>
      </c>
      <c r="I16" s="59">
        <v>1915.415931</v>
      </c>
    </row>
    <row r="17" spans="1:11">
      <c r="A17" s="468" t="s">
        <v>230</v>
      </c>
      <c r="B17" s="469">
        <v>178282.56701500004</v>
      </c>
      <c r="C17" s="469">
        <v>11689752.484098431</v>
      </c>
      <c r="D17" s="469">
        <v>108751.95035000001</v>
      </c>
      <c r="E17" s="469">
        <v>325924.92677100009</v>
      </c>
      <c r="F17" s="469">
        <v>21539.061728000004</v>
      </c>
      <c r="G17" s="469">
        <v>667313.26199999999</v>
      </c>
      <c r="H17" s="469">
        <v>1253.1715999999999</v>
      </c>
      <c r="I17" s="469">
        <v>1990.7484420000001</v>
      </c>
    </row>
    <row r="18" spans="1:11">
      <c r="A18" s="468" t="s">
        <v>231</v>
      </c>
      <c r="B18" s="469">
        <v>189426.07332799994</v>
      </c>
      <c r="C18" s="469">
        <v>11712044.860551592</v>
      </c>
      <c r="D18" s="469">
        <v>109873.14109599995</v>
      </c>
      <c r="E18" s="469">
        <v>359314.89863300009</v>
      </c>
      <c r="F18" s="469">
        <v>25908.486015999999</v>
      </c>
      <c r="G18" s="469">
        <v>833368.85219999996</v>
      </c>
      <c r="H18" s="469">
        <v>1359.9458</v>
      </c>
      <c r="I18" s="469">
        <v>1790.679394</v>
      </c>
    </row>
    <row r="19" spans="1:11">
      <c r="A19" s="468" t="s">
        <v>232</v>
      </c>
      <c r="B19" s="469">
        <v>190903.39100100007</v>
      </c>
      <c r="C19" s="469">
        <v>11852924.326251913</v>
      </c>
      <c r="D19" s="469">
        <v>122987.90404200007</v>
      </c>
      <c r="E19" s="469">
        <v>361456.80864799995</v>
      </c>
      <c r="F19" s="469">
        <v>26452.052766999997</v>
      </c>
      <c r="G19" s="469">
        <v>718226.83940000006</v>
      </c>
      <c r="H19" s="469">
        <v>1532.0994000000001</v>
      </c>
      <c r="I19" s="469">
        <v>1729.808792</v>
      </c>
    </row>
    <row r="20" spans="1:11">
      <c r="A20" s="468" t="s">
        <v>233</v>
      </c>
      <c r="B20" s="469">
        <v>210332.573714</v>
      </c>
      <c r="C20" s="469">
        <v>12562471.591414457</v>
      </c>
      <c r="D20" s="469">
        <v>126465.37685100002</v>
      </c>
      <c r="E20" s="469">
        <v>371324.56977900001</v>
      </c>
      <c r="F20" s="469">
        <v>25180.456025999996</v>
      </c>
      <c r="G20" s="469">
        <v>816711.3898</v>
      </c>
      <c r="H20" s="469">
        <v>1560.5543459999999</v>
      </c>
      <c r="I20" s="469">
        <v>2295.9396660000002</v>
      </c>
    </row>
    <row r="21" spans="1:11">
      <c r="A21" s="468" t="s">
        <v>234</v>
      </c>
      <c r="B21" s="469">
        <v>209836.82933300006</v>
      </c>
      <c r="C21" s="469">
        <v>12558541.292011576</v>
      </c>
      <c r="D21" s="469">
        <v>125576.324345</v>
      </c>
      <c r="E21" s="469">
        <v>400132.5142529998</v>
      </c>
      <c r="F21" s="469">
        <v>27389.445660000001</v>
      </c>
      <c r="G21" s="469">
        <v>805555.78200000001</v>
      </c>
      <c r="H21" s="469">
        <v>1701.06</v>
      </c>
      <c r="I21" s="469">
        <v>3019.9521629999999</v>
      </c>
    </row>
    <row r="22" spans="1:11">
      <c r="A22" s="468" t="s">
        <v>235</v>
      </c>
      <c r="B22" s="469">
        <v>205998.474154</v>
      </c>
      <c r="C22" s="469">
        <v>12816882.971258283</v>
      </c>
      <c r="D22" s="469">
        <v>114136.05824999999</v>
      </c>
      <c r="E22" s="469">
        <v>366591.43856300006</v>
      </c>
      <c r="F22" s="469">
        <v>24990.962024</v>
      </c>
      <c r="G22" s="469">
        <v>748306.78185700008</v>
      </c>
      <c r="H22" s="469">
        <v>1781.9712</v>
      </c>
      <c r="I22" s="469">
        <v>2978.6943089999995</v>
      </c>
    </row>
    <row r="23" spans="1:11">
      <c r="A23" s="468" t="s">
        <v>236</v>
      </c>
      <c r="B23" s="469">
        <v>209193.18006099993</v>
      </c>
      <c r="C23" s="469">
        <v>13536417.876253132</v>
      </c>
      <c r="D23" s="469">
        <v>124282.15642500001</v>
      </c>
      <c r="E23" s="469">
        <v>367007.4083079999</v>
      </c>
      <c r="F23" s="469">
        <v>25308.376388000001</v>
      </c>
      <c r="G23" s="469">
        <v>727842.26456000004</v>
      </c>
      <c r="H23" s="469">
        <v>1726.1769100000001</v>
      </c>
      <c r="I23" s="469">
        <v>2551.6085979999998</v>
      </c>
    </row>
    <row r="24" spans="1:11">
      <c r="A24" s="468" t="s">
        <v>190</v>
      </c>
      <c r="B24" s="469">
        <v>209233.916899</v>
      </c>
      <c r="C24" s="469">
        <v>13126094.789715191</v>
      </c>
      <c r="D24" s="469">
        <v>135442.94984900006</v>
      </c>
      <c r="E24" s="469">
        <v>361913.63248400018</v>
      </c>
      <c r="F24" s="469">
        <v>26024.275939000003</v>
      </c>
      <c r="G24" s="469">
        <v>717837.49586399994</v>
      </c>
      <c r="H24" s="469">
        <v>1335.8715999999999</v>
      </c>
      <c r="I24" s="469">
        <v>2620.0271900000007</v>
      </c>
    </row>
    <row r="25" spans="1:11" ht="13.5" thickBot="1">
      <c r="A25" s="470" t="s">
        <v>588</v>
      </c>
      <c r="B25" s="471">
        <f t="shared" ref="B25:I25" si="1">B29</f>
        <v>214310.69381900001</v>
      </c>
      <c r="C25" s="471">
        <f t="shared" si="1"/>
        <v>13275214.93135586</v>
      </c>
      <c r="D25" s="471">
        <f t="shared" si="1"/>
        <v>126531.14784500003</v>
      </c>
      <c r="E25" s="471">
        <f t="shared" si="1"/>
        <v>347946.03337300016</v>
      </c>
      <c r="F25" s="471">
        <f t="shared" si="1"/>
        <v>25656.744403999997</v>
      </c>
      <c r="G25" s="471">
        <f t="shared" si="1"/>
        <v>276267.15599599999</v>
      </c>
      <c r="H25" s="471">
        <f t="shared" si="1"/>
        <v>1470.66041</v>
      </c>
      <c r="I25" s="471">
        <f t="shared" si="1"/>
        <v>2327.7296920000003</v>
      </c>
    </row>
    <row r="26" spans="1:11">
      <c r="A26" s="472"/>
      <c r="B26" s="469"/>
      <c r="C26" s="469"/>
      <c r="D26" s="469"/>
      <c r="E26" s="469"/>
      <c r="F26" s="469"/>
      <c r="G26" s="469"/>
      <c r="H26" s="469"/>
      <c r="I26" s="469"/>
    </row>
    <row r="27" spans="1:11">
      <c r="A27" s="247" t="s">
        <v>589</v>
      </c>
      <c r="D27" s="465"/>
    </row>
    <row r="28" spans="1:11">
      <c r="A28" s="473" t="s">
        <v>592</v>
      </c>
      <c r="B28" s="273">
        <v>218684.61302600001</v>
      </c>
      <c r="C28" s="273">
        <v>12656821.661135715</v>
      </c>
      <c r="D28" s="273">
        <v>121949.62449100002</v>
      </c>
      <c r="E28" s="273">
        <v>378447.02018900012</v>
      </c>
      <c r="F28" s="273">
        <v>26347.767580999989</v>
      </c>
      <c r="G28" s="273">
        <v>590511.924</v>
      </c>
      <c r="H28" s="273">
        <v>1592.280432</v>
      </c>
      <c r="I28" s="273">
        <v>2420.608557</v>
      </c>
    </row>
    <row r="29" spans="1:11">
      <c r="A29" s="473" t="s">
        <v>593</v>
      </c>
      <c r="B29" s="273">
        <v>214310.69381900001</v>
      </c>
      <c r="C29" s="273">
        <v>13275214.93135586</v>
      </c>
      <c r="D29" s="273">
        <v>126531.14784500003</v>
      </c>
      <c r="E29" s="273">
        <v>347946.03337300016</v>
      </c>
      <c r="F29" s="273">
        <v>25656.744403999997</v>
      </c>
      <c r="G29" s="273">
        <v>276267.15599599999</v>
      </c>
      <c r="H29" s="273">
        <v>1470.66041</v>
      </c>
      <c r="I29" s="273">
        <v>2327.7296920000003</v>
      </c>
    </row>
    <row r="30" spans="1:11" ht="12" customHeight="1" thickBot="1">
      <c r="A30" s="474" t="s">
        <v>240</v>
      </c>
      <c r="B30" s="475">
        <f t="shared" ref="B30:I30" si="2">B29/B28-1</f>
        <v>-2.0001037779827535E-2</v>
      </c>
      <c r="C30" s="475">
        <f t="shared" si="2"/>
        <v>4.8858495977627259E-2</v>
      </c>
      <c r="D30" s="475">
        <f t="shared" si="2"/>
        <v>3.7568982874056633E-2</v>
      </c>
      <c r="E30" s="475">
        <f t="shared" si="2"/>
        <v>-8.0595130068054077E-2</v>
      </c>
      <c r="F30" s="475">
        <f t="shared" si="2"/>
        <v>-2.6227010500058712E-2</v>
      </c>
      <c r="G30" s="475">
        <f t="shared" si="2"/>
        <v>-0.53215651578273637</v>
      </c>
      <c r="H30" s="475">
        <f t="shared" si="2"/>
        <v>-7.6381031604613736E-2</v>
      </c>
      <c r="I30" s="475">
        <f t="shared" si="2"/>
        <v>-3.8370047371521276E-2</v>
      </c>
    </row>
    <row r="31" spans="1:11" ht="12" customHeight="1">
      <c r="B31" s="465"/>
      <c r="C31" s="465"/>
      <c r="D31" s="465"/>
      <c r="E31" s="465"/>
      <c r="F31" s="465"/>
      <c r="G31" s="465"/>
      <c r="H31" s="465"/>
      <c r="I31" s="465"/>
    </row>
    <row r="32" spans="1:11" s="476" customFormat="1" ht="12" customHeight="1">
      <c r="A32" s="476" t="s">
        <v>590</v>
      </c>
      <c r="K32" s="399"/>
    </row>
    <row r="33" spans="1:10" ht="12" customHeight="1">
      <c r="A33" s="473" t="s">
        <v>594</v>
      </c>
      <c r="B33" s="273">
        <v>1943732.2441160004</v>
      </c>
      <c r="C33" s="273">
        <v>127214956.06482863</v>
      </c>
      <c r="D33" s="273">
        <v>1089889.5890829999</v>
      </c>
      <c r="E33" s="273">
        <v>3660287.9370049979</v>
      </c>
      <c r="F33" s="273">
        <v>262408.94970500004</v>
      </c>
      <c r="G33" s="273">
        <v>6382751.2962999996</v>
      </c>
      <c r="H33" s="273">
        <v>15553.556985000001</v>
      </c>
      <c r="I33" s="273">
        <v>21499.852923000002</v>
      </c>
    </row>
    <row r="34" spans="1:10" ht="12" customHeight="1">
      <c r="A34" s="473" t="s">
        <v>595</v>
      </c>
      <c r="B34" s="273">
        <v>2013834.3512000002</v>
      </c>
      <c r="C34" s="273">
        <v>125342803.35954009</v>
      </c>
      <c r="D34" s="273">
        <v>1208001.620107</v>
      </c>
      <c r="E34" s="273">
        <v>3592950.3774909996</v>
      </c>
      <c r="F34" s="273">
        <v>253335.67791800003</v>
      </c>
      <c r="G34" s="273">
        <v>7052802.7602770003</v>
      </c>
      <c r="H34" s="273">
        <v>15125.651765999999</v>
      </c>
      <c r="I34" s="273">
        <v>23220.604176999997</v>
      </c>
    </row>
    <row r="35" spans="1:10" ht="12" customHeight="1" thickBot="1">
      <c r="A35" s="474" t="s">
        <v>240</v>
      </c>
      <c r="B35" s="475">
        <f t="shared" ref="B35:I35" si="3">B34/B33-1</f>
        <v>3.6065722167346159E-2</v>
      </c>
      <c r="C35" s="475">
        <f t="shared" si="3"/>
        <v>-1.4716451297868582E-2</v>
      </c>
      <c r="D35" s="475">
        <f t="shared" si="3"/>
        <v>0.10837063883083431</v>
      </c>
      <c r="E35" s="475">
        <f t="shared" si="3"/>
        <v>-1.8396793004513357E-2</v>
      </c>
      <c r="F35" s="475">
        <f t="shared" si="3"/>
        <v>-3.4576838165009893E-2</v>
      </c>
      <c r="G35" s="475">
        <f t="shared" si="3"/>
        <v>0.10497846976513414</v>
      </c>
      <c r="H35" s="475">
        <f t="shared" si="3"/>
        <v>-2.7511727343956016E-2</v>
      </c>
      <c r="I35" s="475">
        <f t="shared" si="3"/>
        <v>8.0035489552543915E-2</v>
      </c>
    </row>
    <row r="37" spans="1:10" ht="12" customHeight="1">
      <c r="A37" s="476" t="s">
        <v>239</v>
      </c>
      <c r="B37" s="476"/>
      <c r="C37" s="476"/>
      <c r="D37" s="476"/>
      <c r="E37" s="476"/>
      <c r="F37" s="476"/>
      <c r="G37" s="476"/>
      <c r="H37" s="476"/>
      <c r="I37" s="476"/>
    </row>
    <row r="38" spans="1:10" ht="12" customHeight="1">
      <c r="A38" s="477" t="s">
        <v>238</v>
      </c>
      <c r="B38" s="465">
        <f t="shared" ref="B38:I38" si="4">B24</f>
        <v>209233.916899</v>
      </c>
      <c r="C38" s="465">
        <f t="shared" si="4"/>
        <v>13126094.789715191</v>
      </c>
      <c r="D38" s="465">
        <f t="shared" si="4"/>
        <v>135442.94984900006</v>
      </c>
      <c r="E38" s="465">
        <f t="shared" si="4"/>
        <v>361913.63248400018</v>
      </c>
      <c r="F38" s="465">
        <f t="shared" si="4"/>
        <v>26024.275939000003</v>
      </c>
      <c r="G38" s="465">
        <f t="shared" si="4"/>
        <v>717837.49586399994</v>
      </c>
      <c r="H38" s="465">
        <f t="shared" si="4"/>
        <v>1335.8715999999999</v>
      </c>
      <c r="I38" s="465">
        <f t="shared" si="4"/>
        <v>2620.0271900000007</v>
      </c>
      <c r="J38" s="60"/>
    </row>
    <row r="39" spans="1:10" ht="12" customHeight="1">
      <c r="A39" s="473" t="s">
        <v>593</v>
      </c>
      <c r="B39" s="465">
        <f t="shared" ref="B39:I39" si="5">B29</f>
        <v>214310.69381900001</v>
      </c>
      <c r="C39" s="465">
        <f t="shared" si="5"/>
        <v>13275214.93135586</v>
      </c>
      <c r="D39" s="465">
        <f t="shared" si="5"/>
        <v>126531.14784500003</v>
      </c>
      <c r="E39" s="465">
        <f t="shared" si="5"/>
        <v>347946.03337300016</v>
      </c>
      <c r="F39" s="465">
        <f t="shared" si="5"/>
        <v>25656.744403999997</v>
      </c>
      <c r="G39" s="465">
        <f t="shared" si="5"/>
        <v>276267.15599599999</v>
      </c>
      <c r="H39" s="465">
        <f t="shared" si="5"/>
        <v>1470.66041</v>
      </c>
      <c r="I39" s="465">
        <f t="shared" si="5"/>
        <v>2327.7296920000003</v>
      </c>
      <c r="J39" s="60"/>
    </row>
    <row r="40" spans="1:10" ht="12" customHeight="1">
      <c r="A40" s="478" t="s">
        <v>240</v>
      </c>
      <c r="B40" s="479">
        <f t="shared" ref="B40:I40" si="6">B39/B38-1</f>
        <v>2.4263642315937917E-2</v>
      </c>
      <c r="C40" s="479">
        <f t="shared" si="6"/>
        <v>1.1360586985666998E-2</v>
      </c>
      <c r="D40" s="479">
        <f t="shared" si="6"/>
        <v>-6.5797459476004017E-2</v>
      </c>
      <c r="E40" s="479">
        <f t="shared" si="6"/>
        <v>-3.8593735790313222E-2</v>
      </c>
      <c r="F40" s="479">
        <f t="shared" si="6"/>
        <v>-1.4122642100071747E-2</v>
      </c>
      <c r="G40" s="479">
        <f t="shared" si="6"/>
        <v>-0.61513969723261575</v>
      </c>
      <c r="H40" s="479">
        <f t="shared" si="6"/>
        <v>0.10089952507411648</v>
      </c>
      <c r="I40" s="479">
        <f t="shared" si="6"/>
        <v>-0.11156277275122484</v>
      </c>
      <c r="J40" s="60"/>
    </row>
    <row r="41" spans="1:10" ht="26.25" customHeight="1">
      <c r="A41" s="641" t="s">
        <v>189</v>
      </c>
      <c r="B41" s="641"/>
      <c r="C41" s="641"/>
      <c r="D41" s="641"/>
      <c r="E41" s="641"/>
      <c r="F41" s="641"/>
      <c r="G41" s="641"/>
      <c r="H41" s="641"/>
      <c r="I41" s="641"/>
    </row>
  </sheetData>
  <mergeCells count="2">
    <mergeCell ref="A2:I2"/>
    <mergeCell ref="A41:I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0"/>
  <sheetViews>
    <sheetView workbookViewId="0">
      <selection activeCell="P19" sqref="P19"/>
    </sheetView>
  </sheetViews>
  <sheetFormatPr baseColWidth="10" defaultColWidth="28.7109375" defaultRowHeight="12"/>
  <cols>
    <col min="1" max="1" width="28.7109375" style="155"/>
    <col min="2" max="13" width="7.7109375" style="155" customWidth="1"/>
    <col min="14" max="15" width="7.7109375" style="156" customWidth="1"/>
    <col min="16" max="16384" width="28.7109375" style="156"/>
  </cols>
  <sheetData>
    <row r="1" spans="1:15" ht="15">
      <c r="A1" s="255" t="s">
        <v>324</v>
      </c>
    </row>
    <row r="2" spans="1:15" ht="15.75">
      <c r="A2" s="143" t="s">
        <v>325</v>
      </c>
    </row>
    <row r="4" spans="1:15">
      <c r="A4" s="509" t="s">
        <v>326</v>
      </c>
      <c r="B4" s="510">
        <v>2008</v>
      </c>
      <c r="C4" s="510">
        <v>2009</v>
      </c>
      <c r="D4" s="510">
        <v>2010</v>
      </c>
      <c r="E4" s="510">
        <v>2011</v>
      </c>
      <c r="F4" s="510">
        <v>2012</v>
      </c>
      <c r="G4" s="510">
        <v>2013</v>
      </c>
      <c r="H4" s="510">
        <v>2014</v>
      </c>
      <c r="I4" s="510">
        <v>2015</v>
      </c>
      <c r="J4" s="510">
        <v>2016</v>
      </c>
      <c r="K4" s="510">
        <v>2016</v>
      </c>
      <c r="L4" s="510">
        <v>2017</v>
      </c>
      <c r="M4" s="510" t="s">
        <v>314</v>
      </c>
      <c r="N4" s="510" t="s">
        <v>327</v>
      </c>
    </row>
    <row r="5" spans="1:15" s="28" customForma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663" t="s">
        <v>582</v>
      </c>
      <c r="L5" s="663"/>
      <c r="M5" s="512"/>
      <c r="N5" s="512"/>
    </row>
    <row r="6" spans="1:15" s="159" customFormat="1">
      <c r="A6" s="182"/>
      <c r="B6" s="183"/>
      <c r="C6" s="183"/>
      <c r="D6" s="183"/>
      <c r="E6" s="183"/>
      <c r="F6" s="183"/>
      <c r="G6" s="183"/>
      <c r="H6" s="183"/>
      <c r="K6" s="513"/>
      <c r="L6" s="160"/>
      <c r="M6" s="183"/>
      <c r="N6" s="183"/>
    </row>
    <row r="7" spans="1:15" s="159" customFormat="1" ht="12.75" thickBot="1">
      <c r="A7" s="184"/>
      <c r="B7" s="183"/>
      <c r="C7" s="183"/>
      <c r="D7" s="183"/>
      <c r="E7" s="183"/>
      <c r="F7" s="183"/>
      <c r="G7" s="183"/>
      <c r="H7" s="183"/>
      <c r="K7" s="185"/>
      <c r="L7" s="186"/>
      <c r="M7" s="183"/>
      <c r="N7" s="183"/>
    </row>
    <row r="8" spans="1:15">
      <c r="H8" s="187"/>
      <c r="K8" s="188"/>
      <c r="L8" s="189"/>
      <c r="M8" s="190"/>
      <c r="N8" s="191"/>
    </row>
    <row r="9" spans="1:15">
      <c r="A9" s="192" t="s">
        <v>328</v>
      </c>
      <c r="B9" s="193">
        <v>18100.9679482994</v>
      </c>
      <c r="C9" s="193">
        <v>16481.813528277929</v>
      </c>
      <c r="D9" s="193">
        <v>21902.831565768924</v>
      </c>
      <c r="E9" s="193">
        <v>27525.674834212732</v>
      </c>
      <c r="F9" s="193">
        <v>27466.673086776646</v>
      </c>
      <c r="G9" s="193">
        <v>23789.445416193055</v>
      </c>
      <c r="H9" s="193">
        <v>20545.413928408008</v>
      </c>
      <c r="I9" s="194">
        <v>18836.319853859721</v>
      </c>
      <c r="J9" s="195">
        <v>21652.039016532108</v>
      </c>
      <c r="K9" s="196">
        <v>15375.051168499102</v>
      </c>
      <c r="L9" s="197">
        <v>19516.99113397775</v>
      </c>
      <c r="M9" s="198">
        <f>L9/K9-1</f>
        <v>0.26939357274886921</v>
      </c>
      <c r="N9" s="199">
        <f>L9/$L$24</f>
        <v>0.60222693978197417</v>
      </c>
    </row>
    <row r="10" spans="1:15">
      <c r="A10" s="192" t="s">
        <v>329</v>
      </c>
      <c r="B10" s="193">
        <v>175.89179999999999</v>
      </c>
      <c r="C10" s="193">
        <v>148.02010000000001</v>
      </c>
      <c r="D10" s="193">
        <v>251.68170000000003</v>
      </c>
      <c r="E10" s="193">
        <v>491.9676</v>
      </c>
      <c r="F10" s="193">
        <v>722.2650000000001</v>
      </c>
      <c r="G10" s="193">
        <v>721.94380000000012</v>
      </c>
      <c r="H10" s="193">
        <v>663.60569999999996</v>
      </c>
      <c r="I10" s="194">
        <v>697.67470000000003</v>
      </c>
      <c r="J10" s="195">
        <v>639.86619999999994</v>
      </c>
      <c r="K10" s="196">
        <v>468.05580000000003</v>
      </c>
      <c r="L10" s="197">
        <v>417.99149999999997</v>
      </c>
      <c r="M10" s="198">
        <f t="shared" ref="M10:M21" si="0">L10/K10-1</f>
        <v>-0.10696224680903443</v>
      </c>
      <c r="N10" s="199">
        <f t="shared" ref="N10:N21" si="1">L10/$L$24</f>
        <v>1.2897774056044925E-2</v>
      </c>
    </row>
    <row r="11" spans="1:15">
      <c r="A11" s="192" t="s">
        <v>330</v>
      </c>
      <c r="B11" s="193">
        <v>908.78440000000012</v>
      </c>
      <c r="C11" s="193">
        <v>570.93029999999999</v>
      </c>
      <c r="D11" s="193">
        <v>949.29350000000011</v>
      </c>
      <c r="E11" s="193">
        <v>1129.5879</v>
      </c>
      <c r="F11" s="193">
        <v>1301.0628000000002</v>
      </c>
      <c r="G11" s="193">
        <v>1320.0777</v>
      </c>
      <c r="H11" s="193">
        <v>1148.5262999999998</v>
      </c>
      <c r="I11" s="194">
        <v>1080.2878000000001</v>
      </c>
      <c r="J11" s="195">
        <v>1083.5482999999999</v>
      </c>
      <c r="K11" s="196">
        <v>799.57080000000008</v>
      </c>
      <c r="L11" s="197">
        <v>927.89620000000002</v>
      </c>
      <c r="M11" s="198">
        <f t="shared" si="0"/>
        <v>0.16049285441639438</v>
      </c>
      <c r="N11" s="199">
        <f t="shared" si="1"/>
        <v>2.8631672019796273E-2</v>
      </c>
    </row>
    <row r="12" spans="1:15">
      <c r="A12" s="192" t="s">
        <v>331</v>
      </c>
      <c r="B12" s="193">
        <v>327.77690000000001</v>
      </c>
      <c r="C12" s="193">
        <v>368.9264</v>
      </c>
      <c r="D12" s="193">
        <v>393.05259999999987</v>
      </c>
      <c r="E12" s="193">
        <v>475.91149999999999</v>
      </c>
      <c r="F12" s="193">
        <v>545.32429999999999</v>
      </c>
      <c r="G12" s="193">
        <v>544.48760000000016</v>
      </c>
      <c r="H12" s="193">
        <v>581.29720000000009</v>
      </c>
      <c r="I12" s="194">
        <v>525.20709999999997</v>
      </c>
      <c r="J12" s="195">
        <v>442.02819999999997</v>
      </c>
      <c r="K12" s="196">
        <v>329.3877</v>
      </c>
      <c r="L12" s="197">
        <v>358.39590000000004</v>
      </c>
      <c r="M12" s="198">
        <f t="shared" si="0"/>
        <v>8.8067040754709502E-2</v>
      </c>
      <c r="N12" s="199">
        <f t="shared" si="1"/>
        <v>1.105885966775131E-2</v>
      </c>
      <c r="O12" s="200">
        <f>SUM(N9:N12)</f>
        <v>0.6548152455255668</v>
      </c>
    </row>
    <row r="13" spans="1:15">
      <c r="A13" s="201" t="s">
        <v>332</v>
      </c>
      <c r="B13" s="202">
        <v>2681.4368000245331</v>
      </c>
      <c r="C13" s="202">
        <v>1920.8202588002309</v>
      </c>
      <c r="D13" s="202">
        <v>3088.1233844173048</v>
      </c>
      <c r="E13" s="202">
        <v>4567.8024539648541</v>
      </c>
      <c r="F13" s="202">
        <v>4995.5372719897332</v>
      </c>
      <c r="G13" s="202">
        <v>5270.9630859503377</v>
      </c>
      <c r="H13" s="202">
        <v>4562.2725959757954</v>
      </c>
      <c r="I13" s="203">
        <v>2301.9020648507772</v>
      </c>
      <c r="J13" s="204">
        <v>2209.6042506134827</v>
      </c>
      <c r="K13" s="205">
        <v>1369.5032156727448</v>
      </c>
      <c r="L13" s="206">
        <v>2306.3554420581991</v>
      </c>
      <c r="M13" s="166">
        <f t="shared" si="0"/>
        <v>0.68408180109693406</v>
      </c>
      <c r="N13" s="207">
        <f t="shared" si="1"/>
        <v>7.1166163389916451E-2</v>
      </c>
      <c r="O13" s="12">
        <f>100%-O12</f>
        <v>0.3451847544744332</v>
      </c>
    </row>
    <row r="14" spans="1:15">
      <c r="A14" s="201" t="s">
        <v>333</v>
      </c>
      <c r="B14" s="202">
        <v>1797.3858471823089</v>
      </c>
      <c r="C14" s="202">
        <v>1683.2136660010215</v>
      </c>
      <c r="D14" s="202">
        <v>1884.2183061226253</v>
      </c>
      <c r="E14" s="202">
        <v>2113.5156486492629</v>
      </c>
      <c r="F14" s="202">
        <v>2311.7126019672733</v>
      </c>
      <c r="G14" s="202">
        <v>1706.6950634617754</v>
      </c>
      <c r="H14" s="202">
        <v>1730.5254660543083</v>
      </c>
      <c r="I14" s="203">
        <v>1449.312460068011</v>
      </c>
      <c r="J14" s="204">
        <v>1266.7486399764689</v>
      </c>
      <c r="K14" s="205">
        <v>1087.9760182848061</v>
      </c>
      <c r="L14" s="206">
        <v>1716.2152552655566</v>
      </c>
      <c r="M14" s="166">
        <f t="shared" si="0"/>
        <v>0.57743849719332019</v>
      </c>
      <c r="N14" s="207">
        <f t="shared" si="1"/>
        <v>5.2956475416252757E-2</v>
      </c>
    </row>
    <row r="15" spans="1:15">
      <c r="A15" s="201" t="s">
        <v>334</v>
      </c>
      <c r="B15" s="202">
        <v>685.93448714902649</v>
      </c>
      <c r="C15" s="202">
        <v>634.36531445369326</v>
      </c>
      <c r="D15" s="202">
        <v>975.09790797619473</v>
      </c>
      <c r="E15" s="202">
        <v>1689.3502871966998</v>
      </c>
      <c r="F15" s="202">
        <v>1094.8051389253683</v>
      </c>
      <c r="G15" s="202">
        <v>785.88057815767991</v>
      </c>
      <c r="H15" s="202">
        <v>847.43103959854761</v>
      </c>
      <c r="I15" s="203">
        <v>703.8922290231435</v>
      </c>
      <c r="J15" s="204">
        <v>875.63225430814714</v>
      </c>
      <c r="K15" s="205">
        <v>492.29285171425585</v>
      </c>
      <c r="L15" s="206">
        <v>455.04725168595684</v>
      </c>
      <c r="M15" s="166">
        <f t="shared" si="0"/>
        <v>-7.5657405746605622E-2</v>
      </c>
      <c r="N15" s="207">
        <f t="shared" si="1"/>
        <v>1.4041186572142447E-2</v>
      </c>
    </row>
    <row r="16" spans="1:15">
      <c r="A16" s="201" t="s">
        <v>335</v>
      </c>
      <c r="B16" s="202">
        <v>1912.6476</v>
      </c>
      <c r="C16" s="202">
        <v>1827.6067999999998</v>
      </c>
      <c r="D16" s="202">
        <v>2202.5515999999998</v>
      </c>
      <c r="E16" s="202">
        <v>2835.5270999999998</v>
      </c>
      <c r="F16" s="202">
        <v>3082.7011000000002</v>
      </c>
      <c r="G16" s="202">
        <v>3444.3696</v>
      </c>
      <c r="H16" s="202">
        <v>4231.3062</v>
      </c>
      <c r="I16" s="203">
        <v>4387.2945000000009</v>
      </c>
      <c r="J16" s="204">
        <v>4667.4306999999999</v>
      </c>
      <c r="K16" s="205">
        <v>3125.5908000000004</v>
      </c>
      <c r="L16" s="206">
        <v>3477.6077</v>
      </c>
      <c r="M16" s="166">
        <f t="shared" si="0"/>
        <v>0.1126241157351755</v>
      </c>
      <c r="N16" s="207">
        <f t="shared" si="1"/>
        <v>0.10730696286924989</v>
      </c>
    </row>
    <row r="17" spans="1:14">
      <c r="A17" s="201" t="s">
        <v>336</v>
      </c>
      <c r="B17" s="202">
        <v>621.93760000000009</v>
      </c>
      <c r="C17" s="202">
        <v>517.92150000000004</v>
      </c>
      <c r="D17" s="202">
        <v>643.65350000000001</v>
      </c>
      <c r="E17" s="202">
        <v>1049.4242000000002</v>
      </c>
      <c r="F17" s="202">
        <v>1016.9302</v>
      </c>
      <c r="G17" s="202">
        <v>1030.2617</v>
      </c>
      <c r="H17" s="202">
        <v>1155.346</v>
      </c>
      <c r="I17" s="203">
        <v>933.53810000000021</v>
      </c>
      <c r="J17" s="204">
        <v>907.48299999999995</v>
      </c>
      <c r="K17" s="205">
        <v>640.19859999999994</v>
      </c>
      <c r="L17" s="206">
        <v>833.84640000000013</v>
      </c>
      <c r="M17" s="166">
        <f t="shared" si="0"/>
        <v>0.30248082391932796</v>
      </c>
      <c r="N17" s="207">
        <f t="shared" si="1"/>
        <v>2.5729620015350695E-2</v>
      </c>
    </row>
    <row r="18" spans="1:14">
      <c r="A18" s="208" t="s">
        <v>337</v>
      </c>
      <c r="B18" s="158">
        <v>2025.8468000000005</v>
      </c>
      <c r="C18" s="158">
        <v>1495.3791999999999</v>
      </c>
      <c r="D18" s="158">
        <v>1560.8283999999999</v>
      </c>
      <c r="E18" s="158">
        <v>1989.8615</v>
      </c>
      <c r="F18" s="158">
        <v>2177.0586000000003</v>
      </c>
      <c r="G18" s="158">
        <v>1927.9707999999998</v>
      </c>
      <c r="H18" s="158">
        <v>1800.1976000000002</v>
      </c>
      <c r="I18" s="203">
        <v>1328.5608999999999</v>
      </c>
      <c r="J18" s="204">
        <v>1195.4779000000001</v>
      </c>
      <c r="K18" s="205">
        <v>889.87349999999992</v>
      </c>
      <c r="L18" s="206">
        <v>936.74349999999993</v>
      </c>
      <c r="M18" s="166">
        <f t="shared" si="0"/>
        <v>5.2670407647828599E-2</v>
      </c>
      <c r="N18" s="207">
        <f t="shared" si="1"/>
        <v>2.8904669141522538E-2</v>
      </c>
    </row>
    <row r="19" spans="1:14">
      <c r="A19" s="208" t="s">
        <v>338</v>
      </c>
      <c r="B19" s="158">
        <v>427.76830000000001</v>
      </c>
      <c r="C19" s="158">
        <v>335.83899999999994</v>
      </c>
      <c r="D19" s="158">
        <v>359.17520000000002</v>
      </c>
      <c r="E19" s="158">
        <v>401.69369999999998</v>
      </c>
      <c r="F19" s="158">
        <v>438.08229999999998</v>
      </c>
      <c r="G19" s="158">
        <v>427.33410000000003</v>
      </c>
      <c r="H19" s="158">
        <v>416.25689999999997</v>
      </c>
      <c r="I19" s="203">
        <v>352.39059999999995</v>
      </c>
      <c r="J19" s="204">
        <v>321.1798</v>
      </c>
      <c r="K19" s="205">
        <v>229.76330000000004</v>
      </c>
      <c r="L19" s="206">
        <v>255.64400000000001</v>
      </c>
      <c r="M19" s="166">
        <f t="shared" si="0"/>
        <v>0.1126407045859803</v>
      </c>
      <c r="N19" s="207">
        <f t="shared" si="1"/>
        <v>7.8882909120964149E-3</v>
      </c>
    </row>
    <row r="20" spans="1:14">
      <c r="A20" s="208" t="s">
        <v>339</v>
      </c>
      <c r="B20" s="158">
        <v>1040.7969000000001</v>
      </c>
      <c r="C20" s="158">
        <v>837.80100000000004</v>
      </c>
      <c r="D20" s="158">
        <v>1228.2731999999999</v>
      </c>
      <c r="E20" s="158">
        <v>1654.8217</v>
      </c>
      <c r="F20" s="158">
        <v>1636.3205999999998</v>
      </c>
      <c r="G20" s="158">
        <v>1510.0326</v>
      </c>
      <c r="H20" s="158">
        <v>1514.9664</v>
      </c>
      <c r="I20" s="203">
        <v>1401.8610999999996</v>
      </c>
      <c r="J20" s="204">
        <v>1333.8604999999998</v>
      </c>
      <c r="K20" s="205">
        <v>1002.6314</v>
      </c>
      <c r="L20" s="206">
        <v>1004.6232</v>
      </c>
      <c r="M20" s="166">
        <f t="shared" si="0"/>
        <v>1.9865725330365791E-3</v>
      </c>
      <c r="N20" s="207">
        <f t="shared" si="1"/>
        <v>3.0999202244688783E-2</v>
      </c>
    </row>
    <row r="21" spans="1:14">
      <c r="A21" s="201" t="s">
        <v>21</v>
      </c>
      <c r="B21" s="202">
        <v>311.30424654000001</v>
      </c>
      <c r="C21" s="202">
        <v>247.88257134000003</v>
      </c>
      <c r="D21" s="202">
        <v>364.29995030999999</v>
      </c>
      <c r="E21" s="202">
        <v>450.82314214999997</v>
      </c>
      <c r="F21" s="202">
        <v>622.13367848000007</v>
      </c>
      <c r="G21" s="202">
        <v>381.17453501</v>
      </c>
      <c r="H21" s="202">
        <v>335.53756860000004</v>
      </c>
      <c r="I21" s="203">
        <v>237.42250985999999</v>
      </c>
      <c r="J21" s="204">
        <v>242.61170436</v>
      </c>
      <c r="K21" s="209">
        <v>172.14476013999996</v>
      </c>
      <c r="L21" s="210">
        <v>200.67650673</v>
      </c>
      <c r="M21" s="166">
        <f t="shared" si="0"/>
        <v>0.16574275375443359</v>
      </c>
      <c r="N21" s="207">
        <f t="shared" si="1"/>
        <v>6.1921839132133517E-3</v>
      </c>
    </row>
    <row r="22" spans="1:14" ht="12.75" thickBot="1">
      <c r="A22" s="201"/>
      <c r="B22" s="202"/>
      <c r="C22" s="202"/>
      <c r="D22" s="202"/>
      <c r="E22" s="202"/>
      <c r="F22" s="202"/>
      <c r="G22" s="202"/>
      <c r="H22" s="202"/>
      <c r="J22" s="164"/>
      <c r="K22" s="164"/>
      <c r="L22" s="211"/>
      <c r="M22" s="212"/>
      <c r="N22" s="213"/>
    </row>
    <row r="23" spans="1:14">
      <c r="A23" s="201"/>
      <c r="B23" s="157"/>
      <c r="C23" s="157"/>
      <c r="D23" s="157"/>
      <c r="E23" s="157"/>
      <c r="F23" s="157"/>
      <c r="G23" s="157"/>
      <c r="H23" s="157"/>
      <c r="L23" s="157"/>
      <c r="M23" s="157"/>
      <c r="N23" s="12"/>
    </row>
    <row r="24" spans="1:14">
      <c r="A24" s="214" t="s">
        <v>340</v>
      </c>
      <c r="B24" s="215">
        <f>SUM(B9:B23)</f>
        <v>31018.47962919527</v>
      </c>
      <c r="C24" s="215">
        <f t="shared" ref="C24:G24" si="2">SUM(C9:C23)</f>
        <v>27070.51963887288</v>
      </c>
      <c r="D24" s="215">
        <f t="shared" si="2"/>
        <v>35803.08081459505</v>
      </c>
      <c r="E24" s="215">
        <f t="shared" si="2"/>
        <v>46375.961566173552</v>
      </c>
      <c r="F24" s="215">
        <f t="shared" si="2"/>
        <v>47410.606678139018</v>
      </c>
      <c r="G24" s="215">
        <f t="shared" si="2"/>
        <v>42860.636578772857</v>
      </c>
      <c r="H24" s="215">
        <f t="shared" ref="H24:K24" si="3">SUM(H9:H21)</f>
        <v>39532.682898636653</v>
      </c>
      <c r="I24" s="215">
        <f t="shared" si="3"/>
        <v>34235.663917661652</v>
      </c>
      <c r="J24" s="215">
        <f t="shared" si="3"/>
        <v>36837.510465790205</v>
      </c>
      <c r="K24" s="215">
        <f t="shared" si="3"/>
        <v>25982.039914310913</v>
      </c>
      <c r="L24" s="215">
        <f>SUM(L9:L21)</f>
        <v>32408.033989717464</v>
      </c>
      <c r="M24" s="216">
        <f>L24/K24-1</f>
        <v>0.24732446322919821</v>
      </c>
      <c r="N24" s="216">
        <v>1</v>
      </c>
    </row>
    <row r="25" spans="1:14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19"/>
    </row>
    <row r="26" spans="1:14">
      <c r="A26" s="214" t="s">
        <v>341</v>
      </c>
      <c r="B26" s="215">
        <f>SUM(B9:B12)</f>
        <v>19513.421048299402</v>
      </c>
      <c r="C26" s="215">
        <f t="shared" ref="C26:J26" si="4">SUM(C9:C12)</f>
        <v>17569.690328277931</v>
      </c>
      <c r="D26" s="215">
        <f t="shared" si="4"/>
        <v>23496.859365768923</v>
      </c>
      <c r="E26" s="215">
        <f t="shared" si="4"/>
        <v>29623.141834212729</v>
      </c>
      <c r="F26" s="215">
        <f t="shared" si="4"/>
        <v>30035.325186776645</v>
      </c>
      <c r="G26" s="215">
        <f t="shared" si="4"/>
        <v>26375.954516193058</v>
      </c>
      <c r="H26" s="215">
        <f t="shared" si="4"/>
        <v>22938.843128408011</v>
      </c>
      <c r="I26" s="215">
        <f t="shared" si="4"/>
        <v>21139.489453859722</v>
      </c>
      <c r="J26" s="215">
        <f t="shared" si="4"/>
        <v>23817.481716532107</v>
      </c>
      <c r="K26" s="215">
        <f>SUM(K9:K12)</f>
        <v>16972.065468499102</v>
      </c>
      <c r="L26" s="215">
        <f>SUM(L9:L12)</f>
        <v>21221.274733977749</v>
      </c>
      <c r="M26" s="216">
        <f>L26/K26-1</f>
        <v>0.25036488772479482</v>
      </c>
      <c r="N26" s="216">
        <f>SUM(N9:N12)</f>
        <v>0.6548152455255668</v>
      </c>
    </row>
    <row r="30" spans="1:14" s="220" customFormat="1"/>
    <row r="32" spans="1:14">
      <c r="A32" s="664" t="s">
        <v>342</v>
      </c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</row>
    <row r="34" spans="4:16" s="156" customFormat="1">
      <c r="D34" s="157"/>
      <c r="E34" s="157"/>
      <c r="F34" s="157"/>
      <c r="G34" s="157"/>
      <c r="H34" s="157"/>
      <c r="I34" s="157"/>
      <c r="J34" s="157"/>
      <c r="K34" s="157"/>
      <c r="L34" s="103"/>
      <c r="M34" s="103"/>
      <c r="N34" s="101"/>
      <c r="O34" s="221"/>
      <c r="P34" s="221"/>
    </row>
    <row r="35" spans="4:16" s="156" customFormat="1">
      <c r="D35" s="155"/>
      <c r="E35" s="155"/>
      <c r="F35" s="155"/>
      <c r="G35" s="155"/>
      <c r="H35" s="155"/>
      <c r="I35" s="155"/>
      <c r="J35" s="155"/>
      <c r="K35" s="155"/>
      <c r="L35" s="103"/>
      <c r="M35" s="103"/>
      <c r="N35" s="101"/>
      <c r="O35" s="221"/>
      <c r="P35" s="221"/>
    </row>
    <row r="36" spans="4:16" s="156" customFormat="1">
      <c r="D36" s="155"/>
      <c r="E36" s="155"/>
      <c r="F36" s="155"/>
      <c r="G36" s="157"/>
      <c r="H36" s="157"/>
      <c r="I36" s="157"/>
      <c r="J36" s="157"/>
      <c r="K36" s="157"/>
      <c r="L36" s="103"/>
      <c r="M36" s="103"/>
      <c r="N36" s="101"/>
      <c r="O36" s="221"/>
      <c r="P36" s="221"/>
    </row>
    <row r="37" spans="4:16" s="156" customFormat="1">
      <c r="D37" s="155"/>
      <c r="E37" s="155"/>
      <c r="F37" s="155"/>
      <c r="G37" s="155"/>
      <c r="H37" s="155"/>
      <c r="I37" s="155"/>
      <c r="J37" s="155"/>
      <c r="K37" s="155"/>
      <c r="L37" s="103"/>
      <c r="M37" s="103"/>
      <c r="N37" s="101"/>
      <c r="O37" s="221"/>
      <c r="P37" s="221"/>
    </row>
    <row r="38" spans="4:16" s="156" customFormat="1">
      <c r="D38" s="157"/>
      <c r="E38" s="157"/>
      <c r="F38" s="157"/>
      <c r="G38" s="157"/>
      <c r="H38" s="157"/>
      <c r="I38" s="157"/>
      <c r="J38" s="157"/>
      <c r="K38" s="157"/>
      <c r="L38" s="103"/>
      <c r="M38" s="103"/>
      <c r="N38" s="101"/>
      <c r="O38" s="221"/>
      <c r="P38" s="221"/>
    </row>
    <row r="39" spans="4:16" s="156" customFormat="1">
      <c r="D39" s="157"/>
      <c r="E39" s="157"/>
      <c r="F39" s="157"/>
      <c r="G39" s="157"/>
      <c r="H39" s="157"/>
      <c r="I39" s="157"/>
      <c r="J39" s="157"/>
      <c r="K39" s="157"/>
      <c r="L39" s="103"/>
      <c r="M39" s="103"/>
      <c r="N39" s="101"/>
      <c r="O39" s="221"/>
      <c r="P39" s="221"/>
    </row>
    <row r="40" spans="4:16" s="156" customFormat="1">
      <c r="D40" s="155"/>
      <c r="E40" s="155"/>
      <c r="F40" s="155"/>
      <c r="G40" s="157"/>
      <c r="H40" s="157"/>
      <c r="I40" s="155"/>
      <c r="J40" s="155"/>
      <c r="K40" s="155"/>
      <c r="L40" s="103"/>
      <c r="M40" s="103"/>
      <c r="N40" s="101"/>
      <c r="O40" s="221"/>
      <c r="P40" s="221"/>
    </row>
    <row r="41" spans="4:16" s="156" customFormat="1">
      <c r="D41" s="157"/>
      <c r="E41" s="157"/>
      <c r="F41" s="157"/>
      <c r="G41" s="157"/>
      <c r="H41" s="157"/>
      <c r="I41" s="157"/>
      <c r="J41" s="157"/>
      <c r="K41" s="157"/>
      <c r="L41" s="103"/>
      <c r="M41" s="103"/>
      <c r="N41" s="101"/>
      <c r="O41" s="221"/>
      <c r="P41" s="221"/>
    </row>
    <row r="42" spans="4:16" s="156" customFormat="1">
      <c r="D42" s="155"/>
      <c r="E42" s="155"/>
      <c r="F42" s="155"/>
      <c r="G42" s="157"/>
      <c r="H42" s="157"/>
      <c r="I42" s="157"/>
      <c r="J42" s="157"/>
      <c r="K42" s="155"/>
      <c r="L42" s="103"/>
      <c r="M42" s="103"/>
      <c r="N42" s="101"/>
      <c r="O42" s="221"/>
      <c r="P42" s="221"/>
    </row>
    <row r="43" spans="4:16" s="156" customFormat="1">
      <c r="D43" s="157"/>
      <c r="E43" s="157"/>
      <c r="F43" s="157"/>
      <c r="G43" s="157"/>
      <c r="H43" s="157"/>
      <c r="I43" s="157"/>
      <c r="J43" s="157"/>
      <c r="K43" s="157"/>
      <c r="L43" s="103"/>
      <c r="M43" s="103"/>
      <c r="N43" s="101"/>
      <c r="O43" s="221"/>
      <c r="P43" s="221"/>
    </row>
    <row r="44" spans="4:16" s="156" customFormat="1">
      <c r="D44" s="155"/>
      <c r="E44" s="155"/>
      <c r="F44" s="155"/>
      <c r="G44" s="155"/>
      <c r="H44" s="155"/>
      <c r="I44" s="155"/>
      <c r="J44" s="155"/>
      <c r="K44" s="155"/>
      <c r="L44" s="103"/>
      <c r="M44" s="103"/>
      <c r="N44" s="101"/>
      <c r="O44" s="221"/>
      <c r="P44" s="221"/>
    </row>
    <row r="45" spans="4:16" s="156" customFormat="1">
      <c r="D45" s="157"/>
      <c r="E45" s="155"/>
      <c r="F45" s="157"/>
      <c r="G45" s="157"/>
      <c r="H45" s="157"/>
      <c r="I45" s="157"/>
      <c r="J45" s="157"/>
      <c r="K45" s="157"/>
      <c r="L45" s="103"/>
      <c r="M45" s="103"/>
      <c r="N45" s="101"/>
      <c r="O45" s="221"/>
      <c r="P45" s="221"/>
    </row>
    <row r="46" spans="4:16" s="156" customFormat="1">
      <c r="D46" s="155"/>
      <c r="E46" s="155"/>
      <c r="F46" s="155"/>
      <c r="G46" s="155"/>
      <c r="H46" s="155"/>
      <c r="I46" s="155"/>
      <c r="J46" s="155"/>
      <c r="K46" s="155"/>
      <c r="L46" s="103"/>
      <c r="M46" s="103"/>
      <c r="N46" s="101"/>
      <c r="O46" s="221"/>
      <c r="P46" s="221"/>
    </row>
    <row r="47" spans="4:16" s="156" customFormat="1">
      <c r="D47" s="155"/>
      <c r="E47" s="155"/>
      <c r="F47" s="155"/>
      <c r="G47" s="155"/>
      <c r="H47" s="155"/>
      <c r="I47" s="155"/>
      <c r="J47" s="155"/>
      <c r="K47" s="155"/>
      <c r="L47" s="103"/>
      <c r="M47" s="103"/>
      <c r="N47" s="101"/>
    </row>
    <row r="48" spans="4:16" s="156" customFormat="1" ht="100.5" customHeight="1">
      <c r="D48" s="157"/>
      <c r="E48" s="157"/>
      <c r="F48" s="157"/>
      <c r="G48" s="157"/>
      <c r="H48" s="157"/>
      <c r="I48" s="157"/>
      <c r="J48" s="157"/>
      <c r="K48" s="157"/>
      <c r="L48" s="103"/>
      <c r="M48" s="103"/>
      <c r="N48" s="101"/>
      <c r="O48" s="221"/>
      <c r="P48" s="221"/>
    </row>
    <row r="49" spans="1:14">
      <c r="L49" s="103"/>
      <c r="M49" s="103"/>
      <c r="N49" s="101"/>
    </row>
    <row r="50" spans="1:14">
      <c r="A50" s="2" t="s">
        <v>343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2">
    <mergeCell ref="K5:L5"/>
    <mergeCell ref="A32:N3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0"/>
  <sheetViews>
    <sheetView workbookViewId="0">
      <selection activeCell="J44" sqref="J44"/>
    </sheetView>
  </sheetViews>
  <sheetFormatPr baseColWidth="10" defaultColWidth="11.5703125" defaultRowHeight="12"/>
  <cols>
    <col min="1" max="1" width="43.5703125" style="155" customWidth="1"/>
    <col min="2" max="2" width="23.140625" style="155" customWidth="1"/>
    <col min="3" max="3" width="29.28515625" style="156" customWidth="1"/>
    <col min="4" max="4" width="7.5703125" style="156" customWidth="1"/>
    <col min="5" max="5" width="37.5703125" style="155" hidden="1" customWidth="1"/>
    <col min="6" max="6" width="6.7109375" style="155" hidden="1" customWidth="1"/>
    <col min="7" max="8" width="0" style="156" hidden="1" customWidth="1"/>
    <col min="9" max="9" width="11.5703125" style="156"/>
    <col min="10" max="10" width="15.5703125" style="156" customWidth="1"/>
    <col min="11" max="16384" width="11.5703125" style="156"/>
  </cols>
  <sheetData>
    <row r="1" spans="1:11" ht="15">
      <c r="A1" s="255" t="s">
        <v>562</v>
      </c>
      <c r="E1" s="1"/>
    </row>
    <row r="2" spans="1:11" ht="15">
      <c r="A2" s="222" t="s">
        <v>344</v>
      </c>
      <c r="E2" s="8"/>
    </row>
    <row r="4" spans="1:11" ht="15">
      <c r="A4" s="181" t="s">
        <v>326</v>
      </c>
      <c r="B4" s="161" t="s">
        <v>237</v>
      </c>
      <c r="C4" s="161" t="s">
        <v>327</v>
      </c>
      <c r="E4" s="1"/>
    </row>
    <row r="5" spans="1:11" s="159" customFormat="1" ht="15.75" thickBot="1">
      <c r="A5" s="182"/>
      <c r="B5" s="183"/>
      <c r="C5" s="183"/>
      <c r="E5" s="1"/>
      <c r="F5" s="155"/>
      <c r="G5" s="156"/>
    </row>
    <row r="6" spans="1:11" s="159" customFormat="1" ht="12.75" thickBot="1">
      <c r="A6" s="223" t="s">
        <v>345</v>
      </c>
      <c r="B6" s="504">
        <f>'6. EXPORTACIONES'!K14</f>
        <v>19516.99113397775</v>
      </c>
      <c r="C6" s="224">
        <f>B6/$B$23</f>
        <v>0.91968985740186282</v>
      </c>
      <c r="E6" s="184"/>
      <c r="F6" s="183"/>
      <c r="G6" s="183"/>
    </row>
    <row r="7" spans="1:11">
      <c r="C7" s="225"/>
      <c r="G7" s="191"/>
    </row>
    <row r="8" spans="1:11" s="159" customFormat="1">
      <c r="A8" s="208" t="s">
        <v>0</v>
      </c>
      <c r="B8" s="158">
        <f>'6. EXPORTACIONES'!B14</f>
        <v>9750.9581908147775</v>
      </c>
      <c r="C8" s="226">
        <f t="shared" ref="C8:C16" si="0">B8/$B$23</f>
        <v>0.45948974852120217</v>
      </c>
      <c r="D8" s="227"/>
      <c r="E8" s="208" t="s">
        <v>0</v>
      </c>
      <c r="F8" s="158">
        <v>6897.5175063077559</v>
      </c>
      <c r="G8" s="207">
        <v>0.45480860832773023</v>
      </c>
    </row>
    <row r="9" spans="1:11" s="159" customFormat="1">
      <c r="A9" s="208" t="s">
        <v>6</v>
      </c>
      <c r="B9" s="158">
        <f>'6. EXPORTACIONES'!C14</f>
        <v>5927.0165058859175</v>
      </c>
      <c r="C9" s="226">
        <f t="shared" si="0"/>
        <v>0.27929596973720289</v>
      </c>
      <c r="E9" s="208" t="s">
        <v>6</v>
      </c>
      <c r="F9" s="158">
        <v>5333.5725486439305</v>
      </c>
      <c r="G9" s="207">
        <v>0.35168518326272996</v>
      </c>
    </row>
    <row r="10" spans="1:11" s="159" customFormat="1">
      <c r="A10" s="208" t="s">
        <v>9</v>
      </c>
      <c r="B10" s="158">
        <f>'6. EXPORTACIONES'!D14</f>
        <v>1599.2211722614356</v>
      </c>
      <c r="C10" s="226">
        <f t="shared" si="0"/>
        <v>7.5359335963965213E-2</v>
      </c>
      <c r="E10" s="208" t="s">
        <v>14</v>
      </c>
      <c r="F10" s="158">
        <v>1178.7959383468938</v>
      </c>
      <c r="G10" s="207">
        <v>7.7727463501418556E-2</v>
      </c>
      <c r="J10" s="228"/>
      <c r="K10" s="142"/>
    </row>
    <row r="11" spans="1:11" s="159" customFormat="1">
      <c r="A11" s="208" t="s">
        <v>11</v>
      </c>
      <c r="B11" s="158">
        <f>'6. EXPORTACIONES'!E14</f>
        <v>84.872029414319996</v>
      </c>
      <c r="C11" s="226">
        <f t="shared" si="0"/>
        <v>3.999384131172381E-3</v>
      </c>
      <c r="E11" s="208" t="s">
        <v>9</v>
      </c>
      <c r="F11" s="158">
        <v>982.48300990799225</v>
      </c>
      <c r="G11" s="207">
        <v>6.478297880842758E-2</v>
      </c>
      <c r="K11" s="142"/>
    </row>
    <row r="12" spans="1:11" s="159" customFormat="1">
      <c r="A12" s="208" t="s">
        <v>14</v>
      </c>
      <c r="B12" s="158">
        <f>'6. EXPORTACIONES'!F14</f>
        <v>1214.791726924323</v>
      </c>
      <c r="C12" s="226">
        <f t="shared" si="0"/>
        <v>5.7244050706308378E-2</v>
      </c>
      <c r="E12" s="208" t="s">
        <v>15</v>
      </c>
      <c r="F12" s="158">
        <v>247.58797021279898</v>
      </c>
      <c r="G12" s="207">
        <v>1.632545913340468E-2</v>
      </c>
      <c r="K12" s="142"/>
    </row>
    <row r="13" spans="1:11" s="159" customFormat="1">
      <c r="A13" s="208" t="s">
        <v>15</v>
      </c>
      <c r="B13" s="158">
        <f>'6. EXPORTACIONES'!G14</f>
        <v>283.13159461432537</v>
      </c>
      <c r="C13" s="226">
        <f t="shared" si="0"/>
        <v>1.3341874989300171E-2</v>
      </c>
      <c r="E13" s="208" t="s">
        <v>16</v>
      </c>
      <c r="F13" s="158">
        <v>237.03748869093548</v>
      </c>
      <c r="G13" s="207">
        <v>1.562978133138997E-2</v>
      </c>
      <c r="K13" s="142"/>
    </row>
    <row r="14" spans="1:11" s="159" customFormat="1">
      <c r="A14" s="208" t="s">
        <v>16</v>
      </c>
      <c r="B14" s="158">
        <f>'6. EXPORTACIONES'!H14</f>
        <v>385.89705406265193</v>
      </c>
      <c r="C14" s="226">
        <f t="shared" si="0"/>
        <v>1.8184442683114862E-2</v>
      </c>
      <c r="E14" s="208" t="s">
        <v>18</v>
      </c>
      <c r="F14" s="158">
        <v>195.65920941493385</v>
      </c>
      <c r="G14" s="207">
        <v>1.2901379758606085E-2</v>
      </c>
      <c r="K14" s="142"/>
    </row>
    <row r="15" spans="1:11" s="159" customFormat="1">
      <c r="A15" s="208" t="s">
        <v>18</v>
      </c>
      <c r="B15" s="158">
        <f>'6. EXPORTACIONES'!I14</f>
        <v>244.76310436443814</v>
      </c>
      <c r="C15" s="226">
        <f t="shared" si="0"/>
        <v>1.1533854937212783E-2</v>
      </c>
      <c r="E15" s="208" t="s">
        <v>11</v>
      </c>
      <c r="F15" s="158">
        <v>86.525291018375</v>
      </c>
      <c r="G15" s="207">
        <v>5.7053058810262267E-3</v>
      </c>
      <c r="K15" s="142"/>
    </row>
    <row r="16" spans="1:11" s="159" customFormat="1">
      <c r="A16" s="208" t="s">
        <v>21</v>
      </c>
      <c r="B16" s="158">
        <f>'6. EXPORTACIONES'!J14</f>
        <v>26.33975563556184</v>
      </c>
      <c r="C16" s="226">
        <f t="shared" si="0"/>
        <v>1.241195732384012E-3</v>
      </c>
      <c r="E16" s="208" t="s">
        <v>21</v>
      </c>
      <c r="F16" s="158">
        <v>6.5795125850661353</v>
      </c>
      <c r="G16" s="207">
        <v>4.338399952667259E-4</v>
      </c>
      <c r="K16" s="142"/>
    </row>
    <row r="17" spans="1:12" s="159" customFormat="1" ht="12.75" thickBot="1">
      <c r="A17" s="208"/>
      <c r="B17" s="158"/>
      <c r="C17" s="229"/>
      <c r="E17" s="208"/>
      <c r="F17" s="158"/>
      <c r="G17" s="213"/>
      <c r="I17" s="156"/>
      <c r="K17" s="142"/>
    </row>
    <row r="18" spans="1:12" ht="12.75" thickBot="1">
      <c r="A18" s="201"/>
      <c r="B18" s="157"/>
      <c r="C18" s="12"/>
      <c r="E18" s="201"/>
      <c r="F18" s="157"/>
      <c r="G18" s="12"/>
      <c r="J18" s="159"/>
      <c r="K18" s="142"/>
    </row>
    <row r="19" spans="1:12">
      <c r="A19" s="230" t="str">
        <f>'6.1 EXPORTACIONES PART'!A10</f>
        <v>Minerales no metálicos</v>
      </c>
      <c r="B19" s="505">
        <f>'6.1 EXPORTACIONES PART'!L10</f>
        <v>417.99149999999997</v>
      </c>
      <c r="C19" s="224">
        <f t="shared" ref="C19:C21" si="1">B19/$B$23</f>
        <v>1.9696813939774627E-2</v>
      </c>
      <c r="E19" s="214" t="s">
        <v>340</v>
      </c>
      <c r="F19" s="215">
        <f>SUM(F8:F18)</f>
        <v>15165.758475128681</v>
      </c>
      <c r="G19" s="216">
        <v>1</v>
      </c>
      <c r="K19" s="142"/>
    </row>
    <row r="20" spans="1:12">
      <c r="A20" s="230" t="str">
        <f>'6.1 EXPORTACIONES PART'!A11</f>
        <v>Sidero-metalúrgicos y joyería</v>
      </c>
      <c r="B20" s="505">
        <f>'6.1 EXPORTACIONES PART'!L11</f>
        <v>927.89620000000002</v>
      </c>
      <c r="C20" s="231">
        <f t="shared" si="1"/>
        <v>4.3724809731355556E-2</v>
      </c>
      <c r="E20" s="217"/>
      <c r="F20" s="218"/>
      <c r="K20" s="142"/>
    </row>
    <row r="21" spans="1:12" ht="12.75" thickBot="1">
      <c r="A21" s="230" t="str">
        <f>'6.1 EXPORTACIONES PART'!A12</f>
        <v>Metal-mecánicos</v>
      </c>
      <c r="B21" s="505">
        <f>'6.1 EXPORTACIONES PART'!L12</f>
        <v>358.39590000000004</v>
      </c>
      <c r="C21" s="232">
        <f t="shared" si="1"/>
        <v>1.6888518927007067E-2</v>
      </c>
      <c r="K21" s="142"/>
      <c r="L21" s="233"/>
    </row>
    <row r="23" spans="1:12">
      <c r="A23" s="214" t="s">
        <v>341</v>
      </c>
      <c r="B23" s="215">
        <f>'6.1 EXPORTACIONES PART'!L26</f>
        <v>21221.274733977749</v>
      </c>
      <c r="C23" s="234">
        <v>1</v>
      </c>
    </row>
    <row r="24" spans="1:12">
      <c r="A24" s="235"/>
      <c r="B24" s="218"/>
      <c r="C24" s="236"/>
    </row>
    <row r="25" spans="1:12" ht="19.5" customHeight="1">
      <c r="A25" s="235"/>
      <c r="B25" s="218"/>
      <c r="C25" s="236"/>
    </row>
    <row r="26" spans="1:12" ht="30.75" customHeight="1">
      <c r="A26" s="666" t="s">
        <v>583</v>
      </c>
      <c r="B26" s="667"/>
      <c r="C26" s="667"/>
    </row>
    <row r="27" spans="1:12" ht="190.5" customHeight="1">
      <c r="A27" s="235"/>
      <c r="B27" s="218"/>
      <c r="C27" s="236"/>
    </row>
    <row r="28" spans="1:12" ht="15">
      <c r="A28" s="237" t="s">
        <v>346</v>
      </c>
      <c r="E28" s="8"/>
    </row>
    <row r="30" spans="1:12" ht="14.45" customHeight="1">
      <c r="A30" s="181" t="s">
        <v>326</v>
      </c>
      <c r="B30" s="161" t="s">
        <v>237</v>
      </c>
      <c r="C30" s="161" t="s">
        <v>327</v>
      </c>
      <c r="E30" s="1"/>
    </row>
    <row r="31" spans="1:12" s="159" customFormat="1" ht="15">
      <c r="A31" s="182"/>
      <c r="B31" s="183"/>
      <c r="C31" s="183"/>
      <c r="E31" s="1"/>
      <c r="F31" s="155"/>
      <c r="G31" s="156"/>
    </row>
    <row r="32" spans="1:12" s="159" customFormat="1" ht="12.75" thickBot="1">
      <c r="A32" s="184"/>
      <c r="B32" s="183"/>
      <c r="C32" s="183"/>
      <c r="E32" s="184"/>
      <c r="F32" s="183"/>
      <c r="G32" s="183"/>
    </row>
    <row r="33" spans="1:9">
      <c r="B33" s="506"/>
      <c r="C33" s="191"/>
      <c r="G33" s="191"/>
    </row>
    <row r="34" spans="1:9" s="159" customFormat="1">
      <c r="A34" s="208" t="s">
        <v>0</v>
      </c>
      <c r="B34" s="508">
        <f>B8</f>
        <v>9750.9581908147775</v>
      </c>
      <c r="C34" s="207">
        <f>B34/$B$45</f>
        <v>0.30088089249439187</v>
      </c>
      <c r="E34" s="208" t="s">
        <v>0</v>
      </c>
      <c r="F34" s="158">
        <v>6897.5175063077559</v>
      </c>
      <c r="G34" s="207">
        <v>0.45480860832773023</v>
      </c>
      <c r="I34" s="228"/>
    </row>
    <row r="35" spans="1:9" s="159" customFormat="1">
      <c r="A35" s="208" t="s">
        <v>6</v>
      </c>
      <c r="B35" s="508">
        <f t="shared" ref="B35:B42" si="2">B9</f>
        <v>5927.0165058859175</v>
      </c>
      <c r="C35" s="207">
        <f t="shared" ref="C35:C42" si="3">B35/$B$45</f>
        <v>0.18288725899776773</v>
      </c>
      <c r="E35" s="208" t="s">
        <v>6</v>
      </c>
      <c r="F35" s="158">
        <v>5333.5725486439305</v>
      </c>
      <c r="G35" s="207">
        <v>0.35168518326272996</v>
      </c>
    </row>
    <row r="36" spans="1:9" s="159" customFormat="1">
      <c r="A36" s="208" t="s">
        <v>9</v>
      </c>
      <c r="B36" s="508">
        <f t="shared" si="2"/>
        <v>1599.2211722614356</v>
      </c>
      <c r="C36" s="207">
        <f t="shared" si="3"/>
        <v>4.9346442081887543E-2</v>
      </c>
      <c r="E36" s="208" t="s">
        <v>14</v>
      </c>
      <c r="F36" s="158">
        <v>1178.7959383468938</v>
      </c>
      <c r="G36" s="207">
        <v>7.7727463501418556E-2</v>
      </c>
    </row>
    <row r="37" spans="1:9" s="159" customFormat="1">
      <c r="A37" s="208" t="s">
        <v>11</v>
      </c>
      <c r="B37" s="508">
        <f t="shared" si="2"/>
        <v>84.872029414319996</v>
      </c>
      <c r="C37" s="207">
        <f t="shared" si="3"/>
        <v>2.6188577018046973E-3</v>
      </c>
      <c r="E37" s="208" t="s">
        <v>9</v>
      </c>
      <c r="F37" s="158">
        <v>982.48300990799225</v>
      </c>
      <c r="G37" s="207">
        <v>6.478297880842758E-2</v>
      </c>
    </row>
    <row r="38" spans="1:9" s="159" customFormat="1">
      <c r="A38" s="208" t="s">
        <v>14</v>
      </c>
      <c r="B38" s="508">
        <f t="shared" si="2"/>
        <v>1214.791726924323</v>
      </c>
      <c r="C38" s="207">
        <f t="shared" si="3"/>
        <v>3.7484277118129301E-2</v>
      </c>
      <c r="E38" s="208" t="s">
        <v>15</v>
      </c>
      <c r="F38" s="158">
        <v>247.58797021279898</v>
      </c>
      <c r="G38" s="207">
        <v>1.632545913340468E-2</v>
      </c>
    </row>
    <row r="39" spans="1:9" s="159" customFormat="1">
      <c r="A39" s="208" t="s">
        <v>15</v>
      </c>
      <c r="B39" s="508">
        <f t="shared" si="2"/>
        <v>283.13159461432537</v>
      </c>
      <c r="C39" s="207">
        <f t="shared" si="3"/>
        <v>8.736463146890007E-3</v>
      </c>
      <c r="E39" s="208" t="s">
        <v>16</v>
      </c>
      <c r="F39" s="158">
        <v>237.03748869093548</v>
      </c>
      <c r="G39" s="207">
        <v>1.562978133138997E-2</v>
      </c>
    </row>
    <row r="40" spans="1:9" s="159" customFormat="1">
      <c r="A40" s="208" t="s">
        <v>16</v>
      </c>
      <c r="B40" s="508">
        <f t="shared" si="2"/>
        <v>385.89705406265193</v>
      </c>
      <c r="C40" s="207">
        <f t="shared" si="3"/>
        <v>1.1907450300289451E-2</v>
      </c>
      <c r="E40" s="208" t="s">
        <v>18</v>
      </c>
      <c r="F40" s="158">
        <v>195.65920941493385</v>
      </c>
      <c r="G40" s="207">
        <v>1.2901379758606085E-2</v>
      </c>
    </row>
    <row r="41" spans="1:9" s="159" customFormat="1">
      <c r="A41" s="208" t="s">
        <v>18</v>
      </c>
      <c r="B41" s="508">
        <f t="shared" si="2"/>
        <v>244.76310436443814</v>
      </c>
      <c r="C41" s="207">
        <f t="shared" si="3"/>
        <v>7.5525440525672565E-3</v>
      </c>
      <c r="E41" s="208" t="s">
        <v>11</v>
      </c>
      <c r="F41" s="158">
        <v>86.525291018375</v>
      </c>
      <c r="G41" s="207">
        <v>5.7053058810262267E-3</v>
      </c>
    </row>
    <row r="42" spans="1:9" s="159" customFormat="1">
      <c r="A42" s="208" t="s">
        <v>21</v>
      </c>
      <c r="B42" s="508">
        <f t="shared" si="2"/>
        <v>26.33975563556184</v>
      </c>
      <c r="C42" s="207">
        <f t="shared" si="3"/>
        <v>8.1275388824632224E-4</v>
      </c>
      <c r="E42" s="208" t="s">
        <v>21</v>
      </c>
      <c r="F42" s="158">
        <v>6.5795125850661353</v>
      </c>
      <c r="G42" s="207">
        <v>4.338399952667259E-4</v>
      </c>
    </row>
    <row r="43" spans="1:9" s="159" customFormat="1" ht="12.75" thickBot="1">
      <c r="A43" s="208"/>
      <c r="B43" s="507"/>
      <c r="C43" s="213"/>
      <c r="E43" s="208"/>
      <c r="F43" s="158"/>
      <c r="G43" s="213"/>
    </row>
    <row r="44" spans="1:9">
      <c r="A44" s="201"/>
      <c r="B44" s="157"/>
      <c r="C44" s="12"/>
      <c r="E44" s="201"/>
      <c r="F44" s="157"/>
      <c r="G44" s="12"/>
    </row>
    <row r="45" spans="1:9">
      <c r="A45" s="214" t="s">
        <v>347</v>
      </c>
      <c r="B45" s="215">
        <f>'6.1 EXPORTACIONES PART'!L24</f>
        <v>32408.033989717464</v>
      </c>
      <c r="C45" s="234">
        <v>1</v>
      </c>
      <c r="E45" s="214" t="s">
        <v>340</v>
      </c>
      <c r="F45" s="215">
        <f>SUM(F34:F44)</f>
        <v>15165.758475128681</v>
      </c>
      <c r="G45" s="216">
        <v>1</v>
      </c>
    </row>
    <row r="46" spans="1:9">
      <c r="A46" s="217"/>
      <c r="B46" s="218"/>
      <c r="E46" s="217"/>
      <c r="F46" s="218"/>
    </row>
    <row r="50" spans="1:8">
      <c r="A50" s="496" t="s">
        <v>348</v>
      </c>
      <c r="B50" s="3"/>
      <c r="C50" s="3"/>
      <c r="D50" s="239"/>
      <c r="E50" s="165" t="s">
        <v>20</v>
      </c>
      <c r="F50" s="238"/>
      <c r="G50" s="238"/>
      <c r="H50" s="239"/>
    </row>
  </sheetData>
  <mergeCells count="1">
    <mergeCell ref="A26:C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4"/>
  <sheetViews>
    <sheetView workbookViewId="0">
      <selection activeCell="B19" sqref="B19"/>
    </sheetView>
  </sheetViews>
  <sheetFormatPr baseColWidth="10" defaultColWidth="11.42578125" defaultRowHeight="12.75"/>
  <cols>
    <col min="1" max="1" width="12.42578125" style="257" customWidth="1"/>
    <col min="2" max="9" width="16.42578125" style="246" customWidth="1"/>
    <col min="10" max="16384" width="11.42578125" style="246"/>
  </cols>
  <sheetData>
    <row r="1" spans="1:9">
      <c r="A1" s="271" t="s">
        <v>352</v>
      </c>
    </row>
    <row r="2" spans="1:9" ht="15.75">
      <c r="A2" s="143" t="s">
        <v>353</v>
      </c>
    </row>
    <row r="4" spans="1:9">
      <c r="A4" s="256" t="s">
        <v>313</v>
      </c>
      <c r="B4" s="264" t="s">
        <v>564</v>
      </c>
      <c r="C4" s="264" t="s">
        <v>565</v>
      </c>
      <c r="D4" s="264" t="s">
        <v>430</v>
      </c>
      <c r="E4" s="264" t="s">
        <v>431</v>
      </c>
      <c r="F4" s="264" t="s">
        <v>432</v>
      </c>
      <c r="G4" s="264" t="s">
        <v>27</v>
      </c>
      <c r="H4" s="264" t="s">
        <v>433</v>
      </c>
      <c r="I4" s="264" t="s">
        <v>56</v>
      </c>
    </row>
    <row r="5" spans="1:9">
      <c r="A5" s="257">
        <v>2008</v>
      </c>
      <c r="B5" s="258">
        <v>141038944</v>
      </c>
      <c r="C5" s="258">
        <v>176688012</v>
      </c>
      <c r="D5" s="258">
        <v>167839351</v>
      </c>
      <c r="E5" s="258">
        <v>440246645</v>
      </c>
      <c r="F5" s="258">
        <v>321482441</v>
      </c>
      <c r="G5" s="258">
        <v>328783686</v>
      </c>
      <c r="H5" s="258">
        <v>131980228</v>
      </c>
      <c r="I5" s="258">
        <v>1708059306</v>
      </c>
    </row>
    <row r="6" spans="1:9">
      <c r="A6" s="257">
        <v>2009</v>
      </c>
      <c r="B6" s="258">
        <v>319825374</v>
      </c>
      <c r="C6" s="258">
        <v>499659327</v>
      </c>
      <c r="D6" s="258">
        <v>393600074</v>
      </c>
      <c r="E6" s="258">
        <v>531388349</v>
      </c>
      <c r="F6" s="258">
        <v>376380329</v>
      </c>
      <c r="G6" s="258">
        <v>504747514</v>
      </c>
      <c r="H6" s="258">
        <v>196060821</v>
      </c>
      <c r="I6" s="258">
        <v>2821661789</v>
      </c>
    </row>
    <row r="7" spans="1:9">
      <c r="A7" s="257">
        <v>2010</v>
      </c>
      <c r="B7" s="258">
        <v>416011993</v>
      </c>
      <c r="C7" s="258">
        <v>518078947</v>
      </c>
      <c r="D7" s="258">
        <v>615815227</v>
      </c>
      <c r="E7" s="258">
        <v>737890193</v>
      </c>
      <c r="F7" s="258">
        <v>827591969</v>
      </c>
      <c r="G7" s="258">
        <v>443780328</v>
      </c>
      <c r="H7" s="258">
        <v>510276007</v>
      </c>
      <c r="I7" s="258">
        <v>4069444664</v>
      </c>
    </row>
    <row r="8" spans="1:9">
      <c r="A8" s="257">
        <v>2011</v>
      </c>
      <c r="B8" s="258">
        <v>1124827734</v>
      </c>
      <c r="C8" s="258">
        <v>776151268</v>
      </c>
      <c r="D8" s="258">
        <v>869366744</v>
      </c>
      <c r="E8" s="258">
        <v>869507216</v>
      </c>
      <c r="F8" s="258">
        <v>1406825781</v>
      </c>
      <c r="G8" s="258">
        <v>1412256088</v>
      </c>
      <c r="H8" s="258">
        <v>788187748</v>
      </c>
      <c r="I8" s="258">
        <v>7247122580</v>
      </c>
    </row>
    <row r="9" spans="1:9">
      <c r="A9" s="257">
        <v>2012</v>
      </c>
      <c r="B9" s="258">
        <v>1140068755</v>
      </c>
      <c r="C9" s="258">
        <v>525257850</v>
      </c>
      <c r="D9" s="258">
        <v>905401645</v>
      </c>
      <c r="E9" s="258">
        <v>1005372534</v>
      </c>
      <c r="F9" s="258">
        <v>1797233970</v>
      </c>
      <c r="G9" s="258">
        <v>2491504593</v>
      </c>
      <c r="H9" s="258">
        <v>638740607</v>
      </c>
      <c r="I9" s="258">
        <v>8503579954</v>
      </c>
    </row>
    <row r="10" spans="1:9">
      <c r="A10" s="257">
        <v>2013</v>
      </c>
      <c r="B10" s="258">
        <v>1414373690</v>
      </c>
      <c r="C10" s="258">
        <v>789358144</v>
      </c>
      <c r="D10" s="258">
        <v>776418375</v>
      </c>
      <c r="E10" s="258">
        <v>1076799641</v>
      </c>
      <c r="F10" s="258">
        <v>1807744001</v>
      </c>
      <c r="G10" s="258">
        <v>3671179592</v>
      </c>
      <c r="H10" s="258">
        <v>404548165</v>
      </c>
      <c r="I10" s="258">
        <v>9940421607</v>
      </c>
    </row>
    <row r="11" spans="1:9">
      <c r="A11" s="257">
        <v>2014</v>
      </c>
      <c r="B11" s="258">
        <v>889223861</v>
      </c>
      <c r="C11" s="258">
        <v>557214266</v>
      </c>
      <c r="D11" s="258">
        <v>616284597</v>
      </c>
      <c r="E11" s="258">
        <v>910292888</v>
      </c>
      <c r="F11" s="258">
        <v>1461861124</v>
      </c>
      <c r="G11" s="258">
        <v>4014970530</v>
      </c>
      <c r="H11" s="258">
        <v>417363603</v>
      </c>
      <c r="I11" s="258">
        <v>8867210870</v>
      </c>
    </row>
    <row r="12" spans="1:9">
      <c r="A12" s="257">
        <v>2015</v>
      </c>
      <c r="B12" s="258">
        <v>446144458</v>
      </c>
      <c r="C12" s="258">
        <v>654180732</v>
      </c>
      <c r="D12" s="258">
        <v>526104407</v>
      </c>
      <c r="E12" s="258">
        <v>794705359</v>
      </c>
      <c r="F12" s="258">
        <v>1226746896</v>
      </c>
      <c r="G12" s="258">
        <v>3593604912</v>
      </c>
      <c r="H12" s="258">
        <v>375326644</v>
      </c>
      <c r="I12" s="258">
        <v>7616813408</v>
      </c>
    </row>
    <row r="13" spans="1:9">
      <c r="A13" s="257">
        <v>2016</v>
      </c>
      <c r="B13" s="258">
        <v>234040659</v>
      </c>
      <c r="C13" s="258">
        <v>386357050</v>
      </c>
      <c r="D13" s="258">
        <v>373166169</v>
      </c>
      <c r="E13" s="258">
        <v>933341784</v>
      </c>
      <c r="F13" s="258">
        <v>1074886960</v>
      </c>
      <c r="G13" s="258">
        <v>900298553</v>
      </c>
      <c r="H13" s="258">
        <v>349298041</v>
      </c>
      <c r="I13" s="258">
        <v>4251389215</v>
      </c>
    </row>
    <row r="14" spans="1:9">
      <c r="A14" s="265" t="s">
        <v>591</v>
      </c>
      <c r="B14" s="266">
        <f>SUM(B15:B24)</f>
        <v>215370076.79000002</v>
      </c>
      <c r="C14" s="266">
        <f t="shared" ref="C14:I14" si="0">SUM(C15:C24)</f>
        <v>358964282.56</v>
      </c>
      <c r="D14" s="266">
        <f t="shared" si="0"/>
        <v>372665941.28999996</v>
      </c>
      <c r="E14" s="266">
        <f t="shared" si="0"/>
        <v>817791478.75</v>
      </c>
      <c r="F14" s="266">
        <f t="shared" si="0"/>
        <v>1081442044.4599998</v>
      </c>
      <c r="G14" s="266">
        <f t="shared" si="0"/>
        <v>514010357.07999992</v>
      </c>
      <c r="H14" s="266">
        <f t="shared" si="0"/>
        <v>371025461.64000005</v>
      </c>
      <c r="I14" s="266">
        <f t="shared" si="0"/>
        <v>3731269642.5700002</v>
      </c>
    </row>
    <row r="15" spans="1:9">
      <c r="A15" s="575" t="s">
        <v>229</v>
      </c>
      <c r="B15" s="258">
        <v>70747552.74000001</v>
      </c>
      <c r="C15" s="258">
        <v>32650710.329999998</v>
      </c>
      <c r="D15" s="258">
        <v>25364436.479999997</v>
      </c>
      <c r="E15" s="258">
        <v>64410828.359999999</v>
      </c>
      <c r="F15" s="258">
        <v>53156385.049999997</v>
      </c>
      <c r="G15" s="258">
        <v>29576902.419999994</v>
      </c>
      <c r="H15" s="258">
        <v>19583929.740000002</v>
      </c>
      <c r="I15" s="258">
        <v>295490745.12000006</v>
      </c>
    </row>
    <row r="16" spans="1:9">
      <c r="A16" s="575" t="s">
        <v>230</v>
      </c>
      <c r="B16" s="258">
        <v>15263055.969999999</v>
      </c>
      <c r="C16" s="258">
        <v>22586233.210000001</v>
      </c>
      <c r="D16" s="258">
        <v>25706554.849999998</v>
      </c>
      <c r="E16" s="258">
        <v>74382694.120000005</v>
      </c>
      <c r="F16" s="258">
        <v>62350183.959999993</v>
      </c>
      <c r="G16" s="258">
        <v>39084987.57</v>
      </c>
      <c r="H16" s="258">
        <v>29650427.900000002</v>
      </c>
      <c r="I16" s="258">
        <v>269024137.57999998</v>
      </c>
    </row>
    <row r="17" spans="1:11">
      <c r="A17" s="575" t="s">
        <v>231</v>
      </c>
      <c r="B17" s="258">
        <v>11323986.510000002</v>
      </c>
      <c r="C17" s="258">
        <v>19310309.700000003</v>
      </c>
      <c r="D17" s="258">
        <v>31174662.449999999</v>
      </c>
      <c r="E17" s="258">
        <v>85280497.100000009</v>
      </c>
      <c r="F17" s="258">
        <v>70578363.519999981</v>
      </c>
      <c r="G17" s="258">
        <v>43885092.019999996</v>
      </c>
      <c r="H17" s="258">
        <v>42697991.520000003</v>
      </c>
      <c r="I17" s="258">
        <v>304250902.81999999</v>
      </c>
    </row>
    <row r="18" spans="1:11">
      <c r="A18" s="575" t="s">
        <v>232</v>
      </c>
      <c r="B18" s="258">
        <v>14246120.27</v>
      </c>
      <c r="C18" s="258">
        <v>24694576.149999999</v>
      </c>
      <c r="D18" s="258">
        <v>32519193.479999997</v>
      </c>
      <c r="E18" s="258">
        <v>75591053.050000012</v>
      </c>
      <c r="F18" s="258">
        <v>88340815.219999969</v>
      </c>
      <c r="G18" s="258">
        <v>38250787.379999995</v>
      </c>
      <c r="H18" s="258">
        <v>38836073.439999998</v>
      </c>
      <c r="I18" s="258">
        <v>312478618.98999995</v>
      </c>
    </row>
    <row r="19" spans="1:11">
      <c r="A19" s="575" t="s">
        <v>233</v>
      </c>
      <c r="B19" s="258">
        <v>12535512.780000001</v>
      </c>
      <c r="C19" s="258">
        <v>32070347.310000002</v>
      </c>
      <c r="D19" s="258">
        <v>40296963.340000004</v>
      </c>
      <c r="E19" s="258">
        <v>95216706.780000001</v>
      </c>
      <c r="F19" s="258">
        <v>98864873.37000002</v>
      </c>
      <c r="G19" s="258">
        <v>48364422.390000008</v>
      </c>
      <c r="H19" s="258">
        <v>54314694.530000001</v>
      </c>
      <c r="I19" s="258">
        <v>381663520.5</v>
      </c>
    </row>
    <row r="20" spans="1:11">
      <c r="A20" s="575" t="s">
        <v>234</v>
      </c>
      <c r="B20" s="258">
        <v>10528836.630000001</v>
      </c>
      <c r="C20" s="258">
        <v>60824474.590000011</v>
      </c>
      <c r="D20" s="258">
        <v>43213470.609999999</v>
      </c>
      <c r="E20" s="258">
        <v>78185507.479999974</v>
      </c>
      <c r="F20" s="258">
        <v>116713920.05</v>
      </c>
      <c r="G20" s="258">
        <v>43267895.75</v>
      </c>
      <c r="H20" s="258">
        <v>44716525.68</v>
      </c>
      <c r="I20" s="258">
        <v>397450630.79000002</v>
      </c>
    </row>
    <row r="21" spans="1:11">
      <c r="A21" s="575" t="s">
        <v>235</v>
      </c>
      <c r="B21" s="258">
        <v>15932841.719999999</v>
      </c>
      <c r="C21" s="258">
        <v>44352443.000000015</v>
      </c>
      <c r="D21" s="258">
        <v>39252124.029999994</v>
      </c>
      <c r="E21" s="258">
        <v>76025133.559999987</v>
      </c>
      <c r="F21" s="258">
        <v>121147295.66</v>
      </c>
      <c r="G21" s="258">
        <v>94212602.989999995</v>
      </c>
      <c r="H21" s="258">
        <v>22147564.889999997</v>
      </c>
      <c r="I21" s="258">
        <v>413070005.85000002</v>
      </c>
    </row>
    <row r="22" spans="1:11">
      <c r="A22" s="575" t="s">
        <v>236</v>
      </c>
      <c r="B22" s="258">
        <v>20593749.460000005</v>
      </c>
      <c r="C22" s="258">
        <v>47277763.119999997</v>
      </c>
      <c r="D22" s="258">
        <v>44970447.800000004</v>
      </c>
      <c r="E22" s="258">
        <v>82075285.459999993</v>
      </c>
      <c r="F22" s="258">
        <v>161923405.01000002</v>
      </c>
      <c r="G22" s="258">
        <v>56434695.400000006</v>
      </c>
      <c r="H22" s="258">
        <v>40385633.780000001</v>
      </c>
      <c r="I22" s="258">
        <v>453660980.02999997</v>
      </c>
    </row>
    <row r="23" spans="1:11">
      <c r="A23" s="575" t="s">
        <v>603</v>
      </c>
      <c r="B23" s="258">
        <v>19838855.950000003</v>
      </c>
      <c r="C23" s="258">
        <v>39151970.079999998</v>
      </c>
      <c r="D23" s="258">
        <v>44109806.390000001</v>
      </c>
      <c r="E23" s="258">
        <v>95050048.530000001</v>
      </c>
      <c r="F23" s="258">
        <v>150830346.56999999</v>
      </c>
      <c r="G23" s="258">
        <v>38332742.469999991</v>
      </c>
      <c r="H23" s="258">
        <v>41856584.99000001</v>
      </c>
      <c r="I23" s="258">
        <v>429170354.97999996</v>
      </c>
    </row>
    <row r="24" spans="1:11">
      <c r="A24" s="575" t="s">
        <v>588</v>
      </c>
      <c r="B24" s="258">
        <v>24359564.760000002</v>
      </c>
      <c r="C24" s="258">
        <v>36045455.07</v>
      </c>
      <c r="D24" s="258">
        <v>46058281.860000014</v>
      </c>
      <c r="E24" s="258">
        <v>91573724.309999987</v>
      </c>
      <c r="F24" s="258">
        <v>157536456.05000001</v>
      </c>
      <c r="G24" s="258">
        <v>82600228.689999998</v>
      </c>
      <c r="H24" s="258">
        <v>36836035.170000002</v>
      </c>
      <c r="I24" s="258">
        <v>475009745.91000003</v>
      </c>
    </row>
    <row r="26" spans="1:11">
      <c r="A26" s="268" t="s">
        <v>607</v>
      </c>
      <c r="B26" s="269"/>
      <c r="C26" s="269"/>
      <c r="D26" s="269"/>
      <c r="E26" s="269"/>
      <c r="F26" s="269"/>
      <c r="G26" s="269"/>
      <c r="H26" s="269"/>
      <c r="I26" s="269"/>
    </row>
    <row r="27" spans="1:11">
      <c r="A27" s="257" t="s">
        <v>594</v>
      </c>
      <c r="B27" s="259">
        <v>183413910.49000001</v>
      </c>
      <c r="C27" s="259">
        <v>283778992.83999997</v>
      </c>
      <c r="D27" s="259">
        <v>289529358.49000001</v>
      </c>
      <c r="E27" s="259">
        <v>768261977.26999998</v>
      </c>
      <c r="F27" s="259">
        <v>783998212.72000003</v>
      </c>
      <c r="G27" s="259">
        <v>803980682.54000008</v>
      </c>
      <c r="H27" s="259">
        <v>292296753.13999999</v>
      </c>
      <c r="I27" s="259">
        <v>3405259887.4899998</v>
      </c>
    </row>
    <row r="28" spans="1:11">
      <c r="A28" s="257" t="s">
        <v>595</v>
      </c>
      <c r="B28" s="259">
        <f>SUM(B15:B24)</f>
        <v>215370076.79000002</v>
      </c>
      <c r="C28" s="259">
        <f t="shared" ref="C28:I28" si="1">SUM(C15:C24)</f>
        <v>358964282.56</v>
      </c>
      <c r="D28" s="259">
        <f t="shared" si="1"/>
        <v>372665941.28999996</v>
      </c>
      <c r="E28" s="259">
        <f t="shared" si="1"/>
        <v>817791478.75</v>
      </c>
      <c r="F28" s="259">
        <f t="shared" si="1"/>
        <v>1081442044.4599998</v>
      </c>
      <c r="G28" s="259">
        <f t="shared" si="1"/>
        <v>514010357.07999992</v>
      </c>
      <c r="H28" s="259">
        <f t="shared" si="1"/>
        <v>371025461.64000005</v>
      </c>
      <c r="I28" s="259">
        <f t="shared" si="1"/>
        <v>3731269642.5700002</v>
      </c>
      <c r="K28" s="260"/>
    </row>
    <row r="29" spans="1:11">
      <c r="A29" s="267" t="s">
        <v>314</v>
      </c>
      <c r="B29" s="270">
        <f t="shared" ref="B29:I29" si="2">B28/B27-1</f>
        <v>0.17422978559601843</v>
      </c>
      <c r="C29" s="270">
        <f t="shared" si="2"/>
        <v>0.26494311283425742</v>
      </c>
      <c r="D29" s="270">
        <f t="shared" si="2"/>
        <v>0.28714387802876784</v>
      </c>
      <c r="E29" s="270">
        <f t="shared" si="2"/>
        <v>6.4469546776220632E-2</v>
      </c>
      <c r="F29" s="270">
        <f t="shared" si="2"/>
        <v>0.37939350742656597</v>
      </c>
      <c r="G29" s="270">
        <f t="shared" si="2"/>
        <v>-0.36066827444647387</v>
      </c>
      <c r="H29" s="270">
        <f t="shared" si="2"/>
        <v>0.26934513522389958</v>
      </c>
      <c r="I29" s="270">
        <f t="shared" si="2"/>
        <v>9.5737114302985038E-2</v>
      </c>
    </row>
    <row r="33" spans="1:9" ht="48.75" customHeight="1">
      <c r="A33" s="668" t="s">
        <v>563</v>
      </c>
      <c r="B33" s="669"/>
      <c r="C33" s="669"/>
      <c r="D33" s="669"/>
      <c r="E33" s="669"/>
      <c r="F33" s="669"/>
      <c r="G33" s="669"/>
      <c r="H33" s="669"/>
      <c r="I33" s="669"/>
    </row>
    <row r="39" spans="1:9" ht="132.75" customHeight="1"/>
    <row r="40" spans="1:9">
      <c r="A40" s="246"/>
    </row>
    <row r="44" spans="1:9">
      <c r="A44" s="262" t="s">
        <v>351</v>
      </c>
      <c r="B44" s="263"/>
      <c r="C44" s="263"/>
      <c r="D44" s="263"/>
      <c r="E44" s="263"/>
      <c r="F44" s="263"/>
      <c r="G44" s="263"/>
      <c r="H44" s="263"/>
      <c r="I44" s="263"/>
    </row>
  </sheetData>
  <mergeCells count="1">
    <mergeCell ref="A33:I3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91"/>
  <sheetViews>
    <sheetView showGridLines="0" zoomScale="110" zoomScaleNormal="110" workbookViewId="0">
      <selection activeCell="E19" sqref="E19"/>
    </sheetView>
  </sheetViews>
  <sheetFormatPr baseColWidth="10" defaultRowHeight="12.75"/>
  <cols>
    <col min="1" max="1" width="3.85546875" style="248" customWidth="1"/>
    <col min="2" max="2" width="48.85546875" style="248" customWidth="1"/>
    <col min="3" max="4" width="13.7109375" style="248" bestFit="1" customWidth="1"/>
    <col min="5" max="5" width="11.5703125" style="248" bestFit="1" customWidth="1"/>
    <col min="6" max="7" width="13.7109375" style="248" bestFit="1" customWidth="1"/>
    <col min="8" max="8" width="11.5703125" style="248" bestFit="1" customWidth="1"/>
    <col min="9" max="9" width="12.85546875" style="248" customWidth="1"/>
    <col min="10" max="38" width="11.42578125" style="246"/>
    <col min="39" max="16384" width="11.42578125" style="248"/>
  </cols>
  <sheetData>
    <row r="1" spans="1:38" s="250" customFormat="1" ht="14.25" customHeight="1">
      <c r="B1" s="503" t="s">
        <v>354</v>
      </c>
    </row>
    <row r="2" spans="1:38" s="250" customFormat="1" ht="14.25" customHeight="1">
      <c r="B2" s="502" t="s">
        <v>353</v>
      </c>
    </row>
    <row r="3" spans="1:38" s="250" customFormat="1" ht="14.25" customHeight="1">
      <c r="B3" s="251"/>
    </row>
    <row r="4" spans="1:38" s="250" customFormat="1" ht="14.25" customHeight="1" thickBot="1">
      <c r="B4" s="253" t="s">
        <v>360</v>
      </c>
    </row>
    <row r="5" spans="1:38" s="252" customFormat="1" ht="14.25" customHeight="1" thickBot="1">
      <c r="A5" s="250"/>
      <c r="B5" s="495"/>
      <c r="C5" s="670" t="s">
        <v>588</v>
      </c>
      <c r="D5" s="671"/>
      <c r="E5" s="672"/>
      <c r="F5" s="670" t="s">
        <v>628</v>
      </c>
      <c r="G5" s="671"/>
      <c r="H5" s="671"/>
      <c r="I5" s="67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38" s="252" customFormat="1" ht="14.25" customHeight="1" thickBot="1">
      <c r="A6" s="250"/>
      <c r="B6" s="621" t="s">
        <v>426</v>
      </c>
      <c r="C6" s="612">
        <v>2016</v>
      </c>
      <c r="D6" s="613">
        <v>2017</v>
      </c>
      <c r="E6" s="614" t="s">
        <v>240</v>
      </c>
      <c r="F6" s="612">
        <v>2016</v>
      </c>
      <c r="G6" s="613">
        <v>2017</v>
      </c>
      <c r="H6" s="622" t="s">
        <v>240</v>
      </c>
      <c r="I6" s="616" t="s">
        <v>241</v>
      </c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</row>
    <row r="7" spans="1:38" s="250" customFormat="1" ht="14.25" customHeight="1">
      <c r="B7" s="617" t="s">
        <v>37</v>
      </c>
      <c r="C7" s="240">
        <v>61063772.099999994</v>
      </c>
      <c r="D7" s="241">
        <v>52923807.560000002</v>
      </c>
      <c r="E7" s="242">
        <v>-0.13330268111622268</v>
      </c>
      <c r="F7" s="240">
        <v>591363642.42000008</v>
      </c>
      <c r="G7" s="241">
        <v>568963283.6400001</v>
      </c>
      <c r="H7" s="456">
        <v>-3.7879161269252837E-2</v>
      </c>
      <c r="I7" s="489">
        <v>0.15248516943099105</v>
      </c>
      <c r="J7" s="531"/>
    </row>
    <row r="8" spans="1:38" s="250" customFormat="1" ht="14.25" customHeight="1">
      <c r="B8" s="617" t="s">
        <v>35</v>
      </c>
      <c r="C8" s="240">
        <v>28595442.870000005</v>
      </c>
      <c r="D8" s="241">
        <v>42378097.309999995</v>
      </c>
      <c r="E8" s="242">
        <v>0.48198779444187667</v>
      </c>
      <c r="F8" s="240">
        <v>280827623.06000006</v>
      </c>
      <c r="G8" s="241">
        <v>471491159.25000006</v>
      </c>
      <c r="H8" s="456">
        <v>0.67893440863281418</v>
      </c>
      <c r="I8" s="489">
        <v>0.12636212453551043</v>
      </c>
      <c r="J8" s="531"/>
    </row>
    <row r="9" spans="1:38" s="250" customFormat="1" ht="14.25" customHeight="1">
      <c r="B9" s="618" t="s">
        <v>45</v>
      </c>
      <c r="C9" s="240">
        <v>42577636.409999996</v>
      </c>
      <c r="D9" s="241">
        <v>48242795.24000001</v>
      </c>
      <c r="E9" s="242">
        <v>0.13305479842628065</v>
      </c>
      <c r="F9" s="240">
        <v>413591046.57000005</v>
      </c>
      <c r="G9" s="241">
        <v>468356249.87</v>
      </c>
      <c r="H9" s="456">
        <v>0.13241389956136529</v>
      </c>
      <c r="I9" s="489">
        <v>0.1255219522402054</v>
      </c>
      <c r="J9" s="531"/>
    </row>
    <row r="10" spans="1:38" s="250" customFormat="1" ht="14.25" customHeight="1">
      <c r="B10" s="618" t="s">
        <v>38</v>
      </c>
      <c r="C10" s="240">
        <v>34800474</v>
      </c>
      <c r="D10" s="241">
        <v>53907248.460000001</v>
      </c>
      <c r="E10" s="242">
        <v>0.54903776483044453</v>
      </c>
      <c r="F10" s="240">
        <v>287212088.86000001</v>
      </c>
      <c r="G10" s="241">
        <v>374303872.11000001</v>
      </c>
      <c r="H10" s="456">
        <v>0.30323160698313223</v>
      </c>
      <c r="I10" s="489">
        <v>0.10031541752961848</v>
      </c>
      <c r="J10" s="531"/>
    </row>
    <row r="11" spans="1:38" s="250" customFormat="1" ht="14.25" customHeight="1">
      <c r="B11" s="618" t="s">
        <v>36</v>
      </c>
      <c r="C11" s="240">
        <v>29784804.279999997</v>
      </c>
      <c r="D11" s="241">
        <v>23804731.090000007</v>
      </c>
      <c r="E11" s="242">
        <v>-0.20077597736693908</v>
      </c>
      <c r="F11" s="240">
        <v>258697306.78000003</v>
      </c>
      <c r="G11" s="241">
        <v>253950422.10999998</v>
      </c>
      <c r="H11" s="456">
        <v>-1.8349184725130807E-2</v>
      </c>
      <c r="I11" s="489">
        <v>6.8060056344543762E-2</v>
      </c>
      <c r="J11" s="531"/>
    </row>
    <row r="12" spans="1:38" s="250" customFormat="1" ht="14.25" customHeight="1">
      <c r="B12" s="618" t="s">
        <v>40</v>
      </c>
      <c r="C12" s="240">
        <v>10813250.57</v>
      </c>
      <c r="D12" s="241">
        <v>77672950.13000001</v>
      </c>
      <c r="E12" s="242">
        <v>6.1831268153069354</v>
      </c>
      <c r="F12" s="240">
        <v>147691695.95999998</v>
      </c>
      <c r="G12" s="241">
        <v>244619166.10000002</v>
      </c>
      <c r="H12" s="456">
        <v>0.65628246402053203</v>
      </c>
      <c r="I12" s="489">
        <v>6.5559230378084574E-2</v>
      </c>
      <c r="J12" s="531"/>
    </row>
    <row r="13" spans="1:38" s="250" customFormat="1" ht="14.25" customHeight="1">
      <c r="B13" s="618" t="s">
        <v>41</v>
      </c>
      <c r="C13" s="243">
        <v>21328504.710000005</v>
      </c>
      <c r="D13" s="244">
        <v>28247944.439999998</v>
      </c>
      <c r="E13" s="242">
        <v>0.32442216761476805</v>
      </c>
      <c r="F13" s="243">
        <v>188505034.78</v>
      </c>
      <c r="G13" s="244">
        <v>222654300.37</v>
      </c>
      <c r="H13" s="456">
        <v>0.18115837399173373</v>
      </c>
      <c r="I13" s="489">
        <v>5.9672530183758447E-2</v>
      </c>
      <c r="J13" s="531"/>
    </row>
    <row r="14" spans="1:38" s="250" customFormat="1" ht="14.25" customHeight="1">
      <c r="B14" s="618" t="s">
        <v>177</v>
      </c>
      <c r="C14" s="243">
        <v>26072300.07</v>
      </c>
      <c r="D14" s="244">
        <v>26434101.110000003</v>
      </c>
      <c r="E14" s="242">
        <v>1.3876836298624351E-2</v>
      </c>
      <c r="F14" s="243">
        <v>212653856.59000003</v>
      </c>
      <c r="G14" s="244">
        <v>215133411.34</v>
      </c>
      <c r="H14" s="456">
        <v>1.1660050702868796E-2</v>
      </c>
      <c r="I14" s="489">
        <v>5.7656892143506867E-2</v>
      </c>
      <c r="J14" s="531"/>
    </row>
    <row r="15" spans="1:38" s="250" customFormat="1" ht="14.25" customHeight="1">
      <c r="B15" s="618" t="s">
        <v>176</v>
      </c>
      <c r="C15" s="243">
        <v>26504185.150000002</v>
      </c>
      <c r="D15" s="244">
        <v>27412144.029999997</v>
      </c>
      <c r="E15" s="242">
        <v>3.4257189000960198E-2</v>
      </c>
      <c r="F15" s="243">
        <v>234316329.14000002</v>
      </c>
      <c r="G15" s="244">
        <v>204513636.96000001</v>
      </c>
      <c r="H15" s="456">
        <v>-0.12718999264534148</v>
      </c>
      <c r="I15" s="489">
        <v>5.4810736438532043E-2</v>
      </c>
      <c r="J15" s="531"/>
    </row>
    <row r="16" spans="1:38" s="250" customFormat="1" ht="14.25" customHeight="1">
      <c r="B16" s="618" t="s">
        <v>42</v>
      </c>
      <c r="C16" s="243">
        <v>14175418.560000001</v>
      </c>
      <c r="D16" s="244">
        <v>21003748.050000001</v>
      </c>
      <c r="E16" s="536">
        <v>0.48170214241631526</v>
      </c>
      <c r="F16" s="576">
        <v>144323812.34999999</v>
      </c>
      <c r="G16" s="577">
        <v>175307084.39999998</v>
      </c>
      <c r="H16" s="537">
        <v>0.21467886376824907</v>
      </c>
      <c r="I16" s="538">
        <v>4.6983225870337535E-2</v>
      </c>
      <c r="J16" s="531"/>
    </row>
    <row r="17" spans="1:38" s="250" customFormat="1" ht="14.25" customHeight="1">
      <c r="B17" s="618" t="s">
        <v>175</v>
      </c>
      <c r="C17" s="243">
        <v>1174816.6199999999</v>
      </c>
      <c r="D17" s="244">
        <v>15559672.960000001</v>
      </c>
      <c r="E17" s="536" t="s">
        <v>65</v>
      </c>
      <c r="F17" s="576">
        <v>309578587.92999995</v>
      </c>
      <c r="G17" s="577">
        <v>142164781.54999998</v>
      </c>
      <c r="H17" s="537">
        <v>-0.54077966922523268</v>
      </c>
      <c r="I17" s="538">
        <v>3.8100913407073035E-2</v>
      </c>
      <c r="J17" s="531"/>
    </row>
    <row r="18" spans="1:38" s="250" customFormat="1" ht="14.25" customHeight="1">
      <c r="B18" s="618" t="s">
        <v>39</v>
      </c>
      <c r="C18" s="243">
        <v>12475822.310000001</v>
      </c>
      <c r="D18" s="244">
        <v>13861642.219999997</v>
      </c>
      <c r="E18" s="536">
        <v>0.11108044628763203</v>
      </c>
      <c r="F18" s="576">
        <v>101469857.18000001</v>
      </c>
      <c r="G18" s="577">
        <v>120269075.31</v>
      </c>
      <c r="H18" s="537">
        <v>0.18526899172284805</v>
      </c>
      <c r="I18" s="538">
        <v>3.2232748321871958E-2</v>
      </c>
      <c r="J18" s="531"/>
    </row>
    <row r="19" spans="1:38" s="250" customFormat="1" ht="14.25" customHeight="1">
      <c r="B19" s="618" t="s">
        <v>44</v>
      </c>
      <c r="C19" s="243">
        <v>11574729.02</v>
      </c>
      <c r="D19" s="244">
        <v>18669332.32</v>
      </c>
      <c r="E19" s="536">
        <v>0.61293904053746928</v>
      </c>
      <c r="F19" s="576">
        <v>85443864.00999999</v>
      </c>
      <c r="G19" s="577">
        <v>100444795.96000001</v>
      </c>
      <c r="H19" s="537">
        <v>0.17556476551955069</v>
      </c>
      <c r="I19" s="538">
        <v>2.6919736599581755E-2</v>
      </c>
      <c r="J19" s="531"/>
    </row>
    <row r="20" spans="1:38" s="250" customFormat="1" ht="14.25" customHeight="1">
      <c r="B20" s="618" t="s">
        <v>46</v>
      </c>
      <c r="C20" s="243">
        <v>5942256.5700000003</v>
      </c>
      <c r="D20" s="244">
        <v>8409868.7799999993</v>
      </c>
      <c r="E20" s="536">
        <v>0.41526517425349052</v>
      </c>
      <c r="F20" s="576">
        <v>56782834.719999999</v>
      </c>
      <c r="G20" s="577">
        <v>63254861.369999997</v>
      </c>
      <c r="H20" s="537">
        <v>0.1139785761298111</v>
      </c>
      <c r="I20" s="538">
        <v>1.6952637420873096E-2</v>
      </c>
      <c r="J20" s="531"/>
    </row>
    <row r="21" spans="1:38" s="250" customFormat="1" ht="14.25" customHeight="1">
      <c r="B21" s="618" t="s">
        <v>43</v>
      </c>
      <c r="C21" s="243">
        <v>3591229.41</v>
      </c>
      <c r="D21" s="244">
        <v>6434942.8300000001</v>
      </c>
      <c r="E21" s="536">
        <v>0.79184955772569254</v>
      </c>
      <c r="F21" s="576">
        <v>31384104.460000001</v>
      </c>
      <c r="G21" s="577">
        <v>43330428.269999996</v>
      </c>
      <c r="H21" s="537">
        <v>0.38064886717497237</v>
      </c>
      <c r="I21" s="538">
        <v>1.161278396384002E-2</v>
      </c>
      <c r="J21" s="531"/>
    </row>
    <row r="22" spans="1:38" s="250" customFormat="1" ht="14.25" customHeight="1">
      <c r="B22" s="618" t="s">
        <v>178</v>
      </c>
      <c r="C22" s="243">
        <v>2980829.1100000003</v>
      </c>
      <c r="D22" s="244">
        <v>4928327.71</v>
      </c>
      <c r="E22" s="536">
        <v>0.65334124437613239</v>
      </c>
      <c r="F22" s="576">
        <v>28443723.98</v>
      </c>
      <c r="G22" s="577">
        <v>34045443.769999996</v>
      </c>
      <c r="H22" s="537">
        <v>0.19694044963798718</v>
      </c>
      <c r="I22" s="538">
        <v>9.124359006804552E-3</v>
      </c>
      <c r="J22" s="531"/>
    </row>
    <row r="23" spans="1:38" s="250" customFormat="1" ht="14.25" customHeight="1">
      <c r="B23" s="618" t="s">
        <v>164</v>
      </c>
      <c r="C23" s="240">
        <v>2859404.46</v>
      </c>
      <c r="D23" s="241">
        <v>3630951.75</v>
      </c>
      <c r="E23" s="536">
        <v>0.26982796620524252</v>
      </c>
      <c r="F23" s="534">
        <v>23689455.699999999</v>
      </c>
      <c r="G23" s="535">
        <v>17598217.310000002</v>
      </c>
      <c r="H23" s="537">
        <v>-0.25712867645160786</v>
      </c>
      <c r="I23" s="538">
        <v>4.7164153212681803E-3</v>
      </c>
      <c r="J23" s="531"/>
    </row>
    <row r="24" spans="1:38" s="250" customFormat="1" ht="14.25" customHeight="1">
      <c r="B24" s="618" t="s">
        <v>29</v>
      </c>
      <c r="C24" s="240">
        <v>738176</v>
      </c>
      <c r="D24" s="241">
        <v>1118754</v>
      </c>
      <c r="E24" s="536">
        <v>0.515565393618866</v>
      </c>
      <c r="F24" s="534">
        <v>6801632</v>
      </c>
      <c r="G24" s="535">
        <v>8069526</v>
      </c>
      <c r="H24" s="537">
        <v>0.18641026153723117</v>
      </c>
      <c r="I24" s="538">
        <v>2.1626756501151494E-3</v>
      </c>
      <c r="J24" s="531"/>
    </row>
    <row r="25" spans="1:38" s="250" customFormat="1" ht="14.25" customHeight="1">
      <c r="B25" s="618" t="s">
        <v>355</v>
      </c>
      <c r="C25" s="240">
        <v>65823</v>
      </c>
      <c r="D25" s="241">
        <v>312982.21999999997</v>
      </c>
      <c r="E25" s="536">
        <v>3.7549066435744338</v>
      </c>
      <c r="F25" s="534">
        <v>682557.62</v>
      </c>
      <c r="G25" s="535">
        <v>1995895.66</v>
      </c>
      <c r="H25" s="537">
        <v>1.924142374969017</v>
      </c>
      <c r="I25" s="538">
        <v>5.3491059376381035E-4</v>
      </c>
      <c r="J25" s="531"/>
    </row>
    <row r="26" spans="1:38" s="250" customFormat="1" ht="14.25" customHeight="1">
      <c r="B26" s="618" t="s">
        <v>356</v>
      </c>
      <c r="C26" s="240">
        <v>45506</v>
      </c>
      <c r="D26" s="241">
        <v>29000</v>
      </c>
      <c r="E26" s="536">
        <v>-0.36272139937590653</v>
      </c>
      <c r="F26" s="534">
        <v>597294</v>
      </c>
      <c r="G26" s="535">
        <v>271650</v>
      </c>
      <c r="H26" s="537">
        <v>-0.54519884679906383</v>
      </c>
      <c r="I26" s="538">
        <v>7.2803636837378107E-5</v>
      </c>
      <c r="J26" s="531"/>
    </row>
    <row r="27" spans="1:38" s="250" customFormat="1" ht="14.25" customHeight="1">
      <c r="B27" s="618" t="s">
        <v>357</v>
      </c>
      <c r="C27" s="240">
        <v>26807</v>
      </c>
      <c r="D27" s="241">
        <v>17571</v>
      </c>
      <c r="E27" s="536">
        <v>-0.34453687469690752</v>
      </c>
      <c r="F27" s="534">
        <v>588385</v>
      </c>
      <c r="G27" s="535">
        <v>258103</v>
      </c>
      <c r="H27" s="537">
        <v>-0.56133653985060805</v>
      </c>
      <c r="I27" s="538">
        <v>6.9172969183279226E-5</v>
      </c>
      <c r="J27" s="531"/>
    </row>
    <row r="28" spans="1:38" s="250" customFormat="1" ht="14.25" customHeight="1">
      <c r="B28" s="618" t="s">
        <v>358</v>
      </c>
      <c r="C28" s="240">
        <v>42000</v>
      </c>
      <c r="D28" s="241">
        <v>5600</v>
      </c>
      <c r="E28" s="536">
        <v>-0.8666666666666667</v>
      </c>
      <c r="F28" s="534">
        <v>325000</v>
      </c>
      <c r="G28" s="535">
        <v>218210</v>
      </c>
      <c r="H28" s="537">
        <v>-0.32858461538461536</v>
      </c>
      <c r="I28" s="538">
        <v>5.8481434177376314E-5</v>
      </c>
      <c r="J28" s="531"/>
    </row>
    <row r="29" spans="1:38" s="250" customFormat="1" ht="14.25" customHeight="1">
      <c r="B29" s="618" t="s">
        <v>617</v>
      </c>
      <c r="C29" s="243">
        <v>2851</v>
      </c>
      <c r="D29" s="244">
        <v>3532.7</v>
      </c>
      <c r="E29" s="536">
        <v>0.23910908453174318</v>
      </c>
      <c r="F29" s="576">
        <v>29694.38</v>
      </c>
      <c r="G29" s="577">
        <v>40068.219999999994</v>
      </c>
      <c r="H29" s="537">
        <v>0.34935364873757235</v>
      </c>
      <c r="I29" s="582">
        <v>1.0738494892693428E-5</v>
      </c>
      <c r="J29" s="531"/>
    </row>
    <row r="30" spans="1:38" s="250" customFormat="1" ht="14.25" customHeight="1">
      <c r="B30" s="619" t="s">
        <v>359</v>
      </c>
      <c r="C30" s="460">
        <v>120145</v>
      </c>
      <c r="D30" s="459" t="s">
        <v>55</v>
      </c>
      <c r="E30" s="578" t="s">
        <v>55</v>
      </c>
      <c r="F30" s="579">
        <v>260460</v>
      </c>
      <c r="G30" s="580">
        <v>16000</v>
      </c>
      <c r="H30" s="581" t="s">
        <v>55</v>
      </c>
      <c r="I30" s="583">
        <v>4.2880846287430506E-6</v>
      </c>
      <c r="J30" s="531"/>
    </row>
    <row r="31" spans="1:38" s="252" customFormat="1" ht="14.25" customHeight="1" thickBot="1">
      <c r="A31" s="250"/>
      <c r="B31" s="620" t="s">
        <v>56</v>
      </c>
      <c r="C31" s="584">
        <v>337356184.22000009</v>
      </c>
      <c r="D31" s="585">
        <v>475009745.91000009</v>
      </c>
      <c r="E31" s="586">
        <v>0.40803627776460738</v>
      </c>
      <c r="F31" s="585">
        <v>3405259887.4899993</v>
      </c>
      <c r="G31" s="585">
        <v>3731269642.5700016</v>
      </c>
      <c r="H31" s="586">
        <v>9.5737114302985704E-2</v>
      </c>
      <c r="I31" s="462">
        <v>1</v>
      </c>
      <c r="J31" s="531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</row>
    <row r="32" spans="1:38" s="250" customFormat="1" ht="14.25" customHeight="1"/>
    <row r="33" spans="1:38" s="250" customFormat="1" ht="14.25" customHeight="1"/>
    <row r="34" spans="1:38" s="250" customFormat="1" ht="14.25" customHeight="1" thickBot="1">
      <c r="B34" s="253" t="s">
        <v>424</v>
      </c>
    </row>
    <row r="35" spans="1:38" s="252" customFormat="1" ht="14.25" customHeight="1" thickBot="1">
      <c r="A35" s="250"/>
      <c r="B35" s="250"/>
      <c r="C35" s="670" t="s">
        <v>588</v>
      </c>
      <c r="D35" s="671"/>
      <c r="E35" s="672"/>
      <c r="F35" s="670" t="s">
        <v>628</v>
      </c>
      <c r="G35" s="671"/>
      <c r="H35" s="671"/>
      <c r="I35" s="672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</row>
    <row r="36" spans="1:38" s="252" customFormat="1" ht="14.25" customHeight="1" thickBot="1">
      <c r="A36" s="673" t="s">
        <v>425</v>
      </c>
      <c r="B36" s="674"/>
      <c r="C36" s="612">
        <v>2016</v>
      </c>
      <c r="D36" s="613">
        <v>2017</v>
      </c>
      <c r="E36" s="614" t="s">
        <v>240</v>
      </c>
      <c r="F36" s="612">
        <v>2016</v>
      </c>
      <c r="G36" s="613">
        <v>2017</v>
      </c>
      <c r="H36" s="615" t="s">
        <v>240</v>
      </c>
      <c r="I36" s="616" t="s">
        <v>241</v>
      </c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</row>
    <row r="37" spans="1:38" s="250" customFormat="1" ht="14.25" customHeight="1">
      <c r="A37" s="604" t="s">
        <v>361</v>
      </c>
      <c r="B37" s="608" t="s">
        <v>570</v>
      </c>
      <c r="C37" s="594">
        <v>48450590</v>
      </c>
      <c r="D37" s="587">
        <v>60756310</v>
      </c>
      <c r="E37" s="242">
        <v>0.25398493599355554</v>
      </c>
      <c r="F37" s="594">
        <v>422976196</v>
      </c>
      <c r="G37" s="587">
        <v>479158534</v>
      </c>
      <c r="H37" s="590">
        <v>0.13282624065208615</v>
      </c>
      <c r="I37" s="489">
        <v>0.12841702152352841</v>
      </c>
      <c r="J37" s="531"/>
    </row>
    <row r="38" spans="1:38" s="250" customFormat="1" ht="14.25" customHeight="1">
      <c r="A38" s="604" t="s">
        <v>362</v>
      </c>
      <c r="B38" s="608" t="s">
        <v>170</v>
      </c>
      <c r="C38" s="594">
        <v>47164784</v>
      </c>
      <c r="D38" s="587">
        <v>40330620</v>
      </c>
      <c r="E38" s="242">
        <v>-0.14489972009624807</v>
      </c>
      <c r="F38" s="594">
        <v>452289267</v>
      </c>
      <c r="G38" s="587">
        <v>419598894</v>
      </c>
      <c r="H38" s="591">
        <v>-7.2277578499336803E-2</v>
      </c>
      <c r="I38" s="489">
        <v>0.11245472297493654</v>
      </c>
      <c r="J38" s="531"/>
    </row>
    <row r="39" spans="1:38" s="250" customFormat="1" ht="14.25" customHeight="1">
      <c r="A39" s="604" t="s">
        <v>363</v>
      </c>
      <c r="B39" s="608" t="s">
        <v>22</v>
      </c>
      <c r="C39" s="594">
        <v>10469095</v>
      </c>
      <c r="D39" s="587">
        <v>21435012</v>
      </c>
      <c r="E39" s="242">
        <v>1.0474560599555165</v>
      </c>
      <c r="F39" s="594">
        <v>115229005</v>
      </c>
      <c r="G39" s="587">
        <v>268811921</v>
      </c>
      <c r="H39" s="590">
        <v>1.3328494505354795</v>
      </c>
      <c r="I39" s="489">
        <v>7.2043016653936948E-2</v>
      </c>
      <c r="J39" s="531"/>
    </row>
    <row r="40" spans="1:38" s="250" customFormat="1" ht="14.25" customHeight="1">
      <c r="A40" s="604" t="s">
        <v>364</v>
      </c>
      <c r="B40" s="608" t="s">
        <v>127</v>
      </c>
      <c r="C40" s="594">
        <v>15693372.140000001</v>
      </c>
      <c r="D40" s="587">
        <v>16005147.549999999</v>
      </c>
      <c r="E40" s="242">
        <v>1.9866693226838761E-2</v>
      </c>
      <c r="F40" s="594">
        <v>139351621.29000002</v>
      </c>
      <c r="G40" s="587">
        <v>180352438.81</v>
      </c>
      <c r="H40" s="590">
        <v>0.29422562249688178</v>
      </c>
      <c r="I40" s="489">
        <v>4.833540753859266E-2</v>
      </c>
      <c r="J40" s="531"/>
    </row>
    <row r="41" spans="1:38" s="250" customFormat="1" ht="14.25" customHeight="1">
      <c r="A41" s="604" t="s">
        <v>365</v>
      </c>
      <c r="B41" s="608" t="s">
        <v>31</v>
      </c>
      <c r="C41" s="594">
        <v>13226636</v>
      </c>
      <c r="D41" s="587">
        <v>20183877</v>
      </c>
      <c r="E41" s="242">
        <v>0.5260023032311465</v>
      </c>
      <c r="F41" s="594">
        <v>127303454</v>
      </c>
      <c r="G41" s="587">
        <v>172981552</v>
      </c>
      <c r="H41" s="590">
        <v>0.35881271532506887</v>
      </c>
      <c r="I41" s="489">
        <v>4.6359970886707291E-2</v>
      </c>
      <c r="J41" s="531"/>
    </row>
    <row r="42" spans="1:38" s="250" customFormat="1" ht="14.25" customHeight="1">
      <c r="A42" s="604" t="s">
        <v>366</v>
      </c>
      <c r="B42" s="608" t="s">
        <v>30</v>
      </c>
      <c r="C42" s="594">
        <v>17665318</v>
      </c>
      <c r="D42" s="587">
        <v>16436639</v>
      </c>
      <c r="E42" s="242">
        <v>-6.9553177587858839E-2</v>
      </c>
      <c r="F42" s="594">
        <v>174177420</v>
      </c>
      <c r="G42" s="587">
        <v>166393213</v>
      </c>
      <c r="H42" s="591">
        <v>-4.4691252172641027E-2</v>
      </c>
      <c r="I42" s="489">
        <v>4.459426118702927E-2</v>
      </c>
      <c r="J42" s="531"/>
    </row>
    <row r="43" spans="1:38" s="250" customFormat="1" ht="14.25" customHeight="1">
      <c r="A43" s="604" t="s">
        <v>367</v>
      </c>
      <c r="B43" s="608" t="s">
        <v>168</v>
      </c>
      <c r="C43" s="594">
        <v>4727000</v>
      </c>
      <c r="D43" s="587">
        <v>45530000</v>
      </c>
      <c r="E43" s="242" t="s">
        <v>65</v>
      </c>
      <c r="F43" s="594">
        <v>108126000</v>
      </c>
      <c r="G43" s="587">
        <v>165753700</v>
      </c>
      <c r="H43" s="590">
        <v>0.5329680187928898</v>
      </c>
      <c r="I43" s="489">
        <v>4.4422868320455437E-2</v>
      </c>
      <c r="J43" s="531"/>
    </row>
    <row r="44" spans="1:38" s="250" customFormat="1" ht="14.25" customHeight="1">
      <c r="A44" s="604" t="s">
        <v>368</v>
      </c>
      <c r="B44" s="608" t="s">
        <v>169</v>
      </c>
      <c r="C44" s="594">
        <v>20243590</v>
      </c>
      <c r="D44" s="587">
        <v>18502525</v>
      </c>
      <c r="E44" s="242">
        <v>-8.6005743052492201E-2</v>
      </c>
      <c r="F44" s="594">
        <v>173090723</v>
      </c>
      <c r="G44" s="587">
        <v>134802165.25</v>
      </c>
      <c r="H44" s="591">
        <v>-0.22120514078619913</v>
      </c>
      <c r="I44" s="489">
        <v>3.6127693295612849E-2</v>
      </c>
      <c r="J44" s="531"/>
    </row>
    <row r="45" spans="1:38" s="250" customFormat="1" ht="14.25" customHeight="1">
      <c r="A45" s="604" t="s">
        <v>369</v>
      </c>
      <c r="B45" s="608" t="s">
        <v>162</v>
      </c>
      <c r="C45" s="594">
        <v>22318</v>
      </c>
      <c r="D45" s="587">
        <v>14194239</v>
      </c>
      <c r="E45" s="242" t="s">
        <v>65</v>
      </c>
      <c r="F45" s="594">
        <v>299341400</v>
      </c>
      <c r="G45" s="587">
        <v>128599892</v>
      </c>
      <c r="H45" s="591">
        <v>-0.57039055740368694</v>
      </c>
      <c r="I45" s="489">
        <v>3.4465451258951021E-2</v>
      </c>
      <c r="J45" s="531"/>
    </row>
    <row r="46" spans="1:38" s="250" customFormat="1" ht="14.25" customHeight="1">
      <c r="A46" s="604" t="s">
        <v>370</v>
      </c>
      <c r="B46" s="608" t="s">
        <v>167</v>
      </c>
      <c r="C46" s="594">
        <v>9658246.1000000015</v>
      </c>
      <c r="D46" s="587">
        <v>11616197.139999999</v>
      </c>
      <c r="E46" s="242">
        <v>0.20272325013544612</v>
      </c>
      <c r="F46" s="594">
        <v>123617143.72</v>
      </c>
      <c r="G46" s="587">
        <v>123770113.80999999</v>
      </c>
      <c r="H46" s="591">
        <v>1.2374504489964799E-3</v>
      </c>
      <c r="I46" s="489">
        <v>3.317104515790243E-2</v>
      </c>
      <c r="J46" s="531"/>
    </row>
    <row r="47" spans="1:38" s="250" customFormat="1" ht="14.25" customHeight="1">
      <c r="A47" s="604" t="s">
        <v>371</v>
      </c>
      <c r="B47" s="608" t="s">
        <v>372</v>
      </c>
      <c r="C47" s="594">
        <v>8723042</v>
      </c>
      <c r="D47" s="587">
        <v>10178768</v>
      </c>
      <c r="E47" s="242">
        <v>0.16688283743217092</v>
      </c>
      <c r="F47" s="594">
        <v>67892996</v>
      </c>
      <c r="G47" s="587">
        <v>106747131</v>
      </c>
      <c r="H47" s="590">
        <v>0.57228487898810654</v>
      </c>
      <c r="I47" s="489">
        <v>2.860879572522005E-2</v>
      </c>
      <c r="J47" s="531"/>
    </row>
    <row r="48" spans="1:38" s="250" customFormat="1" ht="14.25" customHeight="1">
      <c r="A48" s="604" t="s">
        <v>373</v>
      </c>
      <c r="B48" s="608" t="s">
        <v>374</v>
      </c>
      <c r="C48" s="594">
        <v>12269718</v>
      </c>
      <c r="D48" s="587">
        <v>13141219</v>
      </c>
      <c r="E48" s="242">
        <v>7.1028608807472082E-2</v>
      </c>
      <c r="F48" s="594">
        <v>101778855</v>
      </c>
      <c r="G48" s="587">
        <v>103094275</v>
      </c>
      <c r="H48" s="590">
        <v>1.292429552287655E-2</v>
      </c>
      <c r="I48" s="489">
        <v>2.7629810996181808E-2</v>
      </c>
      <c r="J48" s="531"/>
    </row>
    <row r="49" spans="1:10" s="250" customFormat="1" ht="14.25" customHeight="1">
      <c r="A49" s="604" t="s">
        <v>375</v>
      </c>
      <c r="B49" s="608" t="s">
        <v>24</v>
      </c>
      <c r="C49" s="594">
        <v>12464062.449999999</v>
      </c>
      <c r="D49" s="587">
        <v>11890635.67</v>
      </c>
      <c r="E49" s="242">
        <v>-4.6006411015695692E-2</v>
      </c>
      <c r="F49" s="594">
        <v>115647612.30000001</v>
      </c>
      <c r="G49" s="587">
        <v>91010601.079999998</v>
      </c>
      <c r="H49" s="591">
        <v>-0.21303519138890181</v>
      </c>
      <c r="I49" s="489">
        <v>2.4391322471488355E-2</v>
      </c>
      <c r="J49" s="531"/>
    </row>
    <row r="50" spans="1:10" s="250" customFormat="1" ht="14.25" customHeight="1">
      <c r="A50" s="604" t="s">
        <v>376</v>
      </c>
      <c r="B50" s="608" t="s">
        <v>32</v>
      </c>
      <c r="C50" s="594">
        <v>6571411</v>
      </c>
      <c r="D50" s="587">
        <v>8103340</v>
      </c>
      <c r="E50" s="242">
        <v>0.23312025377806989</v>
      </c>
      <c r="F50" s="594">
        <v>43747075</v>
      </c>
      <c r="G50" s="587">
        <v>68517467.590000004</v>
      </c>
      <c r="H50" s="590">
        <v>0.56621825779209245</v>
      </c>
      <c r="I50" s="489">
        <v>1.8363043723317447E-2</v>
      </c>
      <c r="J50" s="531"/>
    </row>
    <row r="51" spans="1:10" s="250" customFormat="1" ht="14.25" customHeight="1">
      <c r="A51" s="604" t="s">
        <v>377</v>
      </c>
      <c r="B51" s="608" t="s">
        <v>171</v>
      </c>
      <c r="C51" s="594">
        <v>5481028</v>
      </c>
      <c r="D51" s="587">
        <v>5729562.4900000002</v>
      </c>
      <c r="E51" s="242">
        <v>4.5344502892523231E-2</v>
      </c>
      <c r="F51" s="594">
        <v>52871563</v>
      </c>
      <c r="G51" s="587">
        <v>61002900.390000001</v>
      </c>
      <c r="H51" s="590">
        <v>0.15379415565982035</v>
      </c>
      <c r="I51" s="489">
        <v>1.6349099966943902E-2</v>
      </c>
      <c r="J51" s="531"/>
    </row>
    <row r="52" spans="1:10" s="250" customFormat="1" ht="14.25" customHeight="1">
      <c r="A52" s="605" t="s">
        <v>378</v>
      </c>
      <c r="B52" s="608" t="s">
        <v>172</v>
      </c>
      <c r="C52" s="594">
        <v>5621441</v>
      </c>
      <c r="D52" s="587">
        <v>6927434</v>
      </c>
      <c r="E52" s="242">
        <v>0.23232352701024528</v>
      </c>
      <c r="F52" s="594">
        <v>47764086</v>
      </c>
      <c r="G52" s="587">
        <v>53185994</v>
      </c>
      <c r="H52" s="590">
        <v>0.11351432538665129</v>
      </c>
      <c r="I52" s="489">
        <v>1.4254127708488757E-2</v>
      </c>
      <c r="J52" s="531"/>
    </row>
    <row r="53" spans="1:10" s="250" customFormat="1" ht="14.25" customHeight="1">
      <c r="A53" s="604" t="s">
        <v>379</v>
      </c>
      <c r="B53" s="608" t="s">
        <v>188</v>
      </c>
      <c r="C53" s="594">
        <v>3627974</v>
      </c>
      <c r="D53" s="587">
        <v>4300904</v>
      </c>
      <c r="E53" s="242">
        <v>0.18548368869236653</v>
      </c>
      <c r="F53" s="594">
        <v>35472300.670000002</v>
      </c>
      <c r="G53" s="587">
        <v>48585604</v>
      </c>
      <c r="H53" s="590">
        <v>0.36967727162648667</v>
      </c>
      <c r="I53" s="489">
        <v>1.3021198855662304E-2</v>
      </c>
      <c r="J53" s="531"/>
    </row>
    <row r="54" spans="1:10" s="250" customFormat="1" ht="14.25" customHeight="1">
      <c r="A54" s="604" t="s">
        <v>380</v>
      </c>
      <c r="B54" s="608" t="s">
        <v>382</v>
      </c>
      <c r="C54" s="594">
        <v>3299473.46</v>
      </c>
      <c r="D54" s="587">
        <v>5647860.6699999999</v>
      </c>
      <c r="E54" s="242">
        <v>0.71174605235345645</v>
      </c>
      <c r="F54" s="594">
        <v>20431828.800000001</v>
      </c>
      <c r="G54" s="587">
        <v>41729358.479999997</v>
      </c>
      <c r="H54" s="590">
        <v>1.0423702101497638</v>
      </c>
      <c r="I54" s="489">
        <v>1.1183688791587279E-2</v>
      </c>
      <c r="J54" s="531"/>
    </row>
    <row r="55" spans="1:10" s="250" customFormat="1" ht="14.25" customHeight="1">
      <c r="A55" s="604" t="s">
        <v>381</v>
      </c>
      <c r="B55" s="608" t="s">
        <v>173</v>
      </c>
      <c r="C55" s="594">
        <v>1284968</v>
      </c>
      <c r="D55" s="587">
        <v>3577652</v>
      </c>
      <c r="E55" s="242">
        <v>1.7842343155627223</v>
      </c>
      <c r="F55" s="594">
        <v>12064257</v>
      </c>
      <c r="G55" s="587">
        <v>41523577.739999995</v>
      </c>
      <c r="H55" s="590">
        <v>2.4418678033798513</v>
      </c>
      <c r="I55" s="489">
        <v>1.1128538464831942E-2</v>
      </c>
      <c r="J55" s="531"/>
    </row>
    <row r="56" spans="1:10" s="250" customFormat="1" ht="14.25" customHeight="1">
      <c r="A56" s="604" t="s">
        <v>383</v>
      </c>
      <c r="B56" s="608" t="s">
        <v>25</v>
      </c>
      <c r="C56" s="594">
        <v>5121016</v>
      </c>
      <c r="D56" s="587">
        <v>6312919</v>
      </c>
      <c r="E56" s="242">
        <v>0.23274736888148762</v>
      </c>
      <c r="F56" s="594">
        <v>68426453.969999999</v>
      </c>
      <c r="G56" s="587">
        <v>37166328</v>
      </c>
      <c r="H56" s="591">
        <v>-0.45684269980883829</v>
      </c>
      <c r="I56" s="489">
        <v>9.9607724877264023E-3</v>
      </c>
      <c r="J56" s="531"/>
    </row>
    <row r="57" spans="1:10" s="250" customFormat="1" ht="14.25" customHeight="1">
      <c r="A57" s="604" t="s">
        <v>384</v>
      </c>
      <c r="B57" s="608" t="s">
        <v>163</v>
      </c>
      <c r="C57" s="594">
        <v>3087850</v>
      </c>
      <c r="D57" s="587">
        <v>9365411</v>
      </c>
      <c r="E57" s="242">
        <v>2.0329876775102416</v>
      </c>
      <c r="F57" s="594">
        <v>24673074</v>
      </c>
      <c r="G57" s="587">
        <v>36372495</v>
      </c>
      <c r="H57" s="591">
        <v>0.47417768049493958</v>
      </c>
      <c r="I57" s="489">
        <v>9.7480210449083417E-3</v>
      </c>
      <c r="J57" s="531"/>
    </row>
    <row r="58" spans="1:10" s="250" customFormat="1" ht="14.25" customHeight="1">
      <c r="A58" s="604" t="s">
        <v>385</v>
      </c>
      <c r="B58" s="608" t="s">
        <v>615</v>
      </c>
      <c r="C58" s="594">
        <v>4616870</v>
      </c>
      <c r="D58" s="587">
        <v>6336300</v>
      </c>
      <c r="E58" s="242">
        <v>0.37242330843190308</v>
      </c>
      <c r="F58" s="594">
        <v>26019970</v>
      </c>
      <c r="G58" s="587">
        <v>34283100</v>
      </c>
      <c r="H58" s="590">
        <v>0.31756877506007886</v>
      </c>
      <c r="I58" s="489">
        <v>9.1880521334788048E-3</v>
      </c>
      <c r="J58" s="531"/>
    </row>
    <row r="59" spans="1:10" s="250" customFormat="1" ht="14.25" customHeight="1">
      <c r="A59" s="604" t="s">
        <v>387</v>
      </c>
      <c r="B59" s="608" t="s">
        <v>616</v>
      </c>
      <c r="C59" s="594">
        <v>3029004</v>
      </c>
      <c r="D59" s="587">
        <v>4022561</v>
      </c>
      <c r="E59" s="242">
        <v>0.32801442322294716</v>
      </c>
      <c r="F59" s="594">
        <v>33273104</v>
      </c>
      <c r="G59" s="587">
        <v>34158479</v>
      </c>
      <c r="H59" s="590">
        <v>2.6609329865948217E-2</v>
      </c>
      <c r="I59" s="489">
        <v>9.1546530463213933E-3</v>
      </c>
      <c r="J59" s="531"/>
    </row>
    <row r="60" spans="1:10" s="250" customFormat="1" ht="14.25" customHeight="1">
      <c r="A60" s="604" t="s">
        <v>388</v>
      </c>
      <c r="B60" s="608" t="s">
        <v>567</v>
      </c>
      <c r="C60" s="594">
        <v>1998817.05</v>
      </c>
      <c r="D60" s="587">
        <v>4486055.0600000005</v>
      </c>
      <c r="E60" s="242">
        <v>1.2443550098794685</v>
      </c>
      <c r="F60" s="594">
        <v>19575496.780000001</v>
      </c>
      <c r="G60" s="587">
        <v>33127262.119999997</v>
      </c>
      <c r="H60" s="590">
        <v>0.69228206529326175</v>
      </c>
      <c r="I60" s="489">
        <v>8.8782814680696195E-3</v>
      </c>
      <c r="J60" s="531"/>
    </row>
    <row r="61" spans="1:10" s="250" customFormat="1" ht="14.25" customHeight="1">
      <c r="A61" s="604" t="s">
        <v>389</v>
      </c>
      <c r="B61" s="608" t="s">
        <v>386</v>
      </c>
      <c r="C61" s="594">
        <v>4696019.9400000004</v>
      </c>
      <c r="D61" s="587">
        <v>1615618.8399999999</v>
      </c>
      <c r="E61" s="242">
        <v>-0.65595997022108055</v>
      </c>
      <c r="F61" s="594">
        <v>18005180.690000001</v>
      </c>
      <c r="G61" s="587">
        <v>31475001.469999999</v>
      </c>
      <c r="H61" s="590">
        <v>0.74810805911440137</v>
      </c>
      <c r="I61" s="489">
        <v>8.4354668745732445E-3</v>
      </c>
      <c r="J61" s="531"/>
    </row>
    <row r="62" spans="1:10" s="250" customFormat="1" ht="14.25" customHeight="1">
      <c r="A62" s="604" t="s">
        <v>390</v>
      </c>
      <c r="B62" s="608" t="s">
        <v>23</v>
      </c>
      <c r="C62" s="594">
        <v>3588437</v>
      </c>
      <c r="D62" s="587">
        <v>5800273</v>
      </c>
      <c r="E62" s="242">
        <v>0.6163786629108996</v>
      </c>
      <c r="F62" s="594">
        <v>17843046</v>
      </c>
      <c r="G62" s="587">
        <v>31253689</v>
      </c>
      <c r="H62" s="590">
        <v>0.7515893306557635</v>
      </c>
      <c r="I62" s="489">
        <v>8.3761539620259857E-3</v>
      </c>
      <c r="J62" s="531"/>
    </row>
    <row r="63" spans="1:10" s="250" customFormat="1" ht="14.25" customHeight="1">
      <c r="A63" s="604" t="s">
        <v>391</v>
      </c>
      <c r="B63" s="608" t="s">
        <v>174</v>
      </c>
      <c r="C63" s="594">
        <v>2500844</v>
      </c>
      <c r="D63" s="587">
        <v>4482505.71</v>
      </c>
      <c r="E63" s="242">
        <v>0.79239717071516647</v>
      </c>
      <c r="F63" s="594">
        <v>24188448.32</v>
      </c>
      <c r="G63" s="587">
        <v>30703691.899999999</v>
      </c>
      <c r="H63" s="590">
        <v>0.26935351510799177</v>
      </c>
      <c r="I63" s="489">
        <v>8.2287518301282815E-3</v>
      </c>
      <c r="J63" s="531"/>
    </row>
    <row r="64" spans="1:10" s="250" customFormat="1" ht="14.25" customHeight="1">
      <c r="A64" s="604" t="s">
        <v>392</v>
      </c>
      <c r="B64" s="608" t="s">
        <v>33</v>
      </c>
      <c r="C64" s="594">
        <v>2745405</v>
      </c>
      <c r="D64" s="587">
        <v>2770664</v>
      </c>
      <c r="E64" s="242">
        <v>9.2004640481093691E-3</v>
      </c>
      <c r="F64" s="594">
        <v>19185616</v>
      </c>
      <c r="G64" s="587">
        <v>29083984</v>
      </c>
      <c r="H64" s="590">
        <v>0.51592651494744812</v>
      </c>
      <c r="I64" s="489">
        <v>7.7946615458130515E-3</v>
      </c>
      <c r="J64" s="531"/>
    </row>
    <row r="65" spans="1:10" s="250" customFormat="1" ht="14.25" customHeight="1">
      <c r="A65" s="604" t="s">
        <v>393</v>
      </c>
      <c r="B65" s="608" t="s">
        <v>569</v>
      </c>
      <c r="C65" s="594">
        <v>800000</v>
      </c>
      <c r="D65" s="587">
        <v>5000000</v>
      </c>
      <c r="E65" s="242">
        <v>5.25</v>
      </c>
      <c r="F65" s="594">
        <v>4327000</v>
      </c>
      <c r="G65" s="587">
        <v>29030000</v>
      </c>
      <c r="H65" s="590">
        <v>5.7090362837993993</v>
      </c>
      <c r="I65" s="489">
        <v>7.7801935482756726E-3</v>
      </c>
      <c r="J65" s="531"/>
    </row>
    <row r="66" spans="1:10" s="250" customFormat="1" ht="14.25" customHeight="1">
      <c r="A66" s="604" t="s">
        <v>394</v>
      </c>
      <c r="B66" s="608" t="s">
        <v>602</v>
      </c>
      <c r="C66" s="594"/>
      <c r="D66" s="587">
        <v>25000000</v>
      </c>
      <c r="E66" s="242" t="s">
        <v>65</v>
      </c>
      <c r="F66" s="594">
        <v>0</v>
      </c>
      <c r="G66" s="587">
        <v>25050000.600000001</v>
      </c>
      <c r="H66" s="590" t="s">
        <v>65</v>
      </c>
      <c r="I66" s="489">
        <v>6.7135326576790123E-3</v>
      </c>
      <c r="J66" s="531"/>
    </row>
    <row r="67" spans="1:10" s="250" customFormat="1" ht="14.25" customHeight="1">
      <c r="A67" s="604" t="s">
        <v>395</v>
      </c>
      <c r="B67" s="608" t="s">
        <v>26</v>
      </c>
      <c r="C67" s="594">
        <v>3464307.23</v>
      </c>
      <c r="D67" s="587">
        <v>3372043</v>
      </c>
      <c r="E67" s="242">
        <v>-2.6632808199288927E-2</v>
      </c>
      <c r="F67" s="594">
        <v>15441376.58</v>
      </c>
      <c r="G67" s="587">
        <v>24100284</v>
      </c>
      <c r="H67" s="591">
        <v>0.56076007052474841</v>
      </c>
      <c r="I67" s="489">
        <v>6.4590035855463801E-3</v>
      </c>
      <c r="J67" s="531"/>
    </row>
    <row r="68" spans="1:10" s="250" customFormat="1" ht="14.25" customHeight="1">
      <c r="A68" s="604" t="s">
        <v>396</v>
      </c>
      <c r="B68" s="608" t="s">
        <v>609</v>
      </c>
      <c r="C68" s="594">
        <v>1974317.29</v>
      </c>
      <c r="D68" s="587">
        <v>2521706.3000000003</v>
      </c>
      <c r="E68" s="242">
        <v>0.27725483273258478</v>
      </c>
      <c r="F68" s="594">
        <v>14182533.780000001</v>
      </c>
      <c r="G68" s="587">
        <v>21127810.260000002</v>
      </c>
      <c r="H68" s="590">
        <v>0.48970632383009916</v>
      </c>
      <c r="I68" s="489">
        <v>5.6623649009316076E-3</v>
      </c>
      <c r="J68" s="531"/>
    </row>
    <row r="69" spans="1:10" s="250" customFormat="1" ht="14.25" customHeight="1">
      <c r="A69" s="604" t="s">
        <v>397</v>
      </c>
      <c r="B69" s="608" t="s">
        <v>601</v>
      </c>
      <c r="C69" s="594">
        <v>1310642.3999999999</v>
      </c>
      <c r="D69" s="587">
        <v>2000000</v>
      </c>
      <c r="E69" s="242">
        <v>0.52596924988845184</v>
      </c>
      <c r="F69" s="594">
        <v>27967382.809999999</v>
      </c>
      <c r="G69" s="587">
        <v>21107571.960000001</v>
      </c>
      <c r="H69" s="590">
        <v>-0.24527897002744237</v>
      </c>
      <c r="I69" s="489">
        <v>5.6569409294852388E-3</v>
      </c>
      <c r="J69" s="531"/>
    </row>
    <row r="70" spans="1:10" s="250" customFormat="1" ht="14.25" customHeight="1">
      <c r="A70" s="604" t="s">
        <v>398</v>
      </c>
      <c r="B70" s="608" t="s">
        <v>568</v>
      </c>
      <c r="C70" s="594">
        <v>1537452</v>
      </c>
      <c r="D70" s="587">
        <v>3364024</v>
      </c>
      <c r="E70" s="242">
        <v>1.1880513993282391</v>
      </c>
      <c r="F70" s="594">
        <v>10609076</v>
      </c>
      <c r="G70" s="587">
        <v>20017944</v>
      </c>
      <c r="H70" s="590">
        <v>0.8868696953438735</v>
      </c>
      <c r="I70" s="489">
        <v>5.364914872839948E-3</v>
      </c>
      <c r="J70" s="531"/>
    </row>
    <row r="71" spans="1:10" s="250" customFormat="1" ht="14.25" customHeight="1">
      <c r="A71" s="604" t="s">
        <v>399</v>
      </c>
      <c r="B71" s="608" t="s">
        <v>610</v>
      </c>
      <c r="C71" s="594">
        <v>351417</v>
      </c>
      <c r="D71" s="587">
        <v>2027477</v>
      </c>
      <c r="E71" s="242">
        <v>4.7694334650856387</v>
      </c>
      <c r="F71" s="594">
        <v>5054551.3</v>
      </c>
      <c r="G71" s="587">
        <v>16828261</v>
      </c>
      <c r="H71" s="590">
        <v>2.3293283619457972</v>
      </c>
      <c r="I71" s="489">
        <v>4.51006295766101E-3</v>
      </c>
      <c r="J71" s="531"/>
    </row>
    <row r="72" spans="1:10" s="250" customFormat="1" ht="14.25" customHeight="1">
      <c r="A72" s="604" t="s">
        <v>401</v>
      </c>
      <c r="B72" s="608" t="s">
        <v>402</v>
      </c>
      <c r="C72" s="594">
        <v>1443911.2099999997</v>
      </c>
      <c r="D72" s="587">
        <v>1501309.2499999995</v>
      </c>
      <c r="E72" s="242">
        <v>3.975177947403008E-2</v>
      </c>
      <c r="F72" s="594">
        <v>11166739.979999999</v>
      </c>
      <c r="G72" s="587">
        <v>13712984.219999999</v>
      </c>
      <c r="H72" s="590">
        <v>0.22802037519996055</v>
      </c>
      <c r="I72" s="489">
        <v>3.6751523029986254E-3</v>
      </c>
      <c r="J72" s="531"/>
    </row>
    <row r="73" spans="1:10" s="250" customFormat="1" ht="14.25" customHeight="1">
      <c r="A73" s="604" t="s">
        <v>403</v>
      </c>
      <c r="B73" s="608" t="s">
        <v>400</v>
      </c>
      <c r="C73" s="594">
        <v>1364693.41</v>
      </c>
      <c r="D73" s="587">
        <v>1422479.7599999998</v>
      </c>
      <c r="E73" s="242">
        <v>4.2343833110471296E-2</v>
      </c>
      <c r="F73" s="594">
        <v>13268620.709999999</v>
      </c>
      <c r="G73" s="587">
        <v>13700243.529999999</v>
      </c>
      <c r="H73" s="590">
        <v>3.2529592143266672E-2</v>
      </c>
      <c r="I73" s="489">
        <v>3.6717377306893393E-3</v>
      </c>
      <c r="J73" s="531"/>
    </row>
    <row r="74" spans="1:10" s="250" customFormat="1" ht="14.25" customHeight="1">
      <c r="A74" s="604" t="s">
        <v>405</v>
      </c>
      <c r="B74" s="609" t="s">
        <v>406</v>
      </c>
      <c r="C74" s="595">
        <v>1520035.21</v>
      </c>
      <c r="D74" s="588">
        <v>2094446.17</v>
      </c>
      <c r="E74" s="242">
        <v>0.37789319367148089</v>
      </c>
      <c r="F74" s="594">
        <v>13752348.25</v>
      </c>
      <c r="G74" s="587">
        <v>12746563.029999999</v>
      </c>
      <c r="H74" s="591">
        <v>-7.3135525781933275E-2</v>
      </c>
      <c r="I74" s="489">
        <v>3.4161463123904652E-3</v>
      </c>
      <c r="J74" s="531"/>
    </row>
    <row r="75" spans="1:10" s="250" customFormat="1" ht="14.25" customHeight="1">
      <c r="A75" s="604" t="s">
        <v>407</v>
      </c>
      <c r="B75" s="608" t="s">
        <v>404</v>
      </c>
      <c r="C75" s="594">
        <v>1108768</v>
      </c>
      <c r="D75" s="587">
        <v>1590873</v>
      </c>
      <c r="E75" s="242">
        <v>0.43481143034431002</v>
      </c>
      <c r="F75" s="594">
        <v>9535783.1400000006</v>
      </c>
      <c r="G75" s="587">
        <v>12416909.98</v>
      </c>
      <c r="H75" s="590">
        <v>0.30213846075362816</v>
      </c>
      <c r="I75" s="489">
        <v>3.3277975513577611E-3</v>
      </c>
      <c r="J75" s="531"/>
    </row>
    <row r="76" spans="1:10" s="250" customFormat="1" ht="14.25" customHeight="1">
      <c r="A76" s="604" t="s">
        <v>409</v>
      </c>
      <c r="B76" s="608" t="s">
        <v>408</v>
      </c>
      <c r="C76" s="594">
        <v>719942</v>
      </c>
      <c r="D76" s="587">
        <v>1152671</v>
      </c>
      <c r="E76" s="242">
        <v>0.60106091879623635</v>
      </c>
      <c r="F76" s="594">
        <v>8827590</v>
      </c>
      <c r="G76" s="587">
        <v>10780501</v>
      </c>
      <c r="H76" s="590">
        <v>0.22122810415979899</v>
      </c>
      <c r="I76" s="489">
        <v>2.8892312892655676E-3</v>
      </c>
      <c r="J76" s="531"/>
    </row>
    <row r="77" spans="1:10" s="250" customFormat="1" ht="14.25" customHeight="1">
      <c r="A77" s="604" t="s">
        <v>410</v>
      </c>
      <c r="B77" s="608" t="s">
        <v>611</v>
      </c>
      <c r="C77" s="594">
        <v>2314575</v>
      </c>
      <c r="D77" s="587">
        <v>3097602</v>
      </c>
      <c r="E77" s="242">
        <v>0.33830271216097985</v>
      </c>
      <c r="F77" s="594">
        <v>15413839</v>
      </c>
      <c r="G77" s="587">
        <v>10686231</v>
      </c>
      <c r="H77" s="590">
        <v>-0.30671190999205322</v>
      </c>
      <c r="I77" s="489">
        <v>2.8639664306435923E-3</v>
      </c>
      <c r="J77" s="531"/>
    </row>
    <row r="78" spans="1:10" s="250" customFormat="1" ht="14.25" customHeight="1">
      <c r="A78" s="604" t="s">
        <v>411</v>
      </c>
      <c r="B78" s="608" t="s">
        <v>34</v>
      </c>
      <c r="C78" s="594">
        <v>1230050</v>
      </c>
      <c r="D78" s="587">
        <v>1738762</v>
      </c>
      <c r="E78" s="242">
        <v>0.41357018007398083</v>
      </c>
      <c r="F78" s="594">
        <v>6235295</v>
      </c>
      <c r="G78" s="587">
        <v>10660393.209999999</v>
      </c>
      <c r="H78" s="590">
        <v>0.70968546155394407</v>
      </c>
      <c r="I78" s="489">
        <v>2.8570417662598614E-3</v>
      </c>
      <c r="J78" s="531"/>
    </row>
    <row r="79" spans="1:10" s="250" customFormat="1" ht="14.25" customHeight="1">
      <c r="A79" s="604" t="s">
        <v>413</v>
      </c>
      <c r="B79" s="608" t="s">
        <v>612</v>
      </c>
      <c r="C79" s="594">
        <v>1234376</v>
      </c>
      <c r="D79" s="587">
        <v>1089579</v>
      </c>
      <c r="E79" s="242">
        <v>-0.11730380370324767</v>
      </c>
      <c r="F79" s="594">
        <v>8167036.7400000002</v>
      </c>
      <c r="G79" s="587">
        <v>10372574</v>
      </c>
      <c r="H79" s="590">
        <v>0.27005354943462634</v>
      </c>
      <c r="I79" s="489">
        <v>2.7799046956187385E-3</v>
      </c>
      <c r="J79" s="531"/>
    </row>
    <row r="80" spans="1:10" s="250" customFormat="1" ht="14.25" customHeight="1">
      <c r="A80" s="604" t="s">
        <v>415</v>
      </c>
      <c r="B80" s="608" t="s">
        <v>412</v>
      </c>
      <c r="C80" s="594">
        <v>1122357</v>
      </c>
      <c r="D80" s="587">
        <v>1029767.94</v>
      </c>
      <c r="E80" s="242">
        <v>-8.2495195379010511E-2</v>
      </c>
      <c r="F80" s="594">
        <v>9035767.4699999988</v>
      </c>
      <c r="G80" s="587">
        <v>9232719.7599999998</v>
      </c>
      <c r="H80" s="590">
        <v>2.179696308630219E-2</v>
      </c>
      <c r="I80" s="489">
        <v>2.4744177302717641E-3</v>
      </c>
      <c r="J80" s="531"/>
    </row>
    <row r="81" spans="1:38" s="250" customFormat="1" ht="14.25" customHeight="1">
      <c r="A81" s="604" t="s">
        <v>416</v>
      </c>
      <c r="B81" s="608" t="s">
        <v>614</v>
      </c>
      <c r="C81" s="594">
        <v>488800</v>
      </c>
      <c r="D81" s="587">
        <v>809000</v>
      </c>
      <c r="E81" s="242">
        <v>0.65507364975450089</v>
      </c>
      <c r="F81" s="594">
        <v>1574130</v>
      </c>
      <c r="G81" s="587">
        <v>8431000</v>
      </c>
      <c r="H81" s="591">
        <v>4.3559744112620944</v>
      </c>
      <c r="I81" s="489">
        <v>2.259552594058291E-3</v>
      </c>
      <c r="J81" s="531"/>
    </row>
    <row r="82" spans="1:38" s="250" customFormat="1" ht="14.25" customHeight="1">
      <c r="A82" s="604" t="s">
        <v>417</v>
      </c>
      <c r="B82" s="608" t="s">
        <v>418</v>
      </c>
      <c r="C82" s="594">
        <v>1162370.97</v>
      </c>
      <c r="D82" s="587">
        <v>1002356.0799999998</v>
      </c>
      <c r="E82" s="242">
        <v>-0.13766249685330678</v>
      </c>
      <c r="F82" s="594">
        <v>11660536.860000001</v>
      </c>
      <c r="G82" s="587">
        <v>8271069.3800000008</v>
      </c>
      <c r="H82" s="591">
        <v>-0.29067850997728417</v>
      </c>
      <c r="I82" s="489">
        <v>2.2166903419778322E-3</v>
      </c>
      <c r="J82" s="531"/>
    </row>
    <row r="83" spans="1:38" s="250" customFormat="1" ht="14.25" customHeight="1">
      <c r="A83" s="604" t="s">
        <v>419</v>
      </c>
      <c r="B83" s="608" t="s">
        <v>613</v>
      </c>
      <c r="C83" s="594">
        <v>31274.440000000002</v>
      </c>
      <c r="D83" s="587">
        <v>702140.14</v>
      </c>
      <c r="E83" s="242" t="s">
        <v>65</v>
      </c>
      <c r="F83" s="594">
        <v>1390217.63</v>
      </c>
      <c r="G83" s="587">
        <v>7912138.5999999996</v>
      </c>
      <c r="H83" s="590">
        <v>4.6912949665298092</v>
      </c>
      <c r="I83" s="489">
        <v>2.1204949944465348E-3</v>
      </c>
      <c r="J83" s="531"/>
    </row>
    <row r="84" spans="1:38" s="250" customFormat="1" ht="14.25" customHeight="1">
      <c r="A84" s="604" t="s">
        <v>420</v>
      </c>
      <c r="B84" s="608" t="s">
        <v>414</v>
      </c>
      <c r="C84" s="594">
        <v>1945</v>
      </c>
      <c r="D84" s="587">
        <v>54486</v>
      </c>
      <c r="E84" s="242" t="s">
        <v>65</v>
      </c>
      <c r="F84" s="594">
        <v>860729</v>
      </c>
      <c r="G84" s="587">
        <v>7846183.21</v>
      </c>
      <c r="H84" s="591" t="s">
        <v>65</v>
      </c>
      <c r="I84" s="489">
        <v>2.1028186010689253E-3</v>
      </c>
      <c r="J84" s="531"/>
    </row>
    <row r="85" spans="1:38" s="250" customFormat="1" ht="14.25" customHeight="1">
      <c r="A85" s="604" t="s">
        <v>421</v>
      </c>
      <c r="B85" s="608" t="s">
        <v>598</v>
      </c>
      <c r="C85" s="594">
        <v>1090316</v>
      </c>
      <c r="D85" s="587">
        <v>631205</v>
      </c>
      <c r="E85" s="242">
        <v>-0.42108067752834955</v>
      </c>
      <c r="F85" s="594">
        <v>9022823</v>
      </c>
      <c r="G85" s="587">
        <v>7771310</v>
      </c>
      <c r="H85" s="591">
        <v>-0.13870525887518792</v>
      </c>
      <c r="I85" s="489">
        <v>2.0827521847623224E-3</v>
      </c>
      <c r="J85" s="531"/>
    </row>
    <row r="86" spans="1:38" s="250" customFormat="1" ht="14.25" customHeight="1">
      <c r="A86" s="604" t="s">
        <v>423</v>
      </c>
      <c r="B86" s="608" t="s">
        <v>422</v>
      </c>
      <c r="C86" s="594">
        <v>720000</v>
      </c>
      <c r="D86" s="587">
        <v>743000</v>
      </c>
      <c r="E86" s="242">
        <v>3.1944444444444553E-2</v>
      </c>
      <c r="F86" s="594">
        <v>8290000</v>
      </c>
      <c r="G86" s="587">
        <v>7673190</v>
      </c>
      <c r="H86" s="591">
        <v>-7.4404101326899896E-2</v>
      </c>
      <c r="I86" s="489">
        <v>2.0564555057765556E-3</v>
      </c>
      <c r="J86" s="531"/>
    </row>
    <row r="87" spans="1:38" s="250" customFormat="1" ht="14.25" customHeight="1">
      <c r="A87" s="606"/>
      <c r="B87" s="610" t="s">
        <v>608</v>
      </c>
      <c r="C87" s="596">
        <v>34316303.920000076</v>
      </c>
      <c r="D87" s="589">
        <v>33384568.140000105</v>
      </c>
      <c r="E87" s="461">
        <v>-2.7151402498709731E-2</v>
      </c>
      <c r="F87" s="600">
        <v>315113316.69999838</v>
      </c>
      <c r="G87" s="592">
        <v>268550396.19000149</v>
      </c>
      <c r="H87" s="593">
        <v>-0.1477656387156967</v>
      </c>
      <c r="I87" s="601">
        <v>7.1972926621575103E-2</v>
      </c>
      <c r="J87" s="531"/>
    </row>
    <row r="88" spans="1:38" s="252" customFormat="1" ht="14.25" customHeight="1" thickBot="1">
      <c r="A88" s="607"/>
      <c r="B88" s="611" t="s">
        <v>56</v>
      </c>
      <c r="C88" s="597">
        <v>337356184.22000009</v>
      </c>
      <c r="D88" s="598">
        <v>475009745.91000009</v>
      </c>
      <c r="E88" s="599">
        <v>0.40803627776460738</v>
      </c>
      <c r="F88" s="597">
        <v>3405259887.4899993</v>
      </c>
      <c r="G88" s="598">
        <v>3731269642.5700016</v>
      </c>
      <c r="H88" s="602">
        <v>9.5737114302985704E-2</v>
      </c>
      <c r="I88" s="603">
        <v>1</v>
      </c>
      <c r="J88" s="531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</row>
    <row r="89" spans="1:38" s="246" customFormat="1"/>
    <row r="90" spans="1:38" s="246" customFormat="1"/>
    <row r="91" spans="1:38" s="246" customFormat="1">
      <c r="A91" s="263" t="s">
        <v>351</v>
      </c>
      <c r="B91" s="263"/>
      <c r="C91" s="263"/>
      <c r="D91" s="263"/>
      <c r="E91" s="263"/>
      <c r="F91" s="263"/>
      <c r="G91" s="263"/>
      <c r="H91" s="263"/>
      <c r="I91" s="263"/>
    </row>
    <row r="92" spans="1:38" s="246" customFormat="1"/>
    <row r="93" spans="1:38" s="246" customFormat="1"/>
    <row r="94" spans="1:38" s="246" customFormat="1"/>
    <row r="95" spans="1:38" s="246" customFormat="1"/>
    <row r="96" spans="1:38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  <row r="238" s="246" customFormat="1"/>
    <row r="239" s="246" customFormat="1"/>
    <row r="240" s="246" customFormat="1"/>
    <row r="241" s="246" customFormat="1"/>
    <row r="242" s="246" customFormat="1"/>
    <row r="243" s="246" customFormat="1"/>
    <row r="244" s="246" customFormat="1"/>
    <row r="245" s="246" customFormat="1"/>
    <row r="246" s="246" customFormat="1"/>
    <row r="247" s="246" customFormat="1"/>
    <row r="248" s="246" customFormat="1"/>
    <row r="249" s="246" customFormat="1"/>
    <row r="250" s="246" customFormat="1"/>
    <row r="251" s="246" customFormat="1"/>
    <row r="252" s="246" customFormat="1"/>
    <row r="253" s="246" customFormat="1"/>
    <row r="254" s="246" customFormat="1"/>
    <row r="255" s="246" customFormat="1"/>
    <row r="256" s="246" customFormat="1"/>
    <row r="257" s="246" customFormat="1"/>
    <row r="258" s="246" customFormat="1"/>
    <row r="259" s="246" customFormat="1"/>
    <row r="260" s="246" customFormat="1"/>
    <row r="261" s="246" customFormat="1"/>
    <row r="262" s="246" customFormat="1"/>
    <row r="263" s="246" customFormat="1"/>
    <row r="264" s="246" customFormat="1"/>
    <row r="265" s="246" customFormat="1"/>
    <row r="266" s="246" customFormat="1"/>
    <row r="267" s="246" customFormat="1"/>
    <row r="268" s="246" customFormat="1"/>
    <row r="269" s="246" customFormat="1"/>
    <row r="270" s="246" customFormat="1"/>
    <row r="271" s="246" customFormat="1"/>
    <row r="272" s="246" customFormat="1"/>
    <row r="273" s="246" customFormat="1"/>
    <row r="274" s="246" customFormat="1"/>
    <row r="275" s="246" customFormat="1"/>
    <row r="276" s="246" customFormat="1"/>
    <row r="277" s="246" customFormat="1"/>
    <row r="278" s="246" customFormat="1"/>
    <row r="279" s="246" customFormat="1"/>
    <row r="280" s="246" customFormat="1"/>
    <row r="281" s="246" customFormat="1"/>
    <row r="282" s="246" customFormat="1"/>
    <row r="283" s="246" customFormat="1"/>
    <row r="284" s="246" customFormat="1"/>
    <row r="285" s="246" customFormat="1"/>
    <row r="286" s="246" customFormat="1"/>
    <row r="287" s="246" customFormat="1"/>
    <row r="288" s="246" customFormat="1"/>
    <row r="289" s="246" customFormat="1"/>
    <row r="290" s="246" customFormat="1"/>
    <row r="291" s="246" customFormat="1"/>
  </sheetData>
  <mergeCells count="5">
    <mergeCell ref="C5:E5"/>
    <mergeCell ref="F5:I5"/>
    <mergeCell ref="C35:E35"/>
    <mergeCell ref="F35:I35"/>
    <mergeCell ref="A36:B36"/>
  </mergeCells>
  <conditionalFormatting sqref="H37:H88">
    <cfRule type="top10" dxfId="0" priority="1" percent="1" rank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1"/>
  <sheetViews>
    <sheetView zoomScale="130" zoomScaleNormal="130" workbookViewId="0">
      <selection activeCell="H25" sqref="H25"/>
    </sheetView>
  </sheetViews>
  <sheetFormatPr baseColWidth="10" defaultRowHeight="15"/>
  <cols>
    <col min="1" max="1" width="52.140625" customWidth="1"/>
    <col min="2" max="3" width="13.28515625" style="451" customWidth="1"/>
    <col min="4" max="4" width="11.42578125" style="451" customWidth="1"/>
    <col min="5" max="6" width="13.28515625" style="451" customWidth="1"/>
    <col min="7" max="8" width="11.42578125" style="451"/>
    <col min="9" max="21" width="11.42578125" style="245"/>
  </cols>
  <sheetData>
    <row r="1" spans="1:21">
      <c r="A1" s="501" t="s">
        <v>440</v>
      </c>
      <c r="B1" s="498"/>
      <c r="C1" s="498"/>
      <c r="D1" s="498"/>
      <c r="E1" s="498"/>
      <c r="F1" s="498"/>
      <c r="G1" s="498"/>
      <c r="H1" s="498"/>
    </row>
    <row r="2" spans="1:21" ht="15.75">
      <c r="A2" s="502" t="s">
        <v>353</v>
      </c>
      <c r="B2" s="498"/>
      <c r="C2" s="498"/>
      <c r="D2" s="498"/>
      <c r="E2" s="498"/>
      <c r="F2" s="498"/>
      <c r="G2" s="498"/>
      <c r="H2" s="498"/>
    </row>
    <row r="3" spans="1:21" s="129" customFormat="1">
      <c r="A3" s="251"/>
      <c r="B3" s="498"/>
      <c r="C3" s="498"/>
      <c r="D3" s="498"/>
      <c r="E3" s="498"/>
      <c r="F3" s="498"/>
      <c r="G3" s="498"/>
      <c r="H3" s="49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15.75" thickBot="1">
      <c r="A4" s="1" t="s">
        <v>434</v>
      </c>
      <c r="B4" s="498"/>
      <c r="C4" s="498"/>
      <c r="D4" s="498"/>
      <c r="E4" s="498"/>
      <c r="F4" s="498"/>
      <c r="G4" s="498"/>
      <c r="H4" s="498"/>
    </row>
    <row r="5" spans="1:21" ht="15.75" thickBot="1">
      <c r="A5" s="499"/>
      <c r="B5" s="642" t="s">
        <v>588</v>
      </c>
      <c r="C5" s="643"/>
      <c r="D5" s="644"/>
      <c r="E5" s="646" t="s">
        <v>628</v>
      </c>
      <c r="F5" s="646"/>
      <c r="G5" s="646"/>
      <c r="H5" s="647"/>
    </row>
    <row r="6" spans="1:21">
      <c r="A6" s="152" t="s">
        <v>435</v>
      </c>
      <c r="B6" s="633">
        <v>2016</v>
      </c>
      <c r="C6" s="634">
        <v>2017</v>
      </c>
      <c r="D6" s="635" t="s">
        <v>240</v>
      </c>
      <c r="E6" s="634">
        <v>2016</v>
      </c>
      <c r="F6" s="634">
        <v>2017</v>
      </c>
      <c r="G6" s="514" t="s">
        <v>240</v>
      </c>
      <c r="H6" s="515" t="s">
        <v>241</v>
      </c>
    </row>
    <row r="7" spans="1:21">
      <c r="A7" s="623" t="s">
        <v>428</v>
      </c>
      <c r="B7" s="628">
        <v>15221519.490000002</v>
      </c>
      <c r="C7" s="457">
        <v>24359564.760000002</v>
      </c>
      <c r="D7" s="629">
        <v>0.60033725778844693</v>
      </c>
      <c r="E7" s="457">
        <v>183413910.49000001</v>
      </c>
      <c r="F7" s="457">
        <v>215370076.78999996</v>
      </c>
      <c r="G7" s="458">
        <v>0.17422978559601798</v>
      </c>
      <c r="H7" s="636">
        <v>1</v>
      </c>
    </row>
    <row r="8" spans="1:21">
      <c r="A8" s="624" t="s">
        <v>170</v>
      </c>
      <c r="B8" s="630">
        <v>2370256</v>
      </c>
      <c r="C8" s="154">
        <v>1305536</v>
      </c>
      <c r="D8" s="242">
        <v>-0.44920042392045412</v>
      </c>
      <c r="E8" s="154">
        <v>37501503</v>
      </c>
      <c r="F8" s="154">
        <v>63342430</v>
      </c>
      <c r="G8" s="456">
        <v>0.68906376899080546</v>
      </c>
      <c r="H8" s="489">
        <v>0.29410970615831211</v>
      </c>
      <c r="I8" s="532"/>
    </row>
    <row r="9" spans="1:21">
      <c r="A9" s="624" t="s">
        <v>22</v>
      </c>
      <c r="B9" s="630">
        <v>1540359</v>
      </c>
      <c r="C9" s="154">
        <v>9414124</v>
      </c>
      <c r="D9" s="242" t="s">
        <v>65</v>
      </c>
      <c r="E9" s="154">
        <v>28056876</v>
      </c>
      <c r="F9" s="154">
        <v>57648635</v>
      </c>
      <c r="G9" s="456">
        <v>1.0547061262273107</v>
      </c>
      <c r="H9" s="489">
        <v>0.26767244484112446</v>
      </c>
      <c r="I9" s="532"/>
    </row>
    <row r="10" spans="1:21">
      <c r="A10" s="624" t="s">
        <v>570</v>
      </c>
      <c r="B10" s="630">
        <v>2530842</v>
      </c>
      <c r="C10" s="154">
        <v>-147854</v>
      </c>
      <c r="D10" s="242">
        <v>-1.0584208733694163</v>
      </c>
      <c r="E10" s="154">
        <v>34322342</v>
      </c>
      <c r="F10" s="154">
        <v>19251138</v>
      </c>
      <c r="G10" s="456">
        <v>-0.43910768093855601</v>
      </c>
      <c r="H10" s="489">
        <v>8.9386317203067764E-2</v>
      </c>
      <c r="I10" s="532"/>
    </row>
    <row r="11" spans="1:21">
      <c r="A11" s="625" t="s">
        <v>23</v>
      </c>
      <c r="B11" s="630">
        <v>2063531</v>
      </c>
      <c r="C11" s="154">
        <v>4350451</v>
      </c>
      <c r="D11" s="242">
        <v>1.1082557034519955</v>
      </c>
      <c r="E11" s="154">
        <v>8230823</v>
      </c>
      <c r="F11" s="154">
        <v>8346244</v>
      </c>
      <c r="G11" s="456">
        <v>1.4023020541202191E-2</v>
      </c>
      <c r="H11" s="489">
        <v>3.875303442519612E-2</v>
      </c>
      <c r="I11" s="532"/>
    </row>
    <row r="12" spans="1:21">
      <c r="A12" s="625" t="s">
        <v>163</v>
      </c>
      <c r="B12" s="630">
        <v>1113707</v>
      </c>
      <c r="C12" s="154">
        <v>1072922</v>
      </c>
      <c r="D12" s="242">
        <v>-3.662094249205583E-2</v>
      </c>
      <c r="E12" s="154">
        <v>10384899</v>
      </c>
      <c r="F12" s="154">
        <v>6358988</v>
      </c>
      <c r="G12" s="456">
        <v>-0.38766973082742551</v>
      </c>
      <c r="H12" s="489">
        <v>2.9525865871331946E-2</v>
      </c>
      <c r="I12" s="532"/>
    </row>
    <row r="13" spans="1:21">
      <c r="A13" s="625" t="s">
        <v>24</v>
      </c>
      <c r="B13" s="630">
        <v>1985839.5</v>
      </c>
      <c r="C13" s="154">
        <v>145913.57999999999</v>
      </c>
      <c r="D13" s="242">
        <v>-0.92652297428870767</v>
      </c>
      <c r="E13" s="154">
        <v>19181515.829999998</v>
      </c>
      <c r="F13" s="154">
        <v>6261933.9299999997</v>
      </c>
      <c r="G13" s="456">
        <v>-0.67354332235795988</v>
      </c>
      <c r="H13" s="489">
        <v>2.907522727080512E-2</v>
      </c>
      <c r="I13" s="532"/>
    </row>
    <row r="14" spans="1:21">
      <c r="A14" s="625" t="s">
        <v>127</v>
      </c>
      <c r="B14" s="630"/>
      <c r="C14" s="154">
        <v>1987525.0899999999</v>
      </c>
      <c r="D14" s="242" t="s">
        <v>65</v>
      </c>
      <c r="E14" s="154">
        <v>0</v>
      </c>
      <c r="F14" s="154">
        <v>5962575.2699999996</v>
      </c>
      <c r="G14" s="456" t="s">
        <v>65</v>
      </c>
      <c r="H14" s="489">
        <v>2.7685253953890279E-2</v>
      </c>
      <c r="I14" s="532"/>
    </row>
    <row r="15" spans="1:21">
      <c r="A15" s="625" t="s">
        <v>167</v>
      </c>
      <c r="B15" s="630"/>
      <c r="C15" s="154">
        <v>290816.87</v>
      </c>
      <c r="D15" s="242" t="s">
        <v>65</v>
      </c>
      <c r="E15" s="154">
        <v>727789.77</v>
      </c>
      <c r="F15" s="154">
        <v>4791744.03</v>
      </c>
      <c r="G15" s="456" t="s">
        <v>65</v>
      </c>
      <c r="H15" s="489">
        <v>2.2248884809899876E-2</v>
      </c>
      <c r="I15" s="532"/>
    </row>
    <row r="16" spans="1:21">
      <c r="A16" s="625" t="s">
        <v>188</v>
      </c>
      <c r="B16" s="630">
        <v>23111</v>
      </c>
      <c r="C16" s="154">
        <v>433218</v>
      </c>
      <c r="D16" s="242" t="s">
        <v>65</v>
      </c>
      <c r="E16" s="154">
        <v>140164</v>
      </c>
      <c r="F16" s="154">
        <v>4416177</v>
      </c>
      <c r="G16" s="456" t="s">
        <v>65</v>
      </c>
      <c r="H16" s="489">
        <v>2.050506303299536E-2</v>
      </c>
      <c r="I16" s="532"/>
    </row>
    <row r="17" spans="1:9">
      <c r="A17" s="625" t="s">
        <v>567</v>
      </c>
      <c r="B17" s="630">
        <v>321435.84000000003</v>
      </c>
      <c r="C17" s="154">
        <v>504153.44</v>
      </c>
      <c r="D17" s="242">
        <v>0.56844190118936311</v>
      </c>
      <c r="E17" s="154">
        <v>3061692.84</v>
      </c>
      <c r="F17" s="154">
        <v>4264757.58</v>
      </c>
      <c r="G17" s="456">
        <v>0.39294103062278452</v>
      </c>
      <c r="H17" s="489">
        <v>1.9801996839878645E-2</v>
      </c>
      <c r="I17" s="532"/>
    </row>
    <row r="18" spans="1:9">
      <c r="A18" s="625" t="s">
        <v>622</v>
      </c>
      <c r="B18" s="630">
        <v>3272438.1500000022</v>
      </c>
      <c r="C18" s="154">
        <v>5002758.7799999975</v>
      </c>
      <c r="D18" s="242">
        <v>0.52875579329130917</v>
      </c>
      <c r="E18" s="154">
        <v>41806305.050000012</v>
      </c>
      <c r="F18" s="154">
        <v>34725453.97999993</v>
      </c>
      <c r="G18" s="456">
        <v>-0.16937280301455582</v>
      </c>
      <c r="H18" s="489">
        <v>0.16123620559349822</v>
      </c>
      <c r="I18" s="532"/>
    </row>
    <row r="19" spans="1:9">
      <c r="A19" s="623" t="s">
        <v>429</v>
      </c>
      <c r="B19" s="631">
        <v>29887485.940000001</v>
      </c>
      <c r="C19" s="454">
        <v>36045455.07</v>
      </c>
      <c r="D19" s="487">
        <v>0.20603837814804171</v>
      </c>
      <c r="E19" s="454">
        <v>283778992.84000003</v>
      </c>
      <c r="F19" s="454">
        <v>358964282.55999994</v>
      </c>
      <c r="G19" s="455">
        <v>0.26494311283425698</v>
      </c>
      <c r="H19" s="488">
        <v>1</v>
      </c>
      <c r="I19" s="532"/>
    </row>
    <row r="20" spans="1:9">
      <c r="A20" s="624" t="s">
        <v>22</v>
      </c>
      <c r="B20" s="630">
        <v>5594783</v>
      </c>
      <c r="C20" s="154">
        <v>3342801</v>
      </c>
      <c r="D20" s="242">
        <v>-0.40251462836002749</v>
      </c>
      <c r="E20" s="154">
        <v>28219889</v>
      </c>
      <c r="F20" s="154">
        <v>99566614</v>
      </c>
      <c r="G20" s="456">
        <v>2.5282425809683375</v>
      </c>
      <c r="H20" s="489">
        <v>0.27737192483310008</v>
      </c>
      <c r="I20" s="532"/>
    </row>
    <row r="21" spans="1:9">
      <c r="A21" s="624" t="s">
        <v>570</v>
      </c>
      <c r="B21" s="630">
        <v>6815648</v>
      </c>
      <c r="C21" s="154">
        <v>3230906</v>
      </c>
      <c r="D21" s="242">
        <v>-0.52595761987708278</v>
      </c>
      <c r="E21" s="154">
        <v>63044487</v>
      </c>
      <c r="F21" s="154">
        <v>64580998</v>
      </c>
      <c r="G21" s="456">
        <v>2.4371853481812034E-2</v>
      </c>
      <c r="H21" s="489">
        <v>0.1799092587692355</v>
      </c>
      <c r="I21" s="532"/>
    </row>
    <row r="22" spans="1:9">
      <c r="A22" s="624" t="s">
        <v>170</v>
      </c>
      <c r="B22" s="630">
        <v>2008378</v>
      </c>
      <c r="C22" s="154">
        <v>7275411</v>
      </c>
      <c r="D22" s="242">
        <v>2.6225307188188678</v>
      </c>
      <c r="E22" s="154">
        <v>48555396</v>
      </c>
      <c r="F22" s="154">
        <v>51468368</v>
      </c>
      <c r="G22" s="456">
        <v>5.9992755491068417E-2</v>
      </c>
      <c r="H22" s="489">
        <v>0.1433801926836473</v>
      </c>
      <c r="I22" s="532"/>
    </row>
    <row r="23" spans="1:9">
      <c r="A23" s="625" t="s">
        <v>167</v>
      </c>
      <c r="B23" s="630">
        <v>1452591.24</v>
      </c>
      <c r="C23" s="154">
        <v>2463037.89</v>
      </c>
      <c r="D23" s="242">
        <v>0.69561664849362592</v>
      </c>
      <c r="E23" s="154">
        <v>4202691.33</v>
      </c>
      <c r="F23" s="154">
        <v>19974448.989999998</v>
      </c>
      <c r="G23" s="456" t="s">
        <v>65</v>
      </c>
      <c r="H23" s="489">
        <v>5.564466984723284E-2</v>
      </c>
      <c r="I23" s="532"/>
    </row>
    <row r="24" spans="1:9">
      <c r="A24" s="625" t="s">
        <v>169</v>
      </c>
      <c r="B24" s="630">
        <v>4012221</v>
      </c>
      <c r="C24" s="154">
        <v>3052942</v>
      </c>
      <c r="D24" s="242">
        <v>-0.23908927250019374</v>
      </c>
      <c r="E24" s="154">
        <v>37284062</v>
      </c>
      <c r="F24" s="154">
        <v>14642220</v>
      </c>
      <c r="G24" s="456">
        <v>-0.60727937851835989</v>
      </c>
      <c r="H24" s="489">
        <v>4.0790186409570127E-2</v>
      </c>
      <c r="I24" s="532"/>
    </row>
    <row r="25" spans="1:9">
      <c r="A25" s="625" t="s">
        <v>25</v>
      </c>
      <c r="B25" s="630">
        <v>20544</v>
      </c>
      <c r="C25" s="154">
        <v>1477351</v>
      </c>
      <c r="D25" s="242" t="s">
        <v>65</v>
      </c>
      <c r="E25" s="154">
        <v>8818276</v>
      </c>
      <c r="F25" s="154">
        <v>7823876</v>
      </c>
      <c r="G25" s="456">
        <v>-0.11276580592396968</v>
      </c>
      <c r="H25" s="489">
        <v>2.1795694948263437E-2</v>
      </c>
      <c r="I25" s="532"/>
    </row>
    <row r="26" spans="1:9">
      <c r="A26" s="625" t="s">
        <v>34</v>
      </c>
      <c r="B26" s="630">
        <v>10603</v>
      </c>
      <c r="C26" s="154">
        <v>1432042</v>
      </c>
      <c r="D26" s="242" t="s">
        <v>65</v>
      </c>
      <c r="E26" s="154">
        <v>525938</v>
      </c>
      <c r="F26" s="154">
        <v>6730463.1399999997</v>
      </c>
      <c r="G26" s="456" t="s">
        <v>65</v>
      </c>
      <c r="H26" s="489">
        <v>1.8749673622124284E-2</v>
      </c>
      <c r="I26" s="532"/>
    </row>
    <row r="27" spans="1:9">
      <c r="A27" s="625" t="s">
        <v>24</v>
      </c>
      <c r="B27" s="630">
        <v>914671.32</v>
      </c>
      <c r="C27" s="154">
        <v>1598339.05</v>
      </c>
      <c r="D27" s="242">
        <v>0.74744633952226702</v>
      </c>
      <c r="E27" s="154">
        <v>9088054.3600000013</v>
      </c>
      <c r="F27" s="154">
        <v>6208363.1299999999</v>
      </c>
      <c r="G27" s="456">
        <v>-0.31686553754284552</v>
      </c>
      <c r="H27" s="489">
        <v>1.7295211338922804E-2</v>
      </c>
      <c r="I27" s="532"/>
    </row>
    <row r="28" spans="1:9">
      <c r="A28" s="625" t="s">
        <v>33</v>
      </c>
      <c r="B28" s="630">
        <v>407966</v>
      </c>
      <c r="C28" s="154">
        <v>157100</v>
      </c>
      <c r="D28" s="242">
        <v>-0.61491889029968183</v>
      </c>
      <c r="E28" s="154">
        <v>2603745</v>
      </c>
      <c r="F28" s="154">
        <v>6153259</v>
      </c>
      <c r="G28" s="456">
        <v>1.3632341108672317</v>
      </c>
      <c r="H28" s="489">
        <v>1.7141702667789794E-2</v>
      </c>
      <c r="I28" s="532"/>
    </row>
    <row r="29" spans="1:9">
      <c r="A29" s="625" t="s">
        <v>172</v>
      </c>
      <c r="B29" s="630">
        <v>65573</v>
      </c>
      <c r="C29" s="154">
        <v>1870428</v>
      </c>
      <c r="D29" s="242" t="s">
        <v>65</v>
      </c>
      <c r="E29" s="154">
        <v>563475</v>
      </c>
      <c r="F29" s="154">
        <v>5395461</v>
      </c>
      <c r="G29" s="456" t="s">
        <v>65</v>
      </c>
      <c r="H29" s="489">
        <v>1.5030634695801978E-2</v>
      </c>
      <c r="I29" s="532"/>
    </row>
    <row r="30" spans="1:9">
      <c r="A30" s="625" t="s">
        <v>623</v>
      </c>
      <c r="B30" s="630">
        <v>8584507.379999999</v>
      </c>
      <c r="C30" s="154">
        <v>10145097.129999999</v>
      </c>
      <c r="D30" s="242">
        <v>0.18179141573526136</v>
      </c>
      <c r="E30" s="154">
        <v>80872979.150000006</v>
      </c>
      <c r="F30" s="154">
        <v>76420211.299999952</v>
      </c>
      <c r="G30" s="456">
        <v>-5.5058783499755015E-2</v>
      </c>
      <c r="H30" s="489">
        <v>0.21289085018431189</v>
      </c>
      <c r="I30" s="532"/>
    </row>
    <row r="31" spans="1:9">
      <c r="A31" s="623" t="s">
        <v>430</v>
      </c>
      <c r="B31" s="631">
        <v>36570834.329999998</v>
      </c>
      <c r="C31" s="454">
        <v>46058281.859999999</v>
      </c>
      <c r="D31" s="487">
        <v>0.25942660876668056</v>
      </c>
      <c r="E31" s="454">
        <v>289529358.48999995</v>
      </c>
      <c r="F31" s="454">
        <v>372665941.29000008</v>
      </c>
      <c r="G31" s="455">
        <v>0.28714387802876851</v>
      </c>
      <c r="H31" s="488">
        <v>1</v>
      </c>
      <c r="I31" s="532"/>
    </row>
    <row r="32" spans="1:9">
      <c r="A32" s="624" t="s">
        <v>127</v>
      </c>
      <c r="B32" s="630">
        <v>11257169.390000001</v>
      </c>
      <c r="C32" s="154">
        <v>6563452.6600000001</v>
      </c>
      <c r="D32" s="242">
        <v>-0.41695354910174276</v>
      </c>
      <c r="E32" s="154">
        <v>72864188.01000002</v>
      </c>
      <c r="F32" s="154">
        <v>53940256.230000004</v>
      </c>
      <c r="G32" s="456">
        <v>-0.25971512613854775</v>
      </c>
      <c r="H32" s="489">
        <v>0.14474157751922098</v>
      </c>
      <c r="I32" s="532"/>
    </row>
    <row r="33" spans="1:9">
      <c r="A33" s="624" t="s">
        <v>171</v>
      </c>
      <c r="B33" s="630">
        <v>3434478</v>
      </c>
      <c r="C33" s="154">
        <v>2853415</v>
      </c>
      <c r="D33" s="242">
        <v>-0.16918524445345118</v>
      </c>
      <c r="E33" s="154">
        <v>30567581</v>
      </c>
      <c r="F33" s="154">
        <v>35241398</v>
      </c>
      <c r="G33" s="456">
        <v>0.15290110787634781</v>
      </c>
      <c r="H33" s="489">
        <v>9.4565652761318356E-2</v>
      </c>
      <c r="I33" s="532"/>
    </row>
    <row r="34" spans="1:9">
      <c r="A34" s="624" t="s">
        <v>382</v>
      </c>
      <c r="B34" s="630">
        <v>2569091.25</v>
      </c>
      <c r="C34" s="154">
        <v>4965019.99</v>
      </c>
      <c r="D34" s="242">
        <v>0.9325977580593916</v>
      </c>
      <c r="E34" s="154">
        <v>13832652.960000001</v>
      </c>
      <c r="F34" s="154">
        <v>32811766.479999997</v>
      </c>
      <c r="G34" s="456">
        <v>1.3720515923360512</v>
      </c>
      <c r="H34" s="489">
        <v>8.804605638610434E-2</v>
      </c>
      <c r="I34" s="532"/>
    </row>
    <row r="35" spans="1:9">
      <c r="A35" s="625" t="s">
        <v>30</v>
      </c>
      <c r="B35" s="630">
        <v>1878390</v>
      </c>
      <c r="C35" s="154">
        <v>2220923</v>
      </c>
      <c r="D35" s="242">
        <v>0.18235456960482122</v>
      </c>
      <c r="E35" s="154">
        <v>17673159</v>
      </c>
      <c r="F35" s="154">
        <v>20340576</v>
      </c>
      <c r="G35" s="456">
        <v>0.1509304024255087</v>
      </c>
      <c r="H35" s="489">
        <v>5.4581258296881575E-2</v>
      </c>
      <c r="I35" s="532"/>
    </row>
    <row r="36" spans="1:9">
      <c r="A36" s="625" t="s">
        <v>569</v>
      </c>
      <c r="B36" s="630">
        <v>600000</v>
      </c>
      <c r="C36" s="154">
        <v>3500000</v>
      </c>
      <c r="D36" s="242" t="s">
        <v>65</v>
      </c>
      <c r="E36" s="154">
        <v>3090000</v>
      </c>
      <c r="F36" s="154">
        <v>20300000</v>
      </c>
      <c r="G36" s="456" t="s">
        <v>65</v>
      </c>
      <c r="H36" s="489">
        <v>5.4472377941838818E-2</v>
      </c>
      <c r="I36" s="532"/>
    </row>
    <row r="37" spans="1:9">
      <c r="A37" s="625" t="s">
        <v>568</v>
      </c>
      <c r="B37" s="630">
        <v>1537452</v>
      </c>
      <c r="C37" s="154">
        <v>3364024</v>
      </c>
      <c r="D37" s="242">
        <v>1.1880513993282391</v>
      </c>
      <c r="E37" s="154">
        <v>10609076</v>
      </c>
      <c r="F37" s="154">
        <v>20017944</v>
      </c>
      <c r="G37" s="456">
        <v>0.8868696953438735</v>
      </c>
      <c r="H37" s="489">
        <v>5.371551779244161E-2</v>
      </c>
      <c r="I37" s="532"/>
    </row>
    <row r="38" spans="1:9">
      <c r="A38" s="625" t="s">
        <v>386</v>
      </c>
      <c r="B38" s="630">
        <v>1804639.1099999999</v>
      </c>
      <c r="C38" s="154">
        <v>428459.86</v>
      </c>
      <c r="D38" s="242">
        <v>-0.76257864654168994</v>
      </c>
      <c r="E38" s="154">
        <v>6394853.7799999993</v>
      </c>
      <c r="F38" s="154">
        <v>17383235.569999997</v>
      </c>
      <c r="G38" s="456">
        <v>1.7183163474927801</v>
      </c>
      <c r="H38" s="489">
        <v>4.6645624523204712E-2</v>
      </c>
      <c r="I38" s="532"/>
    </row>
    <row r="39" spans="1:9">
      <c r="A39" s="625" t="s">
        <v>169</v>
      </c>
      <c r="B39" s="630">
        <v>393712</v>
      </c>
      <c r="C39" s="154">
        <v>1442227</v>
      </c>
      <c r="D39" s="242">
        <v>2.6631522534238226</v>
      </c>
      <c r="E39" s="154">
        <v>9134580</v>
      </c>
      <c r="F39" s="154">
        <v>9853654</v>
      </c>
      <c r="G39" s="456">
        <v>7.8719984936362675E-2</v>
      </c>
      <c r="H39" s="489">
        <v>2.6440983487493193E-2</v>
      </c>
      <c r="I39" s="532"/>
    </row>
    <row r="40" spans="1:9">
      <c r="A40" s="625" t="s">
        <v>188</v>
      </c>
      <c r="B40" s="630">
        <v>741851</v>
      </c>
      <c r="C40" s="154">
        <v>720968</v>
      </c>
      <c r="D40" s="242">
        <v>-2.8149857585957339E-2</v>
      </c>
      <c r="E40" s="154">
        <v>8400262</v>
      </c>
      <c r="F40" s="154">
        <v>9766761</v>
      </c>
      <c r="G40" s="456">
        <v>0.16267337852081276</v>
      </c>
      <c r="H40" s="489">
        <v>2.6207817559586781E-2</v>
      </c>
      <c r="I40" s="532"/>
    </row>
    <row r="41" spans="1:9">
      <c r="A41" s="625" t="s">
        <v>173</v>
      </c>
      <c r="B41" s="630">
        <v>152260</v>
      </c>
      <c r="C41" s="154">
        <v>698201</v>
      </c>
      <c r="D41" s="242">
        <v>3.5855838696965714</v>
      </c>
      <c r="E41" s="154">
        <v>1252443</v>
      </c>
      <c r="F41" s="154">
        <v>8757571.379999999</v>
      </c>
      <c r="G41" s="456" t="s">
        <v>65</v>
      </c>
      <c r="H41" s="489">
        <v>2.3499790052413344E-2</v>
      </c>
      <c r="I41" s="532"/>
    </row>
    <row r="42" spans="1:9">
      <c r="A42" s="625" t="s">
        <v>624</v>
      </c>
      <c r="B42" s="630">
        <v>12201791.579999998</v>
      </c>
      <c r="C42" s="154">
        <v>19301591.350000001</v>
      </c>
      <c r="D42" s="242">
        <v>0.58186535341558465</v>
      </c>
      <c r="E42" s="154">
        <v>115710562.73999992</v>
      </c>
      <c r="F42" s="154">
        <v>144252778.63000008</v>
      </c>
      <c r="G42" s="456">
        <v>0.24666906126914401</v>
      </c>
      <c r="H42" s="489">
        <v>0.38708334367949626</v>
      </c>
      <c r="I42" s="532"/>
    </row>
    <row r="43" spans="1:9">
      <c r="A43" s="623" t="s">
        <v>431</v>
      </c>
      <c r="B43" s="631">
        <v>94352295.629999965</v>
      </c>
      <c r="C43" s="454">
        <v>91573724.310000002</v>
      </c>
      <c r="D43" s="487">
        <v>-2.9448900012947865E-2</v>
      </c>
      <c r="E43" s="454">
        <v>768261977.26999998</v>
      </c>
      <c r="F43" s="454">
        <v>817791478.75</v>
      </c>
      <c r="G43" s="455">
        <v>6.4469546776220632E-2</v>
      </c>
      <c r="H43" s="488">
        <v>1</v>
      </c>
      <c r="I43" s="532"/>
    </row>
    <row r="44" spans="1:9">
      <c r="A44" s="624" t="s">
        <v>170</v>
      </c>
      <c r="B44" s="630">
        <v>41823818</v>
      </c>
      <c r="C44" s="154">
        <v>28975018</v>
      </c>
      <c r="D44" s="242">
        <v>-0.30721250747600326</v>
      </c>
      <c r="E44" s="154">
        <v>334581815</v>
      </c>
      <c r="F44" s="154">
        <v>271616339</v>
      </c>
      <c r="G44" s="456">
        <v>-0.18819156683694838</v>
      </c>
      <c r="H44" s="489">
        <v>0.33213398043125553</v>
      </c>
      <c r="I44" s="532"/>
    </row>
    <row r="45" spans="1:9">
      <c r="A45" s="624" t="s">
        <v>31</v>
      </c>
      <c r="B45" s="630">
        <v>10156195</v>
      </c>
      <c r="C45" s="154">
        <v>17543411</v>
      </c>
      <c r="D45" s="242">
        <v>0.72736059124504804</v>
      </c>
      <c r="E45" s="154">
        <v>85309106</v>
      </c>
      <c r="F45" s="154">
        <v>154366853</v>
      </c>
      <c r="G45" s="456">
        <v>0.80950030117535166</v>
      </c>
      <c r="H45" s="489">
        <v>0.18876065233150977</v>
      </c>
      <c r="I45" s="532"/>
    </row>
    <row r="46" spans="1:9">
      <c r="A46" s="624" t="s">
        <v>30</v>
      </c>
      <c r="B46" s="630">
        <v>13284654</v>
      </c>
      <c r="C46" s="154">
        <v>13131795</v>
      </c>
      <c r="D46" s="242">
        <v>-1.1506434416733824E-2</v>
      </c>
      <c r="E46" s="154">
        <v>128505313</v>
      </c>
      <c r="F46" s="154">
        <v>129163010</v>
      </c>
      <c r="G46" s="456">
        <v>5.1180529788679152E-3</v>
      </c>
      <c r="H46" s="489">
        <v>0.15794125196489767</v>
      </c>
      <c r="I46" s="532"/>
    </row>
    <row r="47" spans="1:9">
      <c r="A47" s="625" t="s">
        <v>372</v>
      </c>
      <c r="B47" s="630">
        <v>302731</v>
      </c>
      <c r="C47" s="154">
        <v>5495150</v>
      </c>
      <c r="D47" s="242" t="s">
        <v>65</v>
      </c>
      <c r="E47" s="154">
        <v>13581845</v>
      </c>
      <c r="F47" s="154">
        <v>50964975</v>
      </c>
      <c r="G47" s="456">
        <v>2.7524338556359611</v>
      </c>
      <c r="H47" s="489">
        <v>6.2320256843346328E-2</v>
      </c>
      <c r="I47" s="532"/>
    </row>
    <row r="48" spans="1:9">
      <c r="A48" s="625" t="s">
        <v>616</v>
      </c>
      <c r="B48" s="630">
        <v>2124000</v>
      </c>
      <c r="C48" s="154">
        <v>2912945</v>
      </c>
      <c r="D48" s="242">
        <v>0.3714430320150659</v>
      </c>
      <c r="E48" s="154">
        <v>24938100</v>
      </c>
      <c r="F48" s="154">
        <v>22780793</v>
      </c>
      <c r="G48" s="456">
        <v>-8.6506470019768966E-2</v>
      </c>
      <c r="H48" s="489">
        <v>2.7856481257081084E-2</v>
      </c>
      <c r="I48" s="532"/>
    </row>
    <row r="49" spans="1:9">
      <c r="A49" s="625" t="s">
        <v>615</v>
      </c>
      <c r="B49" s="630">
        <v>2393170</v>
      </c>
      <c r="C49" s="154">
        <v>3320000</v>
      </c>
      <c r="D49" s="242">
        <v>0.38728130471299571</v>
      </c>
      <c r="E49" s="154">
        <v>13422670</v>
      </c>
      <c r="F49" s="154">
        <v>18084000</v>
      </c>
      <c r="G49" s="456">
        <v>0.34727293452047925</v>
      </c>
      <c r="H49" s="489">
        <v>2.2113216473766052E-2</v>
      </c>
      <c r="I49" s="532"/>
    </row>
    <row r="50" spans="1:9">
      <c r="A50" s="625" t="s">
        <v>400</v>
      </c>
      <c r="B50" s="630">
        <v>1364693.41</v>
      </c>
      <c r="C50" s="154">
        <v>1422479.7599999998</v>
      </c>
      <c r="D50" s="242">
        <v>4.2343833110471296E-2</v>
      </c>
      <c r="E50" s="154">
        <v>13268620.709999999</v>
      </c>
      <c r="F50" s="154">
        <v>13700243.529999999</v>
      </c>
      <c r="G50" s="456">
        <v>3.2529592143266672E-2</v>
      </c>
      <c r="H50" s="489">
        <v>1.6752734512397852E-2</v>
      </c>
      <c r="I50" s="532"/>
    </row>
    <row r="51" spans="1:9">
      <c r="A51" s="625" t="s">
        <v>625</v>
      </c>
      <c r="B51" s="630">
        <v>1520035.21</v>
      </c>
      <c r="C51" s="154">
        <v>2094446.17</v>
      </c>
      <c r="D51" s="242">
        <v>0.37789319367148089</v>
      </c>
      <c r="E51" s="154">
        <v>13391890.48</v>
      </c>
      <c r="F51" s="154">
        <v>12742842.549999999</v>
      </c>
      <c r="G51" s="456">
        <v>-4.8465743575883957E-2</v>
      </c>
      <c r="H51" s="489">
        <v>1.5582019232430157E-2</v>
      </c>
      <c r="I51" s="532"/>
    </row>
    <row r="52" spans="1:9">
      <c r="A52" s="625" t="s">
        <v>567</v>
      </c>
      <c r="B52" s="630">
        <v>643238.52999999991</v>
      </c>
      <c r="C52" s="154">
        <v>1328756.1499999999</v>
      </c>
      <c r="D52" s="242">
        <v>1.0657284786718235</v>
      </c>
      <c r="E52" s="154">
        <v>6002289.2700000005</v>
      </c>
      <c r="F52" s="154">
        <v>11502760.66</v>
      </c>
      <c r="G52" s="456">
        <v>0.91639558551299194</v>
      </c>
      <c r="H52" s="489">
        <v>1.4065640152648754E-2</v>
      </c>
      <c r="I52" s="532"/>
    </row>
    <row r="53" spans="1:9">
      <c r="A53" s="625" t="s">
        <v>188</v>
      </c>
      <c r="B53" s="630">
        <v>817076</v>
      </c>
      <c r="C53" s="154">
        <v>762399</v>
      </c>
      <c r="D53" s="242">
        <v>-6.6917887687314326E-2</v>
      </c>
      <c r="E53" s="154">
        <v>8837523</v>
      </c>
      <c r="F53" s="154">
        <v>11387317</v>
      </c>
      <c r="G53" s="456">
        <v>0.28851907938457422</v>
      </c>
      <c r="H53" s="489">
        <v>1.392447499869477E-2</v>
      </c>
      <c r="I53" s="532"/>
    </row>
    <row r="54" spans="1:9">
      <c r="A54" s="625" t="s">
        <v>618</v>
      </c>
      <c r="B54" s="630">
        <v>19922684.479999974</v>
      </c>
      <c r="C54" s="154">
        <v>14587324.229999989</v>
      </c>
      <c r="D54" s="242">
        <v>-0.26780327999251596</v>
      </c>
      <c r="E54" s="154">
        <v>126422804.80999994</v>
      </c>
      <c r="F54" s="154">
        <v>121482345.01000011</v>
      </c>
      <c r="G54" s="456">
        <v>-3.9078865616253511E-2</v>
      </c>
      <c r="H54" s="489">
        <v>0.14854929180197221</v>
      </c>
      <c r="I54" s="532"/>
    </row>
    <row r="55" spans="1:9">
      <c r="A55" s="623" t="s">
        <v>432</v>
      </c>
      <c r="B55" s="631">
        <v>92859895.290000007</v>
      </c>
      <c r="C55" s="454">
        <v>157536456.05000001</v>
      </c>
      <c r="D55" s="487">
        <v>0.69649616293466754</v>
      </c>
      <c r="E55" s="454">
        <v>783998212.72000015</v>
      </c>
      <c r="F55" s="454">
        <v>1081442044.4599993</v>
      </c>
      <c r="G55" s="455">
        <v>0.37939350742656508</v>
      </c>
      <c r="H55" s="488">
        <v>1</v>
      </c>
      <c r="I55" s="532"/>
    </row>
    <row r="56" spans="1:9">
      <c r="A56" s="624" t="s">
        <v>570</v>
      </c>
      <c r="B56" s="630">
        <v>31538029</v>
      </c>
      <c r="C56" s="154">
        <v>58826655</v>
      </c>
      <c r="D56" s="242">
        <v>0.8652609838110048</v>
      </c>
      <c r="E56" s="154">
        <v>188387001</v>
      </c>
      <c r="F56" s="154">
        <v>380226743</v>
      </c>
      <c r="G56" s="456">
        <v>1.0183279153108873</v>
      </c>
      <c r="H56" s="489">
        <v>0.35159234371164116</v>
      </c>
      <c r="I56" s="532"/>
    </row>
    <row r="57" spans="1:9">
      <c r="A57" s="624" t="s">
        <v>168</v>
      </c>
      <c r="B57" s="630">
        <v>3983000</v>
      </c>
      <c r="C57" s="154">
        <v>32475000</v>
      </c>
      <c r="D57" s="242">
        <v>7.1534019583228723</v>
      </c>
      <c r="E57" s="154">
        <v>70651000</v>
      </c>
      <c r="F57" s="154">
        <v>138704700</v>
      </c>
      <c r="G57" s="456">
        <v>0.96323760456327578</v>
      </c>
      <c r="H57" s="489">
        <v>0.12825902295047162</v>
      </c>
      <c r="I57" s="532"/>
    </row>
    <row r="58" spans="1:9">
      <c r="A58" s="624" t="s">
        <v>169</v>
      </c>
      <c r="B58" s="630">
        <v>15209478</v>
      </c>
      <c r="C58" s="154">
        <v>12753531</v>
      </c>
      <c r="D58" s="242">
        <v>-0.1614747725069855</v>
      </c>
      <c r="E58" s="154">
        <v>99243597</v>
      </c>
      <c r="F58" s="154">
        <v>102815563</v>
      </c>
      <c r="G58" s="456">
        <v>3.5991903840405959E-2</v>
      </c>
      <c r="H58" s="489">
        <v>9.5072651860266172E-2</v>
      </c>
      <c r="I58" s="532"/>
    </row>
    <row r="59" spans="1:9">
      <c r="A59" s="625" t="s">
        <v>167</v>
      </c>
      <c r="B59" s="630">
        <v>3815870.49</v>
      </c>
      <c r="C59" s="154">
        <v>6764225.5599999996</v>
      </c>
      <c r="D59" s="242">
        <v>0.7726559582476813</v>
      </c>
      <c r="E59" s="154">
        <v>89639257.689999998</v>
      </c>
      <c r="F59" s="154">
        <v>70250112.060000002</v>
      </c>
      <c r="G59" s="456">
        <v>-0.21630194325184615</v>
      </c>
      <c r="H59" s="489">
        <v>6.4959664200108166E-2</v>
      </c>
      <c r="I59" s="532"/>
    </row>
    <row r="60" spans="1:9">
      <c r="A60" s="625" t="s">
        <v>372</v>
      </c>
      <c r="B60" s="630">
        <v>8420311</v>
      </c>
      <c r="C60" s="154">
        <v>4183618</v>
      </c>
      <c r="D60" s="242">
        <v>-0.50315160568297301</v>
      </c>
      <c r="E60" s="154">
        <v>49921986</v>
      </c>
      <c r="F60" s="154">
        <v>51739763</v>
      </c>
      <c r="G60" s="456">
        <v>3.641235346686722E-2</v>
      </c>
      <c r="H60" s="489">
        <v>4.7843306319605337E-2</v>
      </c>
      <c r="I60" s="532"/>
    </row>
    <row r="61" spans="1:9">
      <c r="A61" s="625" t="s">
        <v>22</v>
      </c>
      <c r="B61" s="630">
        <v>364016</v>
      </c>
      <c r="C61" s="154">
        <v>4496447</v>
      </c>
      <c r="D61" s="242" t="s">
        <v>65</v>
      </c>
      <c r="E61" s="154">
        <v>6708941</v>
      </c>
      <c r="F61" s="154">
        <v>42778197</v>
      </c>
      <c r="G61" s="456" t="s">
        <v>65</v>
      </c>
      <c r="H61" s="489">
        <v>3.9556624619084976E-2</v>
      </c>
      <c r="I61" s="532"/>
    </row>
    <row r="62" spans="1:9">
      <c r="A62" s="625" t="s">
        <v>374</v>
      </c>
      <c r="B62" s="630">
        <v>3828408</v>
      </c>
      <c r="C62" s="154">
        <v>5311466</v>
      </c>
      <c r="D62" s="242">
        <v>0.38738243154857055</v>
      </c>
      <c r="E62" s="154">
        <v>47385341</v>
      </c>
      <c r="F62" s="154">
        <v>38324928</v>
      </c>
      <c r="G62" s="456">
        <v>-0.19120708659667551</v>
      </c>
      <c r="H62" s="489">
        <v>3.5438725723981754E-2</v>
      </c>
      <c r="I62" s="532"/>
    </row>
    <row r="63" spans="1:9">
      <c r="A63" s="625" t="s">
        <v>24</v>
      </c>
      <c r="B63" s="630">
        <v>5068509.71</v>
      </c>
      <c r="C63" s="154">
        <v>6796576.7999999998</v>
      </c>
      <c r="D63" s="242">
        <v>0.34094185251151465</v>
      </c>
      <c r="E63" s="154">
        <v>50877639.169999994</v>
      </c>
      <c r="F63" s="154">
        <v>38109049.850000001</v>
      </c>
      <c r="G63" s="456">
        <v>-0.25096662361505551</v>
      </c>
      <c r="H63" s="489">
        <v>3.5239105086790984E-2</v>
      </c>
      <c r="I63" s="532"/>
    </row>
    <row r="64" spans="1:9">
      <c r="A64" s="625" t="s">
        <v>170</v>
      </c>
      <c r="B64" s="630">
        <v>901422</v>
      </c>
      <c r="C64" s="154">
        <v>1157900</v>
      </c>
      <c r="D64" s="242">
        <v>0.28452600446849541</v>
      </c>
      <c r="E64" s="154">
        <v>16797868</v>
      </c>
      <c r="F64" s="154">
        <v>28152798</v>
      </c>
      <c r="G64" s="456">
        <v>0.67597447485597573</v>
      </c>
      <c r="H64" s="489">
        <v>2.6032646080500457E-2</v>
      </c>
      <c r="I64" s="532"/>
    </row>
    <row r="65" spans="1:9">
      <c r="A65" s="625" t="s">
        <v>26</v>
      </c>
      <c r="B65" s="630">
        <v>3292910.34</v>
      </c>
      <c r="C65" s="154">
        <v>3352396</v>
      </c>
      <c r="D65" s="242">
        <v>1.8064767594006215E-2</v>
      </c>
      <c r="E65" s="154">
        <v>-1150580.7400000012</v>
      </c>
      <c r="F65" s="154">
        <v>23954039</v>
      </c>
      <c r="G65" s="456" t="s">
        <v>65</v>
      </c>
      <c r="H65" s="489">
        <v>2.2150090356400989E-2</v>
      </c>
      <c r="I65" s="532"/>
    </row>
    <row r="66" spans="1:9">
      <c r="A66" s="625" t="s">
        <v>619</v>
      </c>
      <c r="B66" s="630">
        <v>16437940.75</v>
      </c>
      <c r="C66" s="154">
        <v>21418640.689999998</v>
      </c>
      <c r="D66" s="242">
        <v>0.3030002368149427</v>
      </c>
      <c r="E66" s="154">
        <v>165536162.60000014</v>
      </c>
      <c r="F66" s="154">
        <v>166386151.54999936</v>
      </c>
      <c r="G66" s="456">
        <v>5.1347629221847324E-3</v>
      </c>
      <c r="H66" s="489">
        <v>0.15385581909114843</v>
      </c>
      <c r="I66" s="532"/>
    </row>
    <row r="67" spans="1:9">
      <c r="A67" s="623" t="s">
        <v>27</v>
      </c>
      <c r="B67" s="631">
        <v>44495059.109999999</v>
      </c>
      <c r="C67" s="454">
        <v>82600228.690000013</v>
      </c>
      <c r="D67" s="487">
        <v>0.85639103177269638</v>
      </c>
      <c r="E67" s="454">
        <v>803980682.53999996</v>
      </c>
      <c r="F67" s="454">
        <v>514010357.08000016</v>
      </c>
      <c r="G67" s="455">
        <v>-0.36066827444647354</v>
      </c>
      <c r="H67" s="488">
        <v>1</v>
      </c>
      <c r="I67" s="532"/>
    </row>
    <row r="68" spans="1:9">
      <c r="A68" s="624" t="s">
        <v>162</v>
      </c>
      <c r="B68" s="630">
        <v>22318</v>
      </c>
      <c r="C68" s="154">
        <v>14194239</v>
      </c>
      <c r="D68" s="242" t="s">
        <v>65</v>
      </c>
      <c r="E68" s="154">
        <v>299341400</v>
      </c>
      <c r="F68" s="154">
        <v>128599892</v>
      </c>
      <c r="G68" s="456">
        <v>-0.57039055740368694</v>
      </c>
      <c r="H68" s="489">
        <v>0.25018930110776894</v>
      </c>
      <c r="I68" s="532"/>
    </row>
    <row r="69" spans="1:9">
      <c r="A69" s="624" t="s">
        <v>22</v>
      </c>
      <c r="B69" s="630">
        <v>2969937</v>
      </c>
      <c r="C69" s="154">
        <v>4181640</v>
      </c>
      <c r="D69" s="242">
        <v>0.40798946240273781</v>
      </c>
      <c r="E69" s="154">
        <v>52243299</v>
      </c>
      <c r="F69" s="154">
        <v>68818475</v>
      </c>
      <c r="G69" s="456">
        <v>0.31726893816563928</v>
      </c>
      <c r="H69" s="489">
        <v>0.13388538587227172</v>
      </c>
      <c r="I69" s="532"/>
    </row>
    <row r="70" spans="1:9">
      <c r="A70" s="624" t="s">
        <v>374</v>
      </c>
      <c r="B70" s="630">
        <v>8441310</v>
      </c>
      <c r="C70" s="154">
        <v>7010934</v>
      </c>
      <c r="D70" s="242">
        <v>-0.16944952856843309</v>
      </c>
      <c r="E70" s="154">
        <v>53569451</v>
      </c>
      <c r="F70" s="154">
        <v>63916342</v>
      </c>
      <c r="G70" s="456">
        <v>0.19314909536780589</v>
      </c>
      <c r="H70" s="489">
        <v>0.12434835430767811</v>
      </c>
      <c r="I70" s="532"/>
    </row>
    <row r="71" spans="1:9">
      <c r="A71" s="625" t="s">
        <v>24</v>
      </c>
      <c r="B71" s="630">
        <v>4495041.92</v>
      </c>
      <c r="C71" s="154">
        <v>3349806.24</v>
      </c>
      <c r="D71" s="242">
        <v>-0.25477753052856955</v>
      </c>
      <c r="E71" s="154">
        <v>35528509.719999999</v>
      </c>
      <c r="F71" s="154">
        <v>40431254.170000009</v>
      </c>
      <c r="G71" s="456">
        <v>0.13799465523993315</v>
      </c>
      <c r="H71" s="489">
        <v>7.8658442603535564E-2</v>
      </c>
      <c r="I71" s="532"/>
    </row>
    <row r="72" spans="1:9">
      <c r="A72" s="625" t="s">
        <v>602</v>
      </c>
      <c r="B72" s="630"/>
      <c r="C72" s="154">
        <v>25000000</v>
      </c>
      <c r="D72" s="242" t="s">
        <v>65</v>
      </c>
      <c r="E72" s="154">
        <v>0</v>
      </c>
      <c r="F72" s="154">
        <v>25050000</v>
      </c>
      <c r="G72" s="456" t="s">
        <v>65</v>
      </c>
      <c r="H72" s="489">
        <v>4.8734426563512297E-2</v>
      </c>
      <c r="I72" s="532"/>
    </row>
    <row r="73" spans="1:9">
      <c r="A73" s="625" t="s">
        <v>567</v>
      </c>
      <c r="B73" s="630">
        <v>1014713.0399999999</v>
      </c>
      <c r="C73" s="154">
        <v>2619006.21</v>
      </c>
      <c r="D73" s="242">
        <v>1.5810313918898689</v>
      </c>
      <c r="E73" s="154">
        <v>10190798.029999999</v>
      </c>
      <c r="F73" s="154">
        <v>16901594.899999999</v>
      </c>
      <c r="G73" s="456">
        <v>0.6585153439646767</v>
      </c>
      <c r="H73" s="489">
        <v>3.2881817782845664E-2</v>
      </c>
      <c r="I73" s="532"/>
    </row>
    <row r="74" spans="1:9">
      <c r="A74" s="625" t="s">
        <v>174</v>
      </c>
      <c r="B74" s="630">
        <v>387285</v>
      </c>
      <c r="C74" s="154">
        <v>2541725.6</v>
      </c>
      <c r="D74" s="242">
        <v>5.5629332403785332</v>
      </c>
      <c r="E74" s="154">
        <v>6322430.4300000006</v>
      </c>
      <c r="F74" s="154">
        <v>12627236.969999999</v>
      </c>
      <c r="G74" s="456">
        <v>0.99721248178289534</v>
      </c>
      <c r="H74" s="489">
        <v>2.4566113884811676E-2</v>
      </c>
      <c r="I74" s="532"/>
    </row>
    <row r="75" spans="1:9">
      <c r="A75" s="625" t="s">
        <v>386</v>
      </c>
      <c r="B75" s="630">
        <v>2616433.48</v>
      </c>
      <c r="C75" s="154">
        <v>1113582.95</v>
      </c>
      <c r="D75" s="242">
        <v>-0.57438896936909711</v>
      </c>
      <c r="E75" s="154">
        <v>10076149.720000001</v>
      </c>
      <c r="F75" s="154">
        <v>11749413.479999999</v>
      </c>
      <c r="G75" s="456">
        <v>0.1660618198912589</v>
      </c>
      <c r="H75" s="489">
        <v>2.2858320495225605E-2</v>
      </c>
      <c r="I75" s="532"/>
    </row>
    <row r="76" spans="1:9">
      <c r="A76" s="625" t="s">
        <v>570</v>
      </c>
      <c r="B76" s="630">
        <v>7339177</v>
      </c>
      <c r="C76" s="154">
        <v>-1358800</v>
      </c>
      <c r="D76" s="242" t="s">
        <v>55</v>
      </c>
      <c r="E76" s="154">
        <v>134351195</v>
      </c>
      <c r="F76" s="154">
        <v>11689033</v>
      </c>
      <c r="G76" s="456">
        <v>-0.91299643445672363</v>
      </c>
      <c r="H76" s="489">
        <v>2.2740851111256361E-2</v>
      </c>
      <c r="I76" s="532"/>
    </row>
    <row r="77" spans="1:9">
      <c r="A77" s="625" t="s">
        <v>408</v>
      </c>
      <c r="B77" s="630">
        <v>609017</v>
      </c>
      <c r="C77" s="154">
        <v>864153</v>
      </c>
      <c r="D77" s="242">
        <v>0.41893083444304513</v>
      </c>
      <c r="E77" s="154">
        <v>5446443</v>
      </c>
      <c r="F77" s="154">
        <v>9126210</v>
      </c>
      <c r="G77" s="456">
        <v>0.67562756096042875</v>
      </c>
      <c r="H77" s="489">
        <v>1.7754914612702257E-2</v>
      </c>
      <c r="I77" s="532"/>
    </row>
    <row r="78" spans="1:9">
      <c r="A78" s="625" t="s">
        <v>620</v>
      </c>
      <c r="B78" s="630">
        <v>16599826.669999998</v>
      </c>
      <c r="C78" s="154">
        <v>23083941.690000005</v>
      </c>
      <c r="D78" s="242">
        <v>0.39061341717009679</v>
      </c>
      <c r="E78" s="154">
        <v>196911006.63999987</v>
      </c>
      <c r="F78" s="154">
        <v>125100905.56000018</v>
      </c>
      <c r="G78" s="456">
        <v>-0.36468302257621188</v>
      </c>
      <c r="H78" s="489">
        <v>0.24338207165839185</v>
      </c>
      <c r="I78" s="532"/>
    </row>
    <row r="79" spans="1:9">
      <c r="A79" s="623" t="s">
        <v>433</v>
      </c>
      <c r="B79" s="631">
        <v>23969094.43</v>
      </c>
      <c r="C79" s="454">
        <v>36836035.169999994</v>
      </c>
      <c r="D79" s="487">
        <v>0.53681380319047767</v>
      </c>
      <c r="E79" s="454">
        <v>292296753.14000005</v>
      </c>
      <c r="F79" s="454">
        <v>371025461.64000016</v>
      </c>
      <c r="G79" s="455">
        <v>0.26934513522389958</v>
      </c>
      <c r="H79" s="488">
        <v>1</v>
      </c>
      <c r="I79" s="532"/>
    </row>
    <row r="80" spans="1:9">
      <c r="A80" s="624" t="s">
        <v>127</v>
      </c>
      <c r="B80" s="630">
        <v>3219917.5100000002</v>
      </c>
      <c r="C80" s="154">
        <v>5873507.419999999</v>
      </c>
      <c r="D80" s="242">
        <v>0.82411735759031868</v>
      </c>
      <c r="E80" s="154">
        <v>52471285.979999997</v>
      </c>
      <c r="F80" s="154">
        <v>106865570.29000001</v>
      </c>
      <c r="G80" s="456">
        <v>1.0366485839651993</v>
      </c>
      <c r="H80" s="489">
        <v>0.28802759200846945</v>
      </c>
      <c r="I80" s="532"/>
    </row>
    <row r="81" spans="1:9">
      <c r="A81" s="624" t="s">
        <v>168</v>
      </c>
      <c r="B81" s="630">
        <v>63000</v>
      </c>
      <c r="C81" s="154">
        <v>8108000</v>
      </c>
      <c r="D81" s="242" t="s">
        <v>65</v>
      </c>
      <c r="E81" s="154">
        <v>27824000</v>
      </c>
      <c r="F81" s="154">
        <v>40505000</v>
      </c>
      <c r="G81" s="456">
        <v>0.4557576193214492</v>
      </c>
      <c r="H81" s="489">
        <v>0.109170405235696</v>
      </c>
      <c r="I81" s="532"/>
    </row>
    <row r="82" spans="1:9">
      <c r="A82" s="624" t="s">
        <v>172</v>
      </c>
      <c r="B82" s="630">
        <v>4287067</v>
      </c>
      <c r="C82" s="154">
        <v>4307989</v>
      </c>
      <c r="D82" s="242">
        <v>4.880259627386252E-3</v>
      </c>
      <c r="E82" s="154">
        <v>35832388</v>
      </c>
      <c r="F82" s="154">
        <v>39980544</v>
      </c>
      <c r="G82" s="456">
        <v>0.11576554707992104</v>
      </c>
      <c r="H82" s="489">
        <v>0.10775687421364213</v>
      </c>
      <c r="I82" s="532"/>
    </row>
    <row r="83" spans="1:9">
      <c r="A83" s="625" t="s">
        <v>32</v>
      </c>
      <c r="B83" s="630">
        <v>4471578</v>
      </c>
      <c r="C83" s="154">
        <v>3684414</v>
      </c>
      <c r="D83" s="242">
        <v>-0.17603718418866898</v>
      </c>
      <c r="E83" s="154">
        <v>26620396</v>
      </c>
      <c r="F83" s="154">
        <v>39181425.490000002</v>
      </c>
      <c r="G83" s="456">
        <v>0.47185734915438537</v>
      </c>
      <c r="H83" s="489">
        <v>0.1056030637811512</v>
      </c>
      <c r="I83" s="532"/>
    </row>
    <row r="84" spans="1:9">
      <c r="A84" s="625" t="s">
        <v>167</v>
      </c>
      <c r="B84" s="630"/>
      <c r="C84" s="154">
        <v>1872769.95</v>
      </c>
      <c r="D84" s="242" t="s">
        <v>65</v>
      </c>
      <c r="E84" s="154">
        <v>0</v>
      </c>
      <c r="F84" s="154">
        <v>20301600.140000001</v>
      </c>
      <c r="G84" s="456" t="s">
        <v>65</v>
      </c>
      <c r="H84" s="489">
        <v>5.4717538926474824E-2</v>
      </c>
      <c r="I84" s="532"/>
    </row>
    <row r="85" spans="1:9">
      <c r="A85" s="625" t="s">
        <v>25</v>
      </c>
      <c r="B85" s="630">
        <v>2395170</v>
      </c>
      <c r="C85" s="154">
        <v>2701586</v>
      </c>
      <c r="D85" s="242">
        <v>0.12793079405637187</v>
      </c>
      <c r="E85" s="154">
        <v>34743982.969999999</v>
      </c>
      <c r="F85" s="154">
        <v>17829346</v>
      </c>
      <c r="G85" s="456">
        <v>-0.48683643969676971</v>
      </c>
      <c r="H85" s="489">
        <v>4.8054238437413542E-2</v>
      </c>
      <c r="I85" s="532"/>
    </row>
    <row r="86" spans="1:9">
      <c r="A86" s="625" t="s">
        <v>30</v>
      </c>
      <c r="B86" s="630">
        <v>1734585</v>
      </c>
      <c r="C86" s="154">
        <v>1016359</v>
      </c>
      <c r="D86" s="242">
        <v>-0.41406215319514461</v>
      </c>
      <c r="E86" s="154">
        <v>15885967</v>
      </c>
      <c r="F86" s="154">
        <v>12531887</v>
      </c>
      <c r="G86" s="456">
        <v>-0.21113477070675013</v>
      </c>
      <c r="H86" s="489">
        <v>3.3776353096110372E-2</v>
      </c>
      <c r="I86" s="532"/>
    </row>
    <row r="87" spans="1:9">
      <c r="A87" s="625" t="s">
        <v>173</v>
      </c>
      <c r="B87" s="630"/>
      <c r="C87" s="154">
        <v>1449208</v>
      </c>
      <c r="D87" s="242" t="s">
        <v>65</v>
      </c>
      <c r="E87" s="154">
        <v>3167055</v>
      </c>
      <c r="F87" s="154">
        <v>12388928.18</v>
      </c>
      <c r="G87" s="456">
        <v>2.9118133976201865</v>
      </c>
      <c r="H87" s="489">
        <v>3.3391045793026382E-2</v>
      </c>
      <c r="I87" s="532"/>
    </row>
    <row r="88" spans="1:9">
      <c r="A88" s="625" t="s">
        <v>171</v>
      </c>
      <c r="B88" s="630">
        <v>953986</v>
      </c>
      <c r="C88" s="154">
        <v>774458</v>
      </c>
      <c r="D88" s="242">
        <v>-0.18818724803089348</v>
      </c>
      <c r="E88" s="154">
        <v>7296266</v>
      </c>
      <c r="F88" s="154">
        <v>9543077</v>
      </c>
      <c r="G88" s="456">
        <v>0.30793984210553726</v>
      </c>
      <c r="H88" s="489">
        <v>2.5720814301578819E-2</v>
      </c>
      <c r="I88" s="532"/>
    </row>
    <row r="89" spans="1:9">
      <c r="A89" s="625" t="s">
        <v>33</v>
      </c>
      <c r="B89" s="630">
        <v>652281</v>
      </c>
      <c r="C89" s="154">
        <v>1063850</v>
      </c>
      <c r="D89" s="242">
        <v>0.6309688615795952</v>
      </c>
      <c r="E89" s="154">
        <v>6781060</v>
      </c>
      <c r="F89" s="154">
        <v>9329533</v>
      </c>
      <c r="G89" s="456">
        <v>0.37582221658560755</v>
      </c>
      <c r="H89" s="489">
        <v>2.5145263504994412E-2</v>
      </c>
      <c r="I89" s="532"/>
    </row>
    <row r="90" spans="1:9" ht="15.75" thickBot="1">
      <c r="A90" s="626" t="s">
        <v>621</v>
      </c>
      <c r="B90" s="632">
        <v>6191509.9200000018</v>
      </c>
      <c r="C90" s="627">
        <v>5983893.799999997</v>
      </c>
      <c r="D90" s="492">
        <v>-3.3532389139740659E-2</v>
      </c>
      <c r="E90" s="627">
        <v>81674352.190000057</v>
      </c>
      <c r="F90" s="627">
        <v>62568550.540000141</v>
      </c>
      <c r="G90" s="493">
        <v>-0.23392657716529974</v>
      </c>
      <c r="H90" s="494">
        <v>0.16863681070144282</v>
      </c>
      <c r="I90" s="532"/>
    </row>
    <row r="91" spans="1:9" s="245" customFormat="1">
      <c r="B91" s="498"/>
      <c r="C91" s="498"/>
      <c r="D91" s="498"/>
      <c r="E91" s="498"/>
      <c r="F91" s="498"/>
      <c r="G91" s="498"/>
      <c r="H91" s="498"/>
    </row>
    <row r="92" spans="1:9" s="245" customFormat="1">
      <c r="B92" s="498"/>
      <c r="C92" s="498"/>
      <c r="D92" s="498"/>
      <c r="E92" s="498"/>
      <c r="F92" s="498"/>
      <c r="G92" s="498"/>
      <c r="H92" s="498"/>
    </row>
    <row r="93" spans="1:9" s="245" customFormat="1">
      <c r="A93" s="450" t="s">
        <v>351</v>
      </c>
      <c r="B93" s="500"/>
      <c r="C93" s="500"/>
      <c r="D93" s="500"/>
      <c r="E93" s="500"/>
      <c r="F93" s="500"/>
      <c r="G93" s="500"/>
      <c r="H93" s="500"/>
    </row>
    <row r="94" spans="1:9" s="245" customFormat="1">
      <c r="B94" s="498"/>
      <c r="C94" s="498"/>
      <c r="D94" s="498"/>
      <c r="E94" s="498"/>
      <c r="F94" s="498"/>
      <c r="G94" s="498"/>
      <c r="H94" s="498"/>
    </row>
    <row r="95" spans="1:9" s="245" customFormat="1">
      <c r="B95" s="498"/>
      <c r="C95" s="498"/>
      <c r="D95" s="498"/>
      <c r="E95" s="498"/>
      <c r="F95" s="498"/>
      <c r="G95" s="498"/>
      <c r="H95" s="498"/>
    </row>
    <row r="96" spans="1:9" s="245" customFormat="1">
      <c r="B96" s="498"/>
      <c r="C96" s="498"/>
      <c r="D96" s="498"/>
      <c r="E96" s="498"/>
      <c r="F96" s="498"/>
      <c r="G96" s="498"/>
      <c r="H96" s="498"/>
    </row>
    <row r="97" spans="2:8" s="245" customFormat="1">
      <c r="B97" s="498"/>
      <c r="C97" s="498"/>
      <c r="D97" s="498"/>
      <c r="E97" s="498"/>
      <c r="F97" s="498"/>
      <c r="G97" s="498"/>
      <c r="H97" s="498"/>
    </row>
    <row r="98" spans="2:8" s="245" customFormat="1">
      <c r="B98" s="498"/>
      <c r="C98" s="498"/>
      <c r="D98" s="498"/>
      <c r="E98" s="498"/>
      <c r="F98" s="498"/>
      <c r="G98" s="498"/>
      <c r="H98" s="498"/>
    </row>
    <row r="99" spans="2:8" s="245" customFormat="1">
      <c r="B99" s="498"/>
      <c r="C99" s="498"/>
      <c r="D99" s="498"/>
      <c r="E99" s="498"/>
      <c r="F99" s="498"/>
      <c r="G99" s="498"/>
      <c r="H99" s="498"/>
    </row>
    <row r="100" spans="2:8" s="245" customFormat="1">
      <c r="B100" s="498"/>
      <c r="C100" s="498"/>
      <c r="D100" s="498"/>
      <c r="E100" s="498"/>
      <c r="F100" s="498"/>
      <c r="G100" s="498"/>
      <c r="H100" s="498"/>
    </row>
    <row r="101" spans="2:8" s="245" customFormat="1">
      <c r="B101" s="498"/>
      <c r="C101" s="498"/>
      <c r="D101" s="498"/>
      <c r="E101" s="498"/>
      <c r="F101" s="498"/>
      <c r="G101" s="498"/>
      <c r="H101" s="498"/>
    </row>
    <row r="102" spans="2:8" s="245" customFormat="1">
      <c r="B102" s="498"/>
      <c r="C102" s="498"/>
      <c r="D102" s="498"/>
      <c r="E102" s="498"/>
      <c r="F102" s="498"/>
      <c r="G102" s="498"/>
      <c r="H102" s="498"/>
    </row>
    <row r="103" spans="2:8" s="245" customFormat="1">
      <c r="B103" s="498"/>
      <c r="C103" s="498"/>
      <c r="D103" s="498"/>
      <c r="E103" s="498"/>
      <c r="F103" s="498"/>
      <c r="G103" s="498"/>
      <c r="H103" s="498"/>
    </row>
    <row r="104" spans="2:8" s="245" customFormat="1">
      <c r="B104" s="498"/>
      <c r="C104" s="498"/>
      <c r="D104" s="498"/>
      <c r="E104" s="498"/>
      <c r="F104" s="498"/>
      <c r="G104" s="498"/>
      <c r="H104" s="498"/>
    </row>
    <row r="105" spans="2:8" s="245" customFormat="1">
      <c r="B105" s="498"/>
      <c r="C105" s="498"/>
      <c r="D105" s="498"/>
      <c r="E105" s="498"/>
      <c r="F105" s="498"/>
      <c r="G105" s="498"/>
      <c r="H105" s="498"/>
    </row>
    <row r="106" spans="2:8" s="245" customFormat="1">
      <c r="B106" s="498"/>
      <c r="C106" s="498"/>
      <c r="D106" s="498"/>
      <c r="E106" s="498"/>
      <c r="F106" s="498"/>
      <c r="G106" s="498"/>
      <c r="H106" s="498"/>
    </row>
    <row r="107" spans="2:8" s="245" customFormat="1">
      <c r="B107" s="498"/>
      <c r="C107" s="498"/>
      <c r="D107" s="498"/>
      <c r="E107" s="498"/>
      <c r="F107" s="498"/>
      <c r="G107" s="498"/>
      <c r="H107" s="498"/>
    </row>
    <row r="108" spans="2:8" s="245" customFormat="1">
      <c r="B108" s="498"/>
      <c r="C108" s="498"/>
      <c r="D108" s="498"/>
      <c r="E108" s="498"/>
      <c r="F108" s="498"/>
      <c r="G108" s="498"/>
      <c r="H108" s="498"/>
    </row>
    <row r="109" spans="2:8" s="245" customFormat="1">
      <c r="B109" s="498"/>
      <c r="C109" s="498"/>
      <c r="D109" s="498"/>
      <c r="E109" s="498"/>
      <c r="F109" s="498"/>
      <c r="G109" s="498"/>
      <c r="H109" s="498"/>
    </row>
    <row r="110" spans="2:8" s="245" customFormat="1">
      <c r="B110" s="498"/>
      <c r="C110" s="498"/>
      <c r="D110" s="498"/>
      <c r="E110" s="498"/>
      <c r="F110" s="498"/>
      <c r="G110" s="498"/>
      <c r="H110" s="498"/>
    </row>
    <row r="111" spans="2:8" s="245" customFormat="1">
      <c r="B111" s="498"/>
      <c r="C111" s="498"/>
      <c r="D111" s="498"/>
      <c r="E111" s="498"/>
      <c r="F111" s="498"/>
      <c r="G111" s="498"/>
      <c r="H111" s="498"/>
    </row>
    <row r="112" spans="2:8" s="245" customFormat="1">
      <c r="B112" s="498"/>
      <c r="C112" s="498"/>
      <c r="D112" s="498"/>
      <c r="E112" s="498"/>
      <c r="F112" s="498"/>
      <c r="G112" s="498"/>
      <c r="H112" s="498"/>
    </row>
    <row r="113" spans="2:8" s="245" customFormat="1">
      <c r="B113" s="498"/>
      <c r="C113" s="498"/>
      <c r="D113" s="498"/>
      <c r="E113" s="498"/>
      <c r="F113" s="498"/>
      <c r="G113" s="498"/>
      <c r="H113" s="498"/>
    </row>
    <row r="114" spans="2:8" s="245" customFormat="1">
      <c r="B114" s="498"/>
      <c r="C114" s="498"/>
      <c r="D114" s="498"/>
      <c r="E114" s="498"/>
      <c r="F114" s="498"/>
      <c r="G114" s="498"/>
      <c r="H114" s="498"/>
    </row>
    <row r="115" spans="2:8" s="245" customFormat="1">
      <c r="B115" s="498"/>
      <c r="C115" s="498"/>
      <c r="D115" s="498"/>
      <c r="E115" s="498"/>
      <c r="F115" s="498"/>
      <c r="G115" s="498"/>
      <c r="H115" s="498"/>
    </row>
    <row r="116" spans="2:8" s="245" customFormat="1">
      <c r="B116" s="498"/>
      <c r="C116" s="498"/>
      <c r="D116" s="498"/>
      <c r="E116" s="498"/>
      <c r="F116" s="498"/>
      <c r="G116" s="498"/>
      <c r="H116" s="498"/>
    </row>
    <row r="117" spans="2:8" s="245" customFormat="1">
      <c r="B117" s="498"/>
      <c r="C117" s="498"/>
      <c r="D117" s="498"/>
      <c r="E117" s="498"/>
      <c r="F117" s="498"/>
      <c r="G117" s="498"/>
      <c r="H117" s="498"/>
    </row>
    <row r="118" spans="2:8" s="245" customFormat="1">
      <c r="B118" s="498"/>
      <c r="C118" s="498"/>
      <c r="D118" s="498"/>
      <c r="E118" s="498"/>
      <c r="F118" s="498"/>
      <c r="G118" s="498"/>
      <c r="H118" s="498"/>
    </row>
    <row r="119" spans="2:8" s="245" customFormat="1">
      <c r="B119" s="498"/>
      <c r="C119" s="498"/>
      <c r="D119" s="498"/>
      <c r="E119" s="498"/>
      <c r="F119" s="498"/>
      <c r="G119" s="498"/>
      <c r="H119" s="498"/>
    </row>
    <row r="120" spans="2:8" s="245" customFormat="1">
      <c r="B120" s="498"/>
      <c r="C120" s="498"/>
      <c r="D120" s="498"/>
      <c r="E120" s="498"/>
      <c r="F120" s="498"/>
      <c r="G120" s="498"/>
      <c r="H120" s="498"/>
    </row>
    <row r="121" spans="2:8" s="245" customFormat="1">
      <c r="B121" s="498"/>
      <c r="C121" s="498"/>
      <c r="D121" s="498"/>
      <c r="E121" s="498"/>
      <c r="F121" s="498"/>
      <c r="G121" s="498"/>
      <c r="H121" s="498"/>
    </row>
    <row r="122" spans="2:8" s="245" customFormat="1">
      <c r="B122" s="498"/>
      <c r="C122" s="498"/>
      <c r="D122" s="498"/>
      <c r="E122" s="498"/>
      <c r="F122" s="498"/>
      <c r="G122" s="498"/>
      <c r="H122" s="498"/>
    </row>
    <row r="123" spans="2:8" s="245" customFormat="1">
      <c r="B123" s="498"/>
      <c r="C123" s="498"/>
      <c r="D123" s="498"/>
      <c r="E123" s="498"/>
      <c r="F123" s="498"/>
      <c r="G123" s="498"/>
      <c r="H123" s="498"/>
    </row>
    <row r="124" spans="2:8" s="245" customFormat="1">
      <c r="B124" s="498"/>
      <c r="C124" s="498"/>
      <c r="D124" s="498"/>
      <c r="E124" s="498"/>
      <c r="F124" s="498"/>
      <c r="G124" s="498"/>
      <c r="H124" s="498"/>
    </row>
    <row r="125" spans="2:8" s="245" customFormat="1">
      <c r="B125" s="498"/>
      <c r="C125" s="498"/>
      <c r="D125" s="498"/>
      <c r="E125" s="498"/>
      <c r="F125" s="498"/>
      <c r="G125" s="498"/>
      <c r="H125" s="498"/>
    </row>
    <row r="126" spans="2:8" s="245" customFormat="1">
      <c r="B126" s="498"/>
      <c r="C126" s="498"/>
      <c r="D126" s="498"/>
      <c r="E126" s="498"/>
      <c r="F126" s="498"/>
      <c r="G126" s="498"/>
      <c r="H126" s="498"/>
    </row>
    <row r="127" spans="2:8" s="245" customFormat="1">
      <c r="B127" s="498"/>
      <c r="C127" s="498"/>
      <c r="D127" s="498"/>
      <c r="E127" s="498"/>
      <c r="F127" s="498"/>
      <c r="G127" s="498"/>
      <c r="H127" s="498"/>
    </row>
    <row r="128" spans="2:8" s="245" customFormat="1">
      <c r="B128" s="498"/>
      <c r="C128" s="498"/>
      <c r="D128" s="498"/>
      <c r="E128" s="498"/>
      <c r="F128" s="498"/>
      <c r="G128" s="498"/>
      <c r="H128" s="498"/>
    </row>
    <row r="129" spans="2:8" s="245" customFormat="1">
      <c r="B129" s="498"/>
      <c r="C129" s="498"/>
      <c r="D129" s="498"/>
      <c r="E129" s="498"/>
      <c r="F129" s="498"/>
      <c r="G129" s="498"/>
      <c r="H129" s="498"/>
    </row>
    <row r="130" spans="2:8" s="245" customFormat="1">
      <c r="B130" s="498"/>
      <c r="C130" s="498"/>
      <c r="D130" s="498"/>
      <c r="E130" s="498"/>
      <c r="F130" s="498"/>
      <c r="G130" s="498"/>
      <c r="H130" s="498"/>
    </row>
    <row r="131" spans="2:8" s="245" customFormat="1">
      <c r="B131" s="498"/>
      <c r="C131" s="498"/>
      <c r="D131" s="498"/>
      <c r="E131" s="498"/>
      <c r="F131" s="498"/>
      <c r="G131" s="498"/>
      <c r="H131" s="498"/>
    </row>
    <row r="132" spans="2:8" s="245" customFormat="1">
      <c r="B132" s="498"/>
      <c r="C132" s="498"/>
      <c r="D132" s="498"/>
      <c r="E132" s="498"/>
      <c r="F132" s="498"/>
      <c r="G132" s="498"/>
      <c r="H132" s="498"/>
    </row>
    <row r="133" spans="2:8" s="245" customFormat="1">
      <c r="B133" s="498"/>
      <c r="C133" s="498"/>
      <c r="D133" s="498"/>
      <c r="E133" s="498"/>
      <c r="F133" s="498"/>
      <c r="G133" s="498"/>
      <c r="H133" s="498"/>
    </row>
    <row r="134" spans="2:8" s="245" customFormat="1">
      <c r="B134" s="498"/>
      <c r="C134" s="498"/>
      <c r="D134" s="498"/>
      <c r="E134" s="498"/>
      <c r="F134" s="498"/>
      <c r="G134" s="498"/>
      <c r="H134" s="498"/>
    </row>
    <row r="135" spans="2:8" s="245" customFormat="1">
      <c r="B135" s="498"/>
      <c r="C135" s="498"/>
      <c r="D135" s="498"/>
      <c r="E135" s="498"/>
      <c r="F135" s="498"/>
      <c r="G135" s="498"/>
      <c r="H135" s="498"/>
    </row>
    <row r="136" spans="2:8" s="245" customFormat="1">
      <c r="B136" s="498"/>
      <c r="C136" s="498"/>
      <c r="D136" s="498"/>
      <c r="E136" s="498"/>
      <c r="F136" s="498"/>
      <c r="G136" s="498"/>
      <c r="H136" s="498"/>
    </row>
    <row r="137" spans="2:8" s="245" customFormat="1">
      <c r="B137" s="498"/>
      <c r="C137" s="498"/>
      <c r="D137" s="498"/>
      <c r="E137" s="498"/>
      <c r="F137" s="498"/>
      <c r="G137" s="498"/>
      <c r="H137" s="498"/>
    </row>
    <row r="138" spans="2:8" s="245" customFormat="1">
      <c r="B138" s="498"/>
      <c r="C138" s="498"/>
      <c r="D138" s="498"/>
      <c r="E138" s="498"/>
      <c r="F138" s="498"/>
      <c r="G138" s="498"/>
      <c r="H138" s="498"/>
    </row>
    <row r="139" spans="2:8" s="245" customFormat="1">
      <c r="B139" s="498"/>
      <c r="C139" s="498"/>
      <c r="D139" s="498"/>
      <c r="E139" s="498"/>
      <c r="F139" s="498"/>
      <c r="G139" s="498"/>
      <c r="H139" s="498"/>
    </row>
    <row r="140" spans="2:8" s="245" customFormat="1">
      <c r="B140" s="498"/>
      <c r="C140" s="498"/>
      <c r="D140" s="498"/>
      <c r="E140" s="498"/>
      <c r="F140" s="498"/>
      <c r="G140" s="498"/>
      <c r="H140" s="498"/>
    </row>
    <row r="141" spans="2:8" s="245" customFormat="1">
      <c r="B141" s="498"/>
      <c r="C141" s="498"/>
      <c r="D141" s="498"/>
      <c r="E141" s="498"/>
      <c r="F141" s="498"/>
      <c r="G141" s="498"/>
      <c r="H141" s="498"/>
    </row>
    <row r="142" spans="2:8" s="245" customFormat="1">
      <c r="B142" s="498"/>
      <c r="C142" s="498"/>
      <c r="D142" s="498"/>
      <c r="E142" s="498"/>
      <c r="F142" s="498"/>
      <c r="G142" s="498"/>
      <c r="H142" s="498"/>
    </row>
    <row r="143" spans="2:8" s="245" customFormat="1">
      <c r="B143" s="498"/>
      <c r="C143" s="498"/>
      <c r="D143" s="498"/>
      <c r="E143" s="498"/>
      <c r="F143" s="498"/>
      <c r="G143" s="498"/>
      <c r="H143" s="498"/>
    </row>
    <row r="144" spans="2:8" s="245" customFormat="1">
      <c r="B144" s="498"/>
      <c r="C144" s="498"/>
      <c r="D144" s="498"/>
      <c r="E144" s="498"/>
      <c r="F144" s="498"/>
      <c r="G144" s="498"/>
      <c r="H144" s="498"/>
    </row>
    <row r="145" spans="2:8" s="245" customFormat="1">
      <c r="B145" s="498"/>
      <c r="C145" s="498"/>
      <c r="D145" s="498"/>
      <c r="E145" s="498"/>
      <c r="F145" s="498"/>
      <c r="G145" s="498"/>
      <c r="H145" s="498"/>
    </row>
    <row r="146" spans="2:8" s="245" customFormat="1">
      <c r="B146" s="498"/>
      <c r="C146" s="498"/>
      <c r="D146" s="498"/>
      <c r="E146" s="498"/>
      <c r="F146" s="498"/>
      <c r="G146" s="498"/>
      <c r="H146" s="498"/>
    </row>
    <row r="147" spans="2:8" s="245" customFormat="1">
      <c r="B147" s="498"/>
      <c r="C147" s="498"/>
      <c r="D147" s="498"/>
      <c r="E147" s="498"/>
      <c r="F147" s="498"/>
      <c r="G147" s="498"/>
      <c r="H147" s="498"/>
    </row>
    <row r="148" spans="2:8" s="245" customFormat="1">
      <c r="B148" s="498"/>
      <c r="C148" s="498"/>
      <c r="D148" s="498"/>
      <c r="E148" s="498"/>
      <c r="F148" s="498"/>
      <c r="G148" s="498"/>
      <c r="H148" s="498"/>
    </row>
    <row r="149" spans="2:8" s="245" customFormat="1">
      <c r="B149" s="498"/>
      <c r="C149" s="498"/>
      <c r="D149" s="498"/>
      <c r="E149" s="498"/>
      <c r="F149" s="498"/>
      <c r="G149" s="498"/>
      <c r="H149" s="498"/>
    </row>
    <row r="150" spans="2:8" s="245" customFormat="1">
      <c r="B150" s="498"/>
      <c r="C150" s="498"/>
      <c r="D150" s="498"/>
      <c r="E150" s="498"/>
      <c r="F150" s="498"/>
      <c r="G150" s="498"/>
      <c r="H150" s="498"/>
    </row>
    <row r="151" spans="2:8" s="245" customFormat="1">
      <c r="B151" s="498"/>
      <c r="C151" s="498"/>
      <c r="D151" s="498"/>
      <c r="E151" s="498"/>
      <c r="F151" s="498"/>
      <c r="G151" s="498"/>
      <c r="H151" s="498"/>
    </row>
    <row r="152" spans="2:8" s="245" customFormat="1">
      <c r="B152" s="498"/>
      <c r="C152" s="498"/>
      <c r="D152" s="498"/>
      <c r="E152" s="498"/>
      <c r="F152" s="498"/>
      <c r="G152" s="498"/>
      <c r="H152" s="498"/>
    </row>
    <row r="153" spans="2:8" s="245" customFormat="1">
      <c r="B153" s="498"/>
      <c r="C153" s="498"/>
      <c r="D153" s="498"/>
      <c r="E153" s="498"/>
      <c r="F153" s="498"/>
      <c r="G153" s="498"/>
      <c r="H153" s="498"/>
    </row>
    <row r="154" spans="2:8" s="245" customFormat="1">
      <c r="B154" s="498"/>
      <c r="C154" s="498"/>
      <c r="D154" s="498"/>
      <c r="E154" s="498"/>
      <c r="F154" s="498"/>
      <c r="G154" s="498"/>
      <c r="H154" s="498"/>
    </row>
    <row r="155" spans="2:8" s="245" customFormat="1">
      <c r="B155" s="498"/>
      <c r="C155" s="498"/>
      <c r="D155" s="498"/>
      <c r="E155" s="498"/>
      <c r="F155" s="498"/>
      <c r="G155" s="498"/>
      <c r="H155" s="498"/>
    </row>
    <row r="156" spans="2:8" s="245" customFormat="1">
      <c r="B156" s="498"/>
      <c r="C156" s="498"/>
      <c r="D156" s="498"/>
      <c r="E156" s="498"/>
      <c r="F156" s="498"/>
      <c r="G156" s="498"/>
      <c r="H156" s="498"/>
    </row>
    <row r="157" spans="2:8" s="245" customFormat="1">
      <c r="B157" s="498"/>
      <c r="C157" s="498"/>
      <c r="D157" s="498"/>
      <c r="E157" s="498"/>
      <c r="F157" s="498"/>
      <c r="G157" s="498"/>
      <c r="H157" s="498"/>
    </row>
    <row r="158" spans="2:8" s="245" customFormat="1">
      <c r="B158" s="498"/>
      <c r="C158" s="498"/>
      <c r="D158" s="498"/>
      <c r="E158" s="498"/>
      <c r="F158" s="498"/>
      <c r="G158" s="498"/>
      <c r="H158" s="498"/>
    </row>
    <row r="159" spans="2:8" s="245" customFormat="1">
      <c r="B159" s="498"/>
      <c r="C159" s="498"/>
      <c r="D159" s="498"/>
      <c r="E159" s="498"/>
      <c r="F159" s="498"/>
      <c r="G159" s="498"/>
      <c r="H159" s="498"/>
    </row>
    <row r="160" spans="2:8" s="245" customFormat="1">
      <c r="B160" s="498"/>
      <c r="C160" s="498"/>
      <c r="D160" s="498"/>
      <c r="E160" s="498"/>
      <c r="F160" s="498"/>
      <c r="G160" s="498"/>
      <c r="H160" s="498"/>
    </row>
    <row r="161" spans="2:8" s="245" customFormat="1">
      <c r="B161" s="498"/>
      <c r="C161" s="498"/>
      <c r="D161" s="498"/>
      <c r="E161" s="498"/>
      <c r="F161" s="498"/>
      <c r="G161" s="498"/>
      <c r="H161" s="498"/>
    </row>
    <row r="162" spans="2:8" s="245" customFormat="1">
      <c r="B162" s="498"/>
      <c r="C162" s="498"/>
      <c r="D162" s="498"/>
      <c r="E162" s="498"/>
      <c r="F162" s="498"/>
      <c r="G162" s="498"/>
      <c r="H162" s="498"/>
    </row>
    <row r="163" spans="2:8" s="245" customFormat="1">
      <c r="B163" s="498"/>
      <c r="C163" s="498"/>
      <c r="D163" s="498"/>
      <c r="E163" s="498"/>
      <c r="F163" s="498"/>
      <c r="G163" s="498"/>
      <c r="H163" s="498"/>
    </row>
    <row r="164" spans="2:8" s="245" customFormat="1">
      <c r="B164" s="498"/>
      <c r="C164" s="498"/>
      <c r="D164" s="498"/>
      <c r="E164" s="498"/>
      <c r="F164" s="498"/>
      <c r="G164" s="498"/>
      <c r="H164" s="498"/>
    </row>
    <row r="165" spans="2:8" s="245" customFormat="1">
      <c r="B165" s="498"/>
      <c r="C165" s="498"/>
      <c r="D165" s="498"/>
      <c r="E165" s="498"/>
      <c r="F165" s="498"/>
      <c r="G165" s="498"/>
      <c r="H165" s="498"/>
    </row>
    <row r="166" spans="2:8" s="245" customFormat="1">
      <c r="B166" s="498"/>
      <c r="C166" s="498"/>
      <c r="D166" s="498"/>
      <c r="E166" s="498"/>
      <c r="F166" s="498"/>
      <c r="G166" s="498"/>
      <c r="H166" s="498"/>
    </row>
    <row r="167" spans="2:8" s="245" customFormat="1">
      <c r="B167" s="498"/>
      <c r="C167" s="498"/>
      <c r="D167" s="498"/>
      <c r="E167" s="498"/>
      <c r="F167" s="498"/>
      <c r="G167" s="498"/>
      <c r="H167" s="498"/>
    </row>
    <row r="168" spans="2:8" s="245" customFormat="1">
      <c r="B168" s="498"/>
      <c r="C168" s="498"/>
      <c r="D168" s="498"/>
      <c r="E168" s="498"/>
      <c r="F168" s="498"/>
      <c r="G168" s="498"/>
      <c r="H168" s="498"/>
    </row>
    <row r="169" spans="2:8" s="245" customFormat="1">
      <c r="B169" s="498"/>
      <c r="C169" s="498"/>
      <c r="D169" s="498"/>
      <c r="E169" s="498"/>
      <c r="F169" s="498"/>
      <c r="G169" s="498"/>
      <c r="H169" s="498"/>
    </row>
    <row r="170" spans="2:8" s="245" customFormat="1">
      <c r="B170" s="498"/>
      <c r="C170" s="498"/>
      <c r="D170" s="498"/>
      <c r="E170" s="498"/>
      <c r="F170" s="498"/>
      <c r="G170" s="498"/>
      <c r="H170" s="498"/>
    </row>
    <row r="171" spans="2:8" s="245" customFormat="1">
      <c r="B171" s="498"/>
      <c r="C171" s="498"/>
      <c r="D171" s="498"/>
      <c r="E171" s="498"/>
      <c r="F171" s="498"/>
      <c r="G171" s="498"/>
      <c r="H171" s="498"/>
    </row>
    <row r="172" spans="2:8" s="245" customFormat="1">
      <c r="B172" s="498"/>
      <c r="C172" s="498"/>
      <c r="D172" s="498"/>
      <c r="E172" s="498"/>
      <c r="F172" s="498"/>
      <c r="G172" s="498"/>
      <c r="H172" s="498"/>
    </row>
    <row r="173" spans="2:8" s="245" customFormat="1">
      <c r="B173" s="498"/>
      <c r="C173" s="498"/>
      <c r="D173" s="498"/>
      <c r="E173" s="498"/>
      <c r="F173" s="498"/>
      <c r="G173" s="498"/>
      <c r="H173" s="498"/>
    </row>
    <row r="174" spans="2:8" s="245" customFormat="1">
      <c r="B174" s="498"/>
      <c r="C174" s="498"/>
      <c r="D174" s="498"/>
      <c r="E174" s="498"/>
      <c r="F174" s="498"/>
      <c r="G174" s="498"/>
      <c r="H174" s="498"/>
    </row>
    <row r="175" spans="2:8" s="245" customFormat="1">
      <c r="B175" s="498"/>
      <c r="C175" s="498"/>
      <c r="D175" s="498"/>
      <c r="E175" s="498"/>
      <c r="F175" s="498"/>
      <c r="G175" s="498"/>
      <c r="H175" s="498"/>
    </row>
    <row r="176" spans="2:8" s="245" customFormat="1">
      <c r="B176" s="498"/>
      <c r="C176" s="498"/>
      <c r="D176" s="498"/>
      <c r="E176" s="498"/>
      <c r="F176" s="498"/>
      <c r="G176" s="498"/>
      <c r="H176" s="498"/>
    </row>
    <row r="177" spans="2:8" s="245" customFormat="1">
      <c r="B177" s="498"/>
      <c r="C177" s="498"/>
      <c r="D177" s="498"/>
      <c r="E177" s="498"/>
      <c r="F177" s="498"/>
      <c r="G177" s="498"/>
      <c r="H177" s="498"/>
    </row>
    <row r="178" spans="2:8" s="245" customFormat="1">
      <c r="B178" s="498"/>
      <c r="C178" s="498"/>
      <c r="D178" s="498"/>
      <c r="E178" s="498"/>
      <c r="F178" s="498"/>
      <c r="G178" s="498"/>
      <c r="H178" s="498"/>
    </row>
    <row r="179" spans="2:8" s="245" customFormat="1">
      <c r="B179" s="498"/>
      <c r="C179" s="498"/>
      <c r="D179" s="498"/>
      <c r="E179" s="498"/>
      <c r="F179" s="498"/>
      <c r="G179" s="498"/>
      <c r="H179" s="498"/>
    </row>
    <row r="180" spans="2:8" s="245" customFormat="1">
      <c r="B180" s="498"/>
      <c r="C180" s="498"/>
      <c r="D180" s="498"/>
      <c r="E180" s="498"/>
      <c r="F180" s="498"/>
      <c r="G180" s="498"/>
      <c r="H180" s="498"/>
    </row>
    <row r="181" spans="2:8" s="245" customFormat="1">
      <c r="B181" s="498"/>
      <c r="C181" s="498"/>
      <c r="D181" s="498"/>
      <c r="E181" s="498"/>
      <c r="F181" s="498"/>
      <c r="G181" s="498"/>
      <c r="H181" s="498"/>
    </row>
    <row r="182" spans="2:8" s="245" customFormat="1">
      <c r="B182" s="498"/>
      <c r="C182" s="498"/>
      <c r="D182" s="498"/>
      <c r="E182" s="498"/>
      <c r="F182" s="498"/>
      <c r="G182" s="498"/>
      <c r="H182" s="498"/>
    </row>
    <row r="183" spans="2:8" s="245" customFormat="1">
      <c r="B183" s="498"/>
      <c r="C183" s="498"/>
      <c r="D183" s="498"/>
      <c r="E183" s="498"/>
      <c r="F183" s="498"/>
      <c r="G183" s="498"/>
      <c r="H183" s="498"/>
    </row>
    <row r="184" spans="2:8" s="245" customFormat="1">
      <c r="B184" s="498"/>
      <c r="C184" s="498"/>
      <c r="D184" s="498"/>
      <c r="E184" s="498"/>
      <c r="F184" s="498"/>
      <c r="G184" s="498"/>
      <c r="H184" s="498"/>
    </row>
    <row r="185" spans="2:8" s="245" customFormat="1">
      <c r="B185" s="498"/>
      <c r="C185" s="498"/>
      <c r="D185" s="498"/>
      <c r="E185" s="498"/>
      <c r="F185" s="498"/>
      <c r="G185" s="498"/>
      <c r="H185" s="498"/>
    </row>
    <row r="186" spans="2:8" s="245" customFormat="1">
      <c r="B186" s="498"/>
      <c r="C186" s="498"/>
      <c r="D186" s="498"/>
      <c r="E186" s="498"/>
      <c r="F186" s="498"/>
      <c r="G186" s="498"/>
      <c r="H186" s="498"/>
    </row>
    <row r="187" spans="2:8" s="245" customFormat="1">
      <c r="B187" s="498"/>
      <c r="C187" s="498"/>
      <c r="D187" s="498"/>
      <c r="E187" s="498"/>
      <c r="F187" s="498"/>
      <c r="G187" s="498"/>
      <c r="H187" s="498"/>
    </row>
    <row r="188" spans="2:8" s="245" customFormat="1">
      <c r="B188" s="498"/>
      <c r="C188" s="498"/>
      <c r="D188" s="498"/>
      <c r="E188" s="498"/>
      <c r="F188" s="498"/>
      <c r="G188" s="498"/>
      <c r="H188" s="498"/>
    </row>
    <row r="189" spans="2:8" s="245" customFormat="1">
      <c r="B189" s="498"/>
      <c r="C189" s="498"/>
      <c r="D189" s="498"/>
      <c r="E189" s="498"/>
      <c r="F189" s="498"/>
      <c r="G189" s="498"/>
      <c r="H189" s="498"/>
    </row>
    <row r="190" spans="2:8" s="245" customFormat="1">
      <c r="B190" s="498"/>
      <c r="C190" s="498"/>
      <c r="D190" s="498"/>
      <c r="E190" s="498"/>
      <c r="F190" s="498"/>
      <c r="G190" s="498"/>
      <c r="H190" s="498"/>
    </row>
    <row r="191" spans="2:8" s="245" customFormat="1">
      <c r="B191" s="498"/>
      <c r="C191" s="498"/>
      <c r="D191" s="498"/>
      <c r="E191" s="498"/>
      <c r="F191" s="498"/>
      <c r="G191" s="498"/>
      <c r="H191" s="498"/>
    </row>
    <row r="192" spans="2:8" s="245" customFormat="1">
      <c r="B192" s="498"/>
      <c r="C192" s="498"/>
      <c r="D192" s="498"/>
      <c r="E192" s="498"/>
      <c r="F192" s="498"/>
      <c r="G192" s="498"/>
      <c r="H192" s="498"/>
    </row>
    <row r="193" spans="2:8" s="245" customFormat="1">
      <c r="B193" s="498"/>
      <c r="C193" s="498"/>
      <c r="D193" s="498"/>
      <c r="E193" s="498"/>
      <c r="F193" s="498"/>
      <c r="G193" s="498"/>
      <c r="H193" s="498"/>
    </row>
    <row r="194" spans="2:8" s="245" customFormat="1">
      <c r="B194" s="498"/>
      <c r="C194" s="498"/>
      <c r="D194" s="498"/>
      <c r="E194" s="498"/>
      <c r="F194" s="498"/>
      <c r="G194" s="498"/>
      <c r="H194" s="498"/>
    </row>
    <row r="195" spans="2:8" s="245" customFormat="1">
      <c r="B195" s="498"/>
      <c r="C195" s="498"/>
      <c r="D195" s="498"/>
      <c r="E195" s="498"/>
      <c r="F195" s="498"/>
      <c r="G195" s="498"/>
      <c r="H195" s="498"/>
    </row>
    <row r="196" spans="2:8" s="245" customFormat="1">
      <c r="B196" s="498"/>
      <c r="C196" s="498"/>
      <c r="D196" s="498"/>
      <c r="E196" s="498"/>
      <c r="F196" s="498"/>
      <c r="G196" s="498"/>
      <c r="H196" s="498"/>
    </row>
    <row r="197" spans="2:8" s="245" customFormat="1">
      <c r="B197" s="498"/>
      <c r="C197" s="498"/>
      <c r="D197" s="498"/>
      <c r="E197" s="498"/>
      <c r="F197" s="498"/>
      <c r="G197" s="498"/>
      <c r="H197" s="498"/>
    </row>
    <row r="198" spans="2:8" s="245" customFormat="1">
      <c r="B198" s="498"/>
      <c r="C198" s="498"/>
      <c r="D198" s="498"/>
      <c r="E198" s="498"/>
      <c r="F198" s="498"/>
      <c r="G198" s="498"/>
      <c r="H198" s="498"/>
    </row>
    <row r="199" spans="2:8" s="245" customFormat="1">
      <c r="B199" s="498"/>
      <c r="C199" s="498"/>
      <c r="D199" s="498"/>
      <c r="E199" s="498"/>
      <c r="F199" s="498"/>
      <c r="G199" s="498"/>
      <c r="H199" s="498"/>
    </row>
    <row r="200" spans="2:8" s="245" customFormat="1">
      <c r="B200" s="498"/>
      <c r="C200" s="498"/>
      <c r="D200" s="498"/>
      <c r="E200" s="498"/>
      <c r="F200" s="498"/>
      <c r="G200" s="498"/>
      <c r="H200" s="498"/>
    </row>
    <row r="201" spans="2:8" s="245" customFormat="1">
      <c r="B201" s="498"/>
      <c r="C201" s="498"/>
      <c r="D201" s="498"/>
      <c r="E201" s="498"/>
      <c r="F201" s="498"/>
      <c r="G201" s="498"/>
      <c r="H201" s="498"/>
    </row>
    <row r="202" spans="2:8" s="245" customFormat="1">
      <c r="B202" s="498"/>
      <c r="C202" s="498"/>
      <c r="D202" s="498"/>
      <c r="E202" s="498"/>
      <c r="F202" s="498"/>
      <c r="G202" s="498"/>
      <c r="H202" s="498"/>
    </row>
    <row r="203" spans="2:8" s="245" customFormat="1">
      <c r="B203" s="498"/>
      <c r="C203" s="498"/>
      <c r="D203" s="498"/>
      <c r="E203" s="498"/>
      <c r="F203" s="498"/>
      <c r="G203" s="498"/>
      <c r="H203" s="498"/>
    </row>
    <row r="204" spans="2:8" s="245" customFormat="1">
      <c r="B204" s="498"/>
      <c r="C204" s="498"/>
      <c r="D204" s="498"/>
      <c r="E204" s="498"/>
      <c r="F204" s="498"/>
      <c r="G204" s="498"/>
      <c r="H204" s="498"/>
    </row>
    <row r="205" spans="2:8" s="245" customFormat="1">
      <c r="B205" s="498"/>
      <c r="C205" s="498"/>
      <c r="D205" s="498"/>
      <c r="E205" s="498"/>
      <c r="F205" s="498"/>
      <c r="G205" s="498"/>
      <c r="H205" s="498"/>
    </row>
    <row r="206" spans="2:8" s="245" customFormat="1">
      <c r="B206" s="498"/>
      <c r="C206" s="498"/>
      <c r="D206" s="498"/>
      <c r="E206" s="498"/>
      <c r="F206" s="498"/>
      <c r="G206" s="498"/>
      <c r="H206" s="498"/>
    </row>
    <row r="207" spans="2:8" s="245" customFormat="1">
      <c r="B207" s="498"/>
      <c r="C207" s="498"/>
      <c r="D207" s="498"/>
      <c r="E207" s="498"/>
      <c r="F207" s="498"/>
      <c r="G207" s="498"/>
      <c r="H207" s="498"/>
    </row>
    <row r="208" spans="2:8" s="245" customFormat="1">
      <c r="B208" s="498"/>
      <c r="C208" s="498"/>
      <c r="D208" s="498"/>
      <c r="E208" s="498"/>
      <c r="F208" s="498"/>
      <c r="G208" s="498"/>
      <c r="H208" s="498"/>
    </row>
    <row r="209" spans="2:8" s="245" customFormat="1">
      <c r="B209" s="498"/>
      <c r="C209" s="498"/>
      <c r="D209" s="498"/>
      <c r="E209" s="498"/>
      <c r="F209" s="498"/>
      <c r="G209" s="498"/>
      <c r="H209" s="498"/>
    </row>
    <row r="210" spans="2:8" s="245" customFormat="1">
      <c r="B210" s="498"/>
      <c r="C210" s="498"/>
      <c r="D210" s="498"/>
      <c r="E210" s="498"/>
      <c r="F210" s="498"/>
      <c r="G210" s="498"/>
      <c r="H210" s="498"/>
    </row>
    <row r="211" spans="2:8" s="245" customFormat="1">
      <c r="B211" s="498"/>
      <c r="C211" s="498"/>
      <c r="D211" s="498"/>
      <c r="E211" s="498"/>
      <c r="F211" s="498"/>
      <c r="G211" s="498"/>
      <c r="H211" s="498"/>
    </row>
    <row r="212" spans="2:8" s="245" customFormat="1">
      <c r="B212" s="498"/>
      <c r="C212" s="498"/>
      <c r="D212" s="498"/>
      <c r="E212" s="498"/>
      <c r="F212" s="498"/>
      <c r="G212" s="498"/>
      <c r="H212" s="498"/>
    </row>
    <row r="213" spans="2:8" s="245" customFormat="1">
      <c r="B213" s="498"/>
      <c r="C213" s="498"/>
      <c r="D213" s="498"/>
      <c r="E213" s="498"/>
      <c r="F213" s="498"/>
      <c r="G213" s="498"/>
      <c r="H213" s="498"/>
    </row>
    <row r="214" spans="2:8" s="245" customFormat="1">
      <c r="B214" s="498"/>
      <c r="C214" s="498"/>
      <c r="D214" s="498"/>
      <c r="E214" s="498"/>
      <c r="F214" s="498"/>
      <c r="G214" s="498"/>
      <c r="H214" s="498"/>
    </row>
    <row r="215" spans="2:8" s="245" customFormat="1">
      <c r="B215" s="498"/>
      <c r="C215" s="498"/>
      <c r="D215" s="498"/>
      <c r="E215" s="498"/>
      <c r="F215" s="498"/>
      <c r="G215" s="498"/>
      <c r="H215" s="498"/>
    </row>
    <row r="216" spans="2:8" s="245" customFormat="1">
      <c r="B216" s="498"/>
      <c r="C216" s="498"/>
      <c r="D216" s="498"/>
      <c r="E216" s="498"/>
      <c r="F216" s="498"/>
      <c r="G216" s="498"/>
      <c r="H216" s="498"/>
    </row>
    <row r="217" spans="2:8" s="245" customFormat="1">
      <c r="B217" s="498"/>
      <c r="C217" s="498"/>
      <c r="D217" s="498"/>
      <c r="E217" s="498"/>
      <c r="F217" s="498"/>
      <c r="G217" s="498"/>
      <c r="H217" s="498"/>
    </row>
    <row r="218" spans="2:8" s="245" customFormat="1">
      <c r="B218" s="498"/>
      <c r="C218" s="498"/>
      <c r="D218" s="498"/>
      <c r="E218" s="498"/>
      <c r="F218" s="498"/>
      <c r="G218" s="498"/>
      <c r="H218" s="498"/>
    </row>
    <row r="219" spans="2:8" s="245" customFormat="1">
      <c r="B219" s="498"/>
      <c r="C219" s="498"/>
      <c r="D219" s="498"/>
      <c r="E219" s="498"/>
      <c r="F219" s="498"/>
      <c r="G219" s="498"/>
      <c r="H219" s="498"/>
    </row>
    <row r="220" spans="2:8" s="245" customFormat="1">
      <c r="B220" s="498"/>
      <c r="C220" s="498"/>
      <c r="D220" s="498"/>
      <c r="E220" s="498"/>
      <c r="F220" s="498"/>
      <c r="G220" s="498"/>
      <c r="H220" s="498"/>
    </row>
    <row r="221" spans="2:8" s="245" customFormat="1">
      <c r="B221" s="498"/>
      <c r="C221" s="498"/>
      <c r="D221" s="498"/>
      <c r="E221" s="498"/>
      <c r="F221" s="498"/>
      <c r="G221" s="498"/>
      <c r="H221" s="498"/>
    </row>
    <row r="222" spans="2:8" s="245" customFormat="1">
      <c r="B222" s="498"/>
      <c r="C222" s="498"/>
      <c r="D222" s="498"/>
      <c r="E222" s="498"/>
      <c r="F222" s="498"/>
      <c r="G222" s="498"/>
      <c r="H222" s="498"/>
    </row>
    <row r="223" spans="2:8" s="245" customFormat="1">
      <c r="B223" s="498"/>
      <c r="C223" s="498"/>
      <c r="D223" s="498"/>
      <c r="E223" s="498"/>
      <c r="F223" s="498"/>
      <c r="G223" s="498"/>
      <c r="H223" s="498"/>
    </row>
    <row r="224" spans="2:8" s="245" customFormat="1">
      <c r="B224" s="498"/>
      <c r="C224" s="498"/>
      <c r="D224" s="498"/>
      <c r="E224" s="498"/>
      <c r="F224" s="498"/>
      <c r="G224" s="498"/>
      <c r="H224" s="498"/>
    </row>
    <row r="225" spans="2:8" s="245" customFormat="1">
      <c r="B225" s="498"/>
      <c r="C225" s="498"/>
      <c r="D225" s="498"/>
      <c r="E225" s="498"/>
      <c r="F225" s="498"/>
      <c r="G225" s="498"/>
      <c r="H225" s="498"/>
    </row>
    <row r="226" spans="2:8" s="245" customFormat="1">
      <c r="B226" s="498"/>
      <c r="C226" s="498"/>
      <c r="D226" s="498"/>
      <c r="E226" s="498"/>
      <c r="F226" s="498"/>
      <c r="G226" s="498"/>
      <c r="H226" s="498"/>
    </row>
    <row r="227" spans="2:8" s="245" customFormat="1">
      <c r="B227" s="498"/>
      <c r="C227" s="498"/>
      <c r="D227" s="498"/>
      <c r="E227" s="498"/>
      <c r="F227" s="498"/>
      <c r="G227" s="498"/>
      <c r="H227" s="498"/>
    </row>
    <row r="228" spans="2:8" s="245" customFormat="1">
      <c r="B228" s="498"/>
      <c r="C228" s="498"/>
      <c r="D228" s="498"/>
      <c r="E228" s="498"/>
      <c r="F228" s="498"/>
      <c r="G228" s="498"/>
      <c r="H228" s="498"/>
    </row>
    <row r="229" spans="2:8" s="245" customFormat="1">
      <c r="B229" s="498"/>
      <c r="C229" s="498"/>
      <c r="D229" s="498"/>
      <c r="E229" s="498"/>
      <c r="F229" s="498"/>
      <c r="G229" s="498"/>
      <c r="H229" s="498"/>
    </row>
    <row r="230" spans="2:8" s="245" customFormat="1">
      <c r="B230" s="498"/>
      <c r="C230" s="498"/>
      <c r="D230" s="498"/>
      <c r="E230" s="498"/>
      <c r="F230" s="498"/>
      <c r="G230" s="498"/>
      <c r="H230" s="498"/>
    </row>
    <row r="231" spans="2:8" s="245" customFormat="1">
      <c r="B231" s="498"/>
      <c r="C231" s="498"/>
      <c r="D231" s="498"/>
      <c r="E231" s="498"/>
      <c r="F231" s="498"/>
      <c r="G231" s="498"/>
      <c r="H231" s="498"/>
    </row>
    <row r="232" spans="2:8" s="245" customFormat="1">
      <c r="B232" s="498"/>
      <c r="C232" s="498"/>
      <c r="D232" s="498"/>
      <c r="E232" s="498"/>
      <c r="F232" s="498"/>
      <c r="G232" s="498"/>
      <c r="H232" s="498"/>
    </row>
    <row r="233" spans="2:8" s="245" customFormat="1">
      <c r="B233" s="498"/>
      <c r="C233" s="498"/>
      <c r="D233" s="498"/>
      <c r="E233" s="498"/>
      <c r="F233" s="498"/>
      <c r="G233" s="498"/>
      <c r="H233" s="498"/>
    </row>
    <row r="234" spans="2:8" s="245" customFormat="1">
      <c r="B234" s="498"/>
      <c r="C234" s="498"/>
      <c r="D234" s="498"/>
      <c r="E234" s="498"/>
      <c r="F234" s="498"/>
      <c r="G234" s="498"/>
      <c r="H234" s="498"/>
    </row>
    <row r="235" spans="2:8" s="245" customFormat="1">
      <c r="B235" s="498"/>
      <c r="C235" s="498"/>
      <c r="D235" s="498"/>
      <c r="E235" s="498"/>
      <c r="F235" s="498"/>
      <c r="G235" s="498"/>
      <c r="H235" s="498"/>
    </row>
    <row r="236" spans="2:8" s="245" customFormat="1">
      <c r="B236" s="498"/>
      <c r="C236" s="498"/>
      <c r="D236" s="498"/>
      <c r="E236" s="498"/>
      <c r="F236" s="498"/>
      <c r="G236" s="498"/>
      <c r="H236" s="498"/>
    </row>
    <row r="237" spans="2:8" s="245" customFormat="1">
      <c r="B237" s="498"/>
      <c r="C237" s="498"/>
      <c r="D237" s="498"/>
      <c r="E237" s="498"/>
      <c r="F237" s="498"/>
      <c r="G237" s="498"/>
      <c r="H237" s="498"/>
    </row>
    <row r="238" spans="2:8" s="245" customFormat="1">
      <c r="B238" s="498"/>
      <c r="C238" s="498"/>
      <c r="D238" s="498"/>
      <c r="E238" s="498"/>
      <c r="F238" s="498"/>
      <c r="G238" s="498"/>
      <c r="H238" s="498"/>
    </row>
    <row r="239" spans="2:8" s="245" customFormat="1">
      <c r="B239" s="498"/>
      <c r="C239" s="498"/>
      <c r="D239" s="498"/>
      <c r="E239" s="498"/>
      <c r="F239" s="498"/>
      <c r="G239" s="498"/>
      <c r="H239" s="498"/>
    </row>
    <row r="240" spans="2:8" s="245" customFormat="1">
      <c r="B240" s="498"/>
      <c r="C240" s="498"/>
      <c r="D240" s="498"/>
      <c r="E240" s="498"/>
      <c r="F240" s="498"/>
      <c r="G240" s="498"/>
      <c r="H240" s="498"/>
    </row>
    <row r="241" spans="2:8" s="245" customFormat="1">
      <c r="B241" s="498"/>
      <c r="C241" s="498"/>
      <c r="D241" s="498"/>
      <c r="E241" s="498"/>
      <c r="F241" s="498"/>
      <c r="G241" s="498"/>
      <c r="H241" s="498"/>
    </row>
    <row r="242" spans="2:8" s="245" customFormat="1">
      <c r="B242" s="498"/>
      <c r="C242" s="498"/>
      <c r="D242" s="498"/>
      <c r="E242" s="498"/>
      <c r="F242" s="498"/>
      <c r="G242" s="498"/>
      <c r="H242" s="498"/>
    </row>
    <row r="243" spans="2:8" s="245" customFormat="1">
      <c r="B243" s="498"/>
      <c r="C243" s="498"/>
      <c r="D243" s="498"/>
      <c r="E243" s="498"/>
      <c r="F243" s="498"/>
      <c r="G243" s="498"/>
      <c r="H243" s="498"/>
    </row>
    <row r="244" spans="2:8" s="245" customFormat="1">
      <c r="B244" s="498"/>
      <c r="C244" s="498"/>
      <c r="D244" s="498"/>
      <c r="E244" s="498"/>
      <c r="F244" s="498"/>
      <c r="G244" s="498"/>
      <c r="H244" s="498"/>
    </row>
    <row r="245" spans="2:8" s="245" customFormat="1">
      <c r="B245" s="498"/>
      <c r="C245" s="498"/>
      <c r="D245" s="498"/>
      <c r="E245" s="498"/>
      <c r="F245" s="498"/>
      <c r="G245" s="498"/>
      <c r="H245" s="498"/>
    </row>
    <row r="246" spans="2:8" s="245" customFormat="1">
      <c r="B246" s="498"/>
      <c r="C246" s="498"/>
      <c r="D246" s="498"/>
      <c r="E246" s="498"/>
      <c r="F246" s="498"/>
      <c r="G246" s="498"/>
      <c r="H246" s="498"/>
    </row>
    <row r="247" spans="2:8" s="245" customFormat="1">
      <c r="B247" s="498"/>
      <c r="C247" s="498"/>
      <c r="D247" s="498"/>
      <c r="E247" s="498"/>
      <c r="F247" s="498"/>
      <c r="G247" s="498"/>
      <c r="H247" s="498"/>
    </row>
    <row r="248" spans="2:8" s="245" customFormat="1">
      <c r="B248" s="498"/>
      <c r="C248" s="498"/>
      <c r="D248" s="498"/>
      <c r="E248" s="498"/>
      <c r="F248" s="498"/>
      <c r="G248" s="498"/>
      <c r="H248" s="498"/>
    </row>
    <row r="249" spans="2:8" s="245" customFormat="1">
      <c r="B249" s="498"/>
      <c r="C249" s="498"/>
      <c r="D249" s="498"/>
      <c r="E249" s="498"/>
      <c r="F249" s="498"/>
      <c r="G249" s="498"/>
      <c r="H249" s="498"/>
    </row>
    <row r="250" spans="2:8" s="245" customFormat="1">
      <c r="B250" s="498"/>
      <c r="C250" s="498"/>
      <c r="D250" s="498"/>
      <c r="E250" s="498"/>
      <c r="F250" s="498"/>
      <c r="G250" s="498"/>
      <c r="H250" s="498"/>
    </row>
    <row r="251" spans="2:8" s="245" customFormat="1">
      <c r="B251" s="498"/>
      <c r="C251" s="498"/>
      <c r="D251" s="498"/>
      <c r="E251" s="498"/>
      <c r="F251" s="498"/>
      <c r="G251" s="498"/>
      <c r="H251" s="498"/>
    </row>
    <row r="252" spans="2:8" s="245" customFormat="1">
      <c r="B252" s="498"/>
      <c r="C252" s="498"/>
      <c r="D252" s="498"/>
      <c r="E252" s="498"/>
      <c r="F252" s="498"/>
      <c r="G252" s="498"/>
      <c r="H252" s="498"/>
    </row>
    <row r="253" spans="2:8" s="245" customFormat="1">
      <c r="B253" s="498"/>
      <c r="C253" s="498"/>
      <c r="D253" s="498"/>
      <c r="E253" s="498"/>
      <c r="F253" s="498"/>
      <c r="G253" s="498"/>
      <c r="H253" s="498"/>
    </row>
    <row r="254" spans="2:8" s="245" customFormat="1">
      <c r="B254" s="498"/>
      <c r="C254" s="498"/>
      <c r="D254" s="498"/>
      <c r="E254" s="498"/>
      <c r="F254" s="498"/>
      <c r="G254" s="498"/>
      <c r="H254" s="498"/>
    </row>
    <row r="255" spans="2:8" s="245" customFormat="1">
      <c r="B255" s="498"/>
      <c r="C255" s="498"/>
      <c r="D255" s="498"/>
      <c r="E255" s="498"/>
      <c r="F255" s="498"/>
      <c r="G255" s="498"/>
      <c r="H255" s="498"/>
    </row>
    <row r="256" spans="2:8" s="245" customFormat="1">
      <c r="B256" s="498"/>
      <c r="C256" s="498"/>
      <c r="D256" s="498"/>
      <c r="E256" s="498"/>
      <c r="F256" s="498"/>
      <c r="G256" s="498"/>
      <c r="H256" s="498"/>
    </row>
    <row r="257" spans="2:8" s="245" customFormat="1">
      <c r="B257" s="498"/>
      <c r="C257" s="498"/>
      <c r="D257" s="498"/>
      <c r="E257" s="498"/>
      <c r="F257" s="498"/>
      <c r="G257" s="498"/>
      <c r="H257" s="498"/>
    </row>
    <row r="258" spans="2:8" s="245" customFormat="1">
      <c r="B258" s="498"/>
      <c r="C258" s="498"/>
      <c r="D258" s="498"/>
      <c r="E258" s="498"/>
      <c r="F258" s="498"/>
      <c r="G258" s="498"/>
      <c r="H258" s="498"/>
    </row>
    <row r="259" spans="2:8" s="245" customFormat="1">
      <c r="B259" s="498"/>
      <c r="C259" s="498"/>
      <c r="D259" s="498"/>
      <c r="E259" s="498"/>
      <c r="F259" s="498"/>
      <c r="G259" s="498"/>
      <c r="H259" s="498"/>
    </row>
    <row r="260" spans="2:8" s="245" customFormat="1">
      <c r="B260" s="498"/>
      <c r="C260" s="498"/>
      <c r="D260" s="498"/>
      <c r="E260" s="498"/>
      <c r="F260" s="498"/>
      <c r="G260" s="498"/>
      <c r="H260" s="498"/>
    </row>
    <row r="261" spans="2:8" s="245" customFormat="1">
      <c r="B261" s="498"/>
      <c r="C261" s="498"/>
      <c r="D261" s="498"/>
      <c r="E261" s="498"/>
      <c r="F261" s="498"/>
      <c r="G261" s="498"/>
      <c r="H261" s="498"/>
    </row>
    <row r="262" spans="2:8" s="245" customFormat="1">
      <c r="B262" s="498"/>
      <c r="C262" s="498"/>
      <c r="D262" s="498"/>
      <c r="E262" s="498"/>
      <c r="F262" s="498"/>
      <c r="G262" s="498"/>
      <c r="H262" s="498"/>
    </row>
    <row r="263" spans="2:8" s="245" customFormat="1">
      <c r="B263" s="498"/>
      <c r="C263" s="498"/>
      <c r="D263" s="498"/>
      <c r="E263" s="498"/>
      <c r="F263" s="498"/>
      <c r="G263" s="498"/>
      <c r="H263" s="498"/>
    </row>
    <row r="264" spans="2:8" s="245" customFormat="1">
      <c r="B264" s="498"/>
      <c r="C264" s="498"/>
      <c r="D264" s="498"/>
      <c r="E264" s="498"/>
      <c r="F264" s="498"/>
      <c r="G264" s="498"/>
      <c r="H264" s="498"/>
    </row>
    <row r="265" spans="2:8" s="245" customFormat="1">
      <c r="B265" s="498"/>
      <c r="C265" s="498"/>
      <c r="D265" s="498"/>
      <c r="E265" s="498"/>
      <c r="F265" s="498"/>
      <c r="G265" s="498"/>
      <c r="H265" s="498"/>
    </row>
    <row r="266" spans="2:8" s="245" customFormat="1">
      <c r="B266" s="498"/>
      <c r="C266" s="498"/>
      <c r="D266" s="498"/>
      <c r="E266" s="498"/>
      <c r="F266" s="498"/>
      <c r="G266" s="498"/>
      <c r="H266" s="498"/>
    </row>
    <row r="267" spans="2:8" s="245" customFormat="1">
      <c r="B267" s="498"/>
      <c r="C267" s="498"/>
      <c r="D267" s="498"/>
      <c r="E267" s="498"/>
      <c r="F267" s="498"/>
      <c r="G267" s="498"/>
      <c r="H267" s="498"/>
    </row>
    <row r="268" spans="2:8" s="245" customFormat="1">
      <c r="B268" s="498"/>
      <c r="C268" s="498"/>
      <c r="D268" s="498"/>
      <c r="E268" s="498"/>
      <c r="F268" s="498"/>
      <c r="G268" s="498"/>
      <c r="H268" s="498"/>
    </row>
    <row r="269" spans="2:8" s="245" customFormat="1">
      <c r="B269" s="498"/>
      <c r="C269" s="498"/>
      <c r="D269" s="498"/>
      <c r="E269" s="498"/>
      <c r="F269" s="498"/>
      <c r="G269" s="498"/>
      <c r="H269" s="498"/>
    </row>
    <row r="270" spans="2:8" s="245" customFormat="1">
      <c r="B270" s="498"/>
      <c r="C270" s="498"/>
      <c r="D270" s="498"/>
      <c r="E270" s="498"/>
      <c r="F270" s="498"/>
      <c r="G270" s="498"/>
      <c r="H270" s="498"/>
    </row>
    <row r="271" spans="2:8" s="245" customFormat="1">
      <c r="B271" s="498"/>
      <c r="C271" s="498"/>
      <c r="D271" s="498"/>
      <c r="E271" s="498"/>
      <c r="F271" s="498"/>
      <c r="G271" s="498"/>
      <c r="H271" s="498"/>
    </row>
  </sheetData>
  <mergeCells count="2">
    <mergeCell ref="B5:D5"/>
    <mergeCell ref="E5:H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5"/>
  <sheetViews>
    <sheetView zoomScaleNormal="100" workbookViewId="0">
      <selection activeCell="C28" sqref="C28"/>
    </sheetView>
  </sheetViews>
  <sheetFormatPr baseColWidth="10" defaultColWidth="11.42578125" defaultRowHeight="12.75"/>
  <cols>
    <col min="1" max="1" width="14.140625" style="329" customWidth="1"/>
    <col min="2" max="4" width="17.42578125" style="329" customWidth="1"/>
    <col min="5" max="5" width="11.42578125" style="329"/>
    <col min="6" max="6" width="24.140625" style="329" customWidth="1"/>
    <col min="7" max="7" width="18.7109375" style="329" customWidth="1"/>
    <col min="8" max="8" width="14.85546875" style="329" customWidth="1"/>
    <col min="9" max="16384" width="11.42578125" style="329"/>
  </cols>
  <sheetData>
    <row r="1" spans="1:9">
      <c r="A1" s="381" t="s">
        <v>626</v>
      </c>
      <c r="B1" s="448"/>
      <c r="C1" s="448"/>
      <c r="D1" s="449"/>
      <c r="E1" s="426"/>
      <c r="F1" s="425"/>
      <c r="G1" s="427"/>
      <c r="H1" s="427"/>
    </row>
    <row r="2" spans="1:9" ht="15.75">
      <c r="A2" s="675" t="s">
        <v>441</v>
      </c>
      <c r="B2" s="675"/>
      <c r="C2" s="675"/>
      <c r="D2" s="675"/>
      <c r="E2" s="426"/>
      <c r="F2" s="425"/>
      <c r="G2" s="427"/>
      <c r="H2" s="427"/>
    </row>
    <row r="3" spans="1:9">
      <c r="A3" s="428"/>
      <c r="B3" s="428"/>
      <c r="C3" s="428"/>
      <c r="D3" s="428"/>
      <c r="E3" s="426"/>
      <c r="F3" s="425"/>
      <c r="G3" s="427"/>
      <c r="H3" s="427"/>
    </row>
    <row r="4" spans="1:9" ht="15" customHeight="1">
      <c r="A4" s="679" t="s">
        <v>442</v>
      </c>
      <c r="B4" s="679"/>
      <c r="C4" s="679"/>
      <c r="D4" s="679"/>
      <c r="F4" s="679" t="s">
        <v>605</v>
      </c>
      <c r="G4" s="679"/>
      <c r="H4" s="679"/>
    </row>
    <row r="5" spans="1:9">
      <c r="A5" s="429" t="s">
        <v>313</v>
      </c>
      <c r="B5" s="429" t="s">
        <v>436</v>
      </c>
      <c r="C5" s="429" t="s">
        <v>437</v>
      </c>
      <c r="D5" s="429" t="s">
        <v>56</v>
      </c>
      <c r="F5" s="430" t="s">
        <v>438</v>
      </c>
      <c r="G5" s="431" t="s">
        <v>439</v>
      </c>
      <c r="H5" s="431" t="s">
        <v>427</v>
      </c>
    </row>
    <row r="6" spans="1:9">
      <c r="A6" s="637">
        <v>2006</v>
      </c>
      <c r="B6" s="432">
        <v>40633</v>
      </c>
      <c r="C6" s="432">
        <v>67860</v>
      </c>
      <c r="D6" s="432">
        <v>108493</v>
      </c>
      <c r="F6" s="329" t="s">
        <v>35</v>
      </c>
      <c r="G6" s="433">
        <v>31712</v>
      </c>
      <c r="H6" s="148">
        <v>0.16042575148982668</v>
      </c>
      <c r="I6" s="435"/>
    </row>
    <row r="7" spans="1:9">
      <c r="A7" s="637">
        <v>2007</v>
      </c>
      <c r="B7" s="432">
        <v>54613</v>
      </c>
      <c r="C7" s="432">
        <v>80368</v>
      </c>
      <c r="D7" s="432">
        <v>134981</v>
      </c>
      <c r="F7" s="329" t="s">
        <v>177</v>
      </c>
      <c r="G7" s="433">
        <v>17704</v>
      </c>
      <c r="H7" s="148">
        <v>8.9561601424567719E-2</v>
      </c>
      <c r="I7" s="435"/>
    </row>
    <row r="8" spans="1:9">
      <c r="A8" s="637">
        <v>2008</v>
      </c>
      <c r="B8" s="432">
        <v>60783</v>
      </c>
      <c r="C8" s="432">
        <v>66243</v>
      </c>
      <c r="D8" s="432">
        <v>127026</v>
      </c>
      <c r="F8" s="329" t="s">
        <v>45</v>
      </c>
      <c r="G8" s="433">
        <v>17393</v>
      </c>
      <c r="H8" s="148">
        <v>8.7988303975231941E-2</v>
      </c>
      <c r="I8" s="435"/>
    </row>
    <row r="9" spans="1:9">
      <c r="A9" s="637">
        <v>2009</v>
      </c>
      <c r="B9" s="432">
        <v>58987</v>
      </c>
      <c r="C9" s="432">
        <v>67096</v>
      </c>
      <c r="D9" s="432">
        <v>126083</v>
      </c>
      <c r="F9" s="329" t="s">
        <v>41</v>
      </c>
      <c r="G9" s="433">
        <v>16778</v>
      </c>
      <c r="H9" s="148">
        <v>8.4877120916256057E-2</v>
      </c>
      <c r="I9" s="435"/>
    </row>
    <row r="10" spans="1:9">
      <c r="A10" s="637">
        <v>2010</v>
      </c>
      <c r="B10" s="432">
        <v>67575</v>
      </c>
      <c r="C10" s="432">
        <v>97956</v>
      </c>
      <c r="D10" s="432">
        <v>165531</v>
      </c>
      <c r="F10" s="329" t="s">
        <v>42</v>
      </c>
      <c r="G10" s="433">
        <v>14827</v>
      </c>
      <c r="H10" s="148">
        <v>7.5007335309651244E-2</v>
      </c>
      <c r="I10" s="435"/>
    </row>
    <row r="11" spans="1:9">
      <c r="A11" s="637">
        <v>2011</v>
      </c>
      <c r="B11" s="432">
        <v>61263</v>
      </c>
      <c r="C11" s="432">
        <v>111882</v>
      </c>
      <c r="D11" s="432">
        <v>173145</v>
      </c>
      <c r="F11" s="329" t="s">
        <v>39</v>
      </c>
      <c r="G11" s="433">
        <v>14182</v>
      </c>
      <c r="H11" s="148">
        <v>7.1744387223408243E-2</v>
      </c>
      <c r="I11" s="435"/>
    </row>
    <row r="12" spans="1:9">
      <c r="A12" s="637">
        <v>2012</v>
      </c>
      <c r="B12" s="432">
        <v>68330</v>
      </c>
      <c r="C12" s="432">
        <v>139441</v>
      </c>
      <c r="D12" s="432">
        <v>207771</v>
      </c>
      <c r="F12" s="329" t="s">
        <v>176</v>
      </c>
      <c r="G12" s="433">
        <v>13842</v>
      </c>
      <c r="H12" s="148">
        <v>7.0024383581047581E-2</v>
      </c>
      <c r="I12" s="435"/>
    </row>
    <row r="13" spans="1:9">
      <c r="A13" s="637">
        <v>2013</v>
      </c>
      <c r="B13" s="432">
        <v>67949</v>
      </c>
      <c r="C13" s="432">
        <v>140433</v>
      </c>
      <c r="D13" s="432">
        <v>208382</v>
      </c>
      <c r="F13" s="329" t="s">
        <v>175</v>
      </c>
      <c r="G13" s="433">
        <v>10725</v>
      </c>
      <c r="H13" s="148">
        <v>5.4255997247994174E-2</v>
      </c>
      <c r="I13" s="435"/>
    </row>
    <row r="14" spans="1:9">
      <c r="A14" s="637">
        <v>2014</v>
      </c>
      <c r="B14" s="432">
        <v>63109.25</v>
      </c>
      <c r="C14" s="432">
        <v>132252</v>
      </c>
      <c r="D14" s="432">
        <v>195361.33333333334</v>
      </c>
      <c r="F14" s="329" t="s">
        <v>40</v>
      </c>
      <c r="G14" s="433">
        <v>9452</v>
      </c>
      <c r="H14" s="148">
        <v>4.7816101257626191E-2</v>
      </c>
      <c r="I14" s="435"/>
    </row>
    <row r="15" spans="1:9">
      <c r="A15" s="637">
        <v>2015</v>
      </c>
      <c r="B15" s="432">
        <v>62729.454545454544</v>
      </c>
      <c r="C15" s="432">
        <v>132975.36363636365</v>
      </c>
      <c r="D15" s="432">
        <v>195704.81818181818</v>
      </c>
      <c r="F15" s="329" t="s">
        <v>37</v>
      </c>
      <c r="G15" s="433">
        <v>9419</v>
      </c>
      <c r="H15" s="148">
        <v>4.7649159727632368E-2</v>
      </c>
      <c r="I15" s="435"/>
    </row>
    <row r="16" spans="1:9">
      <c r="A16" s="637">
        <v>2016</v>
      </c>
      <c r="B16" s="432">
        <v>61873</v>
      </c>
      <c r="C16" s="432">
        <v>112253.41666666667</v>
      </c>
      <c r="D16" s="432">
        <v>174126.41666666666</v>
      </c>
      <c r="F16" s="329" t="s">
        <v>38</v>
      </c>
      <c r="G16" s="433">
        <v>8713</v>
      </c>
      <c r="H16" s="148">
        <v>4.4077622752612886E-2</v>
      </c>
      <c r="I16" s="435"/>
    </row>
    <row r="17" spans="1:9">
      <c r="A17" s="326"/>
      <c r="E17" s="434"/>
      <c r="F17" s="329" t="s">
        <v>36</v>
      </c>
      <c r="G17" s="433">
        <v>7978</v>
      </c>
      <c r="H17" s="148">
        <v>4.0359379584568533E-2</v>
      </c>
      <c r="I17" s="435"/>
    </row>
    <row r="18" spans="1:9">
      <c r="A18" s="267">
        <v>2017</v>
      </c>
      <c r="B18" s="497">
        <v>63085.1</v>
      </c>
      <c r="C18" s="497">
        <v>121938.2</v>
      </c>
      <c r="D18" s="497">
        <v>185023.3</v>
      </c>
      <c r="E18" s="434"/>
      <c r="F18" s="329" t="s">
        <v>46</v>
      </c>
      <c r="G18" s="433">
        <v>7862</v>
      </c>
      <c r="H18" s="148">
        <v>3.9772554812469017E-2</v>
      </c>
      <c r="I18" s="435"/>
    </row>
    <row r="19" spans="1:9">
      <c r="A19" s="638" t="s">
        <v>229</v>
      </c>
      <c r="B19" s="432">
        <v>60771</v>
      </c>
      <c r="C19" s="432">
        <v>115697</v>
      </c>
      <c r="D19" s="432">
        <v>176468</v>
      </c>
      <c r="E19" s="434"/>
      <c r="F19" s="329" t="s">
        <v>44</v>
      </c>
      <c r="G19" s="433">
        <v>5851</v>
      </c>
      <c r="H19" s="148">
        <v>2.9599239151329969E-2</v>
      </c>
      <c r="I19" s="435"/>
    </row>
    <row r="20" spans="1:9">
      <c r="A20" s="638" t="s">
        <v>230</v>
      </c>
      <c r="B20" s="432">
        <v>61125</v>
      </c>
      <c r="C20" s="432">
        <v>115482</v>
      </c>
      <c r="D20" s="432">
        <v>176607</v>
      </c>
      <c r="F20" s="329" t="s">
        <v>43</v>
      </c>
      <c r="G20" s="433">
        <v>4669</v>
      </c>
      <c r="H20" s="148">
        <v>2.3619697077005574E-2</v>
      </c>
      <c r="I20" s="435"/>
    </row>
    <row r="21" spans="1:9">
      <c r="A21" s="638" t="s">
        <v>231</v>
      </c>
      <c r="B21" s="432">
        <v>61098</v>
      </c>
      <c r="C21" s="432">
        <v>112690</v>
      </c>
      <c r="D21" s="432">
        <v>173788</v>
      </c>
      <c r="F21" s="329" t="s">
        <v>178</v>
      </c>
      <c r="G21" s="433">
        <v>2607</v>
      </c>
      <c r="H21" s="148">
        <v>1.318838086951243E-2</v>
      </c>
      <c r="I21" s="435"/>
    </row>
    <row r="22" spans="1:9">
      <c r="A22" s="638" t="s">
        <v>232</v>
      </c>
      <c r="B22" s="432">
        <v>61125</v>
      </c>
      <c r="C22" s="432">
        <v>115482</v>
      </c>
      <c r="D22" s="432">
        <v>176607</v>
      </c>
      <c r="F22" s="329" t="s">
        <v>164</v>
      </c>
      <c r="G22" s="433">
        <v>2553</v>
      </c>
      <c r="H22" s="148">
        <v>1.291520382043162E-2</v>
      </c>
      <c r="I22" s="435"/>
    </row>
    <row r="23" spans="1:9" ht="15.75" customHeight="1">
      <c r="A23" s="638" t="s">
        <v>233</v>
      </c>
      <c r="B23" s="432">
        <v>60983</v>
      </c>
      <c r="C23" s="432">
        <v>118772</v>
      </c>
      <c r="D23" s="432">
        <v>179755</v>
      </c>
      <c r="F23" s="329" t="s">
        <v>29</v>
      </c>
      <c r="G23" s="433">
        <v>819</v>
      </c>
      <c r="H23" s="148">
        <v>4.1431852443922822E-3</v>
      </c>
      <c r="I23" s="435"/>
    </row>
    <row r="24" spans="1:9">
      <c r="A24" s="638" t="s">
        <v>234</v>
      </c>
      <c r="B24" s="432">
        <v>61395</v>
      </c>
      <c r="C24" s="432">
        <v>123199</v>
      </c>
      <c r="D24" s="432">
        <v>184594</v>
      </c>
      <c r="F24" s="329" t="s">
        <v>356</v>
      </c>
      <c r="G24" s="433">
        <v>357</v>
      </c>
      <c r="H24" s="148">
        <v>1.8060038244786872E-3</v>
      </c>
      <c r="I24" s="435"/>
    </row>
    <row r="25" spans="1:9">
      <c r="A25" s="638" t="s">
        <v>235</v>
      </c>
      <c r="B25" s="432">
        <v>63285</v>
      </c>
      <c r="C25" s="432">
        <v>121983</v>
      </c>
      <c r="D25" s="432">
        <v>185268</v>
      </c>
      <c r="F25" s="329" t="s">
        <v>355</v>
      </c>
      <c r="G25" s="433">
        <v>132</v>
      </c>
      <c r="H25" s="148">
        <v>6.6776611997531286E-4</v>
      </c>
      <c r="I25" s="435"/>
    </row>
    <row r="26" spans="1:9">
      <c r="A26" s="638" t="s">
        <v>236</v>
      </c>
      <c r="B26" s="432">
        <v>69540</v>
      </c>
      <c r="C26" s="432">
        <v>126694</v>
      </c>
      <c r="D26" s="432">
        <v>196234</v>
      </c>
      <c r="F26" s="329" t="s">
        <v>617</v>
      </c>
      <c r="G26" s="433">
        <v>81</v>
      </c>
      <c r="H26" s="148">
        <v>4.0976557362121474E-4</v>
      </c>
      <c r="I26" s="435"/>
    </row>
    <row r="27" spans="1:9">
      <c r="A27" s="638" t="s">
        <v>190</v>
      </c>
      <c r="B27" s="432">
        <v>66864</v>
      </c>
      <c r="C27" s="432">
        <v>136374</v>
      </c>
      <c r="D27" s="432">
        <v>203238</v>
      </c>
      <c r="E27" s="435"/>
      <c r="F27" s="329" t="s">
        <v>357</v>
      </c>
      <c r="G27" s="433">
        <v>14</v>
      </c>
      <c r="H27" s="436">
        <v>7.082367939132107E-5</v>
      </c>
      <c r="I27" s="435"/>
    </row>
    <row r="28" spans="1:9">
      <c r="A28" s="639" t="s">
        <v>588</v>
      </c>
      <c r="B28" s="434">
        <v>64665</v>
      </c>
      <c r="C28" s="434">
        <v>133009</v>
      </c>
      <c r="D28" s="434">
        <v>197674</v>
      </c>
      <c r="F28" s="329" t="s">
        <v>358</v>
      </c>
      <c r="G28" s="433">
        <v>4</v>
      </c>
      <c r="H28" s="436">
        <v>2.0235336968948877E-5</v>
      </c>
      <c r="I28" s="435"/>
    </row>
    <row r="30" spans="1:9">
      <c r="A30" s="679" t="s">
        <v>604</v>
      </c>
      <c r="B30" s="679"/>
      <c r="C30" s="679"/>
      <c r="D30" s="679"/>
    </row>
    <row r="31" spans="1:9">
      <c r="A31" s="637" t="s">
        <v>592</v>
      </c>
      <c r="B31" s="432">
        <v>62237</v>
      </c>
      <c r="C31" s="432">
        <v>120705</v>
      </c>
      <c r="D31" s="432">
        <v>182942</v>
      </c>
      <c r="E31" s="439"/>
    </row>
    <row r="32" spans="1:9">
      <c r="A32" s="637" t="s">
        <v>593</v>
      </c>
      <c r="B32" s="432">
        <v>64665</v>
      </c>
      <c r="C32" s="432">
        <v>133009</v>
      </c>
      <c r="D32" s="432">
        <v>197674</v>
      </c>
    </row>
    <row r="33" spans="1:8">
      <c r="A33" s="437" t="s">
        <v>314</v>
      </c>
      <c r="B33" s="438">
        <v>3.9012163182672754E-2</v>
      </c>
      <c r="C33" s="438">
        <v>0.10193446833188347</v>
      </c>
      <c r="D33" s="438">
        <v>8.05282548567305E-2</v>
      </c>
      <c r="F33" s="369" t="s">
        <v>56</v>
      </c>
      <c r="G33" s="440">
        <f>SUM(G6:G32)</f>
        <v>197674</v>
      </c>
      <c r="H33" s="441">
        <f>100%</f>
        <v>1</v>
      </c>
    </row>
    <row r="34" spans="1:8">
      <c r="B34" s="435"/>
      <c r="C34" s="435"/>
      <c r="D34" s="435"/>
    </row>
    <row r="36" spans="1:8" ht="30.75" customHeight="1">
      <c r="A36" s="680" t="s">
        <v>606</v>
      </c>
      <c r="B36" s="680"/>
      <c r="C36" s="680"/>
      <c r="D36" s="680"/>
      <c r="E36" s="680"/>
      <c r="F36" s="680"/>
      <c r="G36" s="680"/>
      <c r="H36" s="680"/>
    </row>
    <row r="54" spans="1:14">
      <c r="A54" s="425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</row>
    <row r="55" spans="1:14">
      <c r="A55" s="676" t="s">
        <v>468</v>
      </c>
      <c r="B55" s="676"/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</row>
    <row r="56" spans="1:14">
      <c r="A56" s="677"/>
      <c r="B56" s="678"/>
      <c r="C56" s="678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</row>
    <row r="57" spans="1:14" ht="12.75" customHeight="1">
      <c r="A57" s="443" t="s">
        <v>443</v>
      </c>
      <c r="B57" s="443" t="s">
        <v>444</v>
      </c>
      <c r="C57" s="443" t="s">
        <v>445</v>
      </c>
      <c r="D57" s="443" t="s">
        <v>446</v>
      </c>
      <c r="E57" s="443" t="s">
        <v>447</v>
      </c>
      <c r="F57" s="443" t="s">
        <v>448</v>
      </c>
      <c r="G57" s="443" t="s">
        <v>449</v>
      </c>
      <c r="H57" s="443" t="s">
        <v>450</v>
      </c>
      <c r="I57" s="443" t="s">
        <v>451</v>
      </c>
      <c r="J57" s="443" t="s">
        <v>452</v>
      </c>
      <c r="K57" s="443" t="s">
        <v>453</v>
      </c>
      <c r="L57" s="443" t="s">
        <v>454</v>
      </c>
      <c r="M57" s="443" t="s">
        <v>455</v>
      </c>
      <c r="N57" s="443" t="s">
        <v>350</v>
      </c>
    </row>
    <row r="58" spans="1:14">
      <c r="A58" s="444" t="s">
        <v>456</v>
      </c>
      <c r="B58" s="445">
        <v>6</v>
      </c>
      <c r="C58" s="445">
        <v>4</v>
      </c>
      <c r="D58" s="445">
        <v>2</v>
      </c>
      <c r="E58" s="445">
        <v>3</v>
      </c>
      <c r="F58" s="445">
        <v>3</v>
      </c>
      <c r="G58" s="445">
        <v>6</v>
      </c>
      <c r="H58" s="445">
        <v>8</v>
      </c>
      <c r="I58" s="445">
        <v>0</v>
      </c>
      <c r="J58" s="445">
        <v>0</v>
      </c>
      <c r="K58" s="445">
        <v>7</v>
      </c>
      <c r="L58" s="445">
        <v>8</v>
      </c>
      <c r="M58" s="445">
        <v>7</v>
      </c>
      <c r="N58" s="445">
        <v>54</v>
      </c>
    </row>
    <row r="59" spans="1:14">
      <c r="A59" s="444" t="s">
        <v>457</v>
      </c>
      <c r="B59" s="445">
        <v>2</v>
      </c>
      <c r="C59" s="445">
        <v>9</v>
      </c>
      <c r="D59" s="445">
        <v>5</v>
      </c>
      <c r="E59" s="445">
        <v>5</v>
      </c>
      <c r="F59" s="445">
        <v>8</v>
      </c>
      <c r="G59" s="445">
        <v>3</v>
      </c>
      <c r="H59" s="445">
        <v>8</v>
      </c>
      <c r="I59" s="445">
        <v>8</v>
      </c>
      <c r="J59" s="445">
        <v>4</v>
      </c>
      <c r="K59" s="445">
        <v>5</v>
      </c>
      <c r="L59" s="445">
        <v>4</v>
      </c>
      <c r="M59" s="445">
        <v>5</v>
      </c>
      <c r="N59" s="445">
        <v>66</v>
      </c>
    </row>
    <row r="60" spans="1:14">
      <c r="A60" s="444" t="s">
        <v>458</v>
      </c>
      <c r="B60" s="445">
        <v>20</v>
      </c>
      <c r="C60" s="445">
        <v>2</v>
      </c>
      <c r="D60" s="445">
        <v>4</v>
      </c>
      <c r="E60" s="445">
        <v>6</v>
      </c>
      <c r="F60" s="445">
        <v>5</v>
      </c>
      <c r="G60" s="445">
        <v>5</v>
      </c>
      <c r="H60" s="445">
        <v>4</v>
      </c>
      <c r="I60" s="445">
        <v>6</v>
      </c>
      <c r="J60" s="445">
        <v>4</v>
      </c>
      <c r="K60" s="445">
        <v>8</v>
      </c>
      <c r="L60" s="445">
        <v>8</v>
      </c>
      <c r="M60" s="445">
        <v>1</v>
      </c>
      <c r="N60" s="445">
        <v>73</v>
      </c>
    </row>
    <row r="61" spans="1:14">
      <c r="A61" s="444" t="s">
        <v>459</v>
      </c>
      <c r="B61" s="445">
        <v>4</v>
      </c>
      <c r="C61" s="445">
        <v>8</v>
      </c>
      <c r="D61" s="445">
        <v>5</v>
      </c>
      <c r="E61" s="445">
        <v>7</v>
      </c>
      <c r="F61" s="445">
        <v>5</v>
      </c>
      <c r="G61" s="445">
        <v>3</v>
      </c>
      <c r="H61" s="445">
        <v>4</v>
      </c>
      <c r="I61" s="445">
        <v>5</v>
      </c>
      <c r="J61" s="445">
        <v>3</v>
      </c>
      <c r="K61" s="445">
        <v>3</v>
      </c>
      <c r="L61" s="445">
        <v>4</v>
      </c>
      <c r="M61" s="445">
        <v>3</v>
      </c>
      <c r="N61" s="445">
        <v>54</v>
      </c>
    </row>
    <row r="62" spans="1:14">
      <c r="A62" s="444" t="s">
        <v>460</v>
      </c>
      <c r="B62" s="445">
        <v>2</v>
      </c>
      <c r="C62" s="445">
        <v>9</v>
      </c>
      <c r="D62" s="445">
        <v>8</v>
      </c>
      <c r="E62" s="445">
        <v>5</v>
      </c>
      <c r="F62" s="445">
        <v>2</v>
      </c>
      <c r="G62" s="445">
        <v>9</v>
      </c>
      <c r="H62" s="445">
        <v>1</v>
      </c>
      <c r="I62" s="445">
        <v>3</v>
      </c>
      <c r="J62" s="445">
        <v>4</v>
      </c>
      <c r="K62" s="445">
        <v>7</v>
      </c>
      <c r="L62" s="445">
        <v>5</v>
      </c>
      <c r="M62" s="445">
        <v>1</v>
      </c>
      <c r="N62" s="445">
        <v>56</v>
      </c>
    </row>
    <row r="63" spans="1:14">
      <c r="A63" s="444" t="s">
        <v>461</v>
      </c>
      <c r="B63" s="445">
        <v>3</v>
      </c>
      <c r="C63" s="445">
        <v>8</v>
      </c>
      <c r="D63" s="445">
        <v>6</v>
      </c>
      <c r="E63" s="445">
        <v>6</v>
      </c>
      <c r="F63" s="445">
        <v>6</v>
      </c>
      <c r="G63" s="445">
        <v>3</v>
      </c>
      <c r="H63" s="445">
        <v>5</v>
      </c>
      <c r="I63" s="445">
        <v>3</v>
      </c>
      <c r="J63" s="445">
        <v>7</v>
      </c>
      <c r="K63" s="445">
        <v>5</v>
      </c>
      <c r="L63" s="445">
        <v>8</v>
      </c>
      <c r="M63" s="445">
        <v>9</v>
      </c>
      <c r="N63" s="445">
        <v>69</v>
      </c>
    </row>
    <row r="64" spans="1:14">
      <c r="A64" s="444" t="s">
        <v>462</v>
      </c>
      <c r="B64" s="445">
        <v>6</v>
      </c>
      <c r="C64" s="445">
        <v>7</v>
      </c>
      <c r="D64" s="445">
        <v>6</v>
      </c>
      <c r="E64" s="445">
        <v>3</v>
      </c>
      <c r="F64" s="445">
        <v>6</v>
      </c>
      <c r="G64" s="445">
        <v>5</v>
      </c>
      <c r="H64" s="445">
        <v>6</v>
      </c>
      <c r="I64" s="445">
        <v>5</v>
      </c>
      <c r="J64" s="445">
        <v>4</v>
      </c>
      <c r="K64" s="445">
        <v>9</v>
      </c>
      <c r="L64" s="445">
        <v>4</v>
      </c>
      <c r="M64" s="445">
        <v>4</v>
      </c>
      <c r="N64" s="445">
        <v>65</v>
      </c>
    </row>
    <row r="65" spans="1:14">
      <c r="A65" s="444" t="s">
        <v>463</v>
      </c>
      <c r="B65" s="445">
        <v>5</v>
      </c>
      <c r="C65" s="445">
        <v>6</v>
      </c>
      <c r="D65" s="445">
        <v>7</v>
      </c>
      <c r="E65" s="445">
        <v>3</v>
      </c>
      <c r="F65" s="445">
        <v>7</v>
      </c>
      <c r="G65" s="445">
        <v>6</v>
      </c>
      <c r="H65" s="445">
        <v>4</v>
      </c>
      <c r="I65" s="445">
        <v>6</v>
      </c>
      <c r="J65" s="445">
        <v>5</v>
      </c>
      <c r="K65" s="445">
        <v>6</v>
      </c>
      <c r="L65" s="445">
        <v>5</v>
      </c>
      <c r="M65" s="445">
        <v>2</v>
      </c>
      <c r="N65" s="445">
        <v>62</v>
      </c>
    </row>
    <row r="66" spans="1:14">
      <c r="A66" s="444" t="s">
        <v>464</v>
      </c>
      <c r="B66" s="445">
        <v>12</v>
      </c>
      <c r="C66" s="445">
        <v>5</v>
      </c>
      <c r="D66" s="445">
        <v>7</v>
      </c>
      <c r="E66" s="445">
        <v>6</v>
      </c>
      <c r="F66" s="445">
        <v>3</v>
      </c>
      <c r="G66" s="445">
        <v>5</v>
      </c>
      <c r="H66" s="445">
        <v>6</v>
      </c>
      <c r="I66" s="445">
        <v>6</v>
      </c>
      <c r="J66" s="445">
        <v>5</v>
      </c>
      <c r="K66" s="445">
        <v>3</v>
      </c>
      <c r="L66" s="445">
        <v>3</v>
      </c>
      <c r="M66" s="445">
        <v>3</v>
      </c>
      <c r="N66" s="445">
        <v>64</v>
      </c>
    </row>
    <row r="67" spans="1:14">
      <c r="A67" s="444" t="s">
        <v>465</v>
      </c>
      <c r="B67" s="445">
        <v>4</v>
      </c>
      <c r="C67" s="445">
        <v>14</v>
      </c>
      <c r="D67" s="445">
        <v>6</v>
      </c>
      <c r="E67" s="445">
        <v>2</v>
      </c>
      <c r="F67" s="445">
        <v>3</v>
      </c>
      <c r="G67" s="445">
        <v>8</v>
      </c>
      <c r="H67" s="445">
        <v>6</v>
      </c>
      <c r="I67" s="445">
        <v>4</v>
      </c>
      <c r="J67" s="445">
        <v>2</v>
      </c>
      <c r="K67" s="445">
        <v>1</v>
      </c>
      <c r="L67" s="445">
        <v>4</v>
      </c>
      <c r="M67" s="445">
        <v>2</v>
      </c>
      <c r="N67" s="445">
        <v>56</v>
      </c>
    </row>
    <row r="68" spans="1:14">
      <c r="A68" s="444" t="s">
        <v>466</v>
      </c>
      <c r="B68" s="445">
        <v>5</v>
      </c>
      <c r="C68" s="445">
        <v>13</v>
      </c>
      <c r="D68" s="445">
        <v>1</v>
      </c>
      <c r="E68" s="445">
        <v>6</v>
      </c>
      <c r="F68" s="445">
        <v>5</v>
      </c>
      <c r="G68" s="445">
        <v>9</v>
      </c>
      <c r="H68" s="445">
        <v>6</v>
      </c>
      <c r="I68" s="445">
        <v>4</v>
      </c>
      <c r="J68" s="445">
        <v>3</v>
      </c>
      <c r="K68" s="445">
        <v>4</v>
      </c>
      <c r="L68" s="445">
        <v>4</v>
      </c>
      <c r="M68" s="445">
        <v>6</v>
      </c>
      <c r="N68" s="445">
        <v>66</v>
      </c>
    </row>
    <row r="69" spans="1:14">
      <c r="A69" s="444" t="s">
        <v>467</v>
      </c>
      <c r="B69" s="445">
        <v>4</v>
      </c>
      <c r="C69" s="445">
        <v>8</v>
      </c>
      <c r="D69" s="445">
        <v>2</v>
      </c>
      <c r="E69" s="445">
        <v>5</v>
      </c>
      <c r="F69" s="445">
        <v>6</v>
      </c>
      <c r="G69" s="445">
        <v>5</v>
      </c>
      <c r="H69" s="445">
        <v>4</v>
      </c>
      <c r="I69" s="445">
        <v>5</v>
      </c>
      <c r="J69" s="445">
        <v>4</v>
      </c>
      <c r="K69" s="445">
        <v>5</v>
      </c>
      <c r="L69" s="445">
        <v>1</v>
      </c>
      <c r="M69" s="445">
        <v>3</v>
      </c>
      <c r="N69" s="445">
        <f t="shared" ref="N69:N74" si="0">SUM(B69:M69)</f>
        <v>52</v>
      </c>
    </row>
    <row r="70" spans="1:14">
      <c r="A70" s="444">
        <v>2012</v>
      </c>
      <c r="B70" s="445">
        <v>2</v>
      </c>
      <c r="C70" s="445">
        <v>6</v>
      </c>
      <c r="D70" s="445">
        <v>8</v>
      </c>
      <c r="E70" s="445">
        <v>2</v>
      </c>
      <c r="F70" s="445">
        <v>4</v>
      </c>
      <c r="G70" s="445">
        <v>2</v>
      </c>
      <c r="H70" s="445">
        <v>5</v>
      </c>
      <c r="I70" s="445">
        <v>5</v>
      </c>
      <c r="J70" s="445">
        <v>3</v>
      </c>
      <c r="K70" s="445">
        <v>8</v>
      </c>
      <c r="L70" s="445">
        <v>4</v>
      </c>
      <c r="M70" s="445">
        <v>4</v>
      </c>
      <c r="N70" s="445">
        <f t="shared" si="0"/>
        <v>53</v>
      </c>
    </row>
    <row r="71" spans="1:14">
      <c r="A71" s="444">
        <v>2013</v>
      </c>
      <c r="B71" s="445">
        <v>4</v>
      </c>
      <c r="C71" s="445">
        <v>6</v>
      </c>
      <c r="D71" s="445">
        <v>5</v>
      </c>
      <c r="E71" s="445">
        <v>6</v>
      </c>
      <c r="F71" s="445">
        <v>1</v>
      </c>
      <c r="G71" s="445">
        <v>4</v>
      </c>
      <c r="H71" s="445">
        <v>4</v>
      </c>
      <c r="I71" s="445">
        <v>4</v>
      </c>
      <c r="J71" s="445">
        <v>5</v>
      </c>
      <c r="K71" s="445">
        <v>2</v>
      </c>
      <c r="L71" s="445">
        <v>4</v>
      </c>
      <c r="M71" s="445">
        <v>2</v>
      </c>
      <c r="N71" s="445">
        <f t="shared" si="0"/>
        <v>47</v>
      </c>
    </row>
    <row r="72" spans="1:14">
      <c r="A72" s="444">
        <v>2014</v>
      </c>
      <c r="B72" s="445">
        <v>6</v>
      </c>
      <c r="C72" s="445">
        <v>1</v>
      </c>
      <c r="D72" s="445">
        <v>1</v>
      </c>
      <c r="E72" s="445">
        <v>1</v>
      </c>
      <c r="F72" s="445">
        <v>1</v>
      </c>
      <c r="G72" s="445">
        <v>3</v>
      </c>
      <c r="H72" s="445">
        <v>7</v>
      </c>
      <c r="I72" s="445">
        <v>2</v>
      </c>
      <c r="J72" s="445">
        <v>2</v>
      </c>
      <c r="K72" s="445">
        <v>0</v>
      </c>
      <c r="L72" s="445">
        <v>1</v>
      </c>
      <c r="M72" s="445">
        <v>7</v>
      </c>
      <c r="N72" s="445">
        <f t="shared" si="0"/>
        <v>32</v>
      </c>
    </row>
    <row r="73" spans="1:14">
      <c r="A73" s="444">
        <v>2015</v>
      </c>
      <c r="B73" s="445">
        <v>5</v>
      </c>
      <c r="C73" s="445">
        <v>2</v>
      </c>
      <c r="D73" s="445">
        <v>7</v>
      </c>
      <c r="E73" s="445">
        <v>2</v>
      </c>
      <c r="F73" s="445">
        <v>0</v>
      </c>
      <c r="G73" s="445">
        <v>2</v>
      </c>
      <c r="H73" s="445">
        <v>1</v>
      </c>
      <c r="I73" s="445">
        <v>2</v>
      </c>
      <c r="J73" s="445">
        <v>2</v>
      </c>
      <c r="K73" s="445">
        <v>3</v>
      </c>
      <c r="L73" s="445">
        <v>3</v>
      </c>
      <c r="M73" s="445">
        <v>0</v>
      </c>
      <c r="N73" s="445">
        <f t="shared" si="0"/>
        <v>29</v>
      </c>
    </row>
    <row r="74" spans="1:14">
      <c r="A74" s="444">
        <v>2016</v>
      </c>
      <c r="B74" s="445">
        <v>4</v>
      </c>
      <c r="C74" s="445">
        <v>3</v>
      </c>
      <c r="D74" s="445">
        <v>3</v>
      </c>
      <c r="E74" s="445">
        <v>1</v>
      </c>
      <c r="F74" s="445">
        <v>6</v>
      </c>
      <c r="G74" s="445">
        <v>2</v>
      </c>
      <c r="H74" s="445">
        <v>2</v>
      </c>
      <c r="I74" s="445">
        <v>3</v>
      </c>
      <c r="J74" s="445">
        <v>4</v>
      </c>
      <c r="K74" s="445">
        <v>1</v>
      </c>
      <c r="L74" s="445">
        <v>2</v>
      </c>
      <c r="M74" s="445">
        <v>3</v>
      </c>
      <c r="N74" s="445">
        <f t="shared" si="0"/>
        <v>34</v>
      </c>
    </row>
    <row r="75" spans="1:14">
      <c r="A75" s="446">
        <v>2017</v>
      </c>
      <c r="B75" s="447">
        <v>5</v>
      </c>
      <c r="C75" s="447">
        <v>5</v>
      </c>
      <c r="D75" s="447">
        <v>3</v>
      </c>
      <c r="E75" s="447">
        <v>2</v>
      </c>
      <c r="F75" s="447">
        <v>6</v>
      </c>
      <c r="G75" s="447">
        <v>1</v>
      </c>
      <c r="H75" s="447">
        <v>3</v>
      </c>
      <c r="I75" s="447">
        <v>4</v>
      </c>
      <c r="J75" s="447">
        <v>2</v>
      </c>
      <c r="K75" s="447">
        <v>8</v>
      </c>
      <c r="L75" s="447"/>
      <c r="M75" s="447"/>
      <c r="N75" s="447">
        <v>39</v>
      </c>
    </row>
  </sheetData>
  <mergeCells count="7">
    <mergeCell ref="A2:D2"/>
    <mergeCell ref="A55:N55"/>
    <mergeCell ref="A56:N56"/>
    <mergeCell ref="A4:D4"/>
    <mergeCell ref="F4:H4"/>
    <mergeCell ref="A30:D30"/>
    <mergeCell ref="A36:H3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8"/>
  <sheetViews>
    <sheetView zoomScaleNormal="100" workbookViewId="0">
      <selection activeCell="C34" sqref="C34"/>
    </sheetView>
  </sheetViews>
  <sheetFormatPr baseColWidth="10" defaultColWidth="11.5703125" defaultRowHeight="12"/>
  <cols>
    <col min="1" max="1" width="17" style="156" customWidth="1"/>
    <col min="2" max="5" width="20" style="167" customWidth="1"/>
    <col min="6" max="11" width="20" style="155" customWidth="1"/>
    <col min="12" max="16384" width="11.5703125" style="156"/>
  </cols>
  <sheetData>
    <row r="1" spans="1:11" ht="12.75">
      <c r="A1" s="414" t="s">
        <v>496</v>
      </c>
      <c r="B1" s="397"/>
      <c r="C1" s="397"/>
      <c r="D1" s="397"/>
      <c r="E1" s="397"/>
      <c r="F1" s="398"/>
      <c r="G1" s="398"/>
      <c r="H1" s="398"/>
      <c r="I1" s="398"/>
      <c r="J1" s="398"/>
      <c r="K1" s="398"/>
    </row>
    <row r="2" spans="1:11" ht="31.5" customHeight="1">
      <c r="A2" s="640" t="s">
        <v>497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>
      <c r="E3" s="155"/>
    </row>
    <row r="4" spans="1:11" ht="12.75">
      <c r="A4" s="400" t="s">
        <v>469</v>
      </c>
      <c r="B4" s="415">
        <v>2008</v>
      </c>
      <c r="C4" s="415">
        <v>2009</v>
      </c>
      <c r="D4" s="415">
        <v>2010</v>
      </c>
      <c r="E4" s="415">
        <v>2011</v>
      </c>
      <c r="F4" s="415">
        <v>2012</v>
      </c>
      <c r="G4" s="415">
        <v>2013</v>
      </c>
      <c r="H4" s="415">
        <v>2014</v>
      </c>
      <c r="I4" s="415">
        <v>2015</v>
      </c>
      <c r="J4" s="415">
        <v>2016</v>
      </c>
      <c r="K4" s="415">
        <v>2017</v>
      </c>
    </row>
    <row r="5" spans="1:11" ht="12.75">
      <c r="A5" s="401" t="s">
        <v>470</v>
      </c>
      <c r="B5" s="402">
        <f>'12. TRANSFERENCIAS 2'!B6+'12. TRANSFERENCIAS 2'!B32+'12. TRANSFERENCIAS 2'!B58</f>
        <v>2037639.897724174</v>
      </c>
      <c r="C5" s="402">
        <f>'12. TRANSFERENCIAS 2'!C6+'12. TRANSFERENCIAS 2'!C32+'12. TRANSFERENCIAS 2'!C58</f>
        <v>2682789.9075251226</v>
      </c>
      <c r="D5" s="402">
        <f>'12. TRANSFERENCIAS 2'!D6+'12. TRANSFERENCIAS 2'!D32+'12. TRANSFERENCIAS 2'!D58</f>
        <v>2917749.4890824147</v>
      </c>
      <c r="E5" s="402">
        <f>'12. TRANSFERENCIAS 2'!E6+'12. TRANSFERENCIAS 2'!E32+'12. TRANSFERENCIAS 2'!E58</f>
        <v>2885886.1343818358</v>
      </c>
      <c r="F5" s="402">
        <f>'12. TRANSFERENCIAS 2'!F6+'12. TRANSFERENCIAS 2'!F32+'12. TRANSFERENCIAS 2'!F58</f>
        <v>2599069.3819712554</v>
      </c>
      <c r="G5" s="402">
        <f>'12. TRANSFERENCIAS 2'!G6+'12. TRANSFERENCIAS 2'!G32+'12. TRANSFERENCIAS 2'!G58</f>
        <v>1825852.1229200002</v>
      </c>
      <c r="H5" s="402">
        <f>'12. TRANSFERENCIAS 2'!H6+'12. TRANSFERENCIAS 2'!H32+'12. TRANSFERENCIAS 2'!H58</f>
        <v>1957001.4364799999</v>
      </c>
      <c r="I5" s="402">
        <f>'12. TRANSFERENCIAS 2'!I6+'12. TRANSFERENCIAS 2'!I32+'12. TRANSFERENCIAS 2'!I58</f>
        <v>2181241.04</v>
      </c>
      <c r="J5" s="402">
        <f>'12. TRANSFERENCIAS 2'!J6+'12. TRANSFERENCIAS 2'!J32+'12. TRANSFERENCIAS 2'!J58</f>
        <v>1553578.78</v>
      </c>
      <c r="K5" s="402">
        <f>'12. TRANSFERENCIAS 2'!K6+'12. TRANSFERENCIAS 2'!K32+'12. TRANSFERENCIAS 2'!K58</f>
        <v>1553792.23</v>
      </c>
    </row>
    <row r="6" spans="1:11" ht="12.75">
      <c r="A6" s="401" t="s">
        <v>471</v>
      </c>
      <c r="B6" s="402">
        <f>'12. TRANSFERENCIAS 2'!B7+'12. TRANSFERENCIAS 2'!B33+'12. TRANSFERENCIAS 2'!B59</f>
        <v>1332321904.9793286</v>
      </c>
      <c r="C6" s="402">
        <f>'12. TRANSFERENCIAS 2'!C7+'12. TRANSFERENCIAS 2'!C33+'12. TRANSFERENCIAS 2'!C59</f>
        <v>864662329.16954947</v>
      </c>
      <c r="D6" s="402">
        <f>'12. TRANSFERENCIAS 2'!D7+'12. TRANSFERENCIAS 2'!D33+'12. TRANSFERENCIAS 2'!D59</f>
        <v>794731907.35502791</v>
      </c>
      <c r="E6" s="402">
        <f>'12. TRANSFERENCIAS 2'!E7+'12. TRANSFERENCIAS 2'!E33+'12. TRANSFERENCIAS 2'!E59</f>
        <v>770582075.17868149</v>
      </c>
      <c r="F6" s="402">
        <f>'12. TRANSFERENCIAS 2'!F7+'12. TRANSFERENCIAS 2'!F33+'12. TRANSFERENCIAS 2'!F59</f>
        <v>1015864460.2310069</v>
      </c>
      <c r="G6" s="402">
        <f>'12. TRANSFERENCIAS 2'!G7+'12. TRANSFERENCIAS 2'!G33+'12. TRANSFERENCIAS 2'!G59</f>
        <v>1019235893.6981801</v>
      </c>
      <c r="H6" s="402">
        <f>'12. TRANSFERENCIAS 2'!H7+'12. TRANSFERENCIAS 2'!H33+'12. TRANSFERENCIAS 2'!H59</f>
        <v>748108985.49879992</v>
      </c>
      <c r="I6" s="402">
        <f>'12. TRANSFERENCIAS 2'!I7+'12. TRANSFERENCIAS 2'!I33+'12. TRANSFERENCIAS 2'!I59</f>
        <v>434978723.07999998</v>
      </c>
      <c r="J6" s="402">
        <f>'12. TRANSFERENCIAS 2'!J7+'12. TRANSFERENCIAS 2'!J33+'12. TRANSFERENCIAS 2'!J59</f>
        <v>397241204.63</v>
      </c>
      <c r="K6" s="402">
        <f>'12. TRANSFERENCIAS 2'!K7+'12. TRANSFERENCIAS 2'!K33+'12. TRANSFERENCIAS 2'!K59</f>
        <v>747001756.93000007</v>
      </c>
    </row>
    <row r="7" spans="1:11" ht="12.75">
      <c r="A7" s="401" t="s">
        <v>472</v>
      </c>
      <c r="B7" s="402">
        <f>'12. TRANSFERENCIAS 2'!B8+'12. TRANSFERENCIAS 2'!B34+'12. TRANSFERENCIAS 2'!B60</f>
        <v>32235283.822984003</v>
      </c>
      <c r="C7" s="402">
        <f>'12. TRANSFERENCIAS 2'!C8+'12. TRANSFERENCIAS 2'!C34+'12. TRANSFERENCIAS 2'!C60</f>
        <v>17362096.761994701</v>
      </c>
      <c r="D7" s="402">
        <f>'12. TRANSFERENCIAS 2'!D8+'12. TRANSFERENCIAS 2'!D34+'12. TRANSFERENCIAS 2'!D60</f>
        <v>7456589.6571504148</v>
      </c>
      <c r="E7" s="402">
        <f>'12. TRANSFERENCIAS 2'!E8+'12. TRANSFERENCIAS 2'!E34+'12. TRANSFERENCIAS 2'!E60</f>
        <v>10352474.048096461</v>
      </c>
      <c r="F7" s="402">
        <f>'12. TRANSFERENCIAS 2'!F8+'12. TRANSFERENCIAS 2'!F34+'12. TRANSFERENCIAS 2'!F60</f>
        <v>16258266.173091136</v>
      </c>
      <c r="G7" s="402">
        <f>'12. TRANSFERENCIAS 2'!G8+'12. TRANSFERENCIAS 2'!G34+'12. TRANSFERENCIAS 2'!G60</f>
        <v>23194328.901979998</v>
      </c>
      <c r="H7" s="402">
        <f>'12. TRANSFERENCIAS 2'!H8+'12. TRANSFERENCIAS 2'!H34+'12. TRANSFERENCIAS 2'!H60</f>
        <v>12359816.557359999</v>
      </c>
      <c r="I7" s="402">
        <f>'12. TRANSFERENCIAS 2'!I8+'12. TRANSFERENCIAS 2'!I34+'12. TRANSFERENCIAS 2'!I60</f>
        <v>12761019.199999999</v>
      </c>
      <c r="J7" s="402">
        <f>'12. TRANSFERENCIAS 2'!J8+'12. TRANSFERENCIAS 2'!J34+'12. TRANSFERENCIAS 2'!J60</f>
        <v>21528301.030000001</v>
      </c>
      <c r="K7" s="402">
        <f>'12. TRANSFERENCIAS 2'!K8+'12. TRANSFERENCIAS 2'!K34+'12. TRANSFERENCIAS 2'!K60</f>
        <v>30773506.550000001</v>
      </c>
    </row>
    <row r="8" spans="1:11" ht="12.75">
      <c r="A8" s="401" t="s">
        <v>473</v>
      </c>
      <c r="B8" s="402">
        <f>'12. TRANSFERENCIAS 2'!B9+'12. TRANSFERENCIAS 2'!B35+'12. TRANSFERENCIAS 2'!B61</f>
        <v>501658386.81776476</v>
      </c>
      <c r="C8" s="402">
        <f>'12. TRANSFERENCIAS 2'!C9+'12. TRANSFERENCIAS 2'!C35+'12. TRANSFERENCIAS 2'!C61</f>
        <v>581694791.97875822</v>
      </c>
      <c r="D8" s="402">
        <f>'12. TRANSFERENCIAS 2'!D9+'12. TRANSFERENCIAS 2'!D35+'12. TRANSFERENCIAS 2'!D61</f>
        <v>412482426.68868721</v>
      </c>
      <c r="E8" s="402">
        <f>'12. TRANSFERENCIAS 2'!E9+'12. TRANSFERENCIAS 2'!E35+'12. TRANSFERENCIAS 2'!E61</f>
        <v>743425104.79328167</v>
      </c>
      <c r="F8" s="402">
        <f>'12. TRANSFERENCIAS 2'!F9+'12. TRANSFERENCIAS 2'!F35+'12. TRANSFERENCIAS 2'!F61</f>
        <v>834558660.40025938</v>
      </c>
      <c r="G8" s="402">
        <f>'12. TRANSFERENCIAS 2'!G9+'12. TRANSFERENCIAS 2'!G35+'12. TRANSFERENCIAS 2'!G61</f>
        <v>495471646.29208004</v>
      </c>
      <c r="H8" s="402">
        <f>'12. TRANSFERENCIAS 2'!H9+'12. TRANSFERENCIAS 2'!H35+'12. TRANSFERENCIAS 2'!H61</f>
        <v>465207945.30327994</v>
      </c>
      <c r="I8" s="402">
        <f>'12. TRANSFERENCIAS 2'!I9+'12. TRANSFERENCIAS 2'!I35+'12. TRANSFERENCIAS 2'!I61</f>
        <v>453708276.44</v>
      </c>
      <c r="J8" s="402">
        <f>'12. TRANSFERENCIAS 2'!J9+'12. TRANSFERENCIAS 2'!J35+'12. TRANSFERENCIAS 2'!J61</f>
        <v>399551676.09000003</v>
      </c>
      <c r="K8" s="402">
        <f>'12. TRANSFERENCIAS 2'!K9+'12. TRANSFERENCIAS 2'!K35+'12. TRANSFERENCIAS 2'!K61</f>
        <v>500399031.78000003</v>
      </c>
    </row>
    <row r="9" spans="1:11" ht="12.75">
      <c r="A9" s="401" t="s">
        <v>474</v>
      </c>
      <c r="B9" s="402">
        <f>'12. TRANSFERENCIAS 2'!B10+'12. TRANSFERENCIAS 2'!B36+'12. TRANSFERENCIAS 2'!B62</f>
        <v>51057776.343486637</v>
      </c>
      <c r="C9" s="402">
        <f>'12. TRANSFERENCIAS 2'!C10+'12. TRANSFERENCIAS 2'!C36+'12. TRANSFERENCIAS 2'!C62</f>
        <v>20169722.014334258</v>
      </c>
      <c r="D9" s="402">
        <f>'12. TRANSFERENCIAS 2'!D10+'12. TRANSFERENCIAS 2'!D36+'12. TRANSFERENCIAS 2'!D62</f>
        <v>56291528.337267637</v>
      </c>
      <c r="E9" s="402">
        <f>'12. TRANSFERENCIAS 2'!E10+'12. TRANSFERENCIAS 2'!E36+'12. TRANSFERENCIAS 2'!E62</f>
        <v>93335995.954704985</v>
      </c>
      <c r="F9" s="402">
        <f>'12. TRANSFERENCIAS 2'!F10+'12. TRANSFERENCIAS 2'!F36+'12. TRANSFERENCIAS 2'!F62</f>
        <v>103933365.76069061</v>
      </c>
      <c r="G9" s="402">
        <f>'12. TRANSFERENCIAS 2'!G10+'12. TRANSFERENCIAS 2'!G36+'12. TRANSFERENCIAS 2'!G62</f>
        <v>35571156.607960001</v>
      </c>
      <c r="H9" s="402">
        <f>'12. TRANSFERENCIAS 2'!H10+'12. TRANSFERENCIAS 2'!H36+'12. TRANSFERENCIAS 2'!H62</f>
        <v>22621632.889839999</v>
      </c>
      <c r="I9" s="402">
        <f>'12. TRANSFERENCIAS 2'!I10+'12. TRANSFERENCIAS 2'!I36+'12. TRANSFERENCIAS 2'!I62</f>
        <v>31112361.829999998</v>
      </c>
      <c r="J9" s="402">
        <f>'12. TRANSFERENCIAS 2'!J10+'12. TRANSFERENCIAS 2'!J36+'12. TRANSFERENCIAS 2'!J62</f>
        <v>39934274.399999999</v>
      </c>
      <c r="K9" s="402">
        <f>'12. TRANSFERENCIAS 2'!K10+'12. TRANSFERENCIAS 2'!K36+'12. TRANSFERENCIAS 2'!K62</f>
        <v>37784704.710000001</v>
      </c>
    </row>
    <row r="10" spans="1:11" ht="12.75">
      <c r="A10" s="401" t="s">
        <v>475</v>
      </c>
      <c r="B10" s="402">
        <f>'12. TRANSFERENCIAS 2'!B11+'12. TRANSFERENCIAS 2'!B37+'12. TRANSFERENCIAS 2'!B63</f>
        <v>197276722.8137708</v>
      </c>
      <c r="C10" s="402">
        <f>'12. TRANSFERENCIAS 2'!C11+'12. TRANSFERENCIAS 2'!C37+'12. TRANSFERENCIAS 2'!C63</f>
        <v>256033968.66698673</v>
      </c>
      <c r="D10" s="402">
        <f>'12. TRANSFERENCIAS 2'!D11+'12. TRANSFERENCIAS 2'!D37+'12. TRANSFERENCIAS 2'!D63</f>
        <v>483863876.56651074</v>
      </c>
      <c r="E10" s="402">
        <f>'12. TRANSFERENCIAS 2'!E11+'12. TRANSFERENCIAS 2'!E37+'12. TRANSFERENCIAS 2'!E63</f>
        <v>522692115.00276071</v>
      </c>
      <c r="F10" s="402">
        <f>'12. TRANSFERENCIAS 2'!F11+'12. TRANSFERENCIAS 2'!F37+'12. TRANSFERENCIAS 2'!F63</f>
        <v>609316360.71507764</v>
      </c>
      <c r="G10" s="402">
        <f>'12. TRANSFERENCIAS 2'!G11+'12. TRANSFERENCIAS 2'!G37+'12. TRANSFERENCIAS 2'!G63</f>
        <v>629747254.24443996</v>
      </c>
      <c r="H10" s="402">
        <f>'12. TRANSFERENCIAS 2'!H11+'12. TRANSFERENCIAS 2'!H37+'12. TRANSFERENCIAS 2'!H63</f>
        <v>411623262.18224001</v>
      </c>
      <c r="I10" s="402">
        <f>'12. TRANSFERENCIAS 2'!I11+'12. TRANSFERENCIAS 2'!I37+'12. TRANSFERENCIAS 2'!I63</f>
        <v>265309848.54999998</v>
      </c>
      <c r="J10" s="402">
        <f>'12. TRANSFERENCIAS 2'!J11+'12. TRANSFERENCIAS 2'!J37+'12. TRANSFERENCIAS 2'!J63</f>
        <v>278735159.80000001</v>
      </c>
      <c r="K10" s="402">
        <f>'12. TRANSFERENCIAS 2'!K11+'12. TRANSFERENCIAS 2'!K37+'12. TRANSFERENCIAS 2'!K63</f>
        <v>235427248.88999999</v>
      </c>
    </row>
    <row r="11" spans="1:11" ht="12.75">
      <c r="A11" s="401" t="s">
        <v>476</v>
      </c>
      <c r="B11" s="402">
        <f>'12. TRANSFERENCIAS 2'!B12+'12. TRANSFERENCIAS 2'!B38+'12. TRANSFERENCIAS 2'!B64</f>
        <v>13186.780776316482</v>
      </c>
      <c r="C11" s="402">
        <f>'12. TRANSFERENCIAS 2'!C12+'12. TRANSFERENCIAS 2'!C38+'12. TRANSFERENCIAS 2'!C64</f>
        <v>11277.203526444284</v>
      </c>
      <c r="D11" s="402">
        <f>'12. TRANSFERENCIAS 2'!D12+'12. TRANSFERENCIAS 2'!D38+'12. TRANSFERENCIAS 2'!D64</f>
        <v>22442.175658171251</v>
      </c>
      <c r="E11" s="402">
        <f>'12. TRANSFERENCIAS 2'!E12+'12. TRANSFERENCIAS 2'!E38+'12. TRANSFERENCIAS 2'!E64</f>
        <v>5142.9157128230454</v>
      </c>
      <c r="F11" s="402">
        <f>'12. TRANSFERENCIAS 2'!F12+'12. TRANSFERENCIAS 2'!F38+'12. TRANSFERENCIAS 2'!F64</f>
        <v>8691.0249344109852</v>
      </c>
      <c r="G11" s="402">
        <f>'12. TRANSFERENCIAS 2'!G12+'12. TRANSFERENCIAS 2'!G38+'12. TRANSFERENCIAS 2'!G64</f>
        <v>17994.093239999998</v>
      </c>
      <c r="H11" s="402">
        <f>'12. TRANSFERENCIAS 2'!H12+'12. TRANSFERENCIAS 2'!H38+'12. TRANSFERENCIAS 2'!H64</f>
        <v>16281.536479999999</v>
      </c>
      <c r="I11" s="402">
        <f>'12. TRANSFERENCIAS 2'!I12+'12. TRANSFERENCIAS 2'!I38+'12. TRANSFERENCIAS 2'!I64</f>
        <v>47933.94</v>
      </c>
      <c r="J11" s="402">
        <f>'12. TRANSFERENCIAS 2'!J12+'12. TRANSFERENCIAS 2'!J38+'12. TRANSFERENCIAS 2'!J64</f>
        <v>33930</v>
      </c>
      <c r="K11" s="402">
        <f>'12. TRANSFERENCIAS 2'!K12+'12. TRANSFERENCIAS 2'!K38+'12. TRANSFERENCIAS 2'!K64</f>
        <v>20024.16</v>
      </c>
    </row>
    <row r="12" spans="1:11" ht="12.75">
      <c r="A12" s="401" t="s">
        <v>477</v>
      </c>
      <c r="B12" s="402">
        <f>'12. TRANSFERENCIAS 2'!B13+'12. TRANSFERENCIAS 2'!B39+'12. TRANSFERENCIAS 2'!B65</f>
        <v>250741998.31695116</v>
      </c>
      <c r="C12" s="402">
        <f>'12. TRANSFERENCIAS 2'!C13+'12. TRANSFERENCIAS 2'!C39+'12. TRANSFERENCIAS 2'!C65</f>
        <v>143603003.3838864</v>
      </c>
      <c r="D12" s="402">
        <f>'12. TRANSFERENCIAS 2'!D13+'12. TRANSFERENCIAS 2'!D39+'12. TRANSFERENCIAS 2'!D65</f>
        <v>130630810.13498613</v>
      </c>
      <c r="E12" s="402">
        <f>'12. TRANSFERENCIAS 2'!E13+'12. TRANSFERENCIAS 2'!E39+'12. TRANSFERENCIAS 2'!E65</f>
        <v>219739294.56000155</v>
      </c>
      <c r="F12" s="402">
        <f>'12. TRANSFERENCIAS 2'!F13+'12. TRANSFERENCIAS 2'!F39+'12. TRANSFERENCIAS 2'!F65</f>
        <v>396420697.22841984</v>
      </c>
      <c r="G12" s="402">
        <f>'12. TRANSFERENCIAS 2'!G13+'12. TRANSFERENCIAS 2'!G39+'12. TRANSFERENCIAS 2'!G65</f>
        <v>68682450.740199998</v>
      </c>
      <c r="H12" s="402">
        <f>'12. TRANSFERENCIAS 2'!H13+'12. TRANSFERENCIAS 2'!H39+'12. TRANSFERENCIAS 2'!H65</f>
        <v>150877029.51295999</v>
      </c>
      <c r="I12" s="402">
        <f>'12. TRANSFERENCIAS 2'!I13+'12. TRANSFERENCIAS 2'!I39+'12. TRANSFERENCIAS 2'!I65</f>
        <v>241732042.68000001</v>
      </c>
      <c r="J12" s="402">
        <f>'12. TRANSFERENCIAS 2'!J13+'12. TRANSFERENCIAS 2'!J39+'12. TRANSFERENCIAS 2'!J65</f>
        <v>174060577.40000001</v>
      </c>
      <c r="K12" s="402">
        <f>'12. TRANSFERENCIAS 2'!K13+'12. TRANSFERENCIAS 2'!K39+'12. TRANSFERENCIAS 2'!K65</f>
        <v>194920297.06</v>
      </c>
    </row>
    <row r="13" spans="1:11" ht="12.75">
      <c r="A13" s="401" t="s">
        <v>478</v>
      </c>
      <c r="B13" s="402">
        <f>'12. TRANSFERENCIAS 2'!B14+'12. TRANSFERENCIAS 2'!B40+'12. TRANSFERENCIAS 2'!B66</f>
        <v>67356765.200979695</v>
      </c>
      <c r="C13" s="402">
        <f>'12. TRANSFERENCIAS 2'!C14+'12. TRANSFERENCIAS 2'!C40+'12. TRANSFERENCIAS 2'!C66</f>
        <v>29419025.881064825</v>
      </c>
      <c r="D13" s="402">
        <f>'12. TRANSFERENCIAS 2'!D14+'12. TRANSFERENCIAS 2'!D40+'12. TRANSFERENCIAS 2'!D66</f>
        <v>22869909.017901029</v>
      </c>
      <c r="E13" s="402">
        <f>'12. TRANSFERENCIAS 2'!E14+'12. TRANSFERENCIAS 2'!E40+'12. TRANSFERENCIAS 2'!E66</f>
        <v>37913552.890751623</v>
      </c>
      <c r="F13" s="402">
        <f>'12. TRANSFERENCIAS 2'!F14+'12. TRANSFERENCIAS 2'!F40+'12. TRANSFERENCIAS 2'!F66</f>
        <v>33372077.119185343</v>
      </c>
      <c r="G13" s="402">
        <f>'12. TRANSFERENCIAS 2'!G14+'12. TRANSFERENCIAS 2'!G40+'12. TRANSFERENCIAS 2'!G66</f>
        <v>24907916.656780001</v>
      </c>
      <c r="H13" s="402">
        <f>'12. TRANSFERENCIAS 2'!H14+'12. TRANSFERENCIAS 2'!H40+'12. TRANSFERENCIAS 2'!H66</f>
        <v>18203655.401840001</v>
      </c>
      <c r="I13" s="402">
        <f>'12. TRANSFERENCIAS 2'!I14+'12. TRANSFERENCIAS 2'!I40+'12. TRANSFERENCIAS 2'!I66</f>
        <v>19226095.850000001</v>
      </c>
      <c r="J13" s="402">
        <f>'12. TRANSFERENCIAS 2'!J14+'12. TRANSFERENCIAS 2'!J40+'12. TRANSFERENCIAS 2'!J66</f>
        <v>15202767.09</v>
      </c>
      <c r="K13" s="402">
        <f>'12. TRANSFERENCIAS 2'!K14+'12. TRANSFERENCIAS 2'!K40+'12. TRANSFERENCIAS 2'!K66</f>
        <v>14035108.59</v>
      </c>
    </row>
    <row r="14" spans="1:11" ht="12.75">
      <c r="A14" s="401" t="s">
        <v>479</v>
      </c>
      <c r="B14" s="402">
        <f>'12. TRANSFERENCIAS 2'!B15+'12. TRANSFERENCIAS 2'!B41+'12. TRANSFERENCIAS 2'!B67</f>
        <v>12124101.537941579</v>
      </c>
      <c r="C14" s="402">
        <f>'12. TRANSFERENCIAS 2'!C15+'12. TRANSFERENCIAS 2'!C41+'12. TRANSFERENCIAS 2'!C67</f>
        <v>4938485.7920551421</v>
      </c>
      <c r="D14" s="402">
        <f>'12. TRANSFERENCIAS 2'!D15+'12. TRANSFERENCIAS 2'!D41+'12. TRANSFERENCIAS 2'!D67</f>
        <v>4586447.8802538551</v>
      </c>
      <c r="E14" s="402">
        <f>'12. TRANSFERENCIAS 2'!E15+'12. TRANSFERENCIAS 2'!E41+'12. TRANSFERENCIAS 2'!E67</f>
        <v>8485729.6713526193</v>
      </c>
      <c r="F14" s="402">
        <f>'12. TRANSFERENCIAS 2'!F15+'12. TRANSFERENCIAS 2'!F41+'12. TRANSFERENCIAS 2'!F67</f>
        <v>7778782.0031547062</v>
      </c>
      <c r="G14" s="402">
        <f>'12. TRANSFERENCIAS 2'!G15+'12. TRANSFERENCIAS 2'!G41+'12. TRANSFERENCIAS 2'!G67</f>
        <v>5030770.7192000002</v>
      </c>
      <c r="H14" s="402">
        <f>'12. TRANSFERENCIAS 2'!H15+'12. TRANSFERENCIAS 2'!H41+'12. TRANSFERENCIAS 2'!H67</f>
        <v>4481266.7911999999</v>
      </c>
      <c r="I14" s="402">
        <f>'12. TRANSFERENCIAS 2'!I15+'12. TRANSFERENCIAS 2'!I41+'12. TRANSFERENCIAS 2'!I67</f>
        <v>6282684.9800000004</v>
      </c>
      <c r="J14" s="402">
        <f>'12. TRANSFERENCIAS 2'!J15+'12. TRANSFERENCIAS 2'!J41+'12. TRANSFERENCIAS 2'!J67</f>
        <v>5384865.1699999999</v>
      </c>
      <c r="K14" s="402">
        <f>'12. TRANSFERENCIAS 2'!K15+'12. TRANSFERENCIAS 2'!K41+'12. TRANSFERENCIAS 2'!K67</f>
        <v>10425130.199999999</v>
      </c>
    </row>
    <row r="15" spans="1:11" ht="12.75">
      <c r="A15" s="401" t="s">
        <v>480</v>
      </c>
      <c r="B15" s="402">
        <f>'12. TRANSFERENCIAS 2'!B16+'12. TRANSFERENCIAS 2'!B42+'12. TRANSFERENCIAS 2'!B68</f>
        <v>83369187.72447972</v>
      </c>
      <c r="C15" s="402">
        <f>'12. TRANSFERENCIAS 2'!C16+'12. TRANSFERENCIAS 2'!C42+'12. TRANSFERENCIAS 2'!C68</f>
        <v>121588574.6759932</v>
      </c>
      <c r="D15" s="402">
        <f>'12. TRANSFERENCIAS 2'!D16+'12. TRANSFERENCIAS 2'!D42+'12. TRANSFERENCIAS 2'!D68</f>
        <v>83859562.787208542</v>
      </c>
      <c r="E15" s="402">
        <f>'12. TRANSFERENCIAS 2'!E16+'12. TRANSFERENCIAS 2'!E42+'12. TRANSFERENCIAS 2'!E68</f>
        <v>235060437.92280096</v>
      </c>
      <c r="F15" s="402">
        <f>'12. TRANSFERENCIAS 2'!F16+'12. TRANSFERENCIAS 2'!F42+'12. TRANSFERENCIAS 2'!F68</f>
        <v>401195537.93356752</v>
      </c>
      <c r="G15" s="402">
        <f>'12. TRANSFERENCIAS 2'!G16+'12. TRANSFERENCIAS 2'!G42+'12. TRANSFERENCIAS 2'!G68</f>
        <v>230490249.9151406</v>
      </c>
      <c r="H15" s="402">
        <f>'12. TRANSFERENCIAS 2'!H16+'12. TRANSFERENCIAS 2'!H42+'12. TRANSFERENCIAS 2'!H68</f>
        <v>288055484.03720003</v>
      </c>
      <c r="I15" s="402">
        <f>'12. TRANSFERENCIAS 2'!I16+'12. TRANSFERENCIAS 2'!I42+'12. TRANSFERENCIAS 2'!I68</f>
        <v>145700263.68000001</v>
      </c>
      <c r="J15" s="402">
        <f>'12. TRANSFERENCIAS 2'!J16+'12. TRANSFERENCIAS 2'!J42+'12. TRANSFERENCIAS 2'!J68</f>
        <v>73677188.530000001</v>
      </c>
      <c r="K15" s="402">
        <f>'12. TRANSFERENCIAS 2'!K16+'12. TRANSFERENCIAS 2'!K42+'12. TRANSFERENCIAS 2'!K68</f>
        <v>119358071.23999999</v>
      </c>
    </row>
    <row r="16" spans="1:11" ht="12.75">
      <c r="A16" s="401" t="s">
        <v>481</v>
      </c>
      <c r="B16" s="402">
        <f>'12. TRANSFERENCIAS 2'!B17+'12. TRANSFERENCIAS 2'!B43+'12. TRANSFERENCIAS 2'!B69</f>
        <v>155734539.24298778</v>
      </c>
      <c r="C16" s="402">
        <f>'12. TRANSFERENCIAS 2'!C17+'12. TRANSFERENCIAS 2'!C43+'12. TRANSFERENCIAS 2'!C69</f>
        <v>63676951.723635748</v>
      </c>
      <c r="D16" s="402">
        <f>'12. TRANSFERENCIAS 2'!D17+'12. TRANSFERENCIAS 2'!D43+'12. TRANSFERENCIAS 2'!D69</f>
        <v>104704001.41625033</v>
      </c>
      <c r="E16" s="402">
        <f>'12. TRANSFERENCIAS 2'!E17+'12. TRANSFERENCIAS 2'!E43+'12. TRANSFERENCIAS 2'!E69</f>
        <v>136496760.74062246</v>
      </c>
      <c r="F16" s="402">
        <f>'12. TRANSFERENCIAS 2'!F17+'12. TRANSFERENCIAS 2'!F43+'12. TRANSFERENCIAS 2'!F69</f>
        <v>129925948.56495766</v>
      </c>
      <c r="G16" s="402">
        <f>'12. TRANSFERENCIAS 2'!G17+'12. TRANSFERENCIAS 2'!G43+'12. TRANSFERENCIAS 2'!G69</f>
        <v>93695808.519779995</v>
      </c>
      <c r="H16" s="402">
        <f>'12. TRANSFERENCIAS 2'!H17+'12. TRANSFERENCIAS 2'!H43+'12. TRANSFERENCIAS 2'!H69</f>
        <v>45498783.084800005</v>
      </c>
      <c r="I16" s="402">
        <f>'12. TRANSFERENCIAS 2'!I17+'12. TRANSFERENCIAS 2'!I43+'12. TRANSFERENCIAS 2'!I69</f>
        <v>66478640.479999997</v>
      </c>
      <c r="J16" s="402">
        <f>'12. TRANSFERENCIAS 2'!J17+'12. TRANSFERENCIAS 2'!J43+'12. TRANSFERENCIAS 2'!J69</f>
        <v>60847155.209999993</v>
      </c>
      <c r="K16" s="402">
        <f>'12. TRANSFERENCIAS 2'!K17+'12. TRANSFERENCIAS 2'!K43+'12. TRANSFERENCIAS 2'!K69</f>
        <v>100651793.22999999</v>
      </c>
    </row>
    <row r="17" spans="1:11" ht="12.75">
      <c r="A17" s="401" t="s">
        <v>482</v>
      </c>
      <c r="B17" s="402">
        <f>'12. TRANSFERENCIAS 2'!B18+'12. TRANSFERENCIAS 2'!B44+'12. TRANSFERENCIAS 2'!B70</f>
        <v>298011459.04555273</v>
      </c>
      <c r="C17" s="402">
        <f>'12. TRANSFERENCIAS 2'!C18+'12. TRANSFERENCIAS 2'!C44+'12. TRANSFERENCIAS 2'!C70</f>
        <v>408525371.9003821</v>
      </c>
      <c r="D17" s="402">
        <f>'12. TRANSFERENCIAS 2'!D18+'12. TRANSFERENCIAS 2'!D44+'12. TRANSFERENCIAS 2'!D70</f>
        <v>475092519.6333521</v>
      </c>
      <c r="E17" s="402">
        <f>'12. TRANSFERENCIAS 2'!E18+'12. TRANSFERENCIAS 2'!E44+'12. TRANSFERENCIAS 2'!E70</f>
        <v>533515484.51588351</v>
      </c>
      <c r="F17" s="402">
        <f>'12. TRANSFERENCIAS 2'!F18+'12. TRANSFERENCIAS 2'!F44+'12. TRANSFERENCIAS 2'!F70</f>
        <v>607324121.93845201</v>
      </c>
      <c r="G17" s="402">
        <f>'12. TRANSFERENCIAS 2'!G18+'12. TRANSFERENCIAS 2'!G44+'12. TRANSFERENCIAS 2'!G70</f>
        <v>601975757.91471994</v>
      </c>
      <c r="H17" s="402">
        <f>'12. TRANSFERENCIAS 2'!H18+'12. TRANSFERENCIAS 2'!H44+'12. TRANSFERENCIAS 2'!H70</f>
        <v>408796725.35535997</v>
      </c>
      <c r="I17" s="402">
        <f>'12. TRANSFERENCIAS 2'!I18+'12. TRANSFERENCIAS 2'!I44+'12. TRANSFERENCIAS 2'!I70</f>
        <v>345426174.19</v>
      </c>
      <c r="J17" s="402">
        <f>'12. TRANSFERENCIAS 2'!J18+'12. TRANSFERENCIAS 2'!J44+'12. TRANSFERENCIAS 2'!J70</f>
        <v>310235381.54000002</v>
      </c>
      <c r="K17" s="402">
        <f>'12. TRANSFERENCIAS 2'!K18+'12. TRANSFERENCIAS 2'!K44+'12. TRANSFERENCIAS 2'!K70</f>
        <v>314230910.49000001</v>
      </c>
    </row>
    <row r="18" spans="1:11" ht="12.75">
      <c r="A18" s="401" t="s">
        <v>483</v>
      </c>
      <c r="B18" s="402">
        <f>'12. TRANSFERENCIAS 2'!B19+'12. TRANSFERENCIAS 2'!B45+'12. TRANSFERENCIAS 2'!B71</f>
        <v>1059665.7928002398</v>
      </c>
      <c r="C18" s="402">
        <f>'12. TRANSFERENCIAS 2'!C19+'12. TRANSFERENCIAS 2'!C45+'12. TRANSFERENCIAS 2'!C71</f>
        <v>1697802.6951710866</v>
      </c>
      <c r="D18" s="402">
        <f>'12. TRANSFERENCIAS 2'!D19+'12. TRANSFERENCIAS 2'!D45+'12. TRANSFERENCIAS 2'!D71</f>
        <v>1663173.6381679007</v>
      </c>
      <c r="E18" s="402">
        <f>'12. TRANSFERENCIAS 2'!E19+'12. TRANSFERENCIAS 2'!E45+'12. TRANSFERENCIAS 2'!E71</f>
        <v>2417239.1047222111</v>
      </c>
      <c r="F18" s="402">
        <f>'12. TRANSFERENCIAS 2'!F19+'12. TRANSFERENCIAS 2'!F45+'12. TRANSFERENCIAS 2'!F71</f>
        <v>2208583.4398764428</v>
      </c>
      <c r="G18" s="402">
        <f>'12. TRANSFERENCIAS 2'!G19+'12. TRANSFERENCIAS 2'!G45+'12. TRANSFERENCIAS 2'!G71</f>
        <v>1739908.2035400001</v>
      </c>
      <c r="H18" s="402">
        <f>'12. TRANSFERENCIAS 2'!H19+'12. TRANSFERENCIAS 2'!H45+'12. TRANSFERENCIAS 2'!H71</f>
        <v>2045578.206</v>
      </c>
      <c r="I18" s="402">
        <f>'12. TRANSFERENCIAS 2'!I19+'12. TRANSFERENCIAS 2'!I45+'12. TRANSFERENCIAS 2'!I71</f>
        <v>2821838.08</v>
      </c>
      <c r="J18" s="402">
        <f>'12. TRANSFERENCIAS 2'!J19+'12. TRANSFERENCIAS 2'!J45+'12. TRANSFERENCIAS 2'!J71</f>
        <v>2970444</v>
      </c>
      <c r="K18" s="402">
        <f>'12. TRANSFERENCIAS 2'!K19+'12. TRANSFERENCIAS 2'!K45+'12. TRANSFERENCIAS 2'!K71</f>
        <v>2831712.92</v>
      </c>
    </row>
    <row r="19" spans="1:11" ht="12.75">
      <c r="A19" s="401" t="s">
        <v>484</v>
      </c>
      <c r="B19" s="402">
        <f>'12. TRANSFERENCIAS 2'!B20+'12. TRANSFERENCIAS 2'!B46+'12. TRANSFERENCIAS 2'!B72</f>
        <v>233783431.93630555</v>
      </c>
      <c r="C19" s="402">
        <f>'12. TRANSFERENCIAS 2'!C20+'12. TRANSFERENCIAS 2'!C46+'12. TRANSFERENCIAS 2'!C72</f>
        <v>95008444.96867387</v>
      </c>
      <c r="D19" s="402">
        <f>'12. TRANSFERENCIAS 2'!D20+'12. TRANSFERENCIAS 2'!D46+'12. TRANSFERENCIAS 2'!D72</f>
        <v>117783126.49145791</v>
      </c>
      <c r="E19" s="402">
        <f>'12. TRANSFERENCIAS 2'!E20+'12. TRANSFERENCIAS 2'!E46+'12. TRANSFERENCIAS 2'!E72</f>
        <v>186330859.39603898</v>
      </c>
      <c r="F19" s="402">
        <f>'12. TRANSFERENCIAS 2'!F20+'12. TRANSFERENCIAS 2'!F46+'12. TRANSFERENCIAS 2'!F72</f>
        <v>199901478.77317116</v>
      </c>
      <c r="G19" s="402">
        <f>'12. TRANSFERENCIAS 2'!G20+'12. TRANSFERENCIAS 2'!G46+'12. TRANSFERENCIAS 2'!G72</f>
        <v>145750025.89083999</v>
      </c>
      <c r="H19" s="402">
        <f>'12. TRANSFERENCIAS 2'!H20+'12. TRANSFERENCIAS 2'!H46+'12. TRANSFERENCIAS 2'!H72</f>
        <v>91464145.30776</v>
      </c>
      <c r="I19" s="402">
        <f>'12. TRANSFERENCIAS 2'!I20+'12. TRANSFERENCIAS 2'!I46+'12. TRANSFERENCIAS 2'!I72</f>
        <v>132132732.88</v>
      </c>
      <c r="J19" s="402">
        <f>'12. TRANSFERENCIAS 2'!J20+'12. TRANSFERENCIAS 2'!J46+'12. TRANSFERENCIAS 2'!J72</f>
        <v>87032168.450000003</v>
      </c>
      <c r="K19" s="402">
        <f>'12. TRANSFERENCIAS 2'!K20+'12. TRANSFERENCIAS 2'!K46+'12. TRANSFERENCIAS 2'!K72</f>
        <v>127482846.75</v>
      </c>
    </row>
    <row r="20" spans="1:11" ht="12.75">
      <c r="A20" s="401" t="s">
        <v>485</v>
      </c>
      <c r="B20" s="402">
        <f>'12. TRANSFERENCIAS 2'!B21+'12. TRANSFERENCIAS 2'!B47+'12. TRANSFERENCIAS 2'!B73</f>
        <v>418151.15014961758</v>
      </c>
      <c r="C20" s="402">
        <f>'12. TRANSFERENCIAS 2'!C21+'12. TRANSFERENCIAS 2'!C47+'12. TRANSFERENCIAS 2'!C73</f>
        <v>477062.15524675179</v>
      </c>
      <c r="D20" s="402">
        <f>'12. TRANSFERENCIAS 2'!D21+'12. TRANSFERENCIAS 2'!D47+'12. TRANSFERENCIAS 2'!D73</f>
        <v>114580.23345233868</v>
      </c>
      <c r="E20" s="402">
        <f>'12. TRANSFERENCIAS 2'!E21+'12. TRANSFERENCIAS 2'!E47+'12. TRANSFERENCIAS 2'!E73</f>
        <v>488981.38280839717</v>
      </c>
      <c r="F20" s="402">
        <f>'12. TRANSFERENCIAS 2'!F21+'12. TRANSFERENCIAS 2'!F47+'12. TRANSFERENCIAS 2'!F73</f>
        <v>589887.75891903555</v>
      </c>
      <c r="G20" s="402">
        <f>'12. TRANSFERENCIAS 2'!G21+'12. TRANSFERENCIAS 2'!G47+'12. TRANSFERENCIAS 2'!G73</f>
        <v>414056.74178000004</v>
      </c>
      <c r="H20" s="402">
        <f>'12. TRANSFERENCIAS 2'!H21+'12. TRANSFERENCIAS 2'!H47+'12. TRANSFERENCIAS 2'!H73</f>
        <v>465466.93167999998</v>
      </c>
      <c r="I20" s="402">
        <f>'12. TRANSFERENCIAS 2'!I21+'12. TRANSFERENCIAS 2'!I47+'12. TRANSFERENCIAS 2'!I73</f>
        <v>486813</v>
      </c>
      <c r="J20" s="402">
        <f>'12. TRANSFERENCIAS 2'!J21+'12. TRANSFERENCIAS 2'!J47+'12. TRANSFERENCIAS 2'!J73</f>
        <v>105507</v>
      </c>
      <c r="K20" s="402">
        <f>'12. TRANSFERENCIAS 2'!K21+'12. TRANSFERENCIAS 2'!K47+'12. TRANSFERENCIAS 2'!K73</f>
        <v>80124</v>
      </c>
    </row>
    <row r="21" spans="1:11" ht="12.75">
      <c r="A21" s="401" t="s">
        <v>486</v>
      </c>
      <c r="B21" s="402">
        <f>'12. TRANSFERENCIAS 2'!B22+'12. TRANSFERENCIAS 2'!B48+'12. TRANSFERENCIAS 2'!B74</f>
        <v>1551357.1201049828</v>
      </c>
      <c r="C21" s="402">
        <f>'12. TRANSFERENCIAS 2'!C22+'12. TRANSFERENCIAS 2'!C48+'12. TRANSFERENCIAS 2'!C74</f>
        <v>1859395.4470035345</v>
      </c>
      <c r="D21" s="402">
        <f>'12. TRANSFERENCIAS 2'!D22+'12. TRANSFERENCIAS 2'!D48+'12. TRANSFERENCIAS 2'!D74</f>
        <v>1986445.1567431935</v>
      </c>
      <c r="E21" s="402">
        <f>'12. TRANSFERENCIAS 2'!E22+'12. TRANSFERENCIAS 2'!E48+'12. TRANSFERENCIAS 2'!E74</f>
        <v>2207435.8189031449</v>
      </c>
      <c r="F21" s="402">
        <f>'12. TRANSFERENCIAS 2'!F22+'12. TRANSFERENCIAS 2'!F48+'12. TRANSFERENCIAS 2'!F74</f>
        <v>3050291.1766951731</v>
      </c>
      <c r="G21" s="402">
        <f>'12. TRANSFERENCIAS 2'!G22+'12. TRANSFERENCIAS 2'!G48+'12. TRANSFERENCIAS 2'!G74</f>
        <v>5120161.9310600003</v>
      </c>
      <c r="H21" s="402">
        <f>'12. TRANSFERENCIAS 2'!H22+'12. TRANSFERENCIAS 2'!H48+'12. TRANSFERENCIAS 2'!H74</f>
        <v>4484740.0181599995</v>
      </c>
      <c r="I21" s="402">
        <f>'12. TRANSFERENCIAS 2'!I22+'12. TRANSFERENCIAS 2'!I48+'12. TRANSFERENCIAS 2'!I74</f>
        <v>5576767.3899999997</v>
      </c>
      <c r="J21" s="402">
        <f>'12. TRANSFERENCIAS 2'!J22+'12. TRANSFERENCIAS 2'!J48+'12. TRANSFERENCIAS 2'!J74</f>
        <v>7070181</v>
      </c>
      <c r="K21" s="402">
        <f>'12. TRANSFERENCIAS 2'!K22+'12. TRANSFERENCIAS 2'!K48+'12. TRANSFERENCIAS 2'!K74</f>
        <v>5998792.4299999997</v>
      </c>
    </row>
    <row r="22" spans="1:11" ht="12.75">
      <c r="A22" s="401" t="s">
        <v>487</v>
      </c>
      <c r="B22" s="402">
        <f>'12. TRANSFERENCIAS 2'!B23+'12. TRANSFERENCIAS 2'!B49+'12. TRANSFERENCIAS 2'!B75</f>
        <v>319895057.78610307</v>
      </c>
      <c r="C22" s="402">
        <f>'12. TRANSFERENCIAS 2'!C23+'12. TRANSFERENCIAS 2'!C49+'12. TRANSFERENCIAS 2'!C75</f>
        <v>446120183.02466661</v>
      </c>
      <c r="D22" s="402">
        <f>'12. TRANSFERENCIAS 2'!D23+'12. TRANSFERENCIAS 2'!D49+'12. TRANSFERENCIAS 2'!D75</f>
        <v>345257085.01441556</v>
      </c>
      <c r="E22" s="402">
        <f>'12. TRANSFERENCIAS 2'!E23+'12. TRANSFERENCIAS 2'!E49+'12. TRANSFERENCIAS 2'!E75</f>
        <v>500118580.46051222</v>
      </c>
      <c r="F22" s="402">
        <f>'12. TRANSFERENCIAS 2'!F23+'12. TRANSFERENCIAS 2'!F49+'12. TRANSFERENCIAS 2'!F75</f>
        <v>421321618.27921975</v>
      </c>
      <c r="G22" s="402">
        <f>'12. TRANSFERENCIAS 2'!G23+'12. TRANSFERENCIAS 2'!G49+'12. TRANSFERENCIAS 2'!G75</f>
        <v>362196812.46267998</v>
      </c>
      <c r="H22" s="402">
        <f>'12. TRANSFERENCIAS 2'!H23+'12. TRANSFERENCIAS 2'!H49+'12. TRANSFERENCIAS 2'!H75</f>
        <v>303773207.83976001</v>
      </c>
      <c r="I22" s="402">
        <f>'12. TRANSFERENCIAS 2'!I23+'12. TRANSFERENCIAS 2'!I49+'12. TRANSFERENCIAS 2'!I75</f>
        <v>287963588.88</v>
      </c>
      <c r="J22" s="402">
        <f>'12. TRANSFERENCIAS 2'!J23+'12. TRANSFERENCIAS 2'!J49+'12. TRANSFERENCIAS 2'!J75</f>
        <v>225809459.91</v>
      </c>
      <c r="K22" s="402">
        <f>'12. TRANSFERENCIAS 2'!K23+'12. TRANSFERENCIAS 2'!K49+'12. TRANSFERENCIAS 2'!K75</f>
        <v>128222040.74000001</v>
      </c>
    </row>
    <row r="23" spans="1:11" ht="12.75">
      <c r="A23" s="401" t="s">
        <v>488</v>
      </c>
      <c r="B23" s="402">
        <f>'12. TRANSFERENCIAS 2'!B24+'12. TRANSFERENCIAS 2'!B50+'12. TRANSFERENCIAS 2'!B76</f>
        <v>438974376.79479349</v>
      </c>
      <c r="C23" s="402">
        <f>'12. TRANSFERENCIAS 2'!C24+'12. TRANSFERENCIAS 2'!C50+'12. TRANSFERENCIAS 2'!C76</f>
        <v>147895217.80337313</v>
      </c>
      <c r="D23" s="402">
        <f>'12. TRANSFERENCIAS 2'!D24+'12. TRANSFERENCIAS 2'!D50+'12. TRANSFERENCIAS 2'!D76</f>
        <v>206278603.05626643</v>
      </c>
      <c r="E23" s="402">
        <f>'12. TRANSFERENCIAS 2'!E24+'12. TRANSFERENCIAS 2'!E50+'12. TRANSFERENCIAS 2'!E76</f>
        <v>261270045.80078006</v>
      </c>
      <c r="F23" s="402">
        <f>'12. TRANSFERENCIAS 2'!F24+'12. TRANSFERENCIAS 2'!F50+'12. TRANSFERENCIAS 2'!F76</f>
        <v>227450184.85691136</v>
      </c>
      <c r="G23" s="402">
        <f>'12. TRANSFERENCIAS 2'!G24+'12. TRANSFERENCIAS 2'!G50+'12. TRANSFERENCIAS 2'!G76</f>
        <v>128872727.3241</v>
      </c>
      <c r="H23" s="402">
        <f>'12. TRANSFERENCIAS 2'!H24+'12. TRANSFERENCIAS 2'!H50+'12. TRANSFERENCIAS 2'!H76</f>
        <v>85954084.161439985</v>
      </c>
      <c r="I23" s="402">
        <f>'12. TRANSFERENCIAS 2'!I24+'12. TRANSFERENCIAS 2'!I50+'12. TRANSFERENCIAS 2'!I76</f>
        <v>93811156.810000002</v>
      </c>
      <c r="J23" s="402">
        <f>'12. TRANSFERENCIAS 2'!J24+'12. TRANSFERENCIAS 2'!J50+'12. TRANSFERENCIAS 2'!J76</f>
        <v>43139786.490000002</v>
      </c>
      <c r="K23" s="402">
        <f>'12. TRANSFERENCIAS 2'!K24+'12. TRANSFERENCIAS 2'!K50+'12. TRANSFERENCIAS 2'!K76</f>
        <v>78529964.189999998</v>
      </c>
    </row>
    <row r="24" spans="1:11" ht="12.75">
      <c r="A24" s="401" t="s">
        <v>489</v>
      </c>
      <c r="B24" s="402">
        <f>'12. TRANSFERENCIAS 2'!B25+'12. TRANSFERENCIAS 2'!B51+'12. TRANSFERENCIAS 2'!B77</f>
        <v>5412573.0853502769</v>
      </c>
      <c r="C24" s="402">
        <f>'12. TRANSFERENCIAS 2'!C25+'12. TRANSFERENCIAS 2'!C51+'12. TRANSFERENCIAS 2'!C77</f>
        <v>5377922.3562381808</v>
      </c>
      <c r="D24" s="402">
        <f>'12. TRANSFERENCIAS 2'!D25+'12. TRANSFERENCIAS 2'!D51+'12. TRANSFERENCIAS 2'!D77</f>
        <v>5306423.5924795112</v>
      </c>
      <c r="E24" s="402">
        <f>'12. TRANSFERENCIAS 2'!E25+'12. TRANSFERENCIAS 2'!E51+'12. TRANSFERENCIAS 2'!E77</f>
        <v>5455625.3564978996</v>
      </c>
      <c r="F24" s="402">
        <f>'12. TRANSFERENCIAS 2'!F25+'12. TRANSFERENCIAS 2'!F51+'12. TRANSFERENCIAS 2'!F77</f>
        <v>6632227.77506366</v>
      </c>
      <c r="G24" s="402">
        <f>'12. TRANSFERENCIAS 2'!G25+'12. TRANSFERENCIAS 2'!G51+'12. TRANSFERENCIAS 2'!G77</f>
        <v>12665687.741540002</v>
      </c>
      <c r="H24" s="402">
        <f>'12. TRANSFERENCIAS 2'!H25+'12. TRANSFERENCIAS 2'!H51+'12. TRANSFERENCIAS 2'!H77</f>
        <v>11693266.029920001</v>
      </c>
      <c r="I24" s="402">
        <f>'12. TRANSFERENCIAS 2'!I25+'12. TRANSFERENCIAS 2'!I51+'12. TRANSFERENCIAS 2'!I77</f>
        <v>8850417.8399999999</v>
      </c>
      <c r="J24" s="402">
        <f>'12. TRANSFERENCIAS 2'!J25+'12. TRANSFERENCIAS 2'!J51+'12. TRANSFERENCIAS 2'!J77</f>
        <v>40099774.409999996</v>
      </c>
      <c r="K24" s="402">
        <f>'12. TRANSFERENCIAS 2'!K25+'12. TRANSFERENCIAS 2'!K51+'12. TRANSFERENCIAS 2'!K77</f>
        <v>12348083.77</v>
      </c>
    </row>
    <row r="25" spans="1:11" ht="12.75">
      <c r="A25" s="401" t="s">
        <v>490</v>
      </c>
      <c r="B25" s="402">
        <f>'12. TRANSFERENCIAS 2'!B26+'12. TRANSFERENCIAS 2'!B52+'12. TRANSFERENCIAS 2'!B78</f>
        <v>241942667.06183195</v>
      </c>
      <c r="C25" s="402">
        <f>'12. TRANSFERENCIAS 2'!C26+'12. TRANSFERENCIAS 2'!C52+'12. TRANSFERENCIAS 2'!C78</f>
        <v>293447473.05829656</v>
      </c>
      <c r="D25" s="402">
        <f>'12. TRANSFERENCIAS 2'!D26+'12. TRANSFERENCIAS 2'!D52+'12. TRANSFERENCIAS 2'!D78</f>
        <v>260812911.31111979</v>
      </c>
      <c r="E25" s="402">
        <f>'12. TRANSFERENCIAS 2'!E26+'12. TRANSFERENCIAS 2'!E52+'12. TRANSFERENCIAS 2'!E78</f>
        <v>397361014.89526153</v>
      </c>
      <c r="F25" s="402">
        <f>'12. TRANSFERENCIAS 2'!F26+'12. TRANSFERENCIAS 2'!F52+'12. TRANSFERENCIAS 2'!F78</f>
        <v>377115469.54351628</v>
      </c>
      <c r="G25" s="402">
        <f>'12. TRANSFERENCIAS 2'!G26+'12. TRANSFERENCIAS 2'!G52+'12. TRANSFERENCIAS 2'!G78</f>
        <v>275624663.60460001</v>
      </c>
      <c r="H25" s="402">
        <f>'12. TRANSFERENCIAS 2'!H26+'12. TRANSFERENCIAS 2'!H52+'12. TRANSFERENCIAS 2'!H78</f>
        <v>237485100.33135998</v>
      </c>
      <c r="I25" s="402">
        <f>'12. TRANSFERENCIAS 2'!I26+'12. TRANSFERENCIAS 2'!I52+'12. TRANSFERENCIAS 2'!I78</f>
        <v>177276591.92000002</v>
      </c>
      <c r="J25" s="402">
        <f>'12. TRANSFERENCIAS 2'!J26+'12. TRANSFERENCIAS 2'!J52+'12. TRANSFERENCIAS 2'!J78</f>
        <v>122134194.66</v>
      </c>
      <c r="K25" s="402">
        <f>'12. TRANSFERENCIAS 2'!K26+'12. TRANSFERENCIAS 2'!K52+'12. TRANSFERENCIAS 2'!K78</f>
        <v>133457845.87</v>
      </c>
    </row>
    <row r="26" spans="1:11" ht="12.75">
      <c r="A26" s="401" t="s">
        <v>491</v>
      </c>
      <c r="B26" s="402">
        <f>'12. TRANSFERENCIAS 2'!B27+'12. TRANSFERENCIAS 2'!B53+'12. TRANSFERENCIAS 2'!B79</f>
        <v>1527023.974048265</v>
      </c>
      <c r="C26" s="402">
        <f>'12. TRANSFERENCIAS 2'!C27+'12. TRANSFERENCIAS 2'!C53+'12. TRANSFERENCIAS 2'!C79</f>
        <v>1192003.3157302772</v>
      </c>
      <c r="D26" s="402">
        <f>'12. TRANSFERENCIAS 2'!D27+'12. TRANSFERENCIAS 2'!D53+'12. TRANSFERENCIAS 2'!D79</f>
        <v>1383842.7831051038</v>
      </c>
      <c r="E26" s="402">
        <f>'12. TRANSFERENCIAS 2'!E27+'12. TRANSFERENCIAS 2'!E53+'12. TRANSFERENCIAS 2'!E79</f>
        <v>1561706.6010984238</v>
      </c>
      <c r="F26" s="402">
        <f>'12. TRANSFERENCIAS 2'!F27+'12. TRANSFERENCIAS 2'!F53+'12. TRANSFERENCIAS 2'!F79</f>
        <v>2013543.9280217586</v>
      </c>
      <c r="G26" s="402">
        <f>'12. TRANSFERENCIAS 2'!G27+'12. TRANSFERENCIAS 2'!G53+'12. TRANSFERENCIAS 2'!G79</f>
        <v>1576367.84188</v>
      </c>
      <c r="H26" s="402">
        <f>'12. TRANSFERENCIAS 2'!H27+'12. TRANSFERENCIAS 2'!H53+'12. TRANSFERENCIAS 2'!H79</f>
        <v>3115735.2936800001</v>
      </c>
      <c r="I26" s="402">
        <f>'12. TRANSFERENCIAS 2'!I27+'12. TRANSFERENCIAS 2'!I53+'12. TRANSFERENCIAS 2'!I79</f>
        <v>2117818.94</v>
      </c>
      <c r="J26" s="402">
        <f>'12. TRANSFERENCIAS 2'!J27+'12. TRANSFERENCIAS 2'!J53+'12. TRANSFERENCIAS 2'!J79</f>
        <v>2559411.46</v>
      </c>
      <c r="K26" s="402">
        <f>'12. TRANSFERENCIAS 2'!K27+'12. TRANSFERENCIAS 2'!K53+'12. TRANSFERENCIAS 2'!K79</f>
        <v>2039436.09</v>
      </c>
    </row>
    <row r="27" spans="1:11" ht="12.75">
      <c r="A27" s="401" t="s">
        <v>492</v>
      </c>
      <c r="B27" s="402">
        <f>'12. TRANSFERENCIAS 2'!B28+'12. TRANSFERENCIAS 2'!B54+'12. TRANSFERENCIAS 2'!B80</f>
        <v>799467984.01479232</v>
      </c>
      <c r="C27" s="402">
        <f>'12. TRANSFERENCIAS 2'!C28+'12. TRANSFERENCIAS 2'!C54+'12. TRANSFERENCIAS 2'!C80</f>
        <v>351246840.05158681</v>
      </c>
      <c r="D27" s="402">
        <f>'12. TRANSFERENCIAS 2'!D28+'12. TRANSFERENCIAS 2'!D54+'12. TRANSFERENCIAS 2'!D80</f>
        <v>278801911.42170143</v>
      </c>
      <c r="E27" s="402">
        <f>'12. TRANSFERENCIAS 2'!E28+'12. TRANSFERENCIAS 2'!E54+'12. TRANSFERENCIAS 2'!E80</f>
        <v>459989094.08042836</v>
      </c>
      <c r="F27" s="402">
        <f>'12. TRANSFERENCIAS 2'!F28+'12. TRANSFERENCIAS 2'!F54+'12. TRANSFERENCIAS 2'!F80</f>
        <v>386564323.69621229</v>
      </c>
      <c r="G27" s="402">
        <f>'12. TRANSFERENCIAS 2'!G28+'12. TRANSFERENCIAS 2'!G54+'12. TRANSFERENCIAS 2'!G80</f>
        <v>304535228.32422</v>
      </c>
      <c r="H27" s="402">
        <f>'12. TRANSFERENCIAS 2'!H28+'12. TRANSFERENCIAS 2'!H54+'12. TRANSFERENCIAS 2'!H80</f>
        <v>279236762.82183999</v>
      </c>
      <c r="I27" s="402">
        <f>'12. TRANSFERENCIAS 2'!I28+'12. TRANSFERENCIAS 2'!I54+'12. TRANSFERENCIAS 2'!I80</f>
        <v>259060548.84</v>
      </c>
      <c r="J27" s="402">
        <f>'12. TRANSFERENCIAS 2'!J28+'12. TRANSFERENCIAS 2'!J54+'12. TRANSFERENCIAS 2'!J80</f>
        <v>214765362.22</v>
      </c>
      <c r="K27" s="402">
        <f>'12. TRANSFERENCIAS 2'!K28+'12. TRANSFERENCIAS 2'!K54+'12. TRANSFERENCIAS 2'!K80</f>
        <v>132682041.66</v>
      </c>
    </row>
    <row r="28" spans="1:11" ht="12.75">
      <c r="A28" s="401" t="s">
        <v>493</v>
      </c>
      <c r="B28" s="402">
        <f>'12. TRANSFERENCIAS 2'!B29+'12. TRANSFERENCIAS 2'!B55+'12. TRANSFERENCIAS 2'!B81</f>
        <v>11310.414307878293</v>
      </c>
      <c r="C28" s="402">
        <f>'12. TRANSFERENCIAS 2'!C29+'12. TRANSFERENCIAS 2'!C55+'12. TRANSFERENCIAS 2'!C81</f>
        <v>12014.912377266814</v>
      </c>
      <c r="D28" s="402">
        <f>'12. TRANSFERENCIAS 2'!D29+'12. TRANSFERENCIAS 2'!D55+'12. TRANSFERENCIAS 2'!D81</f>
        <v>19463.666679419461</v>
      </c>
      <c r="E28" s="402">
        <f>'12. TRANSFERENCIAS 2'!E29+'12. TRANSFERENCIAS 2'!E55+'12. TRANSFERENCIAS 2'!E81</f>
        <v>19455.877442696172</v>
      </c>
      <c r="F28" s="402">
        <f>'12. TRANSFERENCIAS 2'!F29+'12. TRANSFERENCIAS 2'!F55+'12. TRANSFERENCIAS 2'!F81</f>
        <v>43553.030509609976</v>
      </c>
      <c r="G28" s="402">
        <f>'12. TRANSFERENCIAS 2'!G29+'12. TRANSFERENCIAS 2'!G55+'12. TRANSFERENCIAS 2'!G81</f>
        <v>55096.25740000001</v>
      </c>
      <c r="H28" s="402">
        <f>'12. TRANSFERENCIAS 2'!H29+'12. TRANSFERENCIAS 2'!H55+'12. TRANSFERENCIAS 2'!H81</f>
        <v>56406.394079999998</v>
      </c>
      <c r="I28" s="402">
        <f>'12. TRANSFERENCIAS 2'!I29+'12. TRANSFERENCIAS 2'!I55+'12. TRANSFERENCIAS 2'!I81</f>
        <v>56161</v>
      </c>
      <c r="J28" s="402">
        <f>'12. TRANSFERENCIAS 2'!J29+'12. TRANSFERENCIAS 2'!J55+'12. TRANSFERENCIAS 2'!J81</f>
        <v>68216</v>
      </c>
      <c r="K28" s="402">
        <f>'12. TRANSFERENCIAS 2'!K29+'12. TRANSFERENCIAS 2'!K55+'12. TRANSFERENCIAS 2'!K81</f>
        <v>126538.25</v>
      </c>
    </row>
    <row r="29" spans="1:11" ht="12.75">
      <c r="A29" s="401" t="s">
        <v>494</v>
      </c>
      <c r="B29" s="402">
        <f>'12. TRANSFERENCIAS 2'!B30+'12. TRANSFERENCIAS 2'!B56+'12. TRANSFERENCIAS 2'!B82</f>
        <v>28699.609274904571</v>
      </c>
      <c r="C29" s="402">
        <f>'12. TRANSFERENCIAS 2'!C30+'12. TRANSFERENCIAS 2'!C56+'12. TRANSFERENCIAS 2'!C82</f>
        <v>25915.892184152653</v>
      </c>
      <c r="D29" s="402">
        <f>'12. TRANSFERENCIAS 2'!D30+'12. TRANSFERENCIAS 2'!D56+'12. TRANSFERENCIAS 2'!D82</f>
        <v>46904.923492221176</v>
      </c>
      <c r="E29" s="402">
        <f>'12. TRANSFERENCIAS 2'!E30+'12. TRANSFERENCIAS 2'!E56+'12. TRANSFERENCIAS 2'!E82</f>
        <v>35251.343504267919</v>
      </c>
      <c r="F29" s="402">
        <f>'12. TRANSFERENCIAS 2'!F30+'12. TRANSFERENCIAS 2'!F56+'12. TRANSFERENCIAS 2'!F82</f>
        <v>74048.562939078285</v>
      </c>
      <c r="G29" s="402">
        <f>'12. TRANSFERENCIAS 2'!G30+'12. TRANSFERENCIAS 2'!G56+'12. TRANSFERENCIAS 2'!G82</f>
        <v>37294.849779999997</v>
      </c>
      <c r="H29" s="402">
        <f>'12. TRANSFERENCIAS 2'!H30+'12. TRANSFERENCIAS 2'!H56+'12. TRANSFERENCIAS 2'!H82</f>
        <v>40275</v>
      </c>
      <c r="I29" s="402">
        <f>'12. TRANSFERENCIAS 2'!I30+'12. TRANSFERENCIAS 2'!I56+'12. TRANSFERENCIAS 2'!I82</f>
        <v>41360</v>
      </c>
      <c r="J29" s="402">
        <f>'12. TRANSFERENCIAS 2'!J30+'12. TRANSFERENCIAS 2'!J56+'12. TRANSFERENCIAS 2'!J82</f>
        <v>20882</v>
      </c>
      <c r="K29" s="402">
        <f>'12. TRANSFERENCIAS 2'!K30+'12. TRANSFERENCIAS 2'!K56+'12. TRANSFERENCIAS 2'!K82</f>
        <v>11704</v>
      </c>
    </row>
    <row r="30" spans="1:11" ht="12.75">
      <c r="A30" s="401"/>
      <c r="B30" s="402"/>
      <c r="C30" s="402"/>
      <c r="D30" s="402"/>
      <c r="E30" s="402"/>
      <c r="F30" s="402"/>
      <c r="G30" s="402"/>
      <c r="H30" s="402"/>
      <c r="I30" s="399"/>
      <c r="J30" s="399"/>
      <c r="K30" s="399"/>
    </row>
    <row r="31" spans="1:11" ht="12.75">
      <c r="A31" s="416" t="s">
        <v>495</v>
      </c>
      <c r="B31" s="417">
        <f>SUM(B5:B29)</f>
        <v>5028011251.2645903</v>
      </c>
      <c r="C31" s="417">
        <f t="shared" ref="C31:H31" si="0">SUM(C5:C29)</f>
        <v>3858728664.7402406</v>
      </c>
      <c r="D31" s="417">
        <f t="shared" si="0"/>
        <v>3798964242.4284172</v>
      </c>
      <c r="E31" s="417">
        <f t="shared" si="0"/>
        <v>5131745344.4470291</v>
      </c>
      <c r="F31" s="417">
        <f t="shared" si="0"/>
        <v>5785521249.2958241</v>
      </c>
      <c r="G31" s="417">
        <f t="shared" si="0"/>
        <v>4468435111.6000395</v>
      </c>
      <c r="H31" s="417">
        <f t="shared" si="0"/>
        <v>3597622637.9235196</v>
      </c>
      <c r="I31" s="417">
        <f>SUM(I5:I29)</f>
        <v>2995141101.5200005</v>
      </c>
      <c r="J31" s="417">
        <f>SUM(J5:J29)</f>
        <v>2523761447.27</v>
      </c>
      <c r="K31" s="417">
        <f>SUM(K5:K29)</f>
        <v>2930392506.7300005</v>
      </c>
    </row>
    <row r="32" spans="1:11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1:11" ht="12.75">
      <c r="A33" s="399"/>
      <c r="B33" s="529"/>
    </row>
    <row r="34" spans="1:11" ht="12.75">
      <c r="B34" s="529"/>
      <c r="C34" s="529"/>
      <c r="D34" s="529"/>
      <c r="E34" s="529"/>
      <c r="F34" s="529"/>
      <c r="G34" s="529"/>
      <c r="H34" s="529"/>
      <c r="J34" s="529"/>
      <c r="K34" s="529"/>
    </row>
    <row r="37" spans="1:11" ht="15">
      <c r="A37" s="419" t="s">
        <v>498</v>
      </c>
      <c r="B37" s="420"/>
      <c r="C37" s="420"/>
      <c r="D37" s="420"/>
      <c r="E37" s="420"/>
      <c r="F37" s="421"/>
      <c r="G37" s="421"/>
      <c r="H37" s="421"/>
      <c r="I37" s="421"/>
      <c r="J37" s="421"/>
      <c r="K37" s="421"/>
    </row>
    <row r="38" spans="1:11">
      <c r="A38" s="422" t="s">
        <v>499</v>
      </c>
      <c r="B38" s="423"/>
      <c r="C38" s="423"/>
      <c r="D38" s="423"/>
      <c r="E38" s="423"/>
      <c r="F38" s="424"/>
      <c r="G38" s="424"/>
      <c r="H38" s="424"/>
      <c r="I38" s="424"/>
      <c r="J38" s="424"/>
      <c r="K38" s="424"/>
    </row>
  </sheetData>
  <mergeCells count="1"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87"/>
  <sheetViews>
    <sheetView zoomScaleNormal="100" workbookViewId="0">
      <selection activeCell="B83" sqref="B83"/>
    </sheetView>
  </sheetViews>
  <sheetFormatPr baseColWidth="10" defaultColWidth="11.5703125" defaultRowHeight="12"/>
  <cols>
    <col min="1" max="1" width="17" style="156" customWidth="1"/>
    <col min="2" max="11" width="13.7109375" style="528" customWidth="1"/>
    <col min="12" max="16384" width="11.5703125" style="156"/>
  </cols>
  <sheetData>
    <row r="1" spans="1:11" ht="12.75">
      <c r="A1" s="414" t="s">
        <v>627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31.5" customHeight="1">
      <c r="A2" s="640" t="s">
        <v>497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12.75">
      <c r="A3" s="399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3.5" thickBot="1">
      <c r="A4" s="400" t="s">
        <v>469</v>
      </c>
      <c r="B4" s="524">
        <v>2008</v>
      </c>
      <c r="C4" s="524">
        <v>2009</v>
      </c>
      <c r="D4" s="524">
        <v>2010</v>
      </c>
      <c r="E4" s="524">
        <v>2011</v>
      </c>
      <c r="F4" s="524">
        <v>2012</v>
      </c>
      <c r="G4" s="524">
        <v>2013</v>
      </c>
      <c r="H4" s="524">
        <v>2014</v>
      </c>
      <c r="I4" s="524">
        <v>2015</v>
      </c>
      <c r="J4" s="524">
        <v>2016</v>
      </c>
      <c r="K4" s="524" t="s">
        <v>500</v>
      </c>
    </row>
    <row r="5" spans="1:11" ht="13.5" thickBot="1">
      <c r="A5" s="410" t="s">
        <v>501</v>
      </c>
      <c r="B5" s="411">
        <f>SUM(B6:B30)</f>
        <v>4435674554.2599993</v>
      </c>
      <c r="C5" s="411">
        <f t="shared" ref="C5:J5" si="0">SUM(C6:C30)</f>
        <v>3434452214.6400008</v>
      </c>
      <c r="D5" s="411">
        <f t="shared" si="0"/>
        <v>3089624088.0300002</v>
      </c>
      <c r="E5" s="411">
        <f t="shared" si="0"/>
        <v>4157369625.0100002</v>
      </c>
      <c r="F5" s="411">
        <f t="shared" si="0"/>
        <v>5124235060.0200005</v>
      </c>
      <c r="G5" s="411">
        <f t="shared" si="0"/>
        <v>3817165283.1399999</v>
      </c>
      <c r="H5" s="411">
        <f t="shared" si="0"/>
        <v>2978748571.54</v>
      </c>
      <c r="I5" s="411">
        <f t="shared" si="0"/>
        <v>2260054866.7900004</v>
      </c>
      <c r="J5" s="411">
        <f t="shared" si="0"/>
        <v>1496824680</v>
      </c>
      <c r="K5" s="412">
        <f>SUM(K6:K30)</f>
        <v>1862681755.54</v>
      </c>
    </row>
    <row r="6" spans="1:11" ht="12.75">
      <c r="A6" s="401" t="s">
        <v>470</v>
      </c>
      <c r="B6" s="402">
        <v>17933.04</v>
      </c>
      <c r="C6" s="402">
        <v>74217.87</v>
      </c>
      <c r="D6" s="402">
        <v>111199.59</v>
      </c>
      <c r="E6" s="402">
        <v>126051.05</v>
      </c>
      <c r="F6" s="402">
        <v>92.62</v>
      </c>
      <c r="G6" s="402">
        <v>12.48</v>
      </c>
      <c r="H6" s="402">
        <v>7.12</v>
      </c>
      <c r="I6" s="402">
        <v>89.12</v>
      </c>
      <c r="J6" s="402">
        <v>15</v>
      </c>
      <c r="K6" s="402">
        <v>0</v>
      </c>
    </row>
    <row r="7" spans="1:11" ht="12.75">
      <c r="A7" s="401" t="s">
        <v>471</v>
      </c>
      <c r="B7" s="402">
        <v>1319496305.51</v>
      </c>
      <c r="C7" s="402">
        <v>855475615.14999998</v>
      </c>
      <c r="D7" s="402">
        <v>782241866.36999989</v>
      </c>
      <c r="E7" s="402">
        <v>756045883.97000003</v>
      </c>
      <c r="F7" s="402">
        <v>1003300317.11</v>
      </c>
      <c r="G7" s="402">
        <v>1003366246.96</v>
      </c>
      <c r="H7" s="402">
        <v>731629442.54999995</v>
      </c>
      <c r="I7" s="402">
        <v>415256250.88999999</v>
      </c>
      <c r="J7" s="402">
        <v>313663813</v>
      </c>
      <c r="K7" s="402">
        <v>494474963.68000001</v>
      </c>
    </row>
    <row r="8" spans="1:11" ht="12.75">
      <c r="A8" s="401" t="s">
        <v>472</v>
      </c>
      <c r="B8" s="402">
        <v>22544897.590000004</v>
      </c>
      <c r="C8" s="402">
        <v>12005878.120000001</v>
      </c>
      <c r="D8" s="402">
        <v>744744.65999999992</v>
      </c>
      <c r="E8" s="402">
        <v>2003181.67</v>
      </c>
      <c r="F8" s="402">
        <v>7035996.9500000002</v>
      </c>
      <c r="G8" s="402">
        <v>11641850.82</v>
      </c>
      <c r="H8" s="402">
        <v>2259338.4299999997</v>
      </c>
      <c r="I8" s="402">
        <v>659.47</v>
      </c>
      <c r="J8" s="402">
        <v>3207066</v>
      </c>
      <c r="K8" s="402">
        <v>16469485.630000001</v>
      </c>
    </row>
    <row r="9" spans="1:11" ht="12.75">
      <c r="A9" s="401" t="s">
        <v>473</v>
      </c>
      <c r="B9" s="402">
        <v>457527413.31</v>
      </c>
      <c r="C9" s="402">
        <v>530845865.07999998</v>
      </c>
      <c r="D9" s="402">
        <v>347511926.96000004</v>
      </c>
      <c r="E9" s="402">
        <v>662649336.91999996</v>
      </c>
      <c r="F9" s="402">
        <v>781587277</v>
      </c>
      <c r="G9" s="402">
        <v>445771506.77000004</v>
      </c>
      <c r="H9" s="402">
        <v>383204568.28999996</v>
      </c>
      <c r="I9" s="402">
        <v>356823875.94999999</v>
      </c>
      <c r="J9" s="402">
        <v>21985207</v>
      </c>
      <c r="K9" s="402">
        <v>258608519.87</v>
      </c>
    </row>
    <row r="10" spans="1:11" ht="12.75">
      <c r="A10" s="401" t="s">
        <v>474</v>
      </c>
      <c r="B10" s="402">
        <v>41206251.899999999</v>
      </c>
      <c r="C10" s="402">
        <v>9502869.9600000009</v>
      </c>
      <c r="D10" s="402">
        <v>34324031.140000001</v>
      </c>
      <c r="E10" s="402">
        <v>57453332.809999995</v>
      </c>
      <c r="F10" s="402">
        <v>83545774.930000007</v>
      </c>
      <c r="G10" s="402">
        <v>16803539.789999999</v>
      </c>
      <c r="H10" s="402">
        <v>3308871.21</v>
      </c>
      <c r="I10" s="402">
        <v>9649463.5899999999</v>
      </c>
      <c r="J10" s="402">
        <v>15023097</v>
      </c>
      <c r="K10" s="402">
        <v>10813574.67</v>
      </c>
    </row>
    <row r="11" spans="1:11" ht="12.75">
      <c r="A11" s="401" t="s">
        <v>475</v>
      </c>
      <c r="B11" s="402">
        <v>183348632.80000001</v>
      </c>
      <c r="C11" s="402">
        <v>228105055.57999998</v>
      </c>
      <c r="D11" s="402">
        <v>411689577.15999997</v>
      </c>
      <c r="E11" s="402">
        <v>417671620.28999996</v>
      </c>
      <c r="F11" s="402">
        <v>538824016.48000002</v>
      </c>
      <c r="G11" s="402">
        <v>528459118.89999998</v>
      </c>
      <c r="H11" s="402">
        <v>351470803.22000003</v>
      </c>
      <c r="I11" s="402">
        <v>209812694.41999999</v>
      </c>
      <c r="J11" s="402">
        <v>216889851</v>
      </c>
      <c r="K11" s="402">
        <v>185195634.31</v>
      </c>
    </row>
    <row r="12" spans="1:11" ht="12.75">
      <c r="A12" s="401" t="s">
        <v>476</v>
      </c>
      <c r="B12" s="402">
        <v>1886.72</v>
      </c>
      <c r="C12" s="402">
        <v>31.240000000000002</v>
      </c>
      <c r="D12" s="402">
        <v>13.91</v>
      </c>
      <c r="E12" s="402">
        <v>54.879999999999995</v>
      </c>
      <c r="F12" s="402">
        <v>1111.96</v>
      </c>
      <c r="G12" s="402">
        <v>477.55</v>
      </c>
      <c r="H12" s="402">
        <v>2637.24</v>
      </c>
      <c r="I12" s="402">
        <v>15468.939999999999</v>
      </c>
      <c r="J12" s="402">
        <v>5135</v>
      </c>
      <c r="K12" s="402">
        <v>8256.16</v>
      </c>
    </row>
    <row r="13" spans="1:11" ht="12.75">
      <c r="A13" s="401" t="s">
        <v>477</v>
      </c>
      <c r="B13" s="402">
        <v>242406460.46000001</v>
      </c>
      <c r="C13" s="402">
        <v>135273907.24000001</v>
      </c>
      <c r="D13" s="402">
        <v>103638879.95</v>
      </c>
      <c r="E13" s="402">
        <v>170082899.13</v>
      </c>
      <c r="F13" s="402">
        <v>357199502.73000002</v>
      </c>
      <c r="G13" s="402">
        <v>34983511.259999998</v>
      </c>
      <c r="H13" s="402">
        <v>100854933.39999999</v>
      </c>
      <c r="I13" s="402">
        <v>137066946.16</v>
      </c>
      <c r="J13" s="402">
        <v>49043314</v>
      </c>
      <c r="K13" s="402">
        <v>81305449.939999998</v>
      </c>
    </row>
    <row r="14" spans="1:11" ht="12.75">
      <c r="A14" s="401" t="s">
        <v>478</v>
      </c>
      <c r="B14" s="402">
        <v>48079583.93</v>
      </c>
      <c r="C14" s="402">
        <v>16853688.530000001</v>
      </c>
      <c r="D14" s="402">
        <v>5812310.2400000002</v>
      </c>
      <c r="E14" s="402">
        <v>8536206.0899999999</v>
      </c>
      <c r="F14" s="402">
        <v>18430940.420000002</v>
      </c>
      <c r="G14" s="402">
        <v>9866148.8900000006</v>
      </c>
      <c r="H14" s="402">
        <v>3403180.4899999998</v>
      </c>
      <c r="I14" s="402">
        <v>1919372.6</v>
      </c>
      <c r="J14" s="402">
        <v>95517</v>
      </c>
      <c r="K14" s="402">
        <v>980189.5</v>
      </c>
    </row>
    <row r="15" spans="1:11" ht="12.75">
      <c r="A15" s="401" t="s">
        <v>479</v>
      </c>
      <c r="B15" s="402">
        <v>7728576.9900000002</v>
      </c>
      <c r="C15" s="402">
        <v>2682871.1500000004</v>
      </c>
      <c r="D15" s="402">
        <v>1649753.88</v>
      </c>
      <c r="E15" s="402">
        <v>4322956.87</v>
      </c>
      <c r="F15" s="402">
        <v>4139210.03</v>
      </c>
      <c r="G15" s="402">
        <v>1098254.94</v>
      </c>
      <c r="H15" s="402">
        <v>125513.64</v>
      </c>
      <c r="I15" s="402">
        <v>805950.03</v>
      </c>
      <c r="J15" s="402">
        <v>22760</v>
      </c>
      <c r="K15" s="402">
        <v>3631134.7199999997</v>
      </c>
    </row>
    <row r="16" spans="1:11" ht="12.75">
      <c r="A16" s="401" t="s">
        <v>480</v>
      </c>
      <c r="B16" s="402">
        <v>68652141.739999995</v>
      </c>
      <c r="C16" s="402">
        <v>110479558.08</v>
      </c>
      <c r="D16" s="402">
        <v>67342320.370000005</v>
      </c>
      <c r="E16" s="402">
        <v>201987826.62</v>
      </c>
      <c r="F16" s="402">
        <v>347064086</v>
      </c>
      <c r="G16" s="402">
        <v>185986109.46000001</v>
      </c>
      <c r="H16" s="402">
        <v>234651200.10999998</v>
      </c>
      <c r="I16" s="402">
        <v>126136074.55</v>
      </c>
      <c r="J16" s="402">
        <v>56638874</v>
      </c>
      <c r="K16" s="402">
        <v>93245662.599999994</v>
      </c>
    </row>
    <row r="17" spans="1:11" ht="12.75">
      <c r="A17" s="401" t="s">
        <v>481</v>
      </c>
      <c r="B17" s="402">
        <v>123229875.47</v>
      </c>
      <c r="C17" s="402">
        <v>38907551.469999999</v>
      </c>
      <c r="D17" s="402">
        <v>63002507.140000001</v>
      </c>
      <c r="E17" s="402">
        <v>78663596.210000008</v>
      </c>
      <c r="F17" s="402">
        <v>108067124.84</v>
      </c>
      <c r="G17" s="402">
        <v>63627363.269999996</v>
      </c>
      <c r="H17" s="402">
        <v>32192362.059999999</v>
      </c>
      <c r="I17" s="402">
        <v>15536481.15</v>
      </c>
      <c r="J17" s="402">
        <v>25434253</v>
      </c>
      <c r="K17" s="402">
        <v>62385858.5</v>
      </c>
    </row>
    <row r="18" spans="1:11" ht="12.75">
      <c r="A18" s="401" t="s">
        <v>482</v>
      </c>
      <c r="B18" s="402">
        <v>264799247.04000002</v>
      </c>
      <c r="C18" s="402">
        <v>372054757.60000002</v>
      </c>
      <c r="D18" s="402">
        <v>422325535.78999996</v>
      </c>
      <c r="E18" s="402">
        <v>459340507.74000001</v>
      </c>
      <c r="F18" s="402">
        <v>547675206.03999996</v>
      </c>
      <c r="G18" s="402">
        <v>545255309.13999999</v>
      </c>
      <c r="H18" s="402">
        <v>358192493.45999998</v>
      </c>
      <c r="I18" s="402">
        <v>288802646.45999998</v>
      </c>
      <c r="J18" s="402">
        <v>253360993</v>
      </c>
      <c r="K18" s="402">
        <v>254956497.04999998</v>
      </c>
    </row>
    <row r="19" spans="1:11" ht="12.75">
      <c r="A19" s="401" t="s">
        <v>483</v>
      </c>
      <c r="B19" s="402">
        <v>0</v>
      </c>
      <c r="C19" s="402">
        <v>274095.75</v>
      </c>
      <c r="D19" s="402">
        <v>115757.74</v>
      </c>
      <c r="E19" s="402">
        <v>501828.61</v>
      </c>
      <c r="F19" s="402">
        <v>444450.51</v>
      </c>
      <c r="G19" s="402">
        <v>95383.06</v>
      </c>
      <c r="H19" s="402">
        <v>1078.8699999999999</v>
      </c>
      <c r="I19" s="402">
        <v>1429.08</v>
      </c>
      <c r="J19" s="402">
        <v>4315</v>
      </c>
      <c r="K19" s="402">
        <v>6720.92</v>
      </c>
    </row>
    <row r="20" spans="1:11" ht="12.75">
      <c r="A20" s="401" t="s">
        <v>484</v>
      </c>
      <c r="B20" s="402">
        <v>183366498.43000001</v>
      </c>
      <c r="C20" s="402">
        <v>68279154.75</v>
      </c>
      <c r="D20" s="402">
        <v>72488136.25</v>
      </c>
      <c r="E20" s="402">
        <v>105630074.91999999</v>
      </c>
      <c r="F20" s="402">
        <v>161777753.31</v>
      </c>
      <c r="G20" s="402">
        <v>103733678.27999999</v>
      </c>
      <c r="H20" s="402">
        <v>53900588.590000004</v>
      </c>
      <c r="I20" s="402">
        <v>75878391.219999999</v>
      </c>
      <c r="J20" s="402">
        <v>41111915</v>
      </c>
      <c r="K20" s="402">
        <v>75575204.480000004</v>
      </c>
    </row>
    <row r="21" spans="1:11" ht="12.75">
      <c r="A21" s="401" t="s">
        <v>485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2">
        <v>0</v>
      </c>
      <c r="J21" s="402">
        <v>0</v>
      </c>
      <c r="K21" s="402">
        <v>0</v>
      </c>
    </row>
    <row r="22" spans="1:11" ht="12.75">
      <c r="A22" s="401" t="s">
        <v>486</v>
      </c>
      <c r="B22" s="402">
        <v>47797.5</v>
      </c>
      <c r="C22" s="402">
        <v>43896.76</v>
      </c>
      <c r="D22" s="402">
        <v>56577.5</v>
      </c>
      <c r="E22" s="402">
        <v>120121.37</v>
      </c>
      <c r="F22" s="402">
        <v>710522.33</v>
      </c>
      <c r="G22" s="402">
        <v>1670990.4700000002</v>
      </c>
      <c r="H22" s="402">
        <v>789063.23</v>
      </c>
      <c r="I22" s="402">
        <v>99562.389999999985</v>
      </c>
      <c r="J22" s="402">
        <v>582874</v>
      </c>
      <c r="K22" s="402">
        <v>884570.42999999993</v>
      </c>
    </row>
    <row r="23" spans="1:11" ht="12.75">
      <c r="A23" s="401" t="s">
        <v>487</v>
      </c>
      <c r="B23" s="402">
        <v>211435193.41</v>
      </c>
      <c r="C23" s="402">
        <v>385563975.85000002</v>
      </c>
      <c r="D23" s="402">
        <v>245490011.28</v>
      </c>
      <c r="E23" s="402">
        <v>392507454.75</v>
      </c>
      <c r="F23" s="402">
        <v>325421341.69</v>
      </c>
      <c r="G23" s="402">
        <v>297492036.81999999</v>
      </c>
      <c r="H23" s="402">
        <v>249401909.13</v>
      </c>
      <c r="I23" s="402">
        <v>233544864.59999999</v>
      </c>
      <c r="J23" s="402">
        <v>189395285</v>
      </c>
      <c r="K23" s="402">
        <v>87391273.040000007</v>
      </c>
    </row>
    <row r="24" spans="1:11" ht="12.75">
      <c r="A24" s="401" t="s">
        <v>488</v>
      </c>
      <c r="B24" s="402">
        <v>377199408.09999996</v>
      </c>
      <c r="C24" s="402">
        <v>112581503.64999999</v>
      </c>
      <c r="D24" s="402">
        <v>149832539.31</v>
      </c>
      <c r="E24" s="402">
        <v>181704859.61000001</v>
      </c>
      <c r="F24" s="402">
        <v>197004847.94</v>
      </c>
      <c r="G24" s="402">
        <v>90142507.200000003</v>
      </c>
      <c r="H24" s="402">
        <v>64108014.82</v>
      </c>
      <c r="I24" s="402">
        <v>45275011.489999995</v>
      </c>
      <c r="J24" s="402">
        <v>12959533</v>
      </c>
      <c r="K24" s="402">
        <v>44307510.899999999</v>
      </c>
    </row>
    <row r="25" spans="1:11" ht="12.75">
      <c r="A25" s="401" t="s">
        <v>489</v>
      </c>
      <c r="B25" s="402">
        <v>9607.2900000000009</v>
      </c>
      <c r="C25" s="402">
        <v>33783.71</v>
      </c>
      <c r="D25" s="402">
        <v>19851.16</v>
      </c>
      <c r="E25" s="402">
        <v>128027.83</v>
      </c>
      <c r="F25" s="402">
        <v>182005.68</v>
      </c>
      <c r="G25" s="402">
        <v>6206028.790000001</v>
      </c>
      <c r="H25" s="402">
        <v>4140435.82</v>
      </c>
      <c r="I25" s="402">
        <v>1851.9</v>
      </c>
      <c r="J25" s="402">
        <v>31623009</v>
      </c>
      <c r="K25" s="402">
        <v>5204824.2</v>
      </c>
    </row>
    <row r="26" spans="1:11" ht="12.75">
      <c r="A26" s="401" t="s">
        <v>490</v>
      </c>
      <c r="B26" s="402">
        <v>172502222.28</v>
      </c>
      <c r="C26" s="402">
        <v>247656042.30000001</v>
      </c>
      <c r="D26" s="402">
        <v>181583871.34999999</v>
      </c>
      <c r="E26" s="402">
        <v>307169985.73000002</v>
      </c>
      <c r="F26" s="402">
        <v>304315338.49000001</v>
      </c>
      <c r="G26" s="402">
        <v>218491749.28</v>
      </c>
      <c r="H26" s="402">
        <v>177457561.19999999</v>
      </c>
      <c r="I26" s="402">
        <v>136941189.25</v>
      </c>
      <c r="J26" s="402">
        <v>87174904</v>
      </c>
      <c r="K26" s="402">
        <v>91418285.570000008</v>
      </c>
    </row>
    <row r="27" spans="1:11" ht="12.75">
      <c r="A27" s="401" t="s">
        <v>491</v>
      </c>
      <c r="B27" s="402">
        <v>478211.55</v>
      </c>
      <c r="C27" s="402">
        <v>511912.33999999997</v>
      </c>
      <c r="D27" s="402">
        <v>436063.37</v>
      </c>
      <c r="E27" s="402">
        <v>622210.17000000004</v>
      </c>
      <c r="F27" s="402">
        <v>960723.89999999991</v>
      </c>
      <c r="G27" s="402">
        <v>554779.19999999995</v>
      </c>
      <c r="H27" s="402">
        <v>853012.37</v>
      </c>
      <c r="I27" s="402">
        <v>806841.22</v>
      </c>
      <c r="J27" s="402">
        <v>943408</v>
      </c>
      <c r="K27" s="402">
        <v>1055998.03</v>
      </c>
    </row>
    <row r="28" spans="1:11" ht="12.75">
      <c r="A28" s="401" t="s">
        <v>492</v>
      </c>
      <c r="B28" s="402">
        <v>711596409.20000005</v>
      </c>
      <c r="C28" s="402">
        <v>307245982.46000004</v>
      </c>
      <c r="D28" s="402">
        <v>199206612.91</v>
      </c>
      <c r="E28" s="402">
        <v>350101607.76999998</v>
      </c>
      <c r="F28" s="402">
        <v>336547419.06</v>
      </c>
      <c r="G28" s="402">
        <v>251918679.81</v>
      </c>
      <c r="H28" s="402">
        <v>226801556.28999999</v>
      </c>
      <c r="I28" s="402">
        <v>205679752.31</v>
      </c>
      <c r="J28" s="402">
        <v>177659542</v>
      </c>
      <c r="K28" s="402">
        <v>94715680.090000004</v>
      </c>
    </row>
    <row r="29" spans="1:11" ht="12.75">
      <c r="A29" s="403" t="s">
        <v>493</v>
      </c>
      <c r="B29" s="404">
        <v>0</v>
      </c>
      <c r="C29" s="404">
        <v>0</v>
      </c>
      <c r="D29" s="404">
        <v>0</v>
      </c>
      <c r="E29" s="404">
        <v>0</v>
      </c>
      <c r="F29" s="404">
        <v>0</v>
      </c>
      <c r="G29" s="404">
        <v>0</v>
      </c>
      <c r="H29" s="404">
        <v>0</v>
      </c>
      <c r="I29" s="404">
        <v>0</v>
      </c>
      <c r="J29" s="404">
        <v>0</v>
      </c>
      <c r="K29" s="404">
        <v>46461.25</v>
      </c>
    </row>
    <row r="30" spans="1:11" ht="13.5" thickBot="1">
      <c r="A30" s="405" t="s">
        <v>494</v>
      </c>
      <c r="B30" s="406">
        <v>0</v>
      </c>
      <c r="C30" s="406">
        <v>0</v>
      </c>
      <c r="D30" s="406">
        <v>0</v>
      </c>
      <c r="E30" s="406">
        <v>0</v>
      </c>
      <c r="F30" s="406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</row>
    <row r="31" spans="1:11" ht="13.5" thickBot="1">
      <c r="A31" s="413" t="s">
        <v>502</v>
      </c>
      <c r="B31" s="411">
        <f>SUM(B32:B56)</f>
        <v>474391804</v>
      </c>
      <c r="C31" s="411">
        <f t="shared" ref="C31:I31" si="1">SUM(C32:C56)</f>
        <v>308374494</v>
      </c>
      <c r="D31" s="411">
        <f t="shared" si="1"/>
        <v>567225962</v>
      </c>
      <c r="E31" s="411">
        <f t="shared" si="1"/>
        <v>821042473</v>
      </c>
      <c r="F31" s="411">
        <f t="shared" si="1"/>
        <v>496572185</v>
      </c>
      <c r="G31" s="411">
        <f t="shared" si="1"/>
        <v>478831011</v>
      </c>
      <c r="H31" s="411">
        <f t="shared" si="1"/>
        <v>437758520</v>
      </c>
      <c r="I31" s="411">
        <f t="shared" si="1"/>
        <v>527303728.73000002</v>
      </c>
      <c r="J31" s="411">
        <f>SUM(J32:J56)</f>
        <v>788497172.26999998</v>
      </c>
      <c r="K31" s="412">
        <f>SUM(K32:K56)</f>
        <v>899827216.19000006</v>
      </c>
    </row>
    <row r="32" spans="1:11" ht="12.75">
      <c r="A32" s="399" t="s">
        <v>470</v>
      </c>
      <c r="B32" s="402">
        <v>134260</v>
      </c>
      <c r="C32" s="402">
        <v>4436</v>
      </c>
      <c r="D32" s="402">
        <v>4468</v>
      </c>
      <c r="E32" s="402">
        <v>923</v>
      </c>
      <c r="F32" s="402">
        <v>39</v>
      </c>
      <c r="G32" s="402">
        <v>48</v>
      </c>
      <c r="H32" s="402">
        <v>58</v>
      </c>
      <c r="I32" s="402">
        <v>74.92</v>
      </c>
      <c r="J32" s="402">
        <v>61.78</v>
      </c>
      <c r="K32" s="525">
        <v>63.230000000000004</v>
      </c>
    </row>
    <row r="33" spans="1:11" ht="12.75">
      <c r="A33" s="399" t="s">
        <v>471</v>
      </c>
      <c r="B33" s="402">
        <v>5169377</v>
      </c>
      <c r="C33" s="402">
        <v>1914984</v>
      </c>
      <c r="D33" s="402">
        <v>4392094</v>
      </c>
      <c r="E33" s="402">
        <v>5143777</v>
      </c>
      <c r="F33" s="402">
        <v>2307836</v>
      </c>
      <c r="G33" s="402">
        <v>3591939</v>
      </c>
      <c r="H33" s="402">
        <v>2794537</v>
      </c>
      <c r="I33" s="402">
        <v>3593649.19</v>
      </c>
      <c r="J33" s="402">
        <v>64479376.629999995</v>
      </c>
      <c r="K33" s="525">
        <v>240450402.25</v>
      </c>
    </row>
    <row r="34" spans="1:11" ht="12.75">
      <c r="A34" s="399" t="s">
        <v>472</v>
      </c>
      <c r="B34" s="402">
        <v>2377545</v>
      </c>
      <c r="C34" s="402">
        <v>454836</v>
      </c>
      <c r="D34" s="402">
        <v>140127</v>
      </c>
      <c r="E34" s="402">
        <v>630930</v>
      </c>
      <c r="F34" s="402">
        <v>1467003</v>
      </c>
      <c r="G34" s="402">
        <v>2311448</v>
      </c>
      <c r="H34" s="402">
        <v>465201</v>
      </c>
      <c r="I34" s="402">
        <v>1873625.73</v>
      </c>
      <c r="J34" s="402">
        <v>5593507.0299999993</v>
      </c>
      <c r="K34" s="525">
        <v>5237411.92</v>
      </c>
    </row>
    <row r="35" spans="1:11" ht="12.75">
      <c r="A35" s="399" t="s">
        <v>473</v>
      </c>
      <c r="B35" s="402">
        <v>32353502</v>
      </c>
      <c r="C35" s="402">
        <v>37677744</v>
      </c>
      <c r="D35" s="402">
        <v>47817208</v>
      </c>
      <c r="E35" s="402">
        <v>62327359</v>
      </c>
      <c r="F35" s="402">
        <v>34047458</v>
      </c>
      <c r="G35" s="402">
        <v>28469309</v>
      </c>
      <c r="H35" s="402">
        <v>61205266</v>
      </c>
      <c r="I35" s="402">
        <v>70970669.489999995</v>
      </c>
      <c r="J35" s="402">
        <v>346070142.09000003</v>
      </c>
      <c r="K35" s="525">
        <v>219301077.91000003</v>
      </c>
    </row>
    <row r="36" spans="1:11" ht="12.75">
      <c r="A36" s="399" t="s">
        <v>474</v>
      </c>
      <c r="B36" s="402">
        <v>2987536</v>
      </c>
      <c r="C36" s="402">
        <v>5680483</v>
      </c>
      <c r="D36" s="402">
        <v>14009728</v>
      </c>
      <c r="E36" s="402">
        <v>27428581</v>
      </c>
      <c r="F36" s="402">
        <v>11305525</v>
      </c>
      <c r="G36" s="402">
        <v>8838112</v>
      </c>
      <c r="H36" s="402">
        <v>9143440</v>
      </c>
      <c r="I36" s="402">
        <v>10431709.24</v>
      </c>
      <c r="J36" s="402">
        <v>13828411.4</v>
      </c>
      <c r="K36" s="525">
        <v>16993488.039999999</v>
      </c>
    </row>
    <row r="37" spans="1:11" ht="12.75">
      <c r="A37" s="399" t="s">
        <v>475</v>
      </c>
      <c r="B37" s="402">
        <v>603619</v>
      </c>
      <c r="C37" s="402">
        <v>14610064</v>
      </c>
      <c r="D37" s="402">
        <v>57124732</v>
      </c>
      <c r="E37" s="402">
        <v>89462978</v>
      </c>
      <c r="F37" s="402">
        <v>54639955</v>
      </c>
      <c r="G37" s="402">
        <v>85457657</v>
      </c>
      <c r="H37" s="402">
        <v>43509723</v>
      </c>
      <c r="I37" s="402">
        <v>37939895.130000003</v>
      </c>
      <c r="J37" s="402">
        <v>39867955.800000004</v>
      </c>
      <c r="K37" s="525">
        <v>41237929.579999998</v>
      </c>
    </row>
    <row r="38" spans="1:11" ht="12.75">
      <c r="A38" s="399" t="s">
        <v>476</v>
      </c>
      <c r="B38" s="402">
        <v>0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525">
        <v>0</v>
      </c>
    </row>
    <row r="39" spans="1:11" ht="12.75">
      <c r="A39" s="399" t="s">
        <v>477</v>
      </c>
      <c r="B39" s="402">
        <v>0</v>
      </c>
      <c r="C39" s="402">
        <v>0</v>
      </c>
      <c r="D39" s="402">
        <v>19385830</v>
      </c>
      <c r="E39" s="402">
        <v>39996699</v>
      </c>
      <c r="F39" s="402">
        <v>28282072</v>
      </c>
      <c r="G39" s="402">
        <v>21311417</v>
      </c>
      <c r="H39" s="402">
        <v>38022772</v>
      </c>
      <c r="I39" s="402">
        <v>91040799.520000011</v>
      </c>
      <c r="J39" s="402">
        <v>108135667.40000001</v>
      </c>
      <c r="K39" s="525">
        <v>104920115.12</v>
      </c>
    </row>
    <row r="40" spans="1:11" ht="12.75">
      <c r="A40" s="399" t="s">
        <v>478</v>
      </c>
      <c r="B40" s="402">
        <v>13695532</v>
      </c>
      <c r="C40" s="402">
        <v>7409606</v>
      </c>
      <c r="D40" s="402">
        <v>11902860</v>
      </c>
      <c r="E40" s="402">
        <v>21536755</v>
      </c>
      <c r="F40" s="402">
        <v>7169662</v>
      </c>
      <c r="G40" s="402">
        <v>6575704</v>
      </c>
      <c r="H40" s="402">
        <v>6097305</v>
      </c>
      <c r="I40" s="402">
        <v>7386627.25</v>
      </c>
      <c r="J40" s="402">
        <v>4262079.09</v>
      </c>
      <c r="K40" s="525">
        <v>4695094.09</v>
      </c>
    </row>
    <row r="41" spans="1:11" ht="12.75">
      <c r="A41" s="399" t="s">
        <v>479</v>
      </c>
      <c r="B41" s="402">
        <v>1932104</v>
      </c>
      <c r="C41" s="402">
        <v>925949</v>
      </c>
      <c r="D41" s="402">
        <v>1421240</v>
      </c>
      <c r="E41" s="402">
        <v>2460403</v>
      </c>
      <c r="F41" s="402">
        <v>1312787</v>
      </c>
      <c r="G41" s="402">
        <v>1350610</v>
      </c>
      <c r="H41" s="402">
        <v>1417405</v>
      </c>
      <c r="I41" s="402">
        <v>1940862.95</v>
      </c>
      <c r="J41" s="402">
        <v>1996555.1700000002</v>
      </c>
      <c r="K41" s="525">
        <v>4386888.4800000004</v>
      </c>
    </row>
    <row r="42" spans="1:11" ht="12.75">
      <c r="A42" s="399" t="s">
        <v>480</v>
      </c>
      <c r="B42" s="402">
        <v>11287173</v>
      </c>
      <c r="C42" s="402">
        <v>8048300</v>
      </c>
      <c r="D42" s="402">
        <v>12491671</v>
      </c>
      <c r="E42" s="402">
        <v>28657841</v>
      </c>
      <c r="F42" s="402">
        <v>50162706</v>
      </c>
      <c r="G42" s="402">
        <v>39303662</v>
      </c>
      <c r="H42" s="402">
        <v>48393448</v>
      </c>
      <c r="I42" s="402">
        <v>12316881.129999999</v>
      </c>
      <c r="J42" s="402">
        <v>10090881.529999999</v>
      </c>
      <c r="K42" s="525">
        <v>20748879.640000001</v>
      </c>
    </row>
    <row r="43" spans="1:11" ht="12.75">
      <c r="A43" s="399" t="s">
        <v>481</v>
      </c>
      <c r="B43" s="402">
        <v>28059807</v>
      </c>
      <c r="C43" s="402">
        <v>20609806</v>
      </c>
      <c r="D43" s="402">
        <v>35561680</v>
      </c>
      <c r="E43" s="402">
        <v>51439201</v>
      </c>
      <c r="F43" s="402">
        <v>14513337</v>
      </c>
      <c r="G43" s="402">
        <v>22211870</v>
      </c>
      <c r="H43" s="402">
        <v>4771452</v>
      </c>
      <c r="I43" s="402">
        <v>42233184.329999998</v>
      </c>
      <c r="J43" s="402">
        <v>23859437.209999997</v>
      </c>
      <c r="K43" s="525">
        <v>28348538.729999997</v>
      </c>
    </row>
    <row r="44" spans="1:11" ht="12.75">
      <c r="A44" s="399" t="s">
        <v>482</v>
      </c>
      <c r="B44" s="402">
        <v>23501267</v>
      </c>
      <c r="C44" s="402">
        <v>26089773</v>
      </c>
      <c r="D44" s="402">
        <v>41357775</v>
      </c>
      <c r="E44" s="402">
        <v>62079461</v>
      </c>
      <c r="F44" s="402">
        <v>46281459</v>
      </c>
      <c r="G44" s="402">
        <v>43177064</v>
      </c>
      <c r="H44" s="402">
        <v>35976682</v>
      </c>
      <c r="I44" s="402">
        <v>40327207.729999997</v>
      </c>
      <c r="J44" s="402">
        <v>38962430.539999999</v>
      </c>
      <c r="K44" s="525">
        <v>45340627.439999998</v>
      </c>
    </row>
    <row r="45" spans="1:11" ht="12.75">
      <c r="A45" s="399" t="s">
        <v>483</v>
      </c>
      <c r="B45" s="402">
        <v>0</v>
      </c>
      <c r="C45" s="402">
        <v>0</v>
      </c>
      <c r="D45" s="402">
        <v>25896</v>
      </c>
      <c r="E45" s="402">
        <v>124424</v>
      </c>
      <c r="F45" s="402">
        <v>29154</v>
      </c>
      <c r="G45" s="402">
        <v>0</v>
      </c>
      <c r="H45" s="402">
        <v>0</v>
      </c>
      <c r="I45" s="402">
        <v>0</v>
      </c>
      <c r="J45" s="402">
        <v>0</v>
      </c>
      <c r="K45" s="525">
        <v>0</v>
      </c>
    </row>
    <row r="46" spans="1:11" ht="12.75">
      <c r="A46" s="399" t="s">
        <v>484</v>
      </c>
      <c r="B46" s="402">
        <v>42749832</v>
      </c>
      <c r="C46" s="402">
        <v>18927527</v>
      </c>
      <c r="D46" s="402">
        <v>35863622</v>
      </c>
      <c r="E46" s="402">
        <v>69320655</v>
      </c>
      <c r="F46" s="402">
        <v>26921423</v>
      </c>
      <c r="G46" s="402">
        <v>29843264</v>
      </c>
      <c r="H46" s="402">
        <v>24527570</v>
      </c>
      <c r="I46" s="402">
        <v>40962473.659999996</v>
      </c>
      <c r="J46" s="402">
        <v>28250435.450000003</v>
      </c>
      <c r="K46" s="525">
        <v>39811785.269999996</v>
      </c>
    </row>
    <row r="47" spans="1:11" ht="12.75">
      <c r="A47" s="399" t="s">
        <v>485</v>
      </c>
      <c r="B47" s="402">
        <v>0</v>
      </c>
      <c r="C47" s="402">
        <v>0</v>
      </c>
      <c r="D47" s="402">
        <v>0</v>
      </c>
      <c r="E47" s="402">
        <v>0</v>
      </c>
      <c r="F47" s="402">
        <v>0</v>
      </c>
      <c r="G47" s="402">
        <v>0</v>
      </c>
      <c r="H47" s="402">
        <v>0</v>
      </c>
      <c r="I47" s="402">
        <v>0</v>
      </c>
      <c r="J47" s="402">
        <v>0</v>
      </c>
      <c r="K47" s="525">
        <v>0</v>
      </c>
    </row>
    <row r="48" spans="1:11" ht="12.75">
      <c r="A48" s="399" t="s">
        <v>486</v>
      </c>
      <c r="B48" s="402">
        <v>0</v>
      </c>
      <c r="C48" s="402">
        <v>0</v>
      </c>
      <c r="D48" s="402">
        <v>0</v>
      </c>
      <c r="E48" s="402">
        <v>0</v>
      </c>
      <c r="F48" s="402">
        <v>0</v>
      </c>
      <c r="G48" s="402">
        <v>0</v>
      </c>
      <c r="H48" s="402">
        <v>0</v>
      </c>
      <c r="I48" s="402">
        <v>0</v>
      </c>
      <c r="J48" s="402">
        <v>0</v>
      </c>
      <c r="K48" s="525">
        <v>0</v>
      </c>
    </row>
    <row r="49" spans="1:11" ht="12.75">
      <c r="A49" s="399" t="s">
        <v>487</v>
      </c>
      <c r="B49" s="402">
        <v>104590058</v>
      </c>
      <c r="C49" s="402">
        <v>55321786</v>
      </c>
      <c r="D49" s="402">
        <v>93874114</v>
      </c>
      <c r="E49" s="402">
        <v>102567807</v>
      </c>
      <c r="F49" s="402">
        <v>88816447</v>
      </c>
      <c r="G49" s="402">
        <v>58598499</v>
      </c>
      <c r="H49" s="402">
        <v>49229991</v>
      </c>
      <c r="I49" s="402">
        <v>50191725.279999994</v>
      </c>
      <c r="J49" s="402">
        <v>31014915.91</v>
      </c>
      <c r="K49" s="525">
        <v>35168927.700000003</v>
      </c>
    </row>
    <row r="50" spans="1:11" ht="12.75">
      <c r="A50" s="399" t="s">
        <v>488</v>
      </c>
      <c r="B50" s="402">
        <v>57814651</v>
      </c>
      <c r="C50" s="402">
        <v>31390469</v>
      </c>
      <c r="D50" s="402">
        <v>52135742</v>
      </c>
      <c r="E50" s="402">
        <v>75166609</v>
      </c>
      <c r="F50" s="402">
        <v>24788149</v>
      </c>
      <c r="G50" s="402">
        <v>32663590</v>
      </c>
      <c r="H50" s="402">
        <v>15509637</v>
      </c>
      <c r="I50" s="402">
        <v>41367240.32</v>
      </c>
      <c r="J50" s="402">
        <v>21140128.490000002</v>
      </c>
      <c r="K50" s="525">
        <v>29268180.289999999</v>
      </c>
    </row>
    <row r="51" spans="1:11" ht="12.75">
      <c r="A51" s="399" t="s">
        <v>489</v>
      </c>
      <c r="B51" s="402">
        <v>913</v>
      </c>
      <c r="C51" s="402">
        <v>0</v>
      </c>
      <c r="D51" s="402">
        <v>1291</v>
      </c>
      <c r="E51" s="402">
        <v>168584</v>
      </c>
      <c r="F51" s="402">
        <v>127077</v>
      </c>
      <c r="G51" s="402">
        <v>172335</v>
      </c>
      <c r="H51" s="402">
        <v>288123</v>
      </c>
      <c r="I51" s="402">
        <v>296383.94</v>
      </c>
      <c r="J51" s="402">
        <v>617143.41</v>
      </c>
      <c r="K51" s="525">
        <v>433589.57</v>
      </c>
    </row>
    <row r="52" spans="1:11" ht="12.75">
      <c r="A52" s="399" t="s">
        <v>490</v>
      </c>
      <c r="B52" s="402">
        <v>62394204</v>
      </c>
      <c r="C52" s="402">
        <v>38500189</v>
      </c>
      <c r="D52" s="402">
        <v>64903313</v>
      </c>
      <c r="E52" s="402">
        <v>76674845</v>
      </c>
      <c r="F52" s="402">
        <v>59113704</v>
      </c>
      <c r="G52" s="402">
        <v>46641569</v>
      </c>
      <c r="H52" s="402">
        <v>49023865</v>
      </c>
      <c r="I52" s="402">
        <v>26760661.670000002</v>
      </c>
      <c r="J52" s="402">
        <v>19687433.66</v>
      </c>
      <c r="K52" s="525">
        <v>30125057.299999997</v>
      </c>
    </row>
    <row r="53" spans="1:11" ht="12.75">
      <c r="A53" s="399" t="s">
        <v>491</v>
      </c>
      <c r="B53" s="402">
        <v>14992</v>
      </c>
      <c r="C53" s="402">
        <v>15561</v>
      </c>
      <c r="D53" s="402">
        <v>19786</v>
      </c>
      <c r="E53" s="402">
        <v>70114</v>
      </c>
      <c r="F53" s="402">
        <v>103084</v>
      </c>
      <c r="G53" s="402">
        <v>108145</v>
      </c>
      <c r="H53" s="402">
        <v>159648</v>
      </c>
      <c r="I53" s="402">
        <v>293277.71999999997</v>
      </c>
      <c r="J53" s="402">
        <v>252898.46</v>
      </c>
      <c r="K53" s="525">
        <v>254147.06</v>
      </c>
    </row>
    <row r="54" spans="1:11" ht="12.75">
      <c r="A54" s="399" t="s">
        <v>492</v>
      </c>
      <c r="B54" s="402">
        <v>84725432</v>
      </c>
      <c r="C54" s="402">
        <v>40792981</v>
      </c>
      <c r="D54" s="402">
        <v>74792785</v>
      </c>
      <c r="E54" s="402">
        <v>105784527</v>
      </c>
      <c r="F54" s="402">
        <v>45183308</v>
      </c>
      <c r="G54" s="402">
        <v>48204769</v>
      </c>
      <c r="H54" s="402">
        <v>47222397</v>
      </c>
      <c r="I54" s="402">
        <v>47376779.530000001</v>
      </c>
      <c r="J54" s="402">
        <v>30387711.219999999</v>
      </c>
      <c r="K54" s="525">
        <v>33105012.57</v>
      </c>
    </row>
    <row r="55" spans="1:11" ht="12.75">
      <c r="A55" s="399" t="s">
        <v>493</v>
      </c>
      <c r="B55" s="402">
        <v>0</v>
      </c>
      <c r="C55" s="402">
        <v>0</v>
      </c>
      <c r="D55" s="402">
        <v>0</v>
      </c>
      <c r="E55" s="402">
        <v>0</v>
      </c>
      <c r="F55" s="402">
        <v>0</v>
      </c>
      <c r="G55" s="402">
        <v>0</v>
      </c>
      <c r="H55" s="402">
        <v>0</v>
      </c>
      <c r="I55" s="402">
        <v>0</v>
      </c>
      <c r="J55" s="402">
        <v>0</v>
      </c>
      <c r="K55" s="525">
        <v>0</v>
      </c>
    </row>
    <row r="56" spans="1:11" ht="13.5" thickBot="1">
      <c r="A56" s="399" t="s">
        <v>494</v>
      </c>
      <c r="B56" s="402">
        <v>0</v>
      </c>
      <c r="C56" s="402">
        <v>0</v>
      </c>
      <c r="D56" s="402">
        <v>0</v>
      </c>
      <c r="E56" s="402">
        <v>0</v>
      </c>
      <c r="F56" s="402">
        <v>0</v>
      </c>
      <c r="G56" s="402">
        <v>0</v>
      </c>
      <c r="H56" s="402">
        <v>0</v>
      </c>
      <c r="I56" s="402">
        <v>0</v>
      </c>
      <c r="J56" s="402">
        <v>0</v>
      </c>
      <c r="K56" s="525">
        <v>0</v>
      </c>
    </row>
    <row r="57" spans="1:11" ht="13.5" thickBot="1">
      <c r="A57" s="413" t="s">
        <v>503</v>
      </c>
      <c r="B57" s="411">
        <f t="shared" ref="B57:J57" si="2">SUM(B58:B82)</f>
        <v>117944893.00459036</v>
      </c>
      <c r="C57" s="411">
        <f t="shared" si="2"/>
        <v>115901956.10024057</v>
      </c>
      <c r="D57" s="411">
        <f t="shared" si="2"/>
        <v>142114192.39841759</v>
      </c>
      <c r="E57" s="411">
        <f t="shared" si="2"/>
        <v>153333246.43703079</v>
      </c>
      <c r="F57" s="411">
        <f t="shared" si="2"/>
        <v>164714004.27582407</v>
      </c>
      <c r="G57" s="411">
        <f t="shared" si="2"/>
        <v>172438817.46004063</v>
      </c>
      <c r="H57" s="411">
        <f t="shared" si="2"/>
        <v>181115546.38351998</v>
      </c>
      <c r="I57" s="411">
        <f t="shared" si="2"/>
        <v>207782506</v>
      </c>
      <c r="J57" s="411">
        <f t="shared" si="2"/>
        <v>238439595</v>
      </c>
      <c r="K57" s="412">
        <f>SUM(K58:K82)</f>
        <v>167883535</v>
      </c>
    </row>
    <row r="58" spans="1:11" ht="12.75">
      <c r="A58" s="399" t="s">
        <v>470</v>
      </c>
      <c r="B58" s="402">
        <v>1885446.8577241739</v>
      </c>
      <c r="C58" s="402">
        <v>2604136.0375251225</v>
      </c>
      <c r="D58" s="402">
        <v>2802081.8990824148</v>
      </c>
      <c r="E58" s="402">
        <v>2758912.084381836</v>
      </c>
      <c r="F58" s="402">
        <v>2598937.7619712553</v>
      </c>
      <c r="G58" s="402">
        <v>1825791.6429200002</v>
      </c>
      <c r="H58" s="402">
        <v>1956936.3164799998</v>
      </c>
      <c r="I58" s="402">
        <v>2181077</v>
      </c>
      <c r="J58" s="402">
        <v>1553502</v>
      </c>
      <c r="K58" s="402">
        <v>1553729</v>
      </c>
    </row>
    <row r="59" spans="1:11" ht="12.75">
      <c r="A59" s="399" t="s">
        <v>471</v>
      </c>
      <c r="B59" s="402">
        <v>7656222.469328573</v>
      </c>
      <c r="C59" s="402">
        <v>7271730.0195494294</v>
      </c>
      <c r="D59" s="402">
        <v>8097946.9850280313</v>
      </c>
      <c r="E59" s="402">
        <v>9392414.2086814065</v>
      </c>
      <c r="F59" s="402">
        <v>10256307.121006878</v>
      </c>
      <c r="G59" s="402">
        <v>12277707.738180002</v>
      </c>
      <c r="H59" s="402">
        <v>13685005.948799999</v>
      </c>
      <c r="I59" s="402">
        <v>16128823</v>
      </c>
      <c r="J59" s="402">
        <v>19098015</v>
      </c>
      <c r="K59" s="402">
        <v>12076391</v>
      </c>
    </row>
    <row r="60" spans="1:11" ht="12.75">
      <c r="A60" s="399" t="s">
        <v>472</v>
      </c>
      <c r="B60" s="402">
        <v>7312841.2329840008</v>
      </c>
      <c r="C60" s="402">
        <v>4901382.6419947008</v>
      </c>
      <c r="D60" s="402">
        <v>6571717.9971504146</v>
      </c>
      <c r="E60" s="402">
        <v>7718362.3780964613</v>
      </c>
      <c r="F60" s="402">
        <v>7755266.2230911357</v>
      </c>
      <c r="G60" s="402">
        <v>9241030.0819799993</v>
      </c>
      <c r="H60" s="402">
        <v>9635277.1273599993</v>
      </c>
      <c r="I60" s="402">
        <v>10886734</v>
      </c>
      <c r="J60" s="402">
        <v>12727728</v>
      </c>
      <c r="K60" s="402">
        <v>9066609</v>
      </c>
    </row>
    <row r="61" spans="1:11" ht="12.75">
      <c r="A61" s="399" t="s">
        <v>473</v>
      </c>
      <c r="B61" s="402">
        <v>11777471.507764734</v>
      </c>
      <c r="C61" s="402">
        <v>13171182.898758335</v>
      </c>
      <c r="D61" s="402">
        <v>17153291.72868719</v>
      </c>
      <c r="E61" s="402">
        <v>18448408.87328168</v>
      </c>
      <c r="F61" s="402">
        <v>18923925.400259413</v>
      </c>
      <c r="G61" s="402">
        <v>21230830.52208</v>
      </c>
      <c r="H61" s="402">
        <v>20798111.013280001</v>
      </c>
      <c r="I61" s="402">
        <v>25913731</v>
      </c>
      <c r="J61" s="402">
        <v>31496327</v>
      </c>
      <c r="K61" s="402">
        <v>22489434</v>
      </c>
    </row>
    <row r="62" spans="1:11" ht="12.75">
      <c r="A62" s="399" t="s">
        <v>474</v>
      </c>
      <c r="B62" s="402">
        <v>6863988.4434866421</v>
      </c>
      <c r="C62" s="402">
        <v>4986369.0543342577</v>
      </c>
      <c r="D62" s="402">
        <v>7957769.1972676329</v>
      </c>
      <c r="E62" s="402">
        <v>8454082.1447049789</v>
      </c>
      <c r="F62" s="402">
        <v>9082065.8306906074</v>
      </c>
      <c r="G62" s="402">
        <v>9929504.8179599997</v>
      </c>
      <c r="H62" s="402">
        <v>10169321.679839998</v>
      </c>
      <c r="I62" s="402">
        <v>11031189</v>
      </c>
      <c r="J62" s="402">
        <v>11082766</v>
      </c>
      <c r="K62" s="402">
        <v>9977642</v>
      </c>
    </row>
    <row r="63" spans="1:11" ht="12.75">
      <c r="A63" s="399" t="s">
        <v>475</v>
      </c>
      <c r="B63" s="402">
        <v>13324471.013770783</v>
      </c>
      <c r="C63" s="402">
        <v>13318849.086986749</v>
      </c>
      <c r="D63" s="402">
        <v>15049567.406510746</v>
      </c>
      <c r="E63" s="402">
        <v>15557516.712760732</v>
      </c>
      <c r="F63" s="402">
        <v>15852389.235077644</v>
      </c>
      <c r="G63" s="402">
        <v>15830478.344440002</v>
      </c>
      <c r="H63" s="402">
        <v>16642735.962239999</v>
      </c>
      <c r="I63" s="402">
        <v>17557259</v>
      </c>
      <c r="J63" s="402">
        <v>21977353</v>
      </c>
      <c r="K63" s="402">
        <v>8993685</v>
      </c>
    </row>
    <row r="64" spans="1:11" ht="12.75">
      <c r="A64" s="399" t="s">
        <v>476</v>
      </c>
      <c r="B64" s="402">
        <v>11300.060776316483</v>
      </c>
      <c r="C64" s="402">
        <v>11245.963526444284</v>
      </c>
      <c r="D64" s="402">
        <v>22428.265658171251</v>
      </c>
      <c r="E64" s="402">
        <v>5088.0357128230453</v>
      </c>
      <c r="F64" s="402">
        <v>7579.0649344109852</v>
      </c>
      <c r="G64" s="402">
        <v>17516.543239999999</v>
      </c>
      <c r="H64" s="402">
        <v>13644.296479999999</v>
      </c>
      <c r="I64" s="402">
        <v>32465</v>
      </c>
      <c r="J64" s="402">
        <v>28795</v>
      </c>
      <c r="K64" s="402">
        <v>11768</v>
      </c>
    </row>
    <row r="65" spans="1:11" ht="12.75">
      <c r="A65" s="399" t="s">
        <v>477</v>
      </c>
      <c r="B65" s="402">
        <v>8335537.8569511361</v>
      </c>
      <c r="C65" s="402">
        <v>8329096.1438863734</v>
      </c>
      <c r="D65" s="402">
        <v>7606100.1849861285</v>
      </c>
      <c r="E65" s="402">
        <v>9659696.4300015625</v>
      </c>
      <c r="F65" s="402">
        <v>10939122.498419806</v>
      </c>
      <c r="G65" s="402">
        <v>12387522.480200002</v>
      </c>
      <c r="H65" s="402">
        <v>11999324.112959998</v>
      </c>
      <c r="I65" s="402">
        <v>13624297</v>
      </c>
      <c r="J65" s="402">
        <v>16881596</v>
      </c>
      <c r="K65" s="402">
        <v>8694732</v>
      </c>
    </row>
    <row r="66" spans="1:11" ht="12.75">
      <c r="A66" s="399" t="s">
        <v>478</v>
      </c>
      <c r="B66" s="402">
        <v>5581649.2709796997</v>
      </c>
      <c r="C66" s="402">
        <v>5155731.3510648236</v>
      </c>
      <c r="D66" s="402">
        <v>5154738.7779010274</v>
      </c>
      <c r="E66" s="402">
        <v>7840591.8007516256</v>
      </c>
      <c r="F66" s="402">
        <v>7771474.6991853416</v>
      </c>
      <c r="G66" s="402">
        <v>8466063.7667800002</v>
      </c>
      <c r="H66" s="402">
        <v>8703169.9118399993</v>
      </c>
      <c r="I66" s="402">
        <v>9920096</v>
      </c>
      <c r="J66" s="402">
        <v>10845171</v>
      </c>
      <c r="K66" s="402">
        <v>8359825</v>
      </c>
    </row>
    <row r="67" spans="1:11" ht="12.75">
      <c r="A67" s="399" t="s">
        <v>479</v>
      </c>
      <c r="B67" s="402">
        <v>2463420.5479415776</v>
      </c>
      <c r="C67" s="402">
        <v>1329665.642055142</v>
      </c>
      <c r="D67" s="402">
        <v>1515454.0002538557</v>
      </c>
      <c r="E67" s="402">
        <v>1702369.8013526185</v>
      </c>
      <c r="F67" s="402">
        <v>2326784.9731547069</v>
      </c>
      <c r="G67" s="402">
        <v>2581905.7791999998</v>
      </c>
      <c r="H67" s="402">
        <v>2938348.1512000002</v>
      </c>
      <c r="I67" s="402">
        <v>3535872</v>
      </c>
      <c r="J67" s="402">
        <v>3365550</v>
      </c>
      <c r="K67" s="402">
        <v>2407107</v>
      </c>
    </row>
    <row r="68" spans="1:11" ht="12.75">
      <c r="A68" s="399" t="s">
        <v>480</v>
      </c>
      <c r="B68" s="402">
        <v>3429872.9844797268</v>
      </c>
      <c r="C68" s="402">
        <v>3060716.5959932036</v>
      </c>
      <c r="D68" s="402">
        <v>4025571.4172085314</v>
      </c>
      <c r="E68" s="402">
        <v>4414770.3028009674</v>
      </c>
      <c r="F68" s="402">
        <v>3968745.9335675007</v>
      </c>
      <c r="G68" s="402">
        <v>5200478.4551406</v>
      </c>
      <c r="H68" s="402">
        <v>5010835.9271999998</v>
      </c>
      <c r="I68" s="402">
        <v>7247308</v>
      </c>
      <c r="J68" s="402">
        <v>6947433</v>
      </c>
      <c r="K68" s="402">
        <v>5363529</v>
      </c>
    </row>
    <row r="69" spans="1:11" ht="12.75">
      <c r="A69" s="399" t="s">
        <v>481</v>
      </c>
      <c r="B69" s="402">
        <v>4444856.7729877736</v>
      </c>
      <c r="C69" s="402">
        <v>4159594.2536357469</v>
      </c>
      <c r="D69" s="402">
        <v>6139814.2762503335</v>
      </c>
      <c r="E69" s="402">
        <v>6393963.5306224655</v>
      </c>
      <c r="F69" s="402">
        <v>7345486.7249576561</v>
      </c>
      <c r="G69" s="402">
        <v>7856575.2497799993</v>
      </c>
      <c r="H69" s="402">
        <v>8534969.0248000007</v>
      </c>
      <c r="I69" s="402">
        <v>8708975</v>
      </c>
      <c r="J69" s="402">
        <v>11553465</v>
      </c>
      <c r="K69" s="402">
        <v>9917396</v>
      </c>
    </row>
    <row r="70" spans="1:11" ht="12.75">
      <c r="A70" s="399" t="s">
        <v>482</v>
      </c>
      <c r="B70" s="402">
        <v>9710945.0055526961</v>
      </c>
      <c r="C70" s="402">
        <v>10380841.300382096</v>
      </c>
      <c r="D70" s="402">
        <v>11409208.843352167</v>
      </c>
      <c r="E70" s="402">
        <v>12095515.775883485</v>
      </c>
      <c r="F70" s="402">
        <v>13367456.898452088</v>
      </c>
      <c r="G70" s="402">
        <v>13543384.77472</v>
      </c>
      <c r="H70" s="402">
        <v>14627549.89536</v>
      </c>
      <c r="I70" s="402">
        <v>16296320</v>
      </c>
      <c r="J70" s="402">
        <v>17911958</v>
      </c>
      <c r="K70" s="402">
        <v>13933786</v>
      </c>
    </row>
    <row r="71" spans="1:11" ht="12.75">
      <c r="A71" s="399" t="s">
        <v>483</v>
      </c>
      <c r="B71" s="402">
        <v>1059665.7928002398</v>
      </c>
      <c r="C71" s="402">
        <v>1423706.9451710866</v>
      </c>
      <c r="D71" s="402">
        <v>1521519.8981679007</v>
      </c>
      <c r="E71" s="402">
        <v>1790986.4947222113</v>
      </c>
      <c r="F71" s="402">
        <v>1734978.9298764425</v>
      </c>
      <c r="G71" s="402">
        <v>1644525.1435400001</v>
      </c>
      <c r="H71" s="402">
        <v>2044499.3359999999</v>
      </c>
      <c r="I71" s="402">
        <v>2820409</v>
      </c>
      <c r="J71" s="402">
        <v>2966129</v>
      </c>
      <c r="K71" s="402">
        <v>2824992</v>
      </c>
    </row>
    <row r="72" spans="1:11" ht="12.75">
      <c r="A72" s="399" t="s">
        <v>484</v>
      </c>
      <c r="B72" s="402">
        <v>7667101.5063055521</v>
      </c>
      <c r="C72" s="402">
        <v>7801763.2186738746</v>
      </c>
      <c r="D72" s="402">
        <v>9431368.2414579075</v>
      </c>
      <c r="E72" s="402">
        <v>11380129.476038987</v>
      </c>
      <c r="F72" s="402">
        <v>11202302.463171164</v>
      </c>
      <c r="G72" s="402">
        <v>12173083.610840002</v>
      </c>
      <c r="H72" s="402">
        <v>13035986.717759999</v>
      </c>
      <c r="I72" s="402">
        <v>15291868</v>
      </c>
      <c r="J72" s="402">
        <v>17669818</v>
      </c>
      <c r="K72" s="402">
        <v>12095857</v>
      </c>
    </row>
    <row r="73" spans="1:11" ht="12.75">
      <c r="A73" s="399" t="s">
        <v>485</v>
      </c>
      <c r="B73" s="402">
        <v>418151.15014961758</v>
      </c>
      <c r="C73" s="402">
        <v>477062.15524675179</v>
      </c>
      <c r="D73" s="402">
        <v>114580.23345233868</v>
      </c>
      <c r="E73" s="402">
        <v>488981.38280839717</v>
      </c>
      <c r="F73" s="402">
        <v>589887.75891903555</v>
      </c>
      <c r="G73" s="402">
        <v>414056.74178000004</v>
      </c>
      <c r="H73" s="402">
        <v>465466.93167999998</v>
      </c>
      <c r="I73" s="402">
        <v>486813</v>
      </c>
      <c r="J73" s="402">
        <v>105507</v>
      </c>
      <c r="K73" s="402">
        <v>80124</v>
      </c>
    </row>
    <row r="74" spans="1:11" ht="12.75">
      <c r="A74" s="399" t="s">
        <v>486</v>
      </c>
      <c r="B74" s="402">
        <v>1503559.6201049828</v>
      </c>
      <c r="C74" s="402">
        <v>1815498.6870035345</v>
      </c>
      <c r="D74" s="402">
        <v>1929867.6567431935</v>
      </c>
      <c r="E74" s="402">
        <v>2087314.4489031448</v>
      </c>
      <c r="F74" s="402">
        <v>2339768.8466951731</v>
      </c>
      <c r="G74" s="402">
        <v>3449171.4610600001</v>
      </c>
      <c r="H74" s="402">
        <v>3695676.7881599995</v>
      </c>
      <c r="I74" s="402">
        <v>5477205</v>
      </c>
      <c r="J74" s="402">
        <v>6487307</v>
      </c>
      <c r="K74" s="402">
        <v>5114222</v>
      </c>
    </row>
    <row r="75" spans="1:11" ht="12.75">
      <c r="A75" s="399" t="s">
        <v>487</v>
      </c>
      <c r="B75" s="402">
        <v>3869806.3761030934</v>
      </c>
      <c r="C75" s="402">
        <v>5234421.1746665835</v>
      </c>
      <c r="D75" s="402">
        <v>5892959.7344155908</v>
      </c>
      <c r="E75" s="402">
        <v>5043318.7105122404</v>
      </c>
      <c r="F75" s="402">
        <v>7083829.589219776</v>
      </c>
      <c r="G75" s="402">
        <v>6106276.6426799996</v>
      </c>
      <c r="H75" s="402">
        <v>5141307.7097599991</v>
      </c>
      <c r="I75" s="402">
        <v>4226999</v>
      </c>
      <c r="J75" s="402">
        <v>5399259</v>
      </c>
      <c r="K75" s="402">
        <v>5661840</v>
      </c>
    </row>
    <row r="76" spans="1:11" ht="12.75">
      <c r="A76" s="399" t="s">
        <v>488</v>
      </c>
      <c r="B76" s="402">
        <v>3960317.6947935098</v>
      </c>
      <c r="C76" s="402">
        <v>3923245.1533731665</v>
      </c>
      <c r="D76" s="402">
        <v>4310321.7462664228</v>
      </c>
      <c r="E76" s="402">
        <v>4398577.190780038</v>
      </c>
      <c r="F76" s="402">
        <v>5657187.9169113589</v>
      </c>
      <c r="G76" s="402">
        <v>6066630.1240999997</v>
      </c>
      <c r="H76" s="402">
        <v>6336432.3414399996</v>
      </c>
      <c r="I76" s="402">
        <v>7168905</v>
      </c>
      <c r="J76" s="402">
        <v>9040125</v>
      </c>
      <c r="K76" s="402">
        <v>4954273</v>
      </c>
    </row>
    <row r="77" spans="1:11" ht="12.75">
      <c r="A77" s="399" t="s">
        <v>489</v>
      </c>
      <c r="B77" s="402">
        <v>5402052.7953502769</v>
      </c>
      <c r="C77" s="402">
        <v>5344138.6462381808</v>
      </c>
      <c r="D77" s="402">
        <v>5285281.432479511</v>
      </c>
      <c r="E77" s="402">
        <v>5159013.5264978996</v>
      </c>
      <c r="F77" s="402">
        <v>6323145.0950636603</v>
      </c>
      <c r="G77" s="402">
        <v>6287323.9515400007</v>
      </c>
      <c r="H77" s="402">
        <v>7264707.2099199994</v>
      </c>
      <c r="I77" s="402">
        <v>8552182</v>
      </c>
      <c r="J77" s="402">
        <v>7859622</v>
      </c>
      <c r="K77" s="402">
        <v>6709670</v>
      </c>
    </row>
    <row r="78" spans="1:11" ht="12.75">
      <c r="A78" s="399" t="s">
        <v>490</v>
      </c>
      <c r="B78" s="402">
        <v>7046240.7818319406</v>
      </c>
      <c r="C78" s="402">
        <v>7291241.7582965214</v>
      </c>
      <c r="D78" s="402">
        <v>14325726.961119816</v>
      </c>
      <c r="E78" s="402">
        <v>13516184.16526149</v>
      </c>
      <c r="F78" s="402">
        <v>13686427.053516259</v>
      </c>
      <c r="G78" s="402">
        <v>10491345.324599998</v>
      </c>
      <c r="H78" s="402">
        <v>11003674.13136</v>
      </c>
      <c r="I78" s="402">
        <v>13574741</v>
      </c>
      <c r="J78" s="402">
        <v>15271857</v>
      </c>
      <c r="K78" s="402">
        <v>11914503</v>
      </c>
    </row>
    <row r="79" spans="1:11" ht="12.75">
      <c r="A79" s="399" t="s">
        <v>491</v>
      </c>
      <c r="B79" s="402">
        <v>1033820.424048265</v>
      </c>
      <c r="C79" s="402">
        <v>664529.97573027725</v>
      </c>
      <c r="D79" s="402">
        <v>927993.41310510365</v>
      </c>
      <c r="E79" s="402">
        <v>869382.4310984239</v>
      </c>
      <c r="F79" s="402">
        <v>949736.02802175866</v>
      </c>
      <c r="G79" s="402">
        <v>913443.64188000001</v>
      </c>
      <c r="H79" s="402">
        <v>2103074.92368</v>
      </c>
      <c r="I79" s="402">
        <v>1017700</v>
      </c>
      <c r="J79" s="402">
        <v>1363105</v>
      </c>
      <c r="K79" s="402">
        <v>729291</v>
      </c>
    </row>
    <row r="80" spans="1:11" ht="12.75">
      <c r="A80" s="399" t="s">
        <v>492</v>
      </c>
      <c r="B80" s="402">
        <v>3146142.814792308</v>
      </c>
      <c r="C80" s="402">
        <v>3207876.5915867663</v>
      </c>
      <c r="D80" s="402">
        <v>4802513.511701487</v>
      </c>
      <c r="E80" s="402">
        <v>4102959.3104283637</v>
      </c>
      <c r="F80" s="402">
        <v>4833596.6362122968</v>
      </c>
      <c r="G80" s="402">
        <v>4411779.5142200002</v>
      </c>
      <c r="H80" s="402">
        <v>5212809.5318400003</v>
      </c>
      <c r="I80" s="402">
        <v>6004017</v>
      </c>
      <c r="J80" s="402">
        <v>6718109</v>
      </c>
      <c r="K80" s="402">
        <v>4861349</v>
      </c>
    </row>
    <row r="81" spans="1:11" ht="12.75">
      <c r="A81" s="399" t="s">
        <v>493</v>
      </c>
      <c r="B81" s="402">
        <v>11310.414307878293</v>
      </c>
      <c r="C81" s="402">
        <v>12014.912377266814</v>
      </c>
      <c r="D81" s="402">
        <v>19463.666679419461</v>
      </c>
      <c r="E81" s="402">
        <v>19455.877442696172</v>
      </c>
      <c r="F81" s="402">
        <v>43553.030509609976</v>
      </c>
      <c r="G81" s="402">
        <v>55096.25740000001</v>
      </c>
      <c r="H81" s="402">
        <v>56406.394079999998</v>
      </c>
      <c r="I81" s="402">
        <v>56161</v>
      </c>
      <c r="J81" s="402">
        <v>68216</v>
      </c>
      <c r="K81" s="402">
        <v>80077</v>
      </c>
    </row>
    <row r="82" spans="1:11" ht="12.75">
      <c r="A82" s="399" t="s">
        <v>494</v>
      </c>
      <c r="B82" s="402">
        <v>28699.609274904571</v>
      </c>
      <c r="C82" s="402">
        <v>25915.892184152653</v>
      </c>
      <c r="D82" s="402">
        <v>46904.923492221176</v>
      </c>
      <c r="E82" s="402">
        <v>35251.343504267919</v>
      </c>
      <c r="F82" s="402">
        <v>74048.562939078285</v>
      </c>
      <c r="G82" s="402">
        <v>37294.849779999997</v>
      </c>
      <c r="H82" s="402">
        <v>40275</v>
      </c>
      <c r="I82" s="402">
        <v>41360</v>
      </c>
      <c r="J82" s="402">
        <v>20882</v>
      </c>
      <c r="K82" s="402">
        <v>11704</v>
      </c>
    </row>
    <row r="83" spans="1:11" ht="12.75">
      <c r="A83" s="399"/>
      <c r="B83" s="402"/>
      <c r="C83" s="402"/>
      <c r="D83" s="402"/>
      <c r="E83" s="402"/>
      <c r="F83" s="402"/>
      <c r="G83" s="402"/>
      <c r="H83" s="402"/>
      <c r="I83" s="402"/>
      <c r="J83" s="402"/>
      <c r="K83" s="402"/>
    </row>
    <row r="84" spans="1:11" ht="12.75">
      <c r="A84" s="399"/>
      <c r="B84" s="402"/>
      <c r="C84" s="402"/>
      <c r="D84" s="402"/>
      <c r="E84" s="402"/>
      <c r="F84" s="402"/>
      <c r="G84" s="402"/>
      <c r="H84" s="402"/>
      <c r="I84" s="402"/>
      <c r="J84" s="402"/>
      <c r="K84" s="402"/>
    </row>
    <row r="85" spans="1:11" ht="12.75">
      <c r="A85" s="407" t="s">
        <v>504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</row>
    <row r="86" spans="1:11" ht="12.75">
      <c r="A86" s="408" t="s">
        <v>499</v>
      </c>
      <c r="B86" s="404"/>
      <c r="C86" s="404"/>
      <c r="D86" s="404"/>
      <c r="E86" s="404"/>
      <c r="F86" s="404"/>
      <c r="G86" s="404"/>
      <c r="H86" s="404"/>
      <c r="I86" s="404"/>
      <c r="J86" s="404"/>
      <c r="K86" s="404"/>
    </row>
    <row r="87" spans="1:11" ht="12.75">
      <c r="A87" s="409" t="s">
        <v>505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</row>
  </sheetData>
  <mergeCells count="1">
    <mergeCell ref="A2:K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3"/>
  <sheetViews>
    <sheetView workbookViewId="0">
      <selection activeCell="P37" sqref="P37"/>
    </sheetView>
  </sheetViews>
  <sheetFormatPr baseColWidth="10" defaultColWidth="11.42578125" defaultRowHeight="12.75"/>
  <cols>
    <col min="1" max="1" width="11.42578125" style="381"/>
    <col min="2" max="14" width="10.5703125" style="380" customWidth="1"/>
    <col min="15" max="16384" width="11.42578125" style="381"/>
  </cols>
  <sheetData>
    <row r="1" spans="1:14">
      <c r="A1" s="272" t="s">
        <v>507</v>
      </c>
    </row>
    <row r="2" spans="1:14" ht="15.75">
      <c r="A2" s="392" t="s">
        <v>508</v>
      </c>
    </row>
    <row r="3" spans="1:14" ht="15.75">
      <c r="A3" s="392"/>
    </row>
    <row r="4" spans="1:14" ht="15.75">
      <c r="A4" s="392" t="s">
        <v>506</v>
      </c>
    </row>
    <row r="5" spans="1:14" ht="13.5" thickBot="1">
      <c r="A5" s="315" t="s">
        <v>349</v>
      </c>
      <c r="B5" s="371" t="s">
        <v>118</v>
      </c>
      <c r="C5" s="371" t="s">
        <v>119</v>
      </c>
      <c r="D5" s="371" t="s">
        <v>125</v>
      </c>
      <c r="E5" s="371" t="s">
        <v>128</v>
      </c>
      <c r="F5" s="371" t="s">
        <v>129</v>
      </c>
      <c r="G5" s="371" t="s">
        <v>154</v>
      </c>
      <c r="H5" s="371" t="s">
        <v>155</v>
      </c>
      <c r="I5" s="371" t="s">
        <v>157</v>
      </c>
      <c r="J5" s="371" t="s">
        <v>158</v>
      </c>
      <c r="K5" s="371" t="s">
        <v>159</v>
      </c>
      <c r="L5" s="371" t="s">
        <v>160</v>
      </c>
      <c r="M5" s="371" t="s">
        <v>161</v>
      </c>
      <c r="N5" s="371" t="s">
        <v>56</v>
      </c>
    </row>
    <row r="6" spans="1:14" ht="13.5" thickBot="1">
      <c r="A6" s="382" t="s">
        <v>509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1:14">
      <c r="A7" s="385">
        <v>2008</v>
      </c>
      <c r="B7" s="386">
        <v>709</v>
      </c>
      <c r="C7" s="386">
        <v>1674</v>
      </c>
      <c r="D7" s="386">
        <v>642</v>
      </c>
      <c r="E7" s="386">
        <v>807</v>
      </c>
      <c r="F7" s="386">
        <v>1007</v>
      </c>
      <c r="G7" s="386">
        <v>649</v>
      </c>
      <c r="H7" s="386">
        <v>856</v>
      </c>
      <c r="I7" s="386">
        <v>1094</v>
      </c>
      <c r="J7" s="386">
        <v>812</v>
      </c>
      <c r="K7" s="386">
        <v>686</v>
      </c>
      <c r="L7" s="386">
        <v>511</v>
      </c>
      <c r="M7" s="386">
        <v>346</v>
      </c>
      <c r="N7" s="386">
        <v>9793</v>
      </c>
    </row>
    <row r="8" spans="1:14">
      <c r="A8" s="385">
        <v>2009</v>
      </c>
      <c r="B8" s="386">
        <v>353</v>
      </c>
      <c r="C8" s="386">
        <v>717</v>
      </c>
      <c r="D8" s="386">
        <v>601</v>
      </c>
      <c r="E8" s="386">
        <v>338</v>
      </c>
      <c r="F8" s="386">
        <v>507</v>
      </c>
      <c r="G8" s="386">
        <v>281</v>
      </c>
      <c r="H8" s="386">
        <v>304</v>
      </c>
      <c r="I8" s="386">
        <v>586</v>
      </c>
      <c r="J8" s="386">
        <v>415</v>
      </c>
      <c r="K8" s="386">
        <v>439</v>
      </c>
      <c r="L8" s="386">
        <v>404</v>
      </c>
      <c r="M8" s="386">
        <v>290</v>
      </c>
      <c r="N8" s="386">
        <v>5235</v>
      </c>
    </row>
    <row r="9" spans="1:14">
      <c r="A9" s="385">
        <v>2010</v>
      </c>
      <c r="B9" s="386">
        <v>514</v>
      </c>
      <c r="C9" s="386">
        <v>1556</v>
      </c>
      <c r="D9" s="386">
        <v>512</v>
      </c>
      <c r="E9" s="386">
        <v>467</v>
      </c>
      <c r="F9" s="386">
        <v>697</v>
      </c>
      <c r="G9" s="386">
        <v>476</v>
      </c>
      <c r="H9" s="386">
        <v>686</v>
      </c>
      <c r="I9" s="386">
        <v>686</v>
      </c>
      <c r="J9" s="386">
        <v>526</v>
      </c>
      <c r="K9" s="386">
        <v>859</v>
      </c>
      <c r="L9" s="386">
        <v>949</v>
      </c>
      <c r="M9" s="386">
        <v>1710</v>
      </c>
      <c r="N9" s="386">
        <v>9638</v>
      </c>
    </row>
    <row r="10" spans="1:14">
      <c r="A10" s="385">
        <v>2011</v>
      </c>
      <c r="B10" s="386">
        <v>1388</v>
      </c>
      <c r="C10" s="386">
        <v>1930</v>
      </c>
      <c r="D10" s="386">
        <v>961</v>
      </c>
      <c r="E10" s="386">
        <v>782</v>
      </c>
      <c r="F10" s="386">
        <v>898</v>
      </c>
      <c r="G10" s="386">
        <v>494</v>
      </c>
      <c r="H10" s="386">
        <v>545</v>
      </c>
      <c r="I10" s="386">
        <v>600</v>
      </c>
      <c r="J10" s="386">
        <v>691</v>
      </c>
      <c r="K10" s="386">
        <v>451</v>
      </c>
      <c r="L10" s="386">
        <v>739</v>
      </c>
      <c r="M10" s="386">
        <v>463</v>
      </c>
      <c r="N10" s="386">
        <v>9942</v>
      </c>
    </row>
    <row r="11" spans="1:14">
      <c r="A11" s="385">
        <v>2012</v>
      </c>
      <c r="B11" s="386">
        <v>1391</v>
      </c>
      <c r="C11" s="386">
        <v>462</v>
      </c>
      <c r="D11" s="386">
        <v>474</v>
      </c>
      <c r="E11" s="386">
        <v>345</v>
      </c>
      <c r="F11" s="386">
        <v>1279</v>
      </c>
      <c r="G11" s="386">
        <v>523</v>
      </c>
      <c r="H11" s="386">
        <v>450</v>
      </c>
      <c r="I11" s="386">
        <v>611</v>
      </c>
      <c r="J11" s="386">
        <v>384</v>
      </c>
      <c r="K11" s="386">
        <v>371</v>
      </c>
      <c r="L11" s="386">
        <v>739</v>
      </c>
      <c r="M11" s="386">
        <v>218</v>
      </c>
      <c r="N11" s="386">
        <v>7247</v>
      </c>
    </row>
    <row r="12" spans="1:14">
      <c r="A12" s="385">
        <v>2013</v>
      </c>
      <c r="B12" s="386">
        <v>1121</v>
      </c>
      <c r="C12" s="386">
        <v>319</v>
      </c>
      <c r="D12" s="386">
        <v>318</v>
      </c>
      <c r="E12" s="386">
        <v>418</v>
      </c>
      <c r="F12" s="386">
        <v>1035</v>
      </c>
      <c r="G12" s="386">
        <v>376</v>
      </c>
      <c r="H12" s="386">
        <v>360</v>
      </c>
      <c r="I12" s="386">
        <v>451</v>
      </c>
      <c r="J12" s="386">
        <v>310</v>
      </c>
      <c r="K12" s="386">
        <v>271</v>
      </c>
      <c r="L12" s="386">
        <v>650</v>
      </c>
      <c r="M12" s="386">
        <v>168</v>
      </c>
      <c r="N12" s="386">
        <v>5797</v>
      </c>
    </row>
    <row r="13" spans="1:14">
      <c r="A13" s="385">
        <v>2014</v>
      </c>
      <c r="B13" s="386">
        <v>2039</v>
      </c>
      <c r="C13" s="386">
        <v>358</v>
      </c>
      <c r="D13" s="386">
        <v>236</v>
      </c>
      <c r="E13" s="386">
        <v>250</v>
      </c>
      <c r="F13" s="386">
        <v>670</v>
      </c>
      <c r="G13" s="386">
        <v>477</v>
      </c>
      <c r="H13" s="386">
        <v>206</v>
      </c>
      <c r="I13" s="386">
        <v>389</v>
      </c>
      <c r="J13" s="386">
        <v>403</v>
      </c>
      <c r="K13" s="386">
        <v>288</v>
      </c>
      <c r="L13" s="386">
        <v>402</v>
      </c>
      <c r="M13" s="386">
        <v>372</v>
      </c>
      <c r="N13" s="386">
        <v>6090</v>
      </c>
    </row>
    <row r="14" spans="1:14">
      <c r="A14" s="385">
        <v>2015</v>
      </c>
      <c r="B14" s="386">
        <v>2176</v>
      </c>
      <c r="C14" s="386">
        <v>325</v>
      </c>
      <c r="D14" s="386">
        <v>232</v>
      </c>
      <c r="E14" s="386">
        <v>246</v>
      </c>
      <c r="F14" s="386">
        <v>771</v>
      </c>
      <c r="G14" s="386">
        <v>353</v>
      </c>
      <c r="H14" s="386">
        <v>214</v>
      </c>
      <c r="I14" s="386">
        <v>571</v>
      </c>
      <c r="J14" s="386">
        <v>192</v>
      </c>
      <c r="K14" s="386">
        <v>184</v>
      </c>
      <c r="L14" s="386">
        <v>392</v>
      </c>
      <c r="M14" s="386">
        <v>140</v>
      </c>
      <c r="N14" s="386">
        <v>5796</v>
      </c>
    </row>
    <row r="15" spans="1:14">
      <c r="A15" s="385">
        <v>2016</v>
      </c>
      <c r="B15" s="386">
        <v>1917</v>
      </c>
      <c r="C15" s="386">
        <v>223</v>
      </c>
      <c r="D15" s="386">
        <v>205</v>
      </c>
      <c r="E15" s="386">
        <v>271</v>
      </c>
      <c r="F15" s="387">
        <v>0</v>
      </c>
      <c r="G15" s="387">
        <v>0</v>
      </c>
      <c r="H15" s="386">
        <v>879</v>
      </c>
      <c r="I15" s="386">
        <v>292</v>
      </c>
      <c r="J15" s="386">
        <v>330</v>
      </c>
      <c r="K15" s="386">
        <v>307</v>
      </c>
      <c r="L15" s="386">
        <v>582</v>
      </c>
      <c r="M15" s="386">
        <v>300</v>
      </c>
      <c r="N15" s="386">
        <v>5306</v>
      </c>
    </row>
    <row r="16" spans="1:14" ht="13.5" thickBot="1">
      <c r="A16" s="385">
        <v>2017</v>
      </c>
      <c r="B16" s="386">
        <v>2287</v>
      </c>
      <c r="C16" s="386">
        <v>70</v>
      </c>
      <c r="D16" s="386">
        <v>83</v>
      </c>
      <c r="E16" s="386">
        <v>55</v>
      </c>
      <c r="F16" s="386">
        <v>130</v>
      </c>
      <c r="G16" s="386">
        <v>34</v>
      </c>
      <c r="H16" s="386">
        <v>53</v>
      </c>
      <c r="I16" s="386">
        <v>98</v>
      </c>
      <c r="J16" s="386">
        <v>62</v>
      </c>
      <c r="K16" s="386">
        <v>1661</v>
      </c>
      <c r="L16" s="386" t="s">
        <v>310</v>
      </c>
      <c r="M16" s="386" t="s">
        <v>310</v>
      </c>
      <c r="N16" s="386">
        <v>4533</v>
      </c>
    </row>
    <row r="17" spans="1:14" ht="13.5" thickBot="1">
      <c r="A17" s="388" t="s">
        <v>510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90"/>
    </row>
    <row r="18" spans="1:14">
      <c r="A18" s="385">
        <v>2008</v>
      </c>
      <c r="B18" s="386">
        <v>2</v>
      </c>
      <c r="C18" s="386">
        <v>182</v>
      </c>
      <c r="D18" s="386">
        <v>355</v>
      </c>
      <c r="E18" s="386">
        <v>252</v>
      </c>
      <c r="F18" s="386">
        <v>746</v>
      </c>
      <c r="G18" s="386">
        <v>431</v>
      </c>
      <c r="H18" s="386">
        <v>128</v>
      </c>
      <c r="I18" s="386">
        <v>580</v>
      </c>
      <c r="J18" s="386">
        <v>700</v>
      </c>
      <c r="K18" s="386">
        <v>829</v>
      </c>
      <c r="L18" s="386">
        <v>510</v>
      </c>
      <c r="M18" s="386">
        <v>748</v>
      </c>
      <c r="N18" s="386">
        <v>5463</v>
      </c>
    </row>
    <row r="19" spans="1:14">
      <c r="A19" s="385">
        <v>2009</v>
      </c>
      <c r="B19" s="386">
        <v>137</v>
      </c>
      <c r="C19" s="386">
        <v>418</v>
      </c>
      <c r="D19" s="386">
        <v>429</v>
      </c>
      <c r="E19" s="386">
        <v>93</v>
      </c>
      <c r="F19" s="386">
        <v>208</v>
      </c>
      <c r="G19" s="386">
        <v>423</v>
      </c>
      <c r="H19" s="386">
        <v>487</v>
      </c>
      <c r="I19" s="386">
        <v>121</v>
      </c>
      <c r="J19" s="386">
        <v>281</v>
      </c>
      <c r="K19" s="386">
        <v>332</v>
      </c>
      <c r="L19" s="386">
        <v>443</v>
      </c>
      <c r="M19" s="386">
        <v>490</v>
      </c>
      <c r="N19" s="386">
        <v>3862</v>
      </c>
    </row>
    <row r="20" spans="1:14">
      <c r="A20" s="385">
        <v>2010</v>
      </c>
      <c r="B20" s="386">
        <v>215</v>
      </c>
      <c r="C20" s="386">
        <v>261</v>
      </c>
      <c r="D20" s="386">
        <v>195</v>
      </c>
      <c r="E20" s="386">
        <v>236</v>
      </c>
      <c r="F20" s="386">
        <v>251</v>
      </c>
      <c r="G20" s="386">
        <v>244</v>
      </c>
      <c r="H20" s="386">
        <v>352</v>
      </c>
      <c r="I20" s="386">
        <v>216</v>
      </c>
      <c r="J20" s="386">
        <v>450</v>
      </c>
      <c r="K20" s="386">
        <v>301</v>
      </c>
      <c r="L20" s="386">
        <v>582</v>
      </c>
      <c r="M20" s="386">
        <v>688</v>
      </c>
      <c r="N20" s="386">
        <v>3991</v>
      </c>
    </row>
    <row r="21" spans="1:14">
      <c r="A21" s="385">
        <v>2011</v>
      </c>
      <c r="B21" s="386">
        <v>242</v>
      </c>
      <c r="C21" s="386">
        <v>292</v>
      </c>
      <c r="D21" s="386">
        <v>623</v>
      </c>
      <c r="E21" s="386">
        <v>481</v>
      </c>
      <c r="F21" s="386">
        <v>550</v>
      </c>
      <c r="G21" s="386">
        <v>332</v>
      </c>
      <c r="H21" s="386">
        <v>491</v>
      </c>
      <c r="I21" s="386">
        <v>455</v>
      </c>
      <c r="J21" s="386">
        <v>300</v>
      </c>
      <c r="K21" s="386">
        <v>179</v>
      </c>
      <c r="L21" s="386">
        <v>135</v>
      </c>
      <c r="M21" s="386">
        <v>175</v>
      </c>
      <c r="N21" s="386">
        <v>4255</v>
      </c>
    </row>
    <row r="22" spans="1:14">
      <c r="A22" s="385">
        <v>2012</v>
      </c>
      <c r="B22" s="387">
        <v>0</v>
      </c>
      <c r="C22" s="387">
        <v>0</v>
      </c>
      <c r="D22" s="387">
        <v>507</v>
      </c>
      <c r="E22" s="387">
        <v>1002</v>
      </c>
      <c r="F22" s="387">
        <v>517</v>
      </c>
      <c r="G22" s="387">
        <v>318</v>
      </c>
      <c r="H22" s="387">
        <v>347</v>
      </c>
      <c r="I22" s="387">
        <v>346</v>
      </c>
      <c r="J22" s="387">
        <v>196</v>
      </c>
      <c r="K22" s="387">
        <v>444</v>
      </c>
      <c r="L22" s="387">
        <v>336</v>
      </c>
      <c r="M22" s="387">
        <v>363</v>
      </c>
      <c r="N22" s="386">
        <v>4376</v>
      </c>
    </row>
    <row r="23" spans="1:14">
      <c r="A23" s="385">
        <v>2013</v>
      </c>
      <c r="B23" s="387">
        <v>125</v>
      </c>
      <c r="C23" s="387">
        <v>331</v>
      </c>
      <c r="D23" s="387">
        <v>330</v>
      </c>
      <c r="E23" s="387">
        <v>339</v>
      </c>
      <c r="F23" s="387">
        <v>326</v>
      </c>
      <c r="G23" s="387">
        <v>223</v>
      </c>
      <c r="H23" s="387">
        <v>420</v>
      </c>
      <c r="I23" s="387">
        <v>266</v>
      </c>
      <c r="J23" s="387">
        <v>390</v>
      </c>
      <c r="K23" s="387">
        <v>304</v>
      </c>
      <c r="L23" s="387">
        <v>317</v>
      </c>
      <c r="M23" s="387">
        <v>351</v>
      </c>
      <c r="N23" s="386">
        <v>3722</v>
      </c>
    </row>
    <row r="24" spans="1:14">
      <c r="A24" s="385">
        <v>2014</v>
      </c>
      <c r="B24" s="387">
        <v>214</v>
      </c>
      <c r="C24" s="387">
        <v>284</v>
      </c>
      <c r="D24" s="387">
        <v>249</v>
      </c>
      <c r="E24" s="387">
        <v>237</v>
      </c>
      <c r="F24" s="387">
        <v>357</v>
      </c>
      <c r="G24" s="387">
        <v>275</v>
      </c>
      <c r="H24" s="387">
        <v>278</v>
      </c>
      <c r="I24" s="387">
        <v>88</v>
      </c>
      <c r="J24" s="387">
        <v>244</v>
      </c>
      <c r="K24" s="387">
        <v>245</v>
      </c>
      <c r="L24" s="387">
        <v>145</v>
      </c>
      <c r="M24" s="387">
        <v>342</v>
      </c>
      <c r="N24" s="386">
        <v>2958</v>
      </c>
    </row>
    <row r="25" spans="1:14">
      <c r="A25" s="385">
        <v>2015</v>
      </c>
      <c r="B25" s="387">
        <v>225</v>
      </c>
      <c r="C25" s="387">
        <v>112</v>
      </c>
      <c r="D25" s="387">
        <v>155</v>
      </c>
      <c r="E25" s="387">
        <v>388</v>
      </c>
      <c r="F25" s="387">
        <v>364</v>
      </c>
      <c r="G25" s="387">
        <v>208</v>
      </c>
      <c r="H25" s="387">
        <v>393</v>
      </c>
      <c r="I25" s="387">
        <v>166</v>
      </c>
      <c r="J25" s="387">
        <v>476</v>
      </c>
      <c r="K25" s="387">
        <v>0</v>
      </c>
      <c r="L25" s="387">
        <v>0</v>
      </c>
      <c r="M25" s="387">
        <v>0</v>
      </c>
      <c r="N25" s="386">
        <v>2487</v>
      </c>
    </row>
    <row r="26" spans="1:14">
      <c r="A26" s="385">
        <v>2016</v>
      </c>
      <c r="B26" s="387">
        <v>0</v>
      </c>
      <c r="C26" s="387">
        <v>0</v>
      </c>
      <c r="D26" s="387">
        <v>0</v>
      </c>
      <c r="E26" s="387">
        <v>74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908</v>
      </c>
      <c r="L26" s="387">
        <v>179</v>
      </c>
      <c r="M26" s="387">
        <v>285</v>
      </c>
      <c r="N26" s="386">
        <v>1446</v>
      </c>
    </row>
    <row r="27" spans="1:14" ht="13.5" thickBot="1">
      <c r="A27" s="385">
        <v>2017</v>
      </c>
      <c r="B27" s="387">
        <v>0</v>
      </c>
      <c r="C27" s="386">
        <v>61</v>
      </c>
      <c r="D27" s="386">
        <v>247</v>
      </c>
      <c r="E27" s="386">
        <v>81</v>
      </c>
      <c r="F27" s="386">
        <v>110</v>
      </c>
      <c r="G27" s="386">
        <v>213</v>
      </c>
      <c r="H27" s="386">
        <v>108</v>
      </c>
      <c r="I27" s="386">
        <v>148</v>
      </c>
      <c r="J27" s="386">
        <v>325</v>
      </c>
      <c r="K27" s="386">
        <v>217</v>
      </c>
      <c r="L27" s="386" t="s">
        <v>310</v>
      </c>
      <c r="M27" s="386" t="s">
        <v>310</v>
      </c>
      <c r="N27" s="386">
        <v>1510</v>
      </c>
    </row>
    <row r="28" spans="1:14" ht="13.5" thickBot="1">
      <c r="A28" s="388" t="s">
        <v>511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90"/>
    </row>
    <row r="29" spans="1:14">
      <c r="A29" s="385">
        <v>2008</v>
      </c>
      <c r="B29" s="386">
        <v>800</v>
      </c>
      <c r="C29" s="386">
        <v>92518</v>
      </c>
      <c r="D29" s="386">
        <v>192433</v>
      </c>
      <c r="E29" s="386">
        <v>141524</v>
      </c>
      <c r="F29" s="386">
        <v>400303</v>
      </c>
      <c r="G29" s="386">
        <v>229588</v>
      </c>
      <c r="H29" s="386">
        <v>70032</v>
      </c>
      <c r="I29" s="386">
        <v>304691</v>
      </c>
      <c r="J29" s="386">
        <v>431052</v>
      </c>
      <c r="K29" s="386">
        <v>498837</v>
      </c>
      <c r="L29" s="386">
        <v>298851</v>
      </c>
      <c r="M29" s="386">
        <v>480402</v>
      </c>
      <c r="N29" s="386">
        <v>3141031</v>
      </c>
    </row>
    <row r="30" spans="1:14">
      <c r="A30" s="385">
        <v>2009</v>
      </c>
      <c r="B30" s="386">
        <v>79054</v>
      </c>
      <c r="C30" s="386">
        <v>233271</v>
      </c>
      <c r="D30" s="386">
        <v>245697</v>
      </c>
      <c r="E30" s="386">
        <v>49862</v>
      </c>
      <c r="F30" s="386">
        <v>128089</v>
      </c>
      <c r="G30" s="386">
        <v>262520</v>
      </c>
      <c r="H30" s="386">
        <v>287412</v>
      </c>
      <c r="I30" s="386">
        <v>58346</v>
      </c>
      <c r="J30" s="386">
        <v>184683</v>
      </c>
      <c r="K30" s="386">
        <v>187909</v>
      </c>
      <c r="L30" s="386">
        <v>239235</v>
      </c>
      <c r="M30" s="386">
        <v>252290</v>
      </c>
      <c r="N30" s="386">
        <v>2208368</v>
      </c>
    </row>
    <row r="31" spans="1:14">
      <c r="A31" s="385">
        <v>2010</v>
      </c>
      <c r="B31" s="386">
        <v>105549</v>
      </c>
      <c r="C31" s="386">
        <v>186481</v>
      </c>
      <c r="D31" s="386">
        <v>113138</v>
      </c>
      <c r="E31" s="386">
        <v>126981</v>
      </c>
      <c r="F31" s="386">
        <v>144408</v>
      </c>
      <c r="G31" s="386">
        <v>153551</v>
      </c>
      <c r="H31" s="386">
        <v>236173</v>
      </c>
      <c r="I31" s="386">
        <v>117965</v>
      </c>
      <c r="J31" s="386">
        <v>274273</v>
      </c>
      <c r="K31" s="386">
        <v>201597</v>
      </c>
      <c r="L31" s="386">
        <v>391211</v>
      </c>
      <c r="M31" s="386">
        <v>445154</v>
      </c>
      <c r="N31" s="386">
        <v>2496481</v>
      </c>
    </row>
    <row r="32" spans="1:14">
      <c r="A32" s="385">
        <v>2011</v>
      </c>
      <c r="B32" s="387">
        <v>161710</v>
      </c>
      <c r="C32" s="387">
        <v>170715</v>
      </c>
      <c r="D32" s="387">
        <v>432702</v>
      </c>
      <c r="E32" s="387">
        <v>390251</v>
      </c>
      <c r="F32" s="387">
        <v>437382</v>
      </c>
      <c r="G32" s="387">
        <v>220084</v>
      </c>
      <c r="H32" s="387">
        <v>342824</v>
      </c>
      <c r="I32" s="387">
        <v>299026</v>
      </c>
      <c r="J32" s="386">
        <v>171908</v>
      </c>
      <c r="K32" s="386">
        <v>171167</v>
      </c>
      <c r="L32" s="386">
        <v>101514</v>
      </c>
      <c r="M32" s="386">
        <v>113158</v>
      </c>
      <c r="N32" s="386">
        <v>3012441</v>
      </c>
    </row>
    <row r="33" spans="1:14">
      <c r="A33" s="385">
        <v>2012</v>
      </c>
      <c r="B33" s="387">
        <v>0</v>
      </c>
      <c r="C33" s="387">
        <v>0</v>
      </c>
      <c r="D33" s="387">
        <v>344770</v>
      </c>
      <c r="E33" s="387">
        <v>600417</v>
      </c>
      <c r="F33" s="387">
        <v>306692</v>
      </c>
      <c r="G33" s="387">
        <v>200734</v>
      </c>
      <c r="H33" s="387">
        <v>230042</v>
      </c>
      <c r="I33" s="387">
        <v>200873</v>
      </c>
      <c r="J33" s="386">
        <v>133315</v>
      </c>
      <c r="K33" s="386">
        <v>287218</v>
      </c>
      <c r="L33" s="386">
        <v>214813</v>
      </c>
      <c r="M33" s="386">
        <v>220432</v>
      </c>
      <c r="N33" s="386">
        <v>2739306</v>
      </c>
    </row>
    <row r="34" spans="1:14">
      <c r="A34" s="385">
        <v>2013</v>
      </c>
      <c r="B34" s="387">
        <v>58586</v>
      </c>
      <c r="C34" s="387">
        <v>147664</v>
      </c>
      <c r="D34" s="387">
        <v>152719</v>
      </c>
      <c r="E34" s="387">
        <v>169137</v>
      </c>
      <c r="F34" s="387">
        <v>158259</v>
      </c>
      <c r="G34" s="387">
        <v>117696</v>
      </c>
      <c r="H34" s="387">
        <v>226659</v>
      </c>
      <c r="I34" s="391">
        <v>141609</v>
      </c>
      <c r="J34" s="391">
        <v>204049</v>
      </c>
      <c r="K34" s="391">
        <v>160318</v>
      </c>
      <c r="L34" s="391">
        <v>150143</v>
      </c>
      <c r="M34" s="391">
        <v>173860</v>
      </c>
      <c r="N34" s="386">
        <v>1860699</v>
      </c>
    </row>
    <row r="35" spans="1:14">
      <c r="A35" s="385">
        <v>2014</v>
      </c>
      <c r="B35" s="387">
        <v>96936</v>
      </c>
      <c r="C35" s="387">
        <v>133326</v>
      </c>
      <c r="D35" s="387">
        <v>129647</v>
      </c>
      <c r="E35" s="387">
        <v>139241</v>
      </c>
      <c r="F35" s="387">
        <v>190666</v>
      </c>
      <c r="G35" s="387">
        <v>126401</v>
      </c>
      <c r="H35" s="387">
        <v>133390</v>
      </c>
      <c r="I35" s="391">
        <v>41694</v>
      </c>
      <c r="J35" s="391">
        <v>127290</v>
      </c>
      <c r="K35" s="391">
        <v>127743</v>
      </c>
      <c r="L35" s="391">
        <v>68142</v>
      </c>
      <c r="M35" s="391">
        <v>180040</v>
      </c>
      <c r="N35" s="386">
        <v>1494516</v>
      </c>
    </row>
    <row r="36" spans="1:14">
      <c r="A36" s="385">
        <v>2015</v>
      </c>
      <c r="B36" s="387">
        <v>110934</v>
      </c>
      <c r="C36" s="387">
        <v>53376</v>
      </c>
      <c r="D36" s="387">
        <v>106585</v>
      </c>
      <c r="E36" s="387">
        <v>228911</v>
      </c>
      <c r="F36" s="387">
        <v>208849</v>
      </c>
      <c r="G36" s="387">
        <v>117497</v>
      </c>
      <c r="H36" s="387">
        <v>210342</v>
      </c>
      <c r="I36" s="391">
        <v>97422</v>
      </c>
      <c r="J36" s="391">
        <v>254018</v>
      </c>
      <c r="K36" s="391">
        <v>0</v>
      </c>
      <c r="L36" s="391">
        <v>0</v>
      </c>
      <c r="M36" s="391">
        <v>0</v>
      </c>
      <c r="N36" s="386">
        <v>1387934</v>
      </c>
    </row>
    <row r="37" spans="1:14">
      <c r="A37" s="385">
        <v>2016</v>
      </c>
      <c r="B37" s="387">
        <v>0</v>
      </c>
      <c r="C37" s="387">
        <v>0</v>
      </c>
      <c r="D37" s="387">
        <v>0</v>
      </c>
      <c r="E37" s="387">
        <v>35313</v>
      </c>
      <c r="F37" s="387">
        <v>0</v>
      </c>
      <c r="G37" s="387">
        <v>0</v>
      </c>
      <c r="H37" s="387">
        <v>0</v>
      </c>
      <c r="I37" s="391">
        <v>0</v>
      </c>
      <c r="J37" s="391">
        <v>0</v>
      </c>
      <c r="K37" s="391">
        <v>427494</v>
      </c>
      <c r="L37" s="391">
        <v>84556</v>
      </c>
      <c r="M37" s="391">
        <v>138372</v>
      </c>
      <c r="N37" s="386">
        <v>685735</v>
      </c>
    </row>
    <row r="38" spans="1:14">
      <c r="A38" s="385">
        <v>2017</v>
      </c>
      <c r="B38" s="387">
        <v>0</v>
      </c>
      <c r="C38" s="387">
        <v>32698.641500000002</v>
      </c>
      <c r="D38" s="387">
        <v>119340.73790000001</v>
      </c>
      <c r="E38" s="387">
        <v>39631.7071</v>
      </c>
      <c r="F38" s="387">
        <v>52596.714699999997</v>
      </c>
      <c r="G38" s="387">
        <v>103010.8129</v>
      </c>
      <c r="H38" s="387">
        <v>58147.238799999999</v>
      </c>
      <c r="I38" s="387">
        <v>71464.963300000003</v>
      </c>
      <c r="J38" s="386">
        <v>169386.33189999999</v>
      </c>
      <c r="K38" s="386">
        <v>116648.8702</v>
      </c>
      <c r="L38" s="386" t="s">
        <v>310</v>
      </c>
      <c r="M38" s="386" t="s">
        <v>310</v>
      </c>
      <c r="N38" s="386">
        <v>762926.0183</v>
      </c>
    </row>
    <row r="42" spans="1:14">
      <c r="A42" s="393" t="s">
        <v>548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</row>
    <row r="43" spans="1:14">
      <c r="A43" s="395" t="s">
        <v>549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55"/>
  <sheetViews>
    <sheetView workbookViewId="0">
      <selection activeCell="D5" sqref="D5:D6"/>
    </sheetView>
  </sheetViews>
  <sheetFormatPr baseColWidth="10" defaultColWidth="11.5703125" defaultRowHeight="12.75"/>
  <cols>
    <col min="1" max="1" width="14.85546875" style="314" customWidth="1"/>
    <col min="2" max="2" width="44.85546875" style="246" customWidth="1"/>
    <col min="3" max="3" width="20.5703125" style="258" customWidth="1"/>
    <col min="4" max="4" width="15.7109375" style="258" customWidth="1"/>
    <col min="5" max="5" width="15.7109375" style="246" customWidth="1"/>
    <col min="6" max="6" width="25" style="246" customWidth="1"/>
    <col min="7" max="16384" width="11.5703125" style="246"/>
  </cols>
  <sheetData>
    <row r="2" spans="1:4" ht="15.75">
      <c r="A2" s="143" t="s">
        <v>584</v>
      </c>
    </row>
    <row r="3" spans="1:4">
      <c r="A3" s="316" t="s">
        <v>512</v>
      </c>
      <c r="B3" s="362" t="s">
        <v>513</v>
      </c>
      <c r="C3" s="363" t="s">
        <v>566</v>
      </c>
      <c r="D3" s="363" t="s">
        <v>514</v>
      </c>
    </row>
    <row r="5" spans="1:4">
      <c r="A5" s="376">
        <v>652</v>
      </c>
      <c r="B5" s="364" t="s">
        <v>431</v>
      </c>
      <c r="C5" s="266">
        <v>1334087.5080999997</v>
      </c>
      <c r="D5" s="365">
        <f t="shared" ref="D5:D11" si="0">C5/$F$19</f>
        <v>1.0380262331860894E-2</v>
      </c>
    </row>
    <row r="6" spans="1:4">
      <c r="A6" s="376">
        <v>295</v>
      </c>
      <c r="B6" s="364" t="s">
        <v>430</v>
      </c>
      <c r="C6" s="266">
        <v>292130.51899999991</v>
      </c>
      <c r="D6" s="365">
        <f t="shared" si="0"/>
        <v>2.2730078828797277E-3</v>
      </c>
    </row>
    <row r="7" spans="1:4">
      <c r="A7" s="314">
        <v>172</v>
      </c>
      <c r="B7" s="246" t="s">
        <v>515</v>
      </c>
      <c r="C7" s="258">
        <v>81911.341200000024</v>
      </c>
      <c r="D7" s="366">
        <f t="shared" si="0"/>
        <v>6.3733541049455073E-4</v>
      </c>
    </row>
    <row r="8" spans="1:4">
      <c r="A8" s="314">
        <v>92</v>
      </c>
      <c r="B8" s="246" t="s">
        <v>516</v>
      </c>
      <c r="C8" s="258">
        <v>61333.859700000008</v>
      </c>
      <c r="D8" s="366">
        <f t="shared" si="0"/>
        <v>4.7722623114752113E-4</v>
      </c>
    </row>
    <row r="9" spans="1:4">
      <c r="A9" s="314">
        <v>43</v>
      </c>
      <c r="B9" s="246" t="s">
        <v>517</v>
      </c>
      <c r="C9" s="258">
        <v>52876.25940000001</v>
      </c>
      <c r="D9" s="366">
        <f t="shared" si="0"/>
        <v>4.114193711934403E-4</v>
      </c>
    </row>
    <row r="10" spans="1:4">
      <c r="A10" s="314">
        <v>71</v>
      </c>
      <c r="B10" s="246" t="s">
        <v>518</v>
      </c>
      <c r="C10" s="258">
        <v>32860.629899999993</v>
      </c>
      <c r="D10" s="366">
        <f t="shared" si="0"/>
        <v>2.5568184746590372E-4</v>
      </c>
    </row>
    <row r="11" spans="1:4">
      <c r="A11" s="314">
        <v>1</v>
      </c>
      <c r="B11" s="246" t="s">
        <v>519</v>
      </c>
      <c r="C11" s="258">
        <v>3680.5862000000002</v>
      </c>
      <c r="D11" s="367">
        <f t="shared" si="0"/>
        <v>2.8637889238194744E-5</v>
      </c>
    </row>
    <row r="13" spans="1:4">
      <c r="A13" s="377">
        <f>SUM(A5:A6)</f>
        <v>947</v>
      </c>
      <c r="B13" s="368" t="s">
        <v>520</v>
      </c>
      <c r="C13" s="369">
        <f>SUM(C5:C6)</f>
        <v>1626218.0270999996</v>
      </c>
      <c r="D13" s="370">
        <f>C13/$F$28</f>
        <v>1.2653270214740621E-2</v>
      </c>
    </row>
    <row r="16" spans="1:4" ht="15.75">
      <c r="A16" s="143" t="s">
        <v>585</v>
      </c>
    </row>
    <row r="17" spans="1:6">
      <c r="A17" s="316" t="s">
        <v>521</v>
      </c>
      <c r="B17" s="362" t="s">
        <v>561</v>
      </c>
      <c r="C17" s="363" t="s">
        <v>522</v>
      </c>
      <c r="D17" s="363" t="s">
        <v>566</v>
      </c>
      <c r="E17" s="371" t="s">
        <v>514</v>
      </c>
    </row>
    <row r="18" spans="1:6">
      <c r="A18" s="378"/>
      <c r="B18" s="372"/>
      <c r="C18" s="373"/>
      <c r="D18" s="373"/>
      <c r="E18" s="372"/>
    </row>
    <row r="19" spans="1:6">
      <c r="A19" s="314" t="s">
        <v>523</v>
      </c>
      <c r="B19" s="246" t="s">
        <v>524</v>
      </c>
      <c r="C19" s="258">
        <v>241</v>
      </c>
      <c r="D19" s="258">
        <v>23010911</v>
      </c>
      <c r="E19" s="366">
        <f t="shared" ref="E19:E30" si="1">D19/F19</f>
        <v>0.17904319711027472</v>
      </c>
      <c r="F19" s="374">
        <v>128521560</v>
      </c>
    </row>
    <row r="20" spans="1:6">
      <c r="A20" s="314">
        <v>2</v>
      </c>
      <c r="B20" s="246" t="s">
        <v>525</v>
      </c>
      <c r="C20" s="258">
        <v>54</v>
      </c>
      <c r="D20" s="258">
        <v>16580666</v>
      </c>
      <c r="E20" s="366">
        <f t="shared" si="1"/>
        <v>0.12901077453463838</v>
      </c>
      <c r="F20" s="374">
        <v>128521560</v>
      </c>
    </row>
    <row r="21" spans="1:6">
      <c r="A21" s="314" t="s">
        <v>526</v>
      </c>
      <c r="B21" s="246" t="s">
        <v>527</v>
      </c>
      <c r="C21" s="258">
        <v>66</v>
      </c>
      <c r="D21" s="258">
        <v>15167203</v>
      </c>
      <c r="E21" s="366">
        <f t="shared" si="1"/>
        <v>0.11801290771758451</v>
      </c>
      <c r="F21" s="374">
        <v>128521560</v>
      </c>
    </row>
    <row r="22" spans="1:6">
      <c r="A22" s="314" t="s">
        <v>528</v>
      </c>
      <c r="B22" s="246" t="s">
        <v>529</v>
      </c>
      <c r="C22" s="258">
        <v>15</v>
      </c>
      <c r="D22" s="258">
        <v>14811758</v>
      </c>
      <c r="E22" s="366">
        <f t="shared" si="1"/>
        <v>0.11524726279388454</v>
      </c>
      <c r="F22" s="374">
        <v>128521560</v>
      </c>
    </row>
    <row r="23" spans="1:6">
      <c r="A23" s="314" t="s">
        <v>530</v>
      </c>
      <c r="B23" s="246" t="s">
        <v>531</v>
      </c>
      <c r="C23" s="258">
        <v>9160</v>
      </c>
      <c r="D23" s="258">
        <v>5851946</v>
      </c>
      <c r="E23" s="366">
        <f t="shared" si="1"/>
        <v>4.5532796209445323E-2</v>
      </c>
      <c r="F23" s="374">
        <v>128521560</v>
      </c>
    </row>
    <row r="24" spans="1:6">
      <c r="A24" s="314" t="s">
        <v>532</v>
      </c>
      <c r="B24" s="246" t="s">
        <v>533</v>
      </c>
      <c r="C24" s="258">
        <v>61</v>
      </c>
      <c r="D24" s="258">
        <v>4156521</v>
      </c>
      <c r="E24" s="366">
        <f t="shared" si="1"/>
        <v>3.2341040678311096E-2</v>
      </c>
      <c r="F24" s="374">
        <v>128521560</v>
      </c>
    </row>
    <row r="25" spans="1:6">
      <c r="A25" s="314" t="s">
        <v>534</v>
      </c>
      <c r="B25" s="246" t="s">
        <v>535</v>
      </c>
      <c r="C25" s="258">
        <v>27</v>
      </c>
      <c r="D25" s="258">
        <v>1312238</v>
      </c>
      <c r="E25" s="366">
        <f t="shared" si="1"/>
        <v>1.021025577342821E-2</v>
      </c>
      <c r="F25" s="374">
        <v>128521560</v>
      </c>
    </row>
    <row r="26" spans="1:6">
      <c r="A26" s="314" t="s">
        <v>536</v>
      </c>
      <c r="B26" s="246" t="s">
        <v>537</v>
      </c>
      <c r="C26" s="258">
        <v>9</v>
      </c>
      <c r="D26" s="258">
        <v>472628</v>
      </c>
      <c r="E26" s="366">
        <f t="shared" si="1"/>
        <v>3.6774219049317486E-3</v>
      </c>
      <c r="F26" s="374">
        <v>128521560</v>
      </c>
    </row>
    <row r="27" spans="1:6">
      <c r="A27" s="314" t="s">
        <v>538</v>
      </c>
      <c r="B27" s="246" t="s">
        <v>539</v>
      </c>
      <c r="C27" s="258">
        <v>43</v>
      </c>
      <c r="D27" s="258">
        <v>362300</v>
      </c>
      <c r="E27" s="366">
        <f t="shared" si="1"/>
        <v>2.8189822781485067E-3</v>
      </c>
      <c r="F27" s="374">
        <v>128521560</v>
      </c>
    </row>
    <row r="28" spans="1:6">
      <c r="A28" s="314" t="s">
        <v>540</v>
      </c>
      <c r="B28" s="246" t="s">
        <v>541</v>
      </c>
      <c r="C28" s="258">
        <v>2167</v>
      </c>
      <c r="D28" s="258">
        <v>347648</v>
      </c>
      <c r="E28" s="366">
        <f t="shared" si="1"/>
        <v>2.7049780597123161E-3</v>
      </c>
      <c r="F28" s="374">
        <v>128521560</v>
      </c>
    </row>
    <row r="29" spans="1:6">
      <c r="A29" s="314" t="s">
        <v>542</v>
      </c>
      <c r="B29" s="246" t="s">
        <v>543</v>
      </c>
      <c r="C29" s="258">
        <v>6</v>
      </c>
      <c r="D29" s="258">
        <v>223665</v>
      </c>
      <c r="E29" s="367">
        <f t="shared" si="1"/>
        <v>1.740291667794882E-3</v>
      </c>
      <c r="F29" s="374">
        <v>128521560</v>
      </c>
    </row>
    <row r="30" spans="1:6">
      <c r="A30" s="314" t="s">
        <v>544</v>
      </c>
      <c r="B30" s="246" t="s">
        <v>545</v>
      </c>
      <c r="C30" s="258">
        <v>20</v>
      </c>
      <c r="D30" s="258">
        <v>4188.8599999999997</v>
      </c>
      <c r="E30" s="367">
        <f t="shared" si="1"/>
        <v>3.2592663830099786E-5</v>
      </c>
      <c r="F30" s="374">
        <v>128521560</v>
      </c>
    </row>
    <row r="31" spans="1:6">
      <c r="A31" s="361" t="s">
        <v>56</v>
      </c>
      <c r="B31" s="368"/>
      <c r="C31" s="369">
        <f>SUM(C19:C30)</f>
        <v>11869</v>
      </c>
      <c r="D31" s="369">
        <f>SUM(D19:D30)</f>
        <v>82301672.859999999</v>
      </c>
      <c r="E31" s="370">
        <f>D31/F31</f>
        <v>0.64037250139198432</v>
      </c>
      <c r="F31" s="374">
        <v>128521560</v>
      </c>
    </row>
    <row r="38" spans="1:5">
      <c r="A38" s="379" t="s">
        <v>546</v>
      </c>
      <c r="B38" s="263"/>
      <c r="C38" s="375"/>
      <c r="D38" s="375"/>
      <c r="E38" s="263"/>
    </row>
    <row r="55" spans="1:4">
      <c r="A55" s="314" t="s">
        <v>547</v>
      </c>
      <c r="C55" s="246"/>
      <c r="D55" s="2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A1:H78"/>
  <sheetViews>
    <sheetView showGridLines="0" topLeftCell="A4" zoomScaleNormal="100" workbookViewId="0">
      <selection activeCell="A18" sqref="A18"/>
    </sheetView>
  </sheetViews>
  <sheetFormatPr baseColWidth="10" defaultColWidth="11.5703125" defaultRowHeight="12" customHeight="1"/>
  <cols>
    <col min="1" max="1" width="49.85546875" style="60" customWidth="1"/>
    <col min="2" max="3" width="10.7109375" style="144" bestFit="1" customWidth="1"/>
    <col min="4" max="4" width="7.7109375" style="146" bestFit="1" customWidth="1"/>
    <col min="5" max="6" width="11.7109375" style="144" bestFit="1" customWidth="1"/>
    <col min="7" max="7" width="7.7109375" style="146" bestFit="1" customWidth="1"/>
    <col min="8" max="8" width="6.7109375" style="146" bestFit="1" customWidth="1"/>
    <col min="9" max="16384" width="11.5703125" style="60"/>
  </cols>
  <sheetData>
    <row r="1" spans="1:8" ht="12" customHeight="1">
      <c r="A1" s="272" t="s">
        <v>257</v>
      </c>
    </row>
    <row r="2" spans="1:8" ht="15.75">
      <c r="A2" s="143" t="s">
        <v>256</v>
      </c>
    </row>
    <row r="3" spans="1:8" s="62" customFormat="1" ht="12" customHeight="1" thickBot="1">
      <c r="A3" s="61"/>
      <c r="B3" s="145"/>
      <c r="C3" s="145"/>
      <c r="D3" s="147"/>
      <c r="E3" s="145"/>
      <c r="F3" s="145"/>
      <c r="G3" s="147"/>
      <c r="H3" s="147"/>
    </row>
    <row r="4" spans="1:8" ht="12" customHeight="1">
      <c r="A4" s="254"/>
      <c r="B4" s="642" t="s">
        <v>588</v>
      </c>
      <c r="C4" s="643"/>
      <c r="D4" s="644"/>
      <c r="E4" s="645" t="s">
        <v>628</v>
      </c>
      <c r="F4" s="646"/>
      <c r="G4" s="646"/>
      <c r="H4" s="647"/>
    </row>
    <row r="5" spans="1:8" ht="12" customHeight="1">
      <c r="A5" s="480" t="s">
        <v>47</v>
      </c>
      <c r="B5" s="481">
        <v>2016</v>
      </c>
      <c r="C5" s="452">
        <v>2017</v>
      </c>
      <c r="D5" s="482" t="s">
        <v>240</v>
      </c>
      <c r="E5" s="481">
        <v>2016</v>
      </c>
      <c r="F5" s="452">
        <v>2017</v>
      </c>
      <c r="G5" s="453" t="s">
        <v>240</v>
      </c>
      <c r="H5" s="483" t="s">
        <v>241</v>
      </c>
    </row>
    <row r="6" spans="1:8" ht="12.75" customHeight="1">
      <c r="A6" s="484" t="s">
        <v>629</v>
      </c>
      <c r="B6" s="485">
        <v>218684.61302599998</v>
      </c>
      <c r="C6" s="486">
        <v>214310.69381900001</v>
      </c>
      <c r="D6" s="487">
        <v>-2.0001037779827424E-2</v>
      </c>
      <c r="E6" s="485">
        <v>1943732.2441160008</v>
      </c>
      <c r="F6" s="486">
        <v>2013834.3512000002</v>
      </c>
      <c r="G6" s="455">
        <v>3.6065722167345937E-2</v>
      </c>
      <c r="H6" s="488">
        <v>1</v>
      </c>
    </row>
    <row r="7" spans="1:8" ht="12.75" customHeight="1">
      <c r="A7" s="560" t="s">
        <v>22</v>
      </c>
      <c r="B7" s="240">
        <v>45353.088568000006</v>
      </c>
      <c r="C7" s="241">
        <v>43489.447796</v>
      </c>
      <c r="D7" s="242">
        <v>-4.1091816033780426E-2</v>
      </c>
      <c r="E7" s="240">
        <v>429513.71478400001</v>
      </c>
      <c r="F7" s="241">
        <v>423944.85065799998</v>
      </c>
      <c r="G7" s="456">
        <v>-1.2965509445491352E-2</v>
      </c>
      <c r="H7" s="489">
        <v>0.21051624747853787</v>
      </c>
    </row>
    <row r="8" spans="1:8" ht="12.75" customHeight="1">
      <c r="A8" s="560" t="s">
        <v>162</v>
      </c>
      <c r="B8" s="240">
        <v>41332.7304</v>
      </c>
      <c r="C8" s="241">
        <v>40208.654104000001</v>
      </c>
      <c r="D8" s="242">
        <v>-2.7195790965699129E-2</v>
      </c>
      <c r="E8" s="240">
        <v>266177.26089899999</v>
      </c>
      <c r="F8" s="241">
        <v>372022.49780100002</v>
      </c>
      <c r="G8" s="456">
        <v>0.39764943310526668</v>
      </c>
      <c r="H8" s="489">
        <v>0.18473341542680505</v>
      </c>
    </row>
    <row r="9" spans="1:8" ht="12.75" customHeight="1">
      <c r="A9" s="560" t="s">
        <v>169</v>
      </c>
      <c r="B9" s="240">
        <v>36555.721764000002</v>
      </c>
      <c r="C9" s="241">
        <v>36051.114481999997</v>
      </c>
      <c r="D9" s="242">
        <v>-1.3803783857905927E-2</v>
      </c>
      <c r="E9" s="240">
        <v>378152.55978700001</v>
      </c>
      <c r="F9" s="241">
        <v>367220.34246199997</v>
      </c>
      <c r="G9" s="456">
        <v>-2.8909542040804315E-2</v>
      </c>
      <c r="H9" s="489">
        <v>0.18234883233726812</v>
      </c>
    </row>
    <row r="10" spans="1:8" ht="12.75" customHeight="1">
      <c r="A10" s="561" t="s">
        <v>570</v>
      </c>
      <c r="B10" s="240">
        <v>27608.332474999999</v>
      </c>
      <c r="C10" s="241">
        <v>28991.721371</v>
      </c>
      <c r="D10" s="242">
        <v>5.0107658521306719E-2</v>
      </c>
      <c r="E10" s="240">
        <v>259306.37851799998</v>
      </c>
      <c r="F10" s="241">
        <v>252547.81911400001</v>
      </c>
      <c r="G10" s="456">
        <v>-2.6063992110902934E-2</v>
      </c>
      <c r="H10" s="489">
        <v>0.12540645111327664</v>
      </c>
    </row>
    <row r="11" spans="1:8" ht="12.75" customHeight="1">
      <c r="A11" s="561" t="s">
        <v>170</v>
      </c>
      <c r="B11" s="240">
        <v>19916.768120000001</v>
      </c>
      <c r="C11" s="241">
        <v>18393.731505</v>
      </c>
      <c r="D11" s="242">
        <v>-7.6470068126695656E-2</v>
      </c>
      <c r="E11" s="240">
        <v>185630.328462</v>
      </c>
      <c r="F11" s="241">
        <v>162196.53758999999</v>
      </c>
      <c r="G11" s="456">
        <v>-0.12623902067165227</v>
      </c>
      <c r="H11" s="489">
        <v>8.0541151506999864E-2</v>
      </c>
    </row>
    <row r="12" spans="1:8" ht="12.75" customHeight="1">
      <c r="A12" s="561" t="s">
        <v>24</v>
      </c>
      <c r="B12" s="240">
        <v>15683.867099999999</v>
      </c>
      <c r="C12" s="241">
        <v>17040.093000000001</v>
      </c>
      <c r="D12" s="242">
        <v>8.647267229138933E-2</v>
      </c>
      <c r="E12" s="240">
        <v>128469.8553</v>
      </c>
      <c r="F12" s="241">
        <v>154272.49050000001</v>
      </c>
      <c r="G12" s="456">
        <v>0.20084583375412279</v>
      </c>
      <c r="H12" s="489">
        <v>7.6606345704686385E-2</v>
      </c>
    </row>
    <row r="13" spans="1:8" ht="12.75" customHeight="1">
      <c r="A13" s="561" t="s">
        <v>167</v>
      </c>
      <c r="B13" s="240">
        <v>13224.2551</v>
      </c>
      <c r="C13" s="241">
        <v>11614.728359999999</v>
      </c>
      <c r="D13" s="242">
        <v>-0.12171020052388437</v>
      </c>
      <c r="E13" s="240">
        <v>112674.30484</v>
      </c>
      <c r="F13" s="241">
        <v>99559.700129999997</v>
      </c>
      <c r="G13" s="456">
        <v>-0.11639392609187182</v>
      </c>
      <c r="H13" s="489">
        <v>4.9437879570717685E-2</v>
      </c>
    </row>
    <row r="14" spans="1:8" ht="12.75" customHeight="1">
      <c r="A14" s="561" t="s">
        <v>126</v>
      </c>
      <c r="B14" s="240">
        <v>3210.4737540000001</v>
      </c>
      <c r="C14" s="241">
        <v>3504.4384249999998</v>
      </c>
      <c r="D14" s="242">
        <v>9.1564265440183812E-2</v>
      </c>
      <c r="E14" s="240">
        <v>34642.613691999999</v>
      </c>
      <c r="F14" s="241">
        <v>37378.932828999998</v>
      </c>
      <c r="G14" s="456">
        <v>7.8987086867290612E-2</v>
      </c>
      <c r="H14" s="489">
        <v>1.856107619116076E-2</v>
      </c>
    </row>
    <row r="15" spans="1:8" ht="12.75" customHeight="1">
      <c r="A15" s="561" t="s">
        <v>23</v>
      </c>
      <c r="B15" s="240">
        <v>4551.1037999999999</v>
      </c>
      <c r="C15" s="241">
        <v>3370.4634999999998</v>
      </c>
      <c r="D15" s="242">
        <v>-0.25941845140952402</v>
      </c>
      <c r="E15" s="240">
        <v>39863.229099999997</v>
      </c>
      <c r="F15" s="241">
        <v>36896.001400000001</v>
      </c>
      <c r="G15" s="456">
        <v>-7.4435206755490757E-2</v>
      </c>
      <c r="H15" s="489">
        <v>1.8321269263290932E-2</v>
      </c>
    </row>
    <row r="16" spans="1:8" ht="12.75" customHeight="1">
      <c r="A16" s="561" t="s">
        <v>26</v>
      </c>
      <c r="B16" s="243">
        <v>3104.4810419999999</v>
      </c>
      <c r="C16" s="244">
        <v>2683.0330920000001</v>
      </c>
      <c r="D16" s="242">
        <v>-0.13575471851762066</v>
      </c>
      <c r="E16" s="243">
        <v>26184.724255000001</v>
      </c>
      <c r="F16" s="244">
        <v>26272.863579000001</v>
      </c>
      <c r="G16" s="456">
        <v>3.3660588953183801E-3</v>
      </c>
      <c r="H16" s="489">
        <v>1.3046189009212486E-2</v>
      </c>
    </row>
    <row r="17" spans="1:8" ht="12.75" customHeight="1">
      <c r="A17" s="561" t="s">
        <v>27</v>
      </c>
      <c r="B17" s="240">
        <v>8143.7909029999573</v>
      </c>
      <c r="C17" s="241">
        <v>8963.2681839999859</v>
      </c>
      <c r="D17" s="242">
        <v>0.10062602180738156</v>
      </c>
      <c r="E17" s="240">
        <v>83117.274479000596</v>
      </c>
      <c r="F17" s="241">
        <v>81522.315136999823</v>
      </c>
      <c r="G17" s="456">
        <v>-1.9189264229347858E-2</v>
      </c>
      <c r="H17" s="489">
        <v>4.0481142398044033E-2</v>
      </c>
    </row>
    <row r="18" spans="1:8" ht="12.75" customHeight="1">
      <c r="A18" s="490" t="s">
        <v>630</v>
      </c>
      <c r="B18" s="485">
        <v>12656821.661135713</v>
      </c>
      <c r="C18" s="486">
        <v>13275214.931355856</v>
      </c>
      <c r="D18" s="487">
        <v>4.8858495977627259E-2</v>
      </c>
      <c r="E18" s="485">
        <v>127214956.06482866</v>
      </c>
      <c r="F18" s="486">
        <v>125342803.35954006</v>
      </c>
      <c r="G18" s="455">
        <v>-1.4716451297869027E-2</v>
      </c>
      <c r="H18" s="488">
        <v>1</v>
      </c>
    </row>
    <row r="19" spans="1:8" ht="12.75" customHeight="1">
      <c r="A19" s="562" t="s">
        <v>25</v>
      </c>
      <c r="B19" s="240">
        <v>1788686.1606000001</v>
      </c>
      <c r="C19" s="241">
        <v>1562640.84</v>
      </c>
      <c r="D19" s="242">
        <v>-0.12637505985073139</v>
      </c>
      <c r="E19" s="240">
        <v>17231806.833799999</v>
      </c>
      <c r="F19" s="241">
        <v>14016477.041999999</v>
      </c>
      <c r="G19" s="456">
        <v>-0.18659272488437872</v>
      </c>
      <c r="H19" s="489">
        <v>0.11182514405549381</v>
      </c>
    </row>
    <row r="20" spans="1:8" ht="12.75" customHeight="1">
      <c r="A20" s="562" t="s">
        <v>28</v>
      </c>
      <c r="B20" s="240">
        <v>1293886.4135400001</v>
      </c>
      <c r="C20" s="241">
        <v>1497392.94673</v>
      </c>
      <c r="D20" s="242">
        <v>0.15728315179785946</v>
      </c>
      <c r="E20" s="240">
        <v>13852857.561479999</v>
      </c>
      <c r="F20" s="241">
        <v>12993313.429810001</v>
      </c>
      <c r="G20" s="456">
        <v>-6.2048146229417123E-2</v>
      </c>
      <c r="H20" s="489">
        <v>0.10366222137651795</v>
      </c>
    </row>
    <row r="21" spans="1:8" ht="12.75" customHeight="1">
      <c r="A21" s="562" t="s">
        <v>30</v>
      </c>
      <c r="B21" s="240">
        <v>567132.839652</v>
      </c>
      <c r="C21" s="241">
        <v>667532.32955600007</v>
      </c>
      <c r="D21" s="242">
        <v>0.17702993528924638</v>
      </c>
      <c r="E21" s="240">
        <v>6385369.8760879999</v>
      </c>
      <c r="F21" s="241">
        <v>7069243.890528</v>
      </c>
      <c r="G21" s="456">
        <v>0.10710014105854371</v>
      </c>
      <c r="H21" s="489">
        <v>5.6399280222337131E-2</v>
      </c>
    </row>
    <row r="22" spans="1:8" ht="12.75" customHeight="1">
      <c r="A22" s="562" t="s">
        <v>171</v>
      </c>
      <c r="B22" s="240">
        <v>594931.80572000006</v>
      </c>
      <c r="C22" s="241">
        <v>681433.7718300001</v>
      </c>
      <c r="D22" s="242">
        <v>0.14539812005060537</v>
      </c>
      <c r="E22" s="240">
        <v>5746170.787818999</v>
      </c>
      <c r="F22" s="241">
        <v>6530722.9071900006</v>
      </c>
      <c r="G22" s="456">
        <v>0.13653477217108345</v>
      </c>
      <c r="H22" s="489">
        <v>5.210289487827173E-2</v>
      </c>
    </row>
    <row r="23" spans="1:8" ht="12.75" customHeight="1">
      <c r="A23" s="562" t="s">
        <v>127</v>
      </c>
      <c r="B23" s="240">
        <v>443638.48939</v>
      </c>
      <c r="C23" s="241">
        <v>769203.8878400001</v>
      </c>
      <c r="D23" s="242">
        <v>0.73385291456034474</v>
      </c>
      <c r="E23" s="240">
        <v>4919812.6384540005</v>
      </c>
      <c r="F23" s="241">
        <v>6054687.5320500005</v>
      </c>
      <c r="G23" s="456">
        <v>0.23067441323387938</v>
      </c>
      <c r="H23" s="489">
        <v>4.8305027251404356E-2</v>
      </c>
    </row>
    <row r="24" spans="1:8" ht="12.75" customHeight="1">
      <c r="A24" s="561" t="s">
        <v>172</v>
      </c>
      <c r="B24" s="240">
        <v>582968.7297400001</v>
      </c>
      <c r="C24" s="241">
        <v>570041.18244</v>
      </c>
      <c r="D24" s="242">
        <v>-2.2175370033596264E-2</v>
      </c>
      <c r="E24" s="240">
        <v>5263651.8986059995</v>
      </c>
      <c r="F24" s="241">
        <v>5311300.5891899997</v>
      </c>
      <c r="G24" s="456">
        <v>9.0524015458961493E-3</v>
      </c>
      <c r="H24" s="489">
        <v>4.2374196577962105E-2</v>
      </c>
    </row>
    <row r="25" spans="1:8" ht="12.75" customHeight="1">
      <c r="A25" s="562" t="s">
        <v>188</v>
      </c>
      <c r="B25" s="240">
        <v>534599.86499999999</v>
      </c>
      <c r="C25" s="241">
        <v>555005.43900000001</v>
      </c>
      <c r="D25" s="242">
        <v>3.8169807618638307E-2</v>
      </c>
      <c r="E25" s="240">
        <v>5037959.9970000004</v>
      </c>
      <c r="F25" s="241">
        <v>5198360.4359999998</v>
      </c>
      <c r="G25" s="456">
        <v>3.1838370907175673E-2</v>
      </c>
      <c r="H25" s="489">
        <v>4.1473146416621483E-2</v>
      </c>
    </row>
    <row r="26" spans="1:8" ht="12.75" customHeight="1">
      <c r="A26" s="562" t="s">
        <v>31</v>
      </c>
      <c r="B26" s="240">
        <v>462876.84004500002</v>
      </c>
      <c r="C26" s="241">
        <v>458101.20127600001</v>
      </c>
      <c r="D26" s="242">
        <v>-1.0317299021778137E-2</v>
      </c>
      <c r="E26" s="240">
        <v>5012380.8130360004</v>
      </c>
      <c r="F26" s="241">
        <v>4914210.4804910002</v>
      </c>
      <c r="G26" s="456">
        <v>-1.9585569454276586E-2</v>
      </c>
      <c r="H26" s="489">
        <v>3.9206163806587396E-2</v>
      </c>
    </row>
    <row r="27" spans="1:8" ht="12.75" customHeight="1">
      <c r="A27" s="562" t="s">
        <v>26</v>
      </c>
      <c r="B27" s="240">
        <v>497437.89120000001</v>
      </c>
      <c r="C27" s="241">
        <v>477768.17340000003</v>
      </c>
      <c r="D27" s="242">
        <v>-3.9542057708047751E-2</v>
      </c>
      <c r="E27" s="240">
        <v>3930569.9928000001</v>
      </c>
      <c r="F27" s="241">
        <v>4295970.9588000001</v>
      </c>
      <c r="G27" s="456">
        <v>9.296386190026884E-2</v>
      </c>
      <c r="H27" s="489">
        <v>3.4273774350468335E-2</v>
      </c>
    </row>
    <row r="28" spans="1:8" ht="12.75" customHeight="1">
      <c r="A28" s="562" t="s">
        <v>597</v>
      </c>
      <c r="B28" s="240">
        <v>392634.19996</v>
      </c>
      <c r="C28" s="241">
        <v>433969.23560000001</v>
      </c>
      <c r="D28" s="242">
        <v>0.10527619765219409</v>
      </c>
      <c r="E28" s="240">
        <v>3841609.8097740002</v>
      </c>
      <c r="F28" s="241">
        <v>3764058.7096540001</v>
      </c>
      <c r="G28" s="456">
        <v>-2.0187136112233772E-2</v>
      </c>
      <c r="H28" s="489">
        <v>3.0030114284718613E-2</v>
      </c>
    </row>
    <row r="29" spans="1:8" ht="12.75" customHeight="1">
      <c r="A29" s="562" t="s">
        <v>27</v>
      </c>
      <c r="B29" s="240">
        <v>5498028.4262887109</v>
      </c>
      <c r="C29" s="241">
        <v>5602125.9236838566</v>
      </c>
      <c r="D29" s="242">
        <v>1.8933604798659465E-2</v>
      </c>
      <c r="E29" s="240">
        <v>55992765.855971664</v>
      </c>
      <c r="F29" s="241">
        <v>55194457.38382706</v>
      </c>
      <c r="G29" s="456">
        <v>-1.42573502119554E-2</v>
      </c>
      <c r="H29" s="489">
        <v>0.44034803677961709</v>
      </c>
    </row>
    <row r="30" spans="1:8" ht="12.75" customHeight="1">
      <c r="A30" s="490" t="s">
        <v>631</v>
      </c>
      <c r="B30" s="485">
        <v>121949.624491</v>
      </c>
      <c r="C30" s="486">
        <v>126531.14784399998</v>
      </c>
      <c r="D30" s="487">
        <v>3.7568982865856304E-2</v>
      </c>
      <c r="E30" s="485">
        <v>1089889.5890810001</v>
      </c>
      <c r="F30" s="486">
        <v>1208001.620103</v>
      </c>
      <c r="G30" s="455">
        <v>0.10837063882919784</v>
      </c>
      <c r="H30" s="488">
        <v>1</v>
      </c>
    </row>
    <row r="31" spans="1:8" ht="12.75" customHeight="1">
      <c r="A31" s="562" t="s">
        <v>169</v>
      </c>
      <c r="B31" s="240">
        <v>30828.955008000001</v>
      </c>
      <c r="C31" s="241">
        <v>38054.890918999998</v>
      </c>
      <c r="D31" s="242">
        <v>0.23438796122427408</v>
      </c>
      <c r="E31" s="240">
        <v>196276.333228</v>
      </c>
      <c r="F31" s="241">
        <v>362254.53768900002</v>
      </c>
      <c r="G31" s="456">
        <v>0.84563534345322799</v>
      </c>
      <c r="H31" s="489">
        <v>0.29987918199820995</v>
      </c>
    </row>
    <row r="32" spans="1:8" ht="12.75" customHeight="1">
      <c r="A32" s="562" t="s">
        <v>126</v>
      </c>
      <c r="B32" s="240">
        <v>14459.634588000001</v>
      </c>
      <c r="C32" s="241">
        <v>14188.787721999999</v>
      </c>
      <c r="D32" s="242">
        <v>-1.8731238632045177E-2</v>
      </c>
      <c r="E32" s="240">
        <v>150171.99630900001</v>
      </c>
      <c r="F32" s="241">
        <v>131065.78518000001</v>
      </c>
      <c r="G32" s="456">
        <v>-0.12722885490372182</v>
      </c>
      <c r="H32" s="489">
        <v>0.10849802102817106</v>
      </c>
    </row>
    <row r="33" spans="1:8" ht="12.75" customHeight="1">
      <c r="A33" s="562" t="s">
        <v>32</v>
      </c>
      <c r="B33" s="240">
        <v>12738.000097</v>
      </c>
      <c r="C33" s="241">
        <v>13105.603658999999</v>
      </c>
      <c r="D33" s="242">
        <v>2.885881293772119E-2</v>
      </c>
      <c r="E33" s="240">
        <v>146006.42213100003</v>
      </c>
      <c r="F33" s="241">
        <v>125731.09366699999</v>
      </c>
      <c r="G33" s="456">
        <v>-0.13886600444060315</v>
      </c>
      <c r="H33" s="489">
        <v>0.10408189159239667</v>
      </c>
    </row>
    <row r="34" spans="1:8" ht="12.75" customHeight="1">
      <c r="A34" s="562" t="s">
        <v>173</v>
      </c>
      <c r="B34" s="240">
        <v>9097.4333690000003</v>
      </c>
      <c r="C34" s="241">
        <v>8531.7320010000003</v>
      </c>
      <c r="D34" s="242">
        <v>-6.2182523911376797E-2</v>
      </c>
      <c r="E34" s="240">
        <v>90618.965984999988</v>
      </c>
      <c r="F34" s="241">
        <v>86774.267039999992</v>
      </c>
      <c r="G34" s="456">
        <v>-4.2427089111085281E-2</v>
      </c>
      <c r="H34" s="489">
        <v>7.1832906178222841E-2</v>
      </c>
    </row>
    <row r="35" spans="1:8" ht="12.75" customHeight="1">
      <c r="A35" s="562" t="s">
        <v>23</v>
      </c>
      <c r="B35" s="240">
        <v>6768.1304</v>
      </c>
      <c r="C35" s="241">
        <v>3340.5454</v>
      </c>
      <c r="D35" s="242">
        <v>-0.50643010660669296</v>
      </c>
      <c r="E35" s="240">
        <v>45080.913699999997</v>
      </c>
      <c r="F35" s="241">
        <v>45697.495300000002</v>
      </c>
      <c r="G35" s="456">
        <v>1.3677220566183923E-2</v>
      </c>
      <c r="H35" s="489">
        <v>3.7829001666490822E-2</v>
      </c>
    </row>
    <row r="36" spans="1:8" ht="12.75" customHeight="1">
      <c r="A36" s="562" t="s">
        <v>174</v>
      </c>
      <c r="B36" s="240">
        <v>4048.40328</v>
      </c>
      <c r="C36" s="241">
        <v>4680.7685600000004</v>
      </c>
      <c r="D36" s="242">
        <v>0.15620115790440736</v>
      </c>
      <c r="E36" s="240">
        <v>34859.965949999998</v>
      </c>
      <c r="F36" s="241">
        <v>44660.446060000002</v>
      </c>
      <c r="G36" s="456">
        <v>0.28113854511668013</v>
      </c>
      <c r="H36" s="489">
        <v>3.6970518347642645E-2</v>
      </c>
    </row>
    <row r="37" spans="1:8" ht="12.75" customHeight="1">
      <c r="A37" s="562" t="s">
        <v>601</v>
      </c>
      <c r="B37" s="240">
        <v>5429.1695499999996</v>
      </c>
      <c r="C37" s="241">
        <v>4714.1982900000003</v>
      </c>
      <c r="D37" s="242">
        <v>-0.13169072238681501</v>
      </c>
      <c r="E37" s="240">
        <v>54875.678353000003</v>
      </c>
      <c r="F37" s="241">
        <v>38341.210074000002</v>
      </c>
      <c r="G37" s="456">
        <v>-0.3013077701315755</v>
      </c>
      <c r="H37" s="489">
        <v>3.1739369745821075E-2</v>
      </c>
    </row>
    <row r="38" spans="1:8" ht="12.75" customHeight="1">
      <c r="A38" s="562" t="s">
        <v>34</v>
      </c>
      <c r="B38" s="240">
        <v>3571.2453059999998</v>
      </c>
      <c r="C38" s="241">
        <v>3320.152298</v>
      </c>
      <c r="D38" s="242">
        <v>-7.0309650131885948E-2</v>
      </c>
      <c r="E38" s="240">
        <v>39565.990785000002</v>
      </c>
      <c r="F38" s="241">
        <v>37918.346009000001</v>
      </c>
      <c r="G38" s="456">
        <v>-4.1642955055851805E-2</v>
      </c>
      <c r="H38" s="489">
        <v>3.1389317181351878E-2</v>
      </c>
    </row>
    <row r="39" spans="1:8" ht="12.75" customHeight="1">
      <c r="A39" s="562" t="s">
        <v>598</v>
      </c>
      <c r="B39" s="240">
        <v>3478.7222400000001</v>
      </c>
      <c r="C39" s="241">
        <v>3244.3075239999998</v>
      </c>
      <c r="D39" s="242">
        <v>-6.7385292595249058E-2</v>
      </c>
      <c r="E39" s="240">
        <v>33816.580037</v>
      </c>
      <c r="F39" s="241">
        <v>32208.785269</v>
      </c>
      <c r="G39" s="456">
        <v>-4.754457033327586E-2</v>
      </c>
      <c r="H39" s="489">
        <v>2.6662865953982515E-2</v>
      </c>
    </row>
    <row r="40" spans="1:8" ht="12.75" customHeight="1">
      <c r="A40" s="562" t="s">
        <v>599</v>
      </c>
      <c r="B40" s="240">
        <v>2925.2820359999996</v>
      </c>
      <c r="C40" s="241">
        <v>3049.656532</v>
      </c>
      <c r="D40" s="242">
        <v>4.2517095606298794E-2</v>
      </c>
      <c r="E40" s="240">
        <v>26607.447184000001</v>
      </c>
      <c r="F40" s="241">
        <v>30764.220431000002</v>
      </c>
      <c r="G40" s="456">
        <v>0.15622593247125249</v>
      </c>
      <c r="H40" s="489">
        <v>2.5467035738227652E-2</v>
      </c>
    </row>
    <row r="41" spans="1:8" ht="12.75" customHeight="1">
      <c r="A41" s="562" t="s">
        <v>27</v>
      </c>
      <c r="B41" s="240">
        <v>28604.648616999984</v>
      </c>
      <c r="C41" s="241">
        <v>30300.504938999977</v>
      </c>
      <c r="D41" s="242">
        <v>5.9286039297547166E-2</v>
      </c>
      <c r="E41" s="240">
        <v>272009.29541899997</v>
      </c>
      <c r="F41" s="241">
        <v>272585.43338400021</v>
      </c>
      <c r="G41" s="456">
        <v>2.1180818990496064E-3</v>
      </c>
      <c r="H41" s="489">
        <v>0.22564989056948306</v>
      </c>
    </row>
    <row r="42" spans="1:8" ht="12.75" customHeight="1">
      <c r="A42" s="490" t="s">
        <v>632</v>
      </c>
      <c r="B42" s="485">
        <v>26347.767579999996</v>
      </c>
      <c r="C42" s="486">
        <v>25656.744403000004</v>
      </c>
      <c r="D42" s="487">
        <v>-2.6227010501054027E-2</v>
      </c>
      <c r="E42" s="485">
        <v>262408.94970499998</v>
      </c>
      <c r="F42" s="486">
        <v>253335.67791800009</v>
      </c>
      <c r="G42" s="455">
        <v>-3.4576838165009449E-2</v>
      </c>
      <c r="H42" s="488">
        <v>1</v>
      </c>
    </row>
    <row r="43" spans="1:8" ht="12.75" customHeight="1">
      <c r="A43" s="562" t="s">
        <v>173</v>
      </c>
      <c r="B43" s="240">
        <v>2094.5061310000001</v>
      </c>
      <c r="C43" s="241">
        <v>3311.490777</v>
      </c>
      <c r="D43" s="242">
        <v>0.58103656417513716</v>
      </c>
      <c r="E43" s="240">
        <v>23376.993624000002</v>
      </c>
      <c r="F43" s="241">
        <v>25230.351036</v>
      </c>
      <c r="G43" s="456">
        <v>7.9281255828262065E-2</v>
      </c>
      <c r="H43" s="489">
        <v>9.9592569208378862E-2</v>
      </c>
    </row>
    <row r="44" spans="1:8" ht="12.75" customHeight="1">
      <c r="A44" s="562" t="s">
        <v>23</v>
      </c>
      <c r="B44" s="240">
        <v>1768.9664</v>
      </c>
      <c r="C44" s="241">
        <v>2091</v>
      </c>
      <c r="D44" s="242">
        <v>0.18204619375472597</v>
      </c>
      <c r="E44" s="240">
        <v>12463.786</v>
      </c>
      <c r="F44" s="241">
        <v>20189.193800000001</v>
      </c>
      <c r="G44" s="456">
        <v>0.61982834108351992</v>
      </c>
      <c r="H44" s="489">
        <v>7.9693448494589286E-2</v>
      </c>
    </row>
    <row r="45" spans="1:8" ht="12.75" customHeight="1">
      <c r="A45" s="562" t="s">
        <v>127</v>
      </c>
      <c r="B45" s="240">
        <v>1539.921621</v>
      </c>
      <c r="C45" s="241">
        <v>2062.521479</v>
      </c>
      <c r="D45" s="242">
        <v>0.33936782942279375</v>
      </c>
      <c r="E45" s="240">
        <v>17672.246561</v>
      </c>
      <c r="F45" s="241">
        <v>20169.971847000001</v>
      </c>
      <c r="G45" s="456">
        <v>0.14133603655757643</v>
      </c>
      <c r="H45" s="489">
        <v>7.9617573066548625E-2</v>
      </c>
    </row>
    <row r="46" spans="1:8" ht="12.75" customHeight="1">
      <c r="A46" s="562" t="s">
        <v>174</v>
      </c>
      <c r="B46" s="240">
        <v>2090.3517499999998</v>
      </c>
      <c r="C46" s="241">
        <v>1521.65932</v>
      </c>
      <c r="D46" s="242">
        <v>-0.27205585375762709</v>
      </c>
      <c r="E46" s="240">
        <v>20127.373579999999</v>
      </c>
      <c r="F46" s="241">
        <v>18021.456989999999</v>
      </c>
      <c r="G46" s="456">
        <v>-0.10462947794105593</v>
      </c>
      <c r="H46" s="489">
        <v>7.1136671858091777E-2</v>
      </c>
    </row>
    <row r="47" spans="1:8" ht="12.75" customHeight="1">
      <c r="A47" s="562" t="s">
        <v>32</v>
      </c>
      <c r="B47" s="240">
        <v>2025.9853189999999</v>
      </c>
      <c r="C47" s="241">
        <v>1747.192861</v>
      </c>
      <c r="D47" s="242">
        <v>-0.13760833081337842</v>
      </c>
      <c r="E47" s="240">
        <v>22709.056630000003</v>
      </c>
      <c r="F47" s="241">
        <v>16723.741976999998</v>
      </c>
      <c r="G47" s="456">
        <v>-0.26356509433743058</v>
      </c>
      <c r="H47" s="489">
        <v>6.6014160004786826E-2</v>
      </c>
    </row>
    <row r="48" spans="1:8" ht="12.75" customHeight="1">
      <c r="A48" s="562" t="s">
        <v>169</v>
      </c>
      <c r="B48" s="240">
        <v>1443.416768</v>
      </c>
      <c r="C48" s="241">
        <v>462.59627399999999</v>
      </c>
      <c r="D48" s="242">
        <v>-0.67951302475100528</v>
      </c>
      <c r="E48" s="240">
        <v>10749.791292</v>
      </c>
      <c r="F48" s="241">
        <v>14604.800079000001</v>
      </c>
      <c r="G48" s="456">
        <v>0.358612430910068</v>
      </c>
      <c r="H48" s="489">
        <v>5.764999308043494E-2</v>
      </c>
    </row>
    <row r="49" spans="1:8" ht="12.75" customHeight="1">
      <c r="A49" s="562" t="s">
        <v>600</v>
      </c>
      <c r="B49" s="240">
        <v>1380.7950049999999</v>
      </c>
      <c r="C49" s="241">
        <v>1685.9829380000001</v>
      </c>
      <c r="D49" s="242">
        <v>0.22102334661907341</v>
      </c>
      <c r="E49" s="240">
        <v>15103.65278</v>
      </c>
      <c r="F49" s="241">
        <v>13477.636930000001</v>
      </c>
      <c r="G49" s="456">
        <v>-0.10765712597373411</v>
      </c>
      <c r="H49" s="489">
        <v>5.3200706038580375E-2</v>
      </c>
    </row>
    <row r="50" spans="1:8" ht="12.75" customHeight="1">
      <c r="A50" s="562" t="s">
        <v>601</v>
      </c>
      <c r="B50" s="240">
        <v>1628.577</v>
      </c>
      <c r="C50" s="241">
        <v>1507.9163000000001</v>
      </c>
      <c r="D50" s="242">
        <v>-7.4089650044179667E-2</v>
      </c>
      <c r="E50" s="240">
        <v>15988.159803</v>
      </c>
      <c r="F50" s="241">
        <v>13212.592978999999</v>
      </c>
      <c r="G50" s="456">
        <v>-0.17360139366878213</v>
      </c>
      <c r="H50" s="489">
        <v>5.2154489598881776E-2</v>
      </c>
    </row>
    <row r="51" spans="1:8" ht="12.75" customHeight="1">
      <c r="A51" s="562" t="s">
        <v>126</v>
      </c>
      <c r="B51" s="240">
        <v>1518.5308299999999</v>
      </c>
      <c r="C51" s="241">
        <v>1367.36763</v>
      </c>
      <c r="D51" s="242">
        <v>-9.9545690488220151E-2</v>
      </c>
      <c r="E51" s="240">
        <v>15704.440295</v>
      </c>
      <c r="F51" s="241">
        <v>13000.6551</v>
      </c>
      <c r="G51" s="456">
        <v>-0.17216692503589792</v>
      </c>
      <c r="H51" s="489">
        <v>5.1317900450674234E-2</v>
      </c>
    </row>
    <row r="52" spans="1:8" ht="12.75" customHeight="1">
      <c r="A52" s="562" t="s">
        <v>33</v>
      </c>
      <c r="B52" s="240">
        <v>1606.016241</v>
      </c>
      <c r="C52" s="241">
        <v>882.69414600000005</v>
      </c>
      <c r="D52" s="242">
        <v>-0.45038280219981908</v>
      </c>
      <c r="E52" s="240">
        <v>14379.325036</v>
      </c>
      <c r="F52" s="241">
        <v>11922.074613000001</v>
      </c>
      <c r="G52" s="456">
        <v>-0.17088774451151501</v>
      </c>
      <c r="H52" s="489">
        <v>4.7060385299771905E-2</v>
      </c>
    </row>
    <row r="53" spans="1:8" ht="12.75" customHeight="1">
      <c r="A53" s="562" t="s">
        <v>27</v>
      </c>
      <c r="B53" s="240">
        <v>9250.7005149999968</v>
      </c>
      <c r="C53" s="241">
        <v>9016.3226780000005</v>
      </c>
      <c r="D53" s="242">
        <v>-2.5336225793922584E-2</v>
      </c>
      <c r="E53" s="240">
        <v>94134.124103999959</v>
      </c>
      <c r="F53" s="241">
        <v>86783.202567000058</v>
      </c>
      <c r="G53" s="456">
        <v>-7.8089870245975357E-2</v>
      </c>
      <c r="H53" s="489">
        <v>0.34256210289926126</v>
      </c>
    </row>
    <row r="54" spans="1:8" ht="12.75" customHeight="1">
      <c r="A54" s="490" t="s">
        <v>633</v>
      </c>
      <c r="B54" s="485">
        <v>378447.02018900012</v>
      </c>
      <c r="C54" s="486">
        <v>347946.0333730001</v>
      </c>
      <c r="D54" s="487">
        <v>-8.0595130068054299E-2</v>
      </c>
      <c r="E54" s="485">
        <v>3660287.9370049993</v>
      </c>
      <c r="F54" s="486">
        <v>3592950.3774910001</v>
      </c>
      <c r="G54" s="455">
        <v>-1.8396793004513579E-2</v>
      </c>
      <c r="H54" s="488">
        <v>1</v>
      </c>
    </row>
    <row r="55" spans="1:8" ht="12.75" customHeight="1">
      <c r="A55" s="562" t="s">
        <v>127</v>
      </c>
      <c r="B55" s="240">
        <v>55615.38728599999</v>
      </c>
      <c r="C55" s="241">
        <v>47561.640335999997</v>
      </c>
      <c r="D55" s="242">
        <v>-0.14481148730627214</v>
      </c>
      <c r="E55" s="240">
        <v>565683.23890400003</v>
      </c>
      <c r="F55" s="241">
        <v>603663.83229199995</v>
      </c>
      <c r="G55" s="456">
        <v>6.7141097306659736E-2</v>
      </c>
      <c r="H55" s="489">
        <v>0.16801340649562369</v>
      </c>
    </row>
    <row r="56" spans="1:8" ht="12.75" customHeight="1">
      <c r="A56" s="562" t="s">
        <v>169</v>
      </c>
      <c r="B56" s="240">
        <v>67267.763766999997</v>
      </c>
      <c r="C56" s="241">
        <v>45116.764478999998</v>
      </c>
      <c r="D56" s="242">
        <v>-0.32929590709639089</v>
      </c>
      <c r="E56" s="240">
        <v>562324.66422000004</v>
      </c>
      <c r="F56" s="241">
        <v>544987.33790599997</v>
      </c>
      <c r="G56" s="456">
        <v>-3.0831523881401646E-2</v>
      </c>
      <c r="H56" s="489">
        <v>0.15168240043620393</v>
      </c>
    </row>
    <row r="57" spans="1:8" ht="12.75" customHeight="1">
      <c r="A57" s="562" t="s">
        <v>172</v>
      </c>
      <c r="B57" s="240">
        <v>42137.973518999992</v>
      </c>
      <c r="C57" s="241">
        <v>43685.886687999999</v>
      </c>
      <c r="D57" s="242">
        <v>3.6734399870987033E-2</v>
      </c>
      <c r="E57" s="240">
        <v>380202.08919000003</v>
      </c>
      <c r="F57" s="241">
        <v>416088.53424500005</v>
      </c>
      <c r="G57" s="456">
        <v>9.4387816572639505E-2</v>
      </c>
      <c r="H57" s="489">
        <v>0.11580692481913975</v>
      </c>
    </row>
    <row r="58" spans="1:8" ht="12.75" customHeight="1">
      <c r="A58" s="562" t="s">
        <v>32</v>
      </c>
      <c r="B58" s="240">
        <v>25073.814896</v>
      </c>
      <c r="C58" s="241">
        <v>22944.437664000001</v>
      </c>
      <c r="D58" s="242">
        <v>-8.4924342021033938E-2</v>
      </c>
      <c r="E58" s="240">
        <v>317454.73677700001</v>
      </c>
      <c r="F58" s="241">
        <v>199286.27713100004</v>
      </c>
      <c r="G58" s="456">
        <v>-0.37223719149923684</v>
      </c>
      <c r="H58" s="489">
        <v>5.5465914135492185E-2</v>
      </c>
    </row>
    <row r="59" spans="1:8" ht="12.75" customHeight="1">
      <c r="A59" s="562" t="s">
        <v>173</v>
      </c>
      <c r="B59" s="240">
        <v>14930.408217</v>
      </c>
      <c r="C59" s="241">
        <v>13858.701792</v>
      </c>
      <c r="D59" s="242">
        <v>-7.1780115414375456E-2</v>
      </c>
      <c r="E59" s="240">
        <v>155747.16312000001</v>
      </c>
      <c r="F59" s="241">
        <v>140031.25698900002</v>
      </c>
      <c r="G59" s="456">
        <v>-0.1009065322036794</v>
      </c>
      <c r="H59" s="489">
        <v>3.8973891169291772E-2</v>
      </c>
    </row>
    <row r="60" spans="1:8" ht="12.75" customHeight="1">
      <c r="A60" s="562" t="s">
        <v>24</v>
      </c>
      <c r="B60" s="240">
        <v>15077.340838</v>
      </c>
      <c r="C60" s="241">
        <v>17084.002420000001</v>
      </c>
      <c r="D60" s="242">
        <v>0.13309121307004834</v>
      </c>
      <c r="E60" s="240">
        <v>118535.108699</v>
      </c>
      <c r="F60" s="241">
        <v>132720.97963700001</v>
      </c>
      <c r="G60" s="456">
        <v>0.11967653376032783</v>
      </c>
      <c r="H60" s="489">
        <v>3.6939274326878026E-2</v>
      </c>
    </row>
    <row r="61" spans="1:8" ht="12.75" customHeight="1">
      <c r="A61" s="562" t="s">
        <v>598</v>
      </c>
      <c r="B61" s="240">
        <v>4322.9958150000002</v>
      </c>
      <c r="C61" s="241">
        <v>16487.450281000001</v>
      </c>
      <c r="D61" s="242">
        <v>2.8138945737101069</v>
      </c>
      <c r="E61" s="240">
        <v>98968.978615999993</v>
      </c>
      <c r="F61" s="241">
        <v>121441.64262099999</v>
      </c>
      <c r="G61" s="456">
        <v>0.2270677571827231</v>
      </c>
      <c r="H61" s="489">
        <v>3.3799977695713163E-2</v>
      </c>
    </row>
    <row r="62" spans="1:8" ht="12.75" customHeight="1">
      <c r="A62" s="562" t="s">
        <v>570</v>
      </c>
      <c r="B62" s="240">
        <v>10393.632996</v>
      </c>
      <c r="C62" s="241">
        <v>13947.93117</v>
      </c>
      <c r="D62" s="242">
        <v>0.34196879718264772</v>
      </c>
      <c r="E62" s="240">
        <v>96667.504654000004</v>
      </c>
      <c r="F62" s="241">
        <v>106960.767202</v>
      </c>
      <c r="G62" s="456">
        <v>0.10648110329156069</v>
      </c>
      <c r="H62" s="489">
        <v>2.9769619940226387E-2</v>
      </c>
    </row>
    <row r="63" spans="1:8" ht="12.75" customHeight="1">
      <c r="A63" s="562" t="s">
        <v>126</v>
      </c>
      <c r="B63" s="240">
        <v>11837.437862999999</v>
      </c>
      <c r="C63" s="241">
        <v>11294.757398</v>
      </c>
      <c r="D63" s="242">
        <v>-4.5844419314439944E-2</v>
      </c>
      <c r="E63" s="240">
        <v>112182.484736</v>
      </c>
      <c r="F63" s="241">
        <v>103584.72059300001</v>
      </c>
      <c r="G63" s="456">
        <v>-7.6640878148074409E-2</v>
      </c>
      <c r="H63" s="489">
        <v>2.8829989203840452E-2</v>
      </c>
    </row>
    <row r="64" spans="1:8" ht="12.75" customHeight="1">
      <c r="A64" s="562" t="s">
        <v>23</v>
      </c>
      <c r="B64" s="240">
        <v>9811.9394869999996</v>
      </c>
      <c r="C64" s="241">
        <v>11834.985184000001</v>
      </c>
      <c r="D64" s="242">
        <v>0.20618203971603855</v>
      </c>
      <c r="E64" s="240">
        <v>54540.724648000003</v>
      </c>
      <c r="F64" s="241">
        <v>103439.959275</v>
      </c>
      <c r="G64" s="456">
        <v>0.89656371349281527</v>
      </c>
      <c r="H64" s="489">
        <v>2.8789698828858682E-2</v>
      </c>
    </row>
    <row r="65" spans="1:8" ht="12.75" customHeight="1">
      <c r="A65" s="562" t="s">
        <v>27</v>
      </c>
      <c r="B65" s="240">
        <v>121978.32550500016</v>
      </c>
      <c r="C65" s="241">
        <v>104129.47596100013</v>
      </c>
      <c r="D65" s="242">
        <v>-0.14632804205258876</v>
      </c>
      <c r="E65" s="240">
        <v>1197981.2434409987</v>
      </c>
      <c r="F65" s="241">
        <v>1120745.0696</v>
      </c>
      <c r="G65" s="456">
        <v>-6.447193915920657E-2</v>
      </c>
      <c r="H65" s="489">
        <v>0.31192890294873199</v>
      </c>
    </row>
    <row r="66" spans="1:8" ht="12.75" customHeight="1">
      <c r="A66" s="490" t="s">
        <v>634</v>
      </c>
      <c r="B66" s="485">
        <v>590511.924</v>
      </c>
      <c r="C66" s="486">
        <v>276267.15599599999</v>
      </c>
      <c r="D66" s="487">
        <v>-0.53215651578273637</v>
      </c>
      <c r="E66" s="485">
        <v>6382751.2962999996</v>
      </c>
      <c r="F66" s="486">
        <v>7052802.7602770003</v>
      </c>
      <c r="G66" s="455">
        <v>0.10497846976513414</v>
      </c>
      <c r="H66" s="488">
        <v>1</v>
      </c>
    </row>
    <row r="67" spans="1:8" ht="12.75" customHeight="1">
      <c r="A67" s="562" t="s">
        <v>168</v>
      </c>
      <c r="B67" s="240">
        <v>590511.924</v>
      </c>
      <c r="C67" s="241">
        <v>264537.25569999998</v>
      </c>
      <c r="D67" s="242">
        <v>-0.55202046741396549</v>
      </c>
      <c r="E67" s="240">
        <v>6382751.2962999996</v>
      </c>
      <c r="F67" s="241">
        <v>6974034.7148000002</v>
      </c>
      <c r="G67" s="456">
        <v>9.2637702935842059E-2</v>
      </c>
      <c r="H67" s="489">
        <v>0.9888316676143788</v>
      </c>
    </row>
    <row r="68" spans="1:8" ht="12.75" customHeight="1">
      <c r="A68" s="563" t="s">
        <v>602</v>
      </c>
      <c r="B68" s="534">
        <v>0</v>
      </c>
      <c r="C68" s="535">
        <v>11729.900296</v>
      </c>
      <c r="D68" s="536" t="s">
        <v>65</v>
      </c>
      <c r="E68" s="534">
        <v>0</v>
      </c>
      <c r="F68" s="535">
        <v>78768.045477000007</v>
      </c>
      <c r="G68" s="537" t="s">
        <v>65</v>
      </c>
      <c r="H68" s="538">
        <v>1.116833238562117E-2</v>
      </c>
    </row>
    <row r="69" spans="1:8" ht="12.75" customHeight="1">
      <c r="A69" s="490" t="s">
        <v>635</v>
      </c>
      <c r="B69" s="485">
        <v>1592.280432</v>
      </c>
      <c r="C69" s="486">
        <v>1470.66041</v>
      </c>
      <c r="D69" s="487">
        <v>-7.6381031604613736E-2</v>
      </c>
      <c r="E69" s="485">
        <v>15553.556985000001</v>
      </c>
      <c r="F69" s="486">
        <v>15125.651765999999</v>
      </c>
      <c r="G69" s="455">
        <v>-2.7511727343956016E-2</v>
      </c>
      <c r="H69" s="488">
        <v>1</v>
      </c>
    </row>
    <row r="70" spans="1:8" ht="12.75" customHeight="1">
      <c r="A70" s="562" t="s">
        <v>163</v>
      </c>
      <c r="B70" s="240">
        <v>1592.280432</v>
      </c>
      <c r="C70" s="241">
        <v>1470.66041</v>
      </c>
      <c r="D70" s="242">
        <v>-7.6381031604613736E-2</v>
      </c>
      <c r="E70" s="240">
        <v>15553.556985000001</v>
      </c>
      <c r="F70" s="241">
        <v>15125.651765999999</v>
      </c>
      <c r="G70" s="456">
        <v>-2.7511727343956016E-2</v>
      </c>
      <c r="H70" s="491">
        <v>1</v>
      </c>
    </row>
    <row r="71" spans="1:8" ht="12.75" customHeight="1">
      <c r="A71" s="490" t="s">
        <v>636</v>
      </c>
      <c r="B71" s="485">
        <v>2420.608557</v>
      </c>
      <c r="C71" s="486">
        <v>2327.7296920000003</v>
      </c>
      <c r="D71" s="487">
        <v>-3.8370047371521276E-2</v>
      </c>
      <c r="E71" s="485">
        <v>21499.852923000002</v>
      </c>
      <c r="F71" s="486">
        <v>23220.604176999997</v>
      </c>
      <c r="G71" s="455">
        <v>8.0035489552543915E-2</v>
      </c>
      <c r="H71" s="488">
        <v>1</v>
      </c>
    </row>
    <row r="72" spans="1:8" ht="12.75" customHeight="1">
      <c r="A72" s="562" t="s">
        <v>22</v>
      </c>
      <c r="B72" s="240">
        <v>1017.524848</v>
      </c>
      <c r="C72" s="241">
        <v>879.96640300000001</v>
      </c>
      <c r="D72" s="242">
        <v>-0.13518927353015364</v>
      </c>
      <c r="E72" s="240">
        <v>7553.2025160000003</v>
      </c>
      <c r="F72" s="241">
        <v>10639.641217</v>
      </c>
      <c r="G72" s="456">
        <v>0.40862649908591431</v>
      </c>
      <c r="H72" s="489">
        <v>0.45819829389015476</v>
      </c>
    </row>
    <row r="73" spans="1:8" ht="12.75" customHeight="1">
      <c r="A73" s="562" t="s">
        <v>570</v>
      </c>
      <c r="B73" s="240">
        <v>851.05576099999996</v>
      </c>
      <c r="C73" s="241">
        <v>576.45964300000003</v>
      </c>
      <c r="D73" s="242">
        <v>-0.32265349767134699</v>
      </c>
      <c r="E73" s="240">
        <v>8607.9325879999997</v>
      </c>
      <c r="F73" s="241">
        <v>6814.2715149999995</v>
      </c>
      <c r="G73" s="456">
        <v>-0.20837303901525395</v>
      </c>
      <c r="H73" s="489">
        <v>0.29345797650474287</v>
      </c>
    </row>
    <row r="74" spans="1:8" ht="12.75" customHeight="1">
      <c r="A74" s="563" t="s">
        <v>169</v>
      </c>
      <c r="B74" s="534">
        <v>414.13939800000003</v>
      </c>
      <c r="C74" s="535">
        <v>489.56729999999999</v>
      </c>
      <c r="D74" s="536">
        <v>0.18213167441751077</v>
      </c>
      <c r="E74" s="534">
        <v>4415.6818739999999</v>
      </c>
      <c r="F74" s="535">
        <v>2741.0219649999999</v>
      </c>
      <c r="G74" s="537">
        <v>-0.37925284401953274</v>
      </c>
      <c r="H74" s="538">
        <v>0.11804266349430224</v>
      </c>
    </row>
    <row r="75" spans="1:8" ht="12.75" customHeight="1">
      <c r="A75" s="563" t="s">
        <v>24</v>
      </c>
      <c r="B75" s="534">
        <v>101.01168</v>
      </c>
      <c r="C75" s="535">
        <v>138.18764999999999</v>
      </c>
      <c r="D75" s="536">
        <v>0.36803634985577904</v>
      </c>
      <c r="E75" s="534">
        <v>810.56933000000004</v>
      </c>
      <c r="F75" s="535">
        <v>1825.5389399999999</v>
      </c>
      <c r="G75" s="537">
        <v>1.2521687811701434</v>
      </c>
      <c r="H75" s="538">
        <v>7.8617202467461886E-2</v>
      </c>
    </row>
    <row r="76" spans="1:8" ht="12.75" customHeight="1">
      <c r="A76" s="563" t="s">
        <v>162</v>
      </c>
      <c r="B76" s="534">
        <v>0</v>
      </c>
      <c r="C76" s="535">
        <v>220.76901599999999</v>
      </c>
      <c r="D76" s="536" t="s">
        <v>65</v>
      </c>
      <c r="E76" s="534">
        <v>0</v>
      </c>
      <c r="F76" s="535">
        <v>824.65658199999996</v>
      </c>
      <c r="G76" s="537" t="s">
        <v>65</v>
      </c>
      <c r="H76" s="538">
        <v>3.5514001949045845E-2</v>
      </c>
    </row>
    <row r="77" spans="1:8" ht="12.75" customHeight="1" thickBot="1">
      <c r="A77" s="564" t="s">
        <v>167</v>
      </c>
      <c r="B77" s="539">
        <v>36.876869999999997</v>
      </c>
      <c r="C77" s="540">
        <v>22.779679999999999</v>
      </c>
      <c r="D77" s="541">
        <v>-0.38227729197190541</v>
      </c>
      <c r="E77" s="539">
        <v>112.466615</v>
      </c>
      <c r="F77" s="540">
        <v>375.47395799999998</v>
      </c>
      <c r="G77" s="542">
        <v>2.3385370227422597</v>
      </c>
      <c r="H77" s="543">
        <v>1.6169861694292471E-2</v>
      </c>
    </row>
    <row r="78" spans="1:8" ht="45" customHeight="1">
      <c r="A78" s="648" t="s">
        <v>189</v>
      </c>
      <c r="B78" s="648"/>
      <c r="C78" s="648"/>
      <c r="D78" s="648"/>
      <c r="E78" s="648"/>
      <c r="F78" s="648"/>
      <c r="G78" s="648"/>
      <c r="H78" s="648"/>
    </row>
  </sheetData>
  <mergeCells count="3">
    <mergeCell ref="B4:D4"/>
    <mergeCell ref="E4:H4"/>
    <mergeCell ref="A78:H7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workbookViewId="0"/>
  </sheetViews>
  <sheetFormatPr baseColWidth="10" defaultColWidth="11.42578125" defaultRowHeight="15"/>
  <cols>
    <col min="1" max="1" width="23.42578125" style="172" customWidth="1"/>
    <col min="2" max="6" width="19.42578125" style="168" customWidth="1"/>
    <col min="7" max="16384" width="11.42578125" style="169"/>
  </cols>
  <sheetData>
    <row r="1" spans="1:6">
      <c r="A1" s="257" t="s">
        <v>558</v>
      </c>
      <c r="B1" s="314"/>
      <c r="C1" s="314"/>
      <c r="D1" s="314"/>
      <c r="E1" s="314"/>
      <c r="F1" s="314"/>
    </row>
    <row r="2" spans="1:6" ht="15.75">
      <c r="A2" s="143" t="s">
        <v>559</v>
      </c>
      <c r="B2" s="314"/>
      <c r="C2" s="314"/>
      <c r="D2" s="314"/>
      <c r="E2" s="314"/>
      <c r="F2" s="314"/>
    </row>
    <row r="3" spans="1:6">
      <c r="A3" s="257"/>
      <c r="B3" s="314"/>
      <c r="C3" s="314"/>
      <c r="D3" s="314"/>
      <c r="E3" s="314"/>
      <c r="F3" s="314"/>
    </row>
    <row r="4" spans="1:6">
      <c r="A4" s="256" t="s">
        <v>313</v>
      </c>
      <c r="B4" s="358" t="s">
        <v>550</v>
      </c>
      <c r="C4" s="358" t="s">
        <v>551</v>
      </c>
      <c r="D4" s="358" t="s">
        <v>552</v>
      </c>
      <c r="E4" s="358" t="s">
        <v>553</v>
      </c>
      <c r="F4" s="358" t="s">
        <v>554</v>
      </c>
    </row>
    <row r="5" spans="1:6">
      <c r="A5" s="256"/>
      <c r="B5" s="358" t="s">
        <v>555</v>
      </c>
      <c r="C5" s="358"/>
      <c r="D5" s="358" t="s">
        <v>556</v>
      </c>
      <c r="E5" s="358" t="s">
        <v>555</v>
      </c>
      <c r="F5" s="358" t="s">
        <v>557</v>
      </c>
    </row>
    <row r="6" spans="1:6">
      <c r="A6" s="257">
        <v>2011</v>
      </c>
      <c r="B6" s="314">
        <v>58.66</v>
      </c>
      <c r="C6" s="314">
        <v>146.12</v>
      </c>
      <c r="D6" s="314">
        <v>70.680000000000007</v>
      </c>
      <c r="E6" s="314">
        <v>135.63</v>
      </c>
      <c r="F6" s="314">
        <v>411.09</v>
      </c>
    </row>
    <row r="7" spans="1:6">
      <c r="A7" s="257">
        <v>2012</v>
      </c>
      <c r="B7" s="314">
        <v>441.66</v>
      </c>
      <c r="C7" s="314">
        <v>12.71</v>
      </c>
      <c r="D7" s="314">
        <v>571.66999999999996</v>
      </c>
      <c r="E7" s="314">
        <v>941.67</v>
      </c>
      <c r="F7" s="353">
        <v>1967.71</v>
      </c>
    </row>
    <row r="8" spans="1:6">
      <c r="A8" s="257">
        <v>2013</v>
      </c>
      <c r="B8" s="314">
        <v>336.98</v>
      </c>
      <c r="C8" s="314">
        <v>11.91</v>
      </c>
      <c r="D8" s="314">
        <v>505.37</v>
      </c>
      <c r="E8" s="314">
        <v>809.47</v>
      </c>
      <c r="F8" s="353">
        <v>1663.73</v>
      </c>
    </row>
    <row r="9" spans="1:6">
      <c r="A9" s="257">
        <v>2014</v>
      </c>
      <c r="B9" s="314">
        <v>372.45</v>
      </c>
      <c r="C9" s="314">
        <v>120.64</v>
      </c>
      <c r="D9" s="314">
        <v>528.97</v>
      </c>
      <c r="E9" s="314">
        <v>535.11</v>
      </c>
      <c r="F9" s="353">
        <v>1557.17</v>
      </c>
    </row>
    <row r="10" spans="1:6">
      <c r="A10" s="257">
        <v>2015</v>
      </c>
      <c r="B10" s="314">
        <v>208.18</v>
      </c>
      <c r="C10" s="314">
        <v>198.71</v>
      </c>
      <c r="D10" s="314">
        <v>352.16</v>
      </c>
      <c r="E10" s="314">
        <v>344.16</v>
      </c>
      <c r="F10" s="353">
        <v>1103.2</v>
      </c>
    </row>
    <row r="11" spans="1:6">
      <c r="A11" s="257">
        <v>2016</v>
      </c>
      <c r="B11" s="314">
        <v>236.43</v>
      </c>
      <c r="C11" s="314">
        <v>205.76</v>
      </c>
      <c r="D11" s="314">
        <v>519.58000000000004</v>
      </c>
      <c r="E11" s="314">
        <v>101.5</v>
      </c>
      <c r="F11" s="353">
        <v>1063.27</v>
      </c>
    </row>
    <row r="12" spans="1:6">
      <c r="A12" s="267">
        <v>2017</v>
      </c>
      <c r="B12" s="359">
        <f>SUM(B13:B21)</f>
        <v>444.20825901999996</v>
      </c>
      <c r="C12" s="359">
        <f>SUM(C13:C21)</f>
        <v>185.18442407000001</v>
      </c>
      <c r="D12" s="359">
        <f>SUM(D13:D21)</f>
        <v>579.65034905999994</v>
      </c>
      <c r="E12" s="359">
        <f>SUM(E13:E21)</f>
        <v>47.511406999999998</v>
      </c>
      <c r="F12" s="359">
        <f>SUM(F13:F21)</f>
        <v>1256.55443915</v>
      </c>
    </row>
    <row r="13" spans="1:6">
      <c r="A13" s="257" t="s">
        <v>139</v>
      </c>
      <c r="B13" s="523" t="s">
        <v>55</v>
      </c>
      <c r="C13" s="523">
        <v>23.579535010000001</v>
      </c>
      <c r="D13" s="523">
        <v>0.10778700000000001</v>
      </c>
      <c r="E13" s="523" t="s">
        <v>55</v>
      </c>
      <c r="F13" s="523">
        <f t="shared" ref="F13:F20" si="0">SUM(B13:E13)</f>
        <v>23.687322009999999</v>
      </c>
    </row>
    <row r="14" spans="1:6">
      <c r="A14" s="257" t="s">
        <v>140</v>
      </c>
      <c r="B14" s="523">
        <v>23.927438019999997</v>
      </c>
      <c r="C14" s="523">
        <v>14.150867060000001</v>
      </c>
      <c r="D14" s="523">
        <v>36.297165070000005</v>
      </c>
      <c r="E14" s="523">
        <v>3.716189</v>
      </c>
      <c r="F14" s="523">
        <f t="shared" si="0"/>
        <v>78.091659150000012</v>
      </c>
    </row>
    <row r="15" spans="1:6">
      <c r="A15" s="257" t="s">
        <v>141</v>
      </c>
      <c r="B15" s="523">
        <v>103.44074098</v>
      </c>
      <c r="C15" s="523">
        <v>19.484278009999997</v>
      </c>
      <c r="D15" s="523">
        <v>142.27080000999999</v>
      </c>
      <c r="E15" s="523">
        <v>11.723566999999999</v>
      </c>
      <c r="F15" s="523">
        <f t="shared" si="0"/>
        <v>276.91938599999997</v>
      </c>
    </row>
    <row r="16" spans="1:6">
      <c r="A16" s="257" t="s">
        <v>142</v>
      </c>
      <c r="B16" s="523" t="s">
        <v>55</v>
      </c>
      <c r="C16" s="523">
        <v>19.206987939999998</v>
      </c>
      <c r="D16" s="523">
        <v>5.8699999999999996E-4</v>
      </c>
      <c r="E16" s="523">
        <v>2.1000000000000002E-5</v>
      </c>
      <c r="F16" s="523">
        <f t="shared" si="0"/>
        <v>19.207595939999997</v>
      </c>
    </row>
    <row r="17" spans="1:6">
      <c r="A17" s="257" t="s">
        <v>143</v>
      </c>
      <c r="B17" s="523">
        <v>72.041577029999999</v>
      </c>
      <c r="C17" s="523">
        <v>22.194449049999996</v>
      </c>
      <c r="D17" s="523">
        <v>75.500301989999997</v>
      </c>
      <c r="E17" s="523">
        <v>3.9121709999999998</v>
      </c>
      <c r="F17" s="523">
        <f t="shared" si="0"/>
        <v>173.64849906999999</v>
      </c>
    </row>
    <row r="18" spans="1:6">
      <c r="A18" s="257" t="s">
        <v>144</v>
      </c>
      <c r="B18" s="523">
        <v>101.02857698</v>
      </c>
      <c r="C18" s="523">
        <v>7.7686800099999997</v>
      </c>
      <c r="D18" s="523">
        <v>135.75231900999998</v>
      </c>
      <c r="E18" s="523">
        <v>14.114968000000001</v>
      </c>
      <c r="F18" s="523">
        <f t="shared" si="0"/>
        <v>258.66454399999998</v>
      </c>
    </row>
    <row r="19" spans="1:6">
      <c r="A19" s="257" t="s">
        <v>145</v>
      </c>
      <c r="B19" s="523" t="s">
        <v>55</v>
      </c>
      <c r="C19" s="523">
        <v>35.725807950000004</v>
      </c>
      <c r="D19" s="523">
        <v>0.118573</v>
      </c>
      <c r="E19" s="523" t="s">
        <v>55</v>
      </c>
      <c r="F19" s="523">
        <f t="shared" si="0"/>
        <v>35.844380950000001</v>
      </c>
    </row>
    <row r="20" spans="1:6">
      <c r="A20" s="257" t="s">
        <v>149</v>
      </c>
      <c r="B20" s="523">
        <v>54.845904000000004</v>
      </c>
      <c r="C20" s="523">
        <v>17.303361020000001</v>
      </c>
      <c r="D20" s="523">
        <v>68.335785999999999</v>
      </c>
      <c r="E20" s="523">
        <v>1.2825419999999998</v>
      </c>
      <c r="F20" s="523">
        <f t="shared" si="0"/>
        <v>141.76759302000002</v>
      </c>
    </row>
    <row r="21" spans="1:6">
      <c r="A21" s="257" t="s">
        <v>165</v>
      </c>
      <c r="B21" s="523">
        <v>88.924022010000002</v>
      </c>
      <c r="C21" s="523">
        <v>25.77045802</v>
      </c>
      <c r="D21" s="523">
        <v>121.26702998</v>
      </c>
      <c r="E21" s="523">
        <v>12.761949000000001</v>
      </c>
      <c r="F21" s="523">
        <f>SUM(B21:E21)</f>
        <v>248.72345901</v>
      </c>
    </row>
    <row r="22" spans="1:6">
      <c r="A22" s="257"/>
      <c r="B22" s="314"/>
      <c r="C22" s="314"/>
      <c r="D22" s="314"/>
      <c r="E22" s="314"/>
      <c r="F22" s="314"/>
    </row>
    <row r="23" spans="1:6">
      <c r="A23" s="261" t="s">
        <v>554</v>
      </c>
      <c r="B23" s="360">
        <f>SUM(B6:B12)</f>
        <v>2098.5682590199999</v>
      </c>
      <c r="C23" s="360">
        <f>SUM(C6:C12)</f>
        <v>881.03442407</v>
      </c>
      <c r="D23" s="360">
        <f>SUM(D6:D12)</f>
        <v>3128.0803490599997</v>
      </c>
      <c r="E23" s="360">
        <f>SUM(E6:E12)</f>
        <v>2915.0514069999999</v>
      </c>
      <c r="F23" s="360">
        <f>SUM(F6:F12)</f>
        <v>9022.7244391500008</v>
      </c>
    </row>
    <row r="29" spans="1:6" ht="31.5" customHeight="1">
      <c r="A29" s="681" t="s">
        <v>560</v>
      </c>
      <c r="B29" s="681"/>
      <c r="C29" s="681"/>
      <c r="D29" s="681"/>
      <c r="E29" s="681"/>
      <c r="F29" s="681"/>
    </row>
  </sheetData>
  <mergeCells count="1">
    <mergeCell ref="A29:F2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H98"/>
  <sheetViews>
    <sheetView zoomScaleNormal="100" workbookViewId="0">
      <selection activeCell="B4" sqref="B4:H5"/>
    </sheetView>
  </sheetViews>
  <sheetFormatPr baseColWidth="10" defaultColWidth="11.5703125" defaultRowHeight="12" customHeight="1"/>
  <cols>
    <col min="1" max="1" width="33.42578125" style="275" customWidth="1"/>
    <col min="2" max="3" width="12.28515625" style="273" customWidth="1"/>
    <col min="4" max="4" width="12.5703125" style="274" customWidth="1"/>
    <col min="5" max="5" width="12.28515625" style="273" customWidth="1"/>
    <col min="6" max="6" width="12.28515625" style="275" customWidth="1"/>
    <col min="7" max="7" width="12.5703125" style="274" customWidth="1"/>
    <col min="8" max="8" width="11" style="274" customWidth="1"/>
    <col min="9" max="16384" width="11.5703125" style="275"/>
  </cols>
  <sheetData>
    <row r="1" spans="1:8" ht="12" customHeight="1">
      <c r="A1" s="272" t="s">
        <v>258</v>
      </c>
    </row>
    <row r="2" spans="1:8" ht="15.75">
      <c r="A2" s="276" t="s">
        <v>259</v>
      </c>
    </row>
    <row r="3" spans="1:8" ht="12" customHeight="1" thickBot="1">
      <c r="B3" s="277"/>
      <c r="C3" s="277"/>
      <c r="E3" s="277"/>
      <c r="F3" s="277"/>
    </row>
    <row r="4" spans="1:8" ht="12" customHeight="1" thickBot="1">
      <c r="A4" s="300"/>
      <c r="B4" s="642" t="s">
        <v>588</v>
      </c>
      <c r="C4" s="643"/>
      <c r="D4" s="644"/>
      <c r="E4" s="645" t="s">
        <v>628</v>
      </c>
      <c r="F4" s="646"/>
      <c r="G4" s="646"/>
      <c r="H4" s="647"/>
    </row>
    <row r="5" spans="1:8" ht="12" customHeight="1" thickBot="1">
      <c r="A5" s="152" t="s">
        <v>242</v>
      </c>
      <c r="B5" s="149">
        <v>2016</v>
      </c>
      <c r="C5" s="150">
        <v>2017</v>
      </c>
      <c r="D5" s="151" t="s">
        <v>240</v>
      </c>
      <c r="E5" s="149">
        <v>2016</v>
      </c>
      <c r="F5" s="150">
        <v>2017</v>
      </c>
      <c r="G5" s="153" t="s">
        <v>240</v>
      </c>
      <c r="H5" s="162" t="s">
        <v>241</v>
      </c>
    </row>
    <row r="6" spans="1:8" s="284" customFormat="1" ht="11.25" customHeight="1">
      <c r="A6" s="278" t="s">
        <v>629</v>
      </c>
      <c r="B6" s="279">
        <v>218684.61302599998</v>
      </c>
      <c r="C6" s="280">
        <v>214310.69381900001</v>
      </c>
      <c r="D6" s="281">
        <v>-2.0001037779827424E-2</v>
      </c>
      <c r="E6" s="279">
        <v>1943732.2441160008</v>
      </c>
      <c r="F6" s="280">
        <v>2013834.3512000002</v>
      </c>
      <c r="G6" s="282">
        <v>3.6065722167345937E-2</v>
      </c>
      <c r="H6" s="283">
        <v>1</v>
      </c>
    </row>
    <row r="7" spans="1:8" ht="11.25" customHeight="1">
      <c r="A7" s="285" t="s">
        <v>35</v>
      </c>
      <c r="B7" s="286">
        <v>45495.228015000001</v>
      </c>
      <c r="C7" s="287">
        <v>43613.216321</v>
      </c>
      <c r="D7" s="288">
        <v>-4.1367232919010566E-2</v>
      </c>
      <c r="E7" s="286">
        <v>431025.29168299999</v>
      </c>
      <c r="F7" s="287">
        <v>425133.40154799999</v>
      </c>
      <c r="G7" s="289">
        <v>-1.3669476591487872E-2</v>
      </c>
      <c r="H7" s="290">
        <v>0.21110644045508123</v>
      </c>
    </row>
    <row r="8" spans="1:8" ht="11.25" customHeight="1">
      <c r="A8" s="285" t="s">
        <v>176</v>
      </c>
      <c r="B8" s="286">
        <v>37411.682851999998</v>
      </c>
      <c r="C8" s="287">
        <v>36869.024656999994</v>
      </c>
      <c r="D8" s="288">
        <v>-1.4505046382082054E-2</v>
      </c>
      <c r="E8" s="286">
        <v>387402.94349900004</v>
      </c>
      <c r="F8" s="287">
        <v>372858.42577800003</v>
      </c>
      <c r="G8" s="289">
        <v>-3.7543642775748731E-2</v>
      </c>
      <c r="H8" s="290">
        <v>0.18514850814607556</v>
      </c>
    </row>
    <row r="9" spans="1:8" ht="11.25" customHeight="1">
      <c r="A9" s="291" t="s">
        <v>175</v>
      </c>
      <c r="B9" s="286">
        <v>41332.7304</v>
      </c>
      <c r="C9" s="287">
        <v>40208.654104000001</v>
      </c>
      <c r="D9" s="288">
        <v>-2.7195790965699129E-2</v>
      </c>
      <c r="E9" s="286">
        <v>266177.26089899999</v>
      </c>
      <c r="F9" s="287">
        <v>372022.49780100002</v>
      </c>
      <c r="G9" s="289">
        <v>0.39764943310526668</v>
      </c>
      <c r="H9" s="290">
        <v>0.18473341542680505</v>
      </c>
    </row>
    <row r="10" spans="1:8" ht="11.25" customHeight="1">
      <c r="A10" s="291" t="s">
        <v>37</v>
      </c>
      <c r="B10" s="286">
        <v>33141.023220000003</v>
      </c>
      <c r="C10" s="287">
        <v>30008.459864999997</v>
      </c>
      <c r="D10" s="288">
        <v>-9.4522228061732272E-2</v>
      </c>
      <c r="E10" s="286">
        <v>298304.633302</v>
      </c>
      <c r="F10" s="287">
        <v>261756.23771999998</v>
      </c>
      <c r="G10" s="289">
        <v>-0.12252037515286884</v>
      </c>
      <c r="H10" s="290">
        <v>0.12997903107771755</v>
      </c>
    </row>
    <row r="11" spans="1:8" ht="11.25" customHeight="1">
      <c r="A11" s="291" t="s">
        <v>177</v>
      </c>
      <c r="B11" s="286">
        <v>17431.990496999999</v>
      </c>
      <c r="C11" s="287">
        <v>18924.781778000004</v>
      </c>
      <c r="D11" s="288">
        <v>8.5635159178001574E-2</v>
      </c>
      <c r="E11" s="286">
        <v>146939.70549799997</v>
      </c>
      <c r="F11" s="287">
        <v>171416.33273700005</v>
      </c>
      <c r="G11" s="289">
        <v>0.16657599221425712</v>
      </c>
      <c r="H11" s="290">
        <v>8.5119380665473685E-2</v>
      </c>
    </row>
    <row r="12" spans="1:8" ht="11.25" customHeight="1">
      <c r="A12" s="291" t="s">
        <v>36</v>
      </c>
      <c r="B12" s="286">
        <v>15114.855316000001</v>
      </c>
      <c r="C12" s="287">
        <v>15308.863112999999</v>
      </c>
      <c r="D12" s="288">
        <v>1.2835570896575499E-2</v>
      </c>
      <c r="E12" s="286">
        <v>145401.07156099999</v>
      </c>
      <c r="F12" s="287">
        <v>132643.051202</v>
      </c>
      <c r="G12" s="289">
        <v>-8.7743647430050919E-2</v>
      </c>
      <c r="H12" s="290">
        <v>6.5865919469970752E-2</v>
      </c>
    </row>
    <row r="13" spans="1:8" ht="11.25" customHeight="1">
      <c r="A13" s="291" t="s">
        <v>38</v>
      </c>
      <c r="B13" s="292">
        <v>12493.477159</v>
      </c>
      <c r="C13" s="293">
        <v>13682.858258</v>
      </c>
      <c r="D13" s="288">
        <v>9.5200165963660321E-2</v>
      </c>
      <c r="E13" s="292">
        <v>113905.30695699999</v>
      </c>
      <c r="F13" s="293">
        <v>119904.76791200001</v>
      </c>
      <c r="G13" s="289">
        <v>5.2670600828676584E-2</v>
      </c>
      <c r="H13" s="290">
        <v>5.9540531643305895E-2</v>
      </c>
    </row>
    <row r="14" spans="1:8" ht="11.25" customHeight="1">
      <c r="A14" s="291" t="s">
        <v>39</v>
      </c>
      <c r="B14" s="292">
        <v>5551.7594929999996</v>
      </c>
      <c r="C14" s="293">
        <v>4479.1328149999999</v>
      </c>
      <c r="D14" s="288">
        <v>-0.19320481720298466</v>
      </c>
      <c r="E14" s="292">
        <v>50830.549153</v>
      </c>
      <c r="F14" s="293">
        <v>47535.718414000003</v>
      </c>
      <c r="G14" s="289">
        <v>-6.4819892641382881E-2</v>
      </c>
      <c r="H14" s="290">
        <v>2.3604582167184952E-2</v>
      </c>
    </row>
    <row r="15" spans="1:8" ht="11.25" customHeight="1">
      <c r="A15" s="291" t="s">
        <v>40</v>
      </c>
      <c r="B15" s="292">
        <v>3263.7995140000003</v>
      </c>
      <c r="C15" s="293">
        <v>4019.3577130000003</v>
      </c>
      <c r="D15" s="288">
        <v>0.23149651066465604</v>
      </c>
      <c r="E15" s="292">
        <v>35142.402996000012</v>
      </c>
      <c r="F15" s="293">
        <v>40459.010791000001</v>
      </c>
      <c r="G15" s="289">
        <v>0.15128754273306622</v>
      </c>
      <c r="H15" s="290">
        <v>2.0090535632631034E-2</v>
      </c>
    </row>
    <row r="16" spans="1:8" ht="11.25" customHeight="1">
      <c r="A16" s="291" t="s">
        <v>41</v>
      </c>
      <c r="B16" s="292">
        <v>3104.4810419999999</v>
      </c>
      <c r="C16" s="293">
        <v>2683.0330920000001</v>
      </c>
      <c r="D16" s="288">
        <v>-0.13575471851762066</v>
      </c>
      <c r="E16" s="292">
        <v>26205.725754999999</v>
      </c>
      <c r="F16" s="293">
        <v>26272.863579000001</v>
      </c>
      <c r="G16" s="289">
        <v>2.5619524766335999E-3</v>
      </c>
      <c r="H16" s="290">
        <v>1.3046189009212486E-2</v>
      </c>
    </row>
    <row r="17" spans="1:8" ht="11.25" customHeight="1">
      <c r="A17" s="291" t="s">
        <v>42</v>
      </c>
      <c r="B17" s="292">
        <v>2457.2260690000003</v>
      </c>
      <c r="C17" s="293">
        <v>2694.436369</v>
      </c>
      <c r="D17" s="288">
        <v>9.6535806368249766E-2</v>
      </c>
      <c r="E17" s="292">
        <v>23673.470318000003</v>
      </c>
      <c r="F17" s="293">
        <v>25917.183104999993</v>
      </c>
      <c r="G17" s="289">
        <v>9.4777519174871205E-2</v>
      </c>
      <c r="H17" s="290">
        <v>1.2869570473637272E-2</v>
      </c>
    </row>
    <row r="18" spans="1:8" ht="11.25" customHeight="1">
      <c r="A18" s="291" t="s">
        <v>43</v>
      </c>
      <c r="B18" s="292">
        <v>1173.8602190000001</v>
      </c>
      <c r="C18" s="293">
        <v>1093.1500729999998</v>
      </c>
      <c r="D18" s="288">
        <v>-6.8756181267269234E-2</v>
      </c>
      <c r="E18" s="292">
        <v>12536.953586</v>
      </c>
      <c r="F18" s="293">
        <v>11074.758558</v>
      </c>
      <c r="G18" s="289">
        <v>-0.11663080811217419</v>
      </c>
      <c r="H18" s="290">
        <v>5.4993393828051407E-3</v>
      </c>
    </row>
    <row r="19" spans="1:8" ht="11.25" customHeight="1">
      <c r="A19" s="291" t="s">
        <v>44</v>
      </c>
      <c r="B19" s="292">
        <v>326.07035999999999</v>
      </c>
      <c r="C19" s="293">
        <v>421.73180500000001</v>
      </c>
      <c r="D19" s="288">
        <v>0.29337669636700503</v>
      </c>
      <c r="E19" s="292">
        <v>2938.8904649999999</v>
      </c>
      <c r="F19" s="293">
        <v>3329.29459</v>
      </c>
      <c r="G19" s="289">
        <v>0.13284065182061822</v>
      </c>
      <c r="H19" s="290">
        <v>1.6532117390966868E-3</v>
      </c>
    </row>
    <row r="20" spans="1:8" ht="11.25" customHeight="1">
      <c r="A20" s="291" t="s">
        <v>178</v>
      </c>
      <c r="B20" s="292">
        <v>165.4605</v>
      </c>
      <c r="C20" s="293">
        <v>131.08539999999999</v>
      </c>
      <c r="D20" s="288">
        <v>-0.20775411654141018</v>
      </c>
      <c r="E20" s="292">
        <v>1477.2426499999999</v>
      </c>
      <c r="F20" s="293">
        <v>1817.3759600000001</v>
      </c>
      <c r="G20" s="289">
        <v>0.2302487746342825</v>
      </c>
      <c r="H20" s="290">
        <v>9.0244560527883799E-4</v>
      </c>
    </row>
    <row r="21" spans="1:8" ht="11.25" customHeight="1">
      <c r="A21" s="291" t="s">
        <v>45</v>
      </c>
      <c r="B21" s="292">
        <v>150.385189</v>
      </c>
      <c r="C21" s="293">
        <v>111.273996</v>
      </c>
      <c r="D21" s="288">
        <v>-0.26007343715211206</v>
      </c>
      <c r="E21" s="292">
        <v>1183.4618829999999</v>
      </c>
      <c r="F21" s="293">
        <v>1175.1070769999999</v>
      </c>
      <c r="G21" s="289">
        <v>-7.0596325238808655E-3</v>
      </c>
      <c r="H21" s="290">
        <v>5.8351724723524506E-4</v>
      </c>
    </row>
    <row r="22" spans="1:8" ht="11.25" customHeight="1" thickBot="1">
      <c r="A22" s="291" t="s">
        <v>46</v>
      </c>
      <c r="B22" s="292">
        <v>70.583180999999996</v>
      </c>
      <c r="C22" s="293">
        <v>61.634460000000004</v>
      </c>
      <c r="D22" s="288">
        <v>-0.12678262545293884</v>
      </c>
      <c r="E22" s="292">
        <v>587.33391099999994</v>
      </c>
      <c r="F22" s="293">
        <v>518.32442800000001</v>
      </c>
      <c r="G22" s="289">
        <v>-0.11749616650348649</v>
      </c>
      <c r="H22" s="290">
        <v>2.5738185848858013E-4</v>
      </c>
    </row>
    <row r="23" spans="1:8" ht="11.25" customHeight="1">
      <c r="A23" s="294" t="s">
        <v>630</v>
      </c>
      <c r="B23" s="295">
        <v>12656821.661135713</v>
      </c>
      <c r="C23" s="296">
        <v>13275214.931355856</v>
      </c>
      <c r="D23" s="281">
        <v>4.8858495977627259E-2</v>
      </c>
      <c r="E23" s="295">
        <v>127214956.06482866</v>
      </c>
      <c r="F23" s="296">
        <v>125342803.35954006</v>
      </c>
      <c r="G23" s="282">
        <v>-1.4716451297869027E-2</v>
      </c>
      <c r="H23" s="283">
        <v>1</v>
      </c>
    </row>
    <row r="24" spans="1:8" ht="11.25" customHeight="1">
      <c r="A24" s="291" t="s">
        <v>45</v>
      </c>
      <c r="B24" s="292">
        <v>3364722.9728039997</v>
      </c>
      <c r="C24" s="293">
        <v>3800430.3866289998</v>
      </c>
      <c r="D24" s="288">
        <v>0.12949280441411859</v>
      </c>
      <c r="E24" s="292">
        <v>36286766.161564</v>
      </c>
      <c r="F24" s="293">
        <v>35832546.847163007</v>
      </c>
      <c r="G24" s="289">
        <v>-1.2517492255402884E-2</v>
      </c>
      <c r="H24" s="290">
        <v>0.2858763797102814</v>
      </c>
    </row>
    <row r="25" spans="1:8" ht="11.25" customHeight="1">
      <c r="A25" s="291" t="s">
        <v>41</v>
      </c>
      <c r="B25" s="292">
        <v>3213220.6498600002</v>
      </c>
      <c r="C25" s="293">
        <v>3008193.9873999995</v>
      </c>
      <c r="D25" s="288">
        <v>-6.3807215501659909E-2</v>
      </c>
      <c r="E25" s="292">
        <v>29929643.958954003</v>
      </c>
      <c r="F25" s="293">
        <v>27455025.550706003</v>
      </c>
      <c r="G25" s="289">
        <v>-8.2681184301481525E-2</v>
      </c>
      <c r="H25" s="290">
        <v>0.21903950458130833</v>
      </c>
    </row>
    <row r="26" spans="1:8" ht="11.25" customHeight="1">
      <c r="A26" s="291" t="s">
        <v>35</v>
      </c>
      <c r="B26" s="292">
        <v>1509092.8550972366</v>
      </c>
      <c r="C26" s="293">
        <v>1984446.92042726</v>
      </c>
      <c r="D26" s="288">
        <v>0.3149932515579994</v>
      </c>
      <c r="E26" s="292">
        <v>13593827.48716837</v>
      </c>
      <c r="F26" s="293">
        <v>17708764.862895612</v>
      </c>
      <c r="G26" s="289">
        <v>0.30270631134692993</v>
      </c>
      <c r="H26" s="290">
        <v>0.14128266153501318</v>
      </c>
    </row>
    <row r="27" spans="1:8" ht="11.25" customHeight="1">
      <c r="A27" s="291" t="s">
        <v>29</v>
      </c>
      <c r="B27" s="292">
        <v>1321364.0840388786</v>
      </c>
      <c r="C27" s="293">
        <v>1074399.2069226671</v>
      </c>
      <c r="D27" s="288">
        <v>-0.18690146046753375</v>
      </c>
      <c r="E27" s="292">
        <v>14999252.945761004</v>
      </c>
      <c r="F27" s="293">
        <v>11162412.439602926</v>
      </c>
      <c r="G27" s="289">
        <v>-0.25580210694709449</v>
      </c>
      <c r="H27" s="290">
        <v>8.9055072492547183E-2</v>
      </c>
    </row>
    <row r="28" spans="1:8" ht="11.25" customHeight="1">
      <c r="A28" s="291" t="s">
        <v>46</v>
      </c>
      <c r="B28" s="292">
        <v>866061.71318099997</v>
      </c>
      <c r="C28" s="293">
        <v>1010532.401787</v>
      </c>
      <c r="D28" s="288">
        <v>0.1668133880152336</v>
      </c>
      <c r="E28" s="292">
        <v>9885997.6608920004</v>
      </c>
      <c r="F28" s="293">
        <v>9499015.7256190013</v>
      </c>
      <c r="G28" s="289">
        <v>-3.914444940684747E-2</v>
      </c>
      <c r="H28" s="290">
        <v>7.5784292923236379E-2</v>
      </c>
    </row>
    <row r="29" spans="1:8" ht="11.25" customHeight="1">
      <c r="A29" s="291" t="s">
        <v>44</v>
      </c>
      <c r="B29" s="292">
        <v>837404.00047893333</v>
      </c>
      <c r="C29" s="293">
        <v>915639.48272097507</v>
      </c>
      <c r="D29" s="288">
        <v>9.3426210284757172E-2</v>
      </c>
      <c r="E29" s="292">
        <v>8562332.0127758496</v>
      </c>
      <c r="F29" s="293">
        <v>8834133.3488754258</v>
      </c>
      <c r="G29" s="289">
        <v>3.1743844515024877E-2</v>
      </c>
      <c r="H29" s="290">
        <v>7.0479781144954304E-2</v>
      </c>
    </row>
    <row r="30" spans="1:8" ht="11.25" customHeight="1">
      <c r="A30" s="291" t="s">
        <v>176</v>
      </c>
      <c r="B30" s="292">
        <v>339021.40811999998</v>
      </c>
      <c r="C30" s="293">
        <v>317171.01337499998</v>
      </c>
      <c r="D30" s="288">
        <v>-6.4451371570216076E-2</v>
      </c>
      <c r="E30" s="292">
        <v>2265258.0386070004</v>
      </c>
      <c r="F30" s="293">
        <v>3298717.3170159995</v>
      </c>
      <c r="G30" s="289">
        <v>0.45622143737960874</v>
      </c>
      <c r="H30" s="290">
        <v>2.6317564539814708E-2</v>
      </c>
    </row>
    <row r="31" spans="1:8" ht="11.25" customHeight="1">
      <c r="A31" s="291" t="s">
        <v>37</v>
      </c>
      <c r="B31" s="292">
        <v>400899.39400000003</v>
      </c>
      <c r="C31" s="293">
        <v>393423.00299999997</v>
      </c>
      <c r="D31" s="288">
        <v>-1.864904540115131E-2</v>
      </c>
      <c r="E31" s="292">
        <v>2829082.4250950003</v>
      </c>
      <c r="F31" s="293">
        <v>3212759.7554559996</v>
      </c>
      <c r="G31" s="289">
        <v>0.13561900033651919</v>
      </c>
      <c r="H31" s="290">
        <v>2.563178474826629E-2</v>
      </c>
    </row>
    <row r="32" spans="1:8" ht="11.25" customHeight="1">
      <c r="A32" s="291" t="s">
        <v>38</v>
      </c>
      <c r="B32" s="292">
        <v>186123.1734</v>
      </c>
      <c r="C32" s="293">
        <v>214152.40360000002</v>
      </c>
      <c r="D32" s="288">
        <v>0.15059505857318478</v>
      </c>
      <c r="E32" s="292">
        <v>2917594.4386999998</v>
      </c>
      <c r="F32" s="293">
        <v>2600460.8314259998</v>
      </c>
      <c r="G32" s="289">
        <v>-0.1086969467268748</v>
      </c>
      <c r="H32" s="290">
        <v>2.0746790096649568E-2</v>
      </c>
    </row>
    <row r="33" spans="1:8" ht="11.25" customHeight="1">
      <c r="A33" s="291" t="s">
        <v>175</v>
      </c>
      <c r="B33" s="292">
        <v>222725.831687</v>
      </c>
      <c r="C33" s="293">
        <v>230448.610021</v>
      </c>
      <c r="D33" s="288">
        <v>3.4673922981923955E-2</v>
      </c>
      <c r="E33" s="292">
        <v>2308515.3718420002</v>
      </c>
      <c r="F33" s="293">
        <v>2335501.0661070002</v>
      </c>
      <c r="G33" s="289">
        <v>1.1689631610929174E-2</v>
      </c>
      <c r="H33" s="290">
        <v>1.8632909138051771E-2</v>
      </c>
    </row>
    <row r="34" spans="1:8" ht="11.25" customHeight="1">
      <c r="A34" s="291" t="s">
        <v>39</v>
      </c>
      <c r="B34" s="292">
        <v>112080.17795099999</v>
      </c>
      <c r="C34" s="293">
        <v>127589.29894000001</v>
      </c>
      <c r="D34" s="288">
        <v>0.13837523523365935</v>
      </c>
      <c r="E34" s="292">
        <v>1078582.579413</v>
      </c>
      <c r="F34" s="293">
        <v>1497139.1381299999</v>
      </c>
      <c r="G34" s="289">
        <v>0.38806167159198135</v>
      </c>
      <c r="H34" s="290">
        <v>1.1944356580533189E-2</v>
      </c>
    </row>
    <row r="35" spans="1:8" ht="11.25" customHeight="1">
      <c r="A35" s="291" t="s">
        <v>177</v>
      </c>
      <c r="B35" s="292">
        <v>63911.739798000002</v>
      </c>
      <c r="C35" s="293">
        <v>62247.446030999999</v>
      </c>
      <c r="D35" s="288">
        <v>-2.6040501670900884E-2</v>
      </c>
      <c r="E35" s="292">
        <v>599134.67764699995</v>
      </c>
      <c r="F35" s="293">
        <v>647364.64121999999</v>
      </c>
      <c r="G35" s="289">
        <v>8.0499369127514209E-2</v>
      </c>
      <c r="H35" s="290">
        <v>5.1647531718519513E-3</v>
      </c>
    </row>
    <row r="36" spans="1:8" ht="11.25" customHeight="1">
      <c r="A36" s="291" t="s">
        <v>36</v>
      </c>
      <c r="B36" s="292">
        <v>67906.140471999999</v>
      </c>
      <c r="C36" s="293">
        <v>43643.740488000003</v>
      </c>
      <c r="D36" s="288">
        <v>-0.35729316694127544</v>
      </c>
      <c r="E36" s="292">
        <v>770835.55006100005</v>
      </c>
      <c r="F36" s="293">
        <v>530336.08184499992</v>
      </c>
      <c r="G36" s="289">
        <v>-0.31199841288711738</v>
      </c>
      <c r="H36" s="290">
        <v>4.2310852129559869E-3</v>
      </c>
    </row>
    <row r="37" spans="1:8" ht="11.25" customHeight="1">
      <c r="A37" s="291" t="s">
        <v>42</v>
      </c>
      <c r="B37" s="292">
        <v>41582.888962999998</v>
      </c>
      <c r="C37" s="293">
        <v>43716.1659</v>
      </c>
      <c r="D37" s="288">
        <v>5.1301797210342226E-2</v>
      </c>
      <c r="E37" s="292">
        <v>379507.03967700002</v>
      </c>
      <c r="F37" s="293">
        <v>407049.37249300006</v>
      </c>
      <c r="G37" s="289">
        <v>7.2573970800229315E-2</v>
      </c>
      <c r="H37" s="290">
        <v>3.2474889788877441E-3</v>
      </c>
    </row>
    <row r="38" spans="1:8" ht="11.25" customHeight="1">
      <c r="A38" s="291" t="s">
        <v>164</v>
      </c>
      <c r="B38" s="292">
        <v>89579.229896663484</v>
      </c>
      <c r="C38" s="293">
        <v>40009.421323957438</v>
      </c>
      <c r="D38" s="288">
        <v>-0.55336274524673434</v>
      </c>
      <c r="E38" s="292">
        <v>547753.77085643006</v>
      </c>
      <c r="F38" s="293">
        <v>195608.77486307037</v>
      </c>
      <c r="G38" s="289">
        <v>-0.6428892227300782</v>
      </c>
      <c r="H38" s="290">
        <v>1.5605903938654987E-3</v>
      </c>
    </row>
    <row r="39" spans="1:8" ht="11.25" customHeight="1">
      <c r="A39" s="291" t="s">
        <v>40</v>
      </c>
      <c r="B39" s="292">
        <v>17466.455330000001</v>
      </c>
      <c r="C39" s="293">
        <v>8691.0302539999993</v>
      </c>
      <c r="D39" s="288">
        <v>-0.50241591154030685</v>
      </c>
      <c r="E39" s="292">
        <v>220523.815959</v>
      </c>
      <c r="F39" s="293">
        <v>120401.86440100001</v>
      </c>
      <c r="G39" s="289">
        <v>-0.4540187694585095</v>
      </c>
      <c r="H39" s="290">
        <v>9.6058059317241217E-4</v>
      </c>
    </row>
    <row r="40" spans="1:8" ht="11.25" customHeight="1" thickBot="1">
      <c r="A40" s="291" t="s">
        <v>43</v>
      </c>
      <c r="B40" s="292">
        <v>3658.946058</v>
      </c>
      <c r="C40" s="293">
        <v>480.41253599999999</v>
      </c>
      <c r="D40" s="288">
        <v>-0.86870193537026452</v>
      </c>
      <c r="E40" s="292">
        <v>40348.129856</v>
      </c>
      <c r="F40" s="293">
        <v>5565.7417210000003</v>
      </c>
      <c r="G40" s="289">
        <v>-0.86205700881642366</v>
      </c>
      <c r="H40" s="290">
        <v>4.4404158610007524E-5</v>
      </c>
    </row>
    <row r="41" spans="1:8" ht="11.25" customHeight="1">
      <c r="A41" s="294" t="s">
        <v>631</v>
      </c>
      <c r="B41" s="295">
        <v>121949.624491</v>
      </c>
      <c r="C41" s="296">
        <v>126531.14784399998</v>
      </c>
      <c r="D41" s="281">
        <v>3.7568982865856304E-2</v>
      </c>
      <c r="E41" s="295">
        <v>1089889.5890810001</v>
      </c>
      <c r="F41" s="296">
        <v>1208001.620103</v>
      </c>
      <c r="G41" s="282">
        <v>0.10837063882919784</v>
      </c>
      <c r="H41" s="283">
        <v>1</v>
      </c>
    </row>
    <row r="42" spans="1:8" ht="11.25" customHeight="1">
      <c r="A42" s="291" t="s">
        <v>176</v>
      </c>
      <c r="B42" s="292">
        <v>35334.178075999989</v>
      </c>
      <c r="C42" s="293">
        <v>42966.343089999995</v>
      </c>
      <c r="D42" s="288">
        <v>0.21599950613210939</v>
      </c>
      <c r="E42" s="292">
        <v>234970.85793799997</v>
      </c>
      <c r="F42" s="293">
        <v>406410.70600700006</v>
      </c>
      <c r="G42" s="289">
        <v>0.72962174787750333</v>
      </c>
      <c r="H42" s="290">
        <v>0.33643225244379021</v>
      </c>
    </row>
    <row r="43" spans="1:8" ht="11.25" customHeight="1">
      <c r="A43" s="291" t="s">
        <v>177</v>
      </c>
      <c r="B43" s="292">
        <v>24917.801769999998</v>
      </c>
      <c r="C43" s="293">
        <v>26190.315673000005</v>
      </c>
      <c r="D43" s="288">
        <v>5.1068465619309222E-2</v>
      </c>
      <c r="E43" s="292">
        <v>261345.92662300004</v>
      </c>
      <c r="F43" s="293">
        <v>241562.66000899998</v>
      </c>
      <c r="G43" s="289">
        <v>-7.5697627545341706E-2</v>
      </c>
      <c r="H43" s="290">
        <v>0.19996882122426557</v>
      </c>
    </row>
    <row r="44" spans="1:8" ht="11.25" customHeight="1">
      <c r="A44" s="291" t="s">
        <v>39</v>
      </c>
      <c r="B44" s="292">
        <v>24745.341404999999</v>
      </c>
      <c r="C44" s="293">
        <v>19639.199039000003</v>
      </c>
      <c r="D44" s="288">
        <v>-0.20634762246473826</v>
      </c>
      <c r="E44" s="292">
        <v>221886.097197</v>
      </c>
      <c r="F44" s="293">
        <v>202012.94763799998</v>
      </c>
      <c r="G44" s="289">
        <v>-8.9564645149244226E-2</v>
      </c>
      <c r="H44" s="290">
        <v>0.1672290370113704</v>
      </c>
    </row>
    <row r="45" spans="1:8" ht="11.25" customHeight="1">
      <c r="A45" s="291" t="s">
        <v>40</v>
      </c>
      <c r="B45" s="292">
        <v>14459.752829000001</v>
      </c>
      <c r="C45" s="293">
        <v>14188.832371999999</v>
      </c>
      <c r="D45" s="288">
        <v>-1.873617482981127E-2</v>
      </c>
      <c r="E45" s="292">
        <v>150172.16013200002</v>
      </c>
      <c r="F45" s="293">
        <v>131067.18429300001</v>
      </c>
      <c r="G45" s="289">
        <v>-0.1272204902839974</v>
      </c>
      <c r="H45" s="290">
        <v>0.10849917923274358</v>
      </c>
    </row>
    <row r="46" spans="1:8" ht="11.25" customHeight="1">
      <c r="A46" s="291" t="s">
        <v>42</v>
      </c>
      <c r="B46" s="292">
        <v>11381.966388000001</v>
      </c>
      <c r="C46" s="293">
        <v>11402.160118000002</v>
      </c>
      <c r="D46" s="288">
        <v>1.7741864025613285E-3</v>
      </c>
      <c r="E46" s="292">
        <v>113838.82798999999</v>
      </c>
      <c r="F46" s="293">
        <v>111186.80670799999</v>
      </c>
      <c r="G46" s="289">
        <v>-2.32962806173036E-2</v>
      </c>
      <c r="H46" s="290">
        <v>9.2041935091543722E-2</v>
      </c>
    </row>
    <row r="47" spans="1:8" ht="11.25" customHeight="1">
      <c r="A47" s="291" t="s">
        <v>178</v>
      </c>
      <c r="B47" s="292">
        <v>4048.40328</v>
      </c>
      <c r="C47" s="293">
        <v>4680.7685600000004</v>
      </c>
      <c r="D47" s="288">
        <v>0.15620115790440736</v>
      </c>
      <c r="E47" s="292">
        <v>34859.965949999998</v>
      </c>
      <c r="F47" s="293">
        <v>44660.446060000002</v>
      </c>
      <c r="G47" s="289">
        <v>0.28113854511668013</v>
      </c>
      <c r="H47" s="290">
        <v>3.6970518347642645E-2</v>
      </c>
    </row>
    <row r="48" spans="1:8" ht="11.25" customHeight="1">
      <c r="A48" s="291" t="s">
        <v>46</v>
      </c>
      <c r="B48" s="292">
        <v>3571.2453059999998</v>
      </c>
      <c r="C48" s="293">
        <v>3320.152298</v>
      </c>
      <c r="D48" s="288">
        <v>-7.0309650131885948E-2</v>
      </c>
      <c r="E48" s="292">
        <v>39565.990785000002</v>
      </c>
      <c r="F48" s="293">
        <v>37918.346009000001</v>
      </c>
      <c r="G48" s="289">
        <v>-4.1642955055851805E-2</v>
      </c>
      <c r="H48" s="290">
        <v>3.1389317181351878E-2</v>
      </c>
    </row>
    <row r="49" spans="1:8" ht="11.25" customHeight="1">
      <c r="A49" s="291" t="s">
        <v>35</v>
      </c>
      <c r="B49" s="292">
        <v>2041.614317</v>
      </c>
      <c r="C49" s="293">
        <v>3224.3269840000003</v>
      </c>
      <c r="D49" s="288">
        <v>0.57930269059726625</v>
      </c>
      <c r="E49" s="292">
        <v>21556.386769000001</v>
      </c>
      <c r="F49" s="293">
        <v>23270.463615000001</v>
      </c>
      <c r="G49" s="289">
        <v>7.9515962687447983E-2</v>
      </c>
      <c r="H49" s="290">
        <v>1.9263602985081965E-2</v>
      </c>
    </row>
    <row r="50" spans="1:8" ht="11.25" customHeight="1">
      <c r="A50" s="291" t="s">
        <v>43</v>
      </c>
      <c r="B50" s="292">
        <v>983.74055899999996</v>
      </c>
      <c r="C50" s="293">
        <v>846.88781800000004</v>
      </c>
      <c r="D50" s="288">
        <v>-0.13911466773222669</v>
      </c>
      <c r="E50" s="292">
        <v>9054.6265920000005</v>
      </c>
      <c r="F50" s="293">
        <v>8168.851044</v>
      </c>
      <c r="G50" s="289">
        <v>-9.782574013406653E-2</v>
      </c>
      <c r="H50" s="290">
        <v>6.7622848413924188E-3</v>
      </c>
    </row>
    <row r="51" spans="1:8" ht="11.25" customHeight="1">
      <c r="A51" s="291" t="s">
        <v>45</v>
      </c>
      <c r="B51" s="292">
        <v>162.11174800000001</v>
      </c>
      <c r="C51" s="293">
        <v>72.161891999999995</v>
      </c>
      <c r="D51" s="288">
        <v>-0.55486327863172513</v>
      </c>
      <c r="E51" s="292">
        <v>1682.270544</v>
      </c>
      <c r="F51" s="293">
        <v>1406.2648280000001</v>
      </c>
      <c r="G51" s="289">
        <v>-0.16406737726247667</v>
      </c>
      <c r="H51" s="290">
        <v>1.1641249519848287E-3</v>
      </c>
    </row>
    <row r="52" spans="1:8" ht="11.25" customHeight="1">
      <c r="A52" s="291" t="s">
        <v>44</v>
      </c>
      <c r="B52" s="292">
        <v>303.46881300000001</v>
      </c>
      <c r="C52" s="293">
        <v>0</v>
      </c>
      <c r="D52" s="288">
        <v>-1</v>
      </c>
      <c r="E52" s="292">
        <v>945.25341900000001</v>
      </c>
      <c r="F52" s="293">
        <v>325.33733299999994</v>
      </c>
      <c r="G52" s="289">
        <v>-0.65581998809993203</v>
      </c>
      <c r="H52" s="290">
        <v>2.6931862307623405E-4</v>
      </c>
    </row>
    <row r="53" spans="1:8" ht="11.25" customHeight="1" thickBot="1">
      <c r="A53" s="291" t="s">
        <v>37</v>
      </c>
      <c r="B53" s="292">
        <v>0</v>
      </c>
      <c r="C53" s="293">
        <v>0</v>
      </c>
      <c r="D53" s="288" t="s">
        <v>55</v>
      </c>
      <c r="E53" s="292">
        <v>11.225142</v>
      </c>
      <c r="F53" s="293">
        <v>11.606559000000001</v>
      </c>
      <c r="G53" s="289">
        <v>3.3978812918357804E-2</v>
      </c>
      <c r="H53" s="290">
        <v>9.6080657565760301E-6</v>
      </c>
    </row>
    <row r="54" spans="1:8" ht="11.25" customHeight="1">
      <c r="A54" s="294" t="s">
        <v>632</v>
      </c>
      <c r="B54" s="295">
        <v>26347.767579999996</v>
      </c>
      <c r="C54" s="296">
        <v>25656.744403000004</v>
      </c>
      <c r="D54" s="281">
        <v>-2.6227010501054027E-2</v>
      </c>
      <c r="E54" s="295">
        <v>262408.94970499998</v>
      </c>
      <c r="F54" s="296">
        <v>253335.67791800009</v>
      </c>
      <c r="G54" s="282">
        <v>-3.4576838165009449E-2</v>
      </c>
      <c r="H54" s="283">
        <v>1</v>
      </c>
    </row>
    <row r="55" spans="1:8" ht="11.25" customHeight="1">
      <c r="A55" s="291" t="s">
        <v>39</v>
      </c>
      <c r="B55" s="292">
        <v>7657.7557260000003</v>
      </c>
      <c r="C55" s="293">
        <v>9200.6203569999998</v>
      </c>
      <c r="D55" s="288">
        <v>0.20147738922535585</v>
      </c>
      <c r="E55" s="292">
        <v>72144.449192</v>
      </c>
      <c r="F55" s="293">
        <v>78828.561710000009</v>
      </c>
      <c r="G55" s="289">
        <v>9.2649020026633E-2</v>
      </c>
      <c r="H55" s="290">
        <v>0.31116249538099133</v>
      </c>
    </row>
    <row r="56" spans="1:8" ht="11.25" customHeight="1">
      <c r="A56" s="291" t="s">
        <v>42</v>
      </c>
      <c r="B56" s="292">
        <v>4749.7417060000007</v>
      </c>
      <c r="C56" s="293">
        <v>3765.8906230000002</v>
      </c>
      <c r="D56" s="288">
        <v>-0.2071378074637561</v>
      </c>
      <c r="E56" s="292">
        <v>50778.553408</v>
      </c>
      <c r="F56" s="293">
        <v>44139.272334000001</v>
      </c>
      <c r="G56" s="289">
        <v>-0.130749708851572</v>
      </c>
      <c r="H56" s="290">
        <v>0.1742323572295531</v>
      </c>
    </row>
    <row r="57" spans="1:8" ht="11.25" customHeight="1">
      <c r="A57" s="291" t="s">
        <v>177</v>
      </c>
      <c r="B57" s="292">
        <v>3670.9542049999995</v>
      </c>
      <c r="C57" s="293">
        <v>4116.4920360000006</v>
      </c>
      <c r="D57" s="288">
        <v>0.1213683980021214</v>
      </c>
      <c r="E57" s="292">
        <v>43088.145126000003</v>
      </c>
      <c r="F57" s="293">
        <v>36140.293820999999</v>
      </c>
      <c r="G57" s="289">
        <v>-0.16124739843599278</v>
      </c>
      <c r="H57" s="290">
        <v>0.14265773426788278</v>
      </c>
    </row>
    <row r="58" spans="1:8" ht="11.25" customHeight="1">
      <c r="A58" s="291" t="s">
        <v>176</v>
      </c>
      <c r="B58" s="292">
        <v>3155.5720449999994</v>
      </c>
      <c r="C58" s="293">
        <v>2260.6976849999996</v>
      </c>
      <c r="D58" s="288">
        <v>-0.28358546318659628</v>
      </c>
      <c r="E58" s="292">
        <v>24026.89266300001</v>
      </c>
      <c r="F58" s="293">
        <v>32510.510432000003</v>
      </c>
      <c r="G58" s="289">
        <v>0.35308842837027621</v>
      </c>
      <c r="H58" s="290">
        <v>0.12832977454728281</v>
      </c>
    </row>
    <row r="59" spans="1:8" ht="11.25" customHeight="1">
      <c r="A59" s="291" t="s">
        <v>178</v>
      </c>
      <c r="B59" s="292">
        <v>2090.3517499999998</v>
      </c>
      <c r="C59" s="293">
        <v>1521.65932</v>
      </c>
      <c r="D59" s="288">
        <v>-0.27205585375762709</v>
      </c>
      <c r="E59" s="292">
        <v>20127.373579999999</v>
      </c>
      <c r="F59" s="293">
        <v>18021.456989999999</v>
      </c>
      <c r="G59" s="289">
        <v>-0.10462947794105593</v>
      </c>
      <c r="H59" s="290">
        <v>7.1136671858091777E-2</v>
      </c>
    </row>
    <row r="60" spans="1:8" ht="11.25" customHeight="1">
      <c r="A60" s="291" t="s">
        <v>35</v>
      </c>
      <c r="B60" s="292">
        <v>1339.8999369999999</v>
      </c>
      <c r="C60" s="293">
        <v>2198.5753099999997</v>
      </c>
      <c r="D60" s="288">
        <v>0.6408503719483345</v>
      </c>
      <c r="E60" s="292">
        <v>15562.105524000001</v>
      </c>
      <c r="F60" s="293">
        <v>16039.19457</v>
      </c>
      <c r="G60" s="289">
        <v>3.0657101332736136E-2</v>
      </c>
      <c r="H60" s="290">
        <v>6.3312024195784924E-2</v>
      </c>
    </row>
    <row r="61" spans="1:8" ht="11.25" customHeight="1">
      <c r="A61" s="291" t="s">
        <v>40</v>
      </c>
      <c r="B61" s="292">
        <v>1518.573725</v>
      </c>
      <c r="C61" s="293">
        <v>1367.36763</v>
      </c>
      <c r="D61" s="288">
        <v>-9.9571125530964921E-2</v>
      </c>
      <c r="E61" s="292">
        <v>15704.550436</v>
      </c>
      <c r="F61" s="293">
        <v>13001.283106000001</v>
      </c>
      <c r="G61" s="289">
        <v>-0.17213274210022722</v>
      </c>
      <c r="H61" s="290">
        <v>5.1320379398784359E-2</v>
      </c>
    </row>
    <row r="62" spans="1:8" ht="11.25" customHeight="1">
      <c r="A62" s="291" t="s">
        <v>43</v>
      </c>
      <c r="B62" s="292">
        <v>1101.305885</v>
      </c>
      <c r="C62" s="293">
        <v>900.85309800000005</v>
      </c>
      <c r="D62" s="288">
        <v>-0.18201372546011585</v>
      </c>
      <c r="E62" s="292">
        <v>12625.431686</v>
      </c>
      <c r="F62" s="293">
        <v>9128.3609949999991</v>
      </c>
      <c r="G62" s="289">
        <v>-0.27698622732067113</v>
      </c>
      <c r="H62" s="290">
        <v>3.6032670447447498E-2</v>
      </c>
    </row>
    <row r="63" spans="1:8" ht="11.25" customHeight="1">
      <c r="A63" s="291" t="s">
        <v>46</v>
      </c>
      <c r="B63" s="292">
        <v>562.05974100000003</v>
      </c>
      <c r="C63" s="293">
        <v>296.550388</v>
      </c>
      <c r="D63" s="288">
        <v>-0.47238635616849844</v>
      </c>
      <c r="E63" s="292">
        <v>6363.2339670000001</v>
      </c>
      <c r="F63" s="293">
        <v>3798.593042</v>
      </c>
      <c r="G63" s="289">
        <v>-0.40304048826435368</v>
      </c>
      <c r="H63" s="290">
        <v>1.4994307447013175E-2</v>
      </c>
    </row>
    <row r="64" spans="1:8" ht="11.25" customHeight="1">
      <c r="A64" s="291" t="s">
        <v>44</v>
      </c>
      <c r="B64" s="292">
        <v>389.68957699999999</v>
      </c>
      <c r="C64" s="293">
        <v>0</v>
      </c>
      <c r="D64" s="288" t="s">
        <v>55</v>
      </c>
      <c r="E64" s="292">
        <v>1046.306589</v>
      </c>
      <c r="F64" s="293">
        <v>1173.6453670000001</v>
      </c>
      <c r="G64" s="289">
        <v>0.12170312156946572</v>
      </c>
      <c r="H64" s="290">
        <v>4.6327677832250953E-3</v>
      </c>
    </row>
    <row r="65" spans="1:8" ht="11.25" customHeight="1">
      <c r="A65" s="291" t="s">
        <v>45</v>
      </c>
      <c r="B65" s="292">
        <v>111.863283</v>
      </c>
      <c r="C65" s="293">
        <v>28.037956000000001</v>
      </c>
      <c r="D65" s="288">
        <v>-0.74935514810520987</v>
      </c>
      <c r="E65" s="292">
        <v>933.80638599999997</v>
      </c>
      <c r="F65" s="293">
        <v>542.37805600000002</v>
      </c>
      <c r="G65" s="289">
        <v>-0.41917504085263346</v>
      </c>
      <c r="H65" s="290">
        <v>2.1409461961988531E-3</v>
      </c>
    </row>
    <row r="66" spans="1:8" ht="11.25" customHeight="1" thickBot="1">
      <c r="A66" s="291" t="s">
        <v>37</v>
      </c>
      <c r="B66" s="292">
        <v>0</v>
      </c>
      <c r="C66" s="293">
        <v>0</v>
      </c>
      <c r="D66" s="288" t="s">
        <v>65</v>
      </c>
      <c r="E66" s="292">
        <v>8.1011480000000002</v>
      </c>
      <c r="F66" s="293">
        <v>12.127495</v>
      </c>
      <c r="G66" s="289">
        <v>0.49700943619348759</v>
      </c>
      <c r="H66" s="290">
        <v>4.7871247743973268E-5</v>
      </c>
    </row>
    <row r="67" spans="1:8" ht="11.25" customHeight="1">
      <c r="A67" s="294" t="s">
        <v>633</v>
      </c>
      <c r="B67" s="295">
        <v>378447.02018900012</v>
      </c>
      <c r="C67" s="296">
        <v>347946.0333730001</v>
      </c>
      <c r="D67" s="281">
        <v>-8.0595130068054299E-2</v>
      </c>
      <c r="E67" s="295">
        <v>3660287.9370049993</v>
      </c>
      <c r="F67" s="296">
        <v>3592950.3774910001</v>
      </c>
      <c r="G67" s="282">
        <v>-1.8396793004513579E-2</v>
      </c>
      <c r="H67" s="283">
        <v>1</v>
      </c>
    </row>
    <row r="68" spans="1:8" ht="11.25" customHeight="1">
      <c r="A68" s="291" t="s">
        <v>176</v>
      </c>
      <c r="B68" s="292">
        <v>79654.880738999971</v>
      </c>
      <c r="C68" s="293">
        <v>57973.352345000007</v>
      </c>
      <c r="D68" s="288">
        <v>-0.27219334449878141</v>
      </c>
      <c r="E68" s="292">
        <v>670509.17434700008</v>
      </c>
      <c r="F68" s="293">
        <v>671950.90413099993</v>
      </c>
      <c r="G68" s="289">
        <v>2.1502014277492432E-3</v>
      </c>
      <c r="H68" s="290">
        <v>0.18701925535643807</v>
      </c>
    </row>
    <row r="69" spans="1:8" ht="11.25" customHeight="1">
      <c r="A69" s="291" t="s">
        <v>42</v>
      </c>
      <c r="B69" s="292">
        <v>65680.916087999998</v>
      </c>
      <c r="C69" s="293">
        <v>51734.668201</v>
      </c>
      <c r="D69" s="288">
        <v>-0.21233333390652875</v>
      </c>
      <c r="E69" s="292">
        <v>656840.64347499993</v>
      </c>
      <c r="F69" s="293">
        <v>666014.59288100002</v>
      </c>
      <c r="G69" s="289">
        <v>1.3966780979729698E-2</v>
      </c>
      <c r="H69" s="290">
        <v>0.18536704460307241</v>
      </c>
    </row>
    <row r="70" spans="1:8" ht="11.25" customHeight="1">
      <c r="A70" s="291" t="s">
        <v>177</v>
      </c>
      <c r="B70" s="292">
        <v>64686.961297999995</v>
      </c>
      <c r="C70" s="293">
        <v>73615.217709000004</v>
      </c>
      <c r="D70" s="288">
        <v>0.13802250456423981</v>
      </c>
      <c r="E70" s="292">
        <v>728009.49052900006</v>
      </c>
      <c r="F70" s="293">
        <v>655312.45215400006</v>
      </c>
      <c r="G70" s="289">
        <v>-9.9857267413060113E-2</v>
      </c>
      <c r="H70" s="290">
        <v>0.18238839485771371</v>
      </c>
    </row>
    <row r="71" spans="1:8" ht="11.25" customHeight="1">
      <c r="A71" s="291" t="s">
        <v>39</v>
      </c>
      <c r="B71" s="292">
        <v>54411.417165999999</v>
      </c>
      <c r="C71" s="293">
        <v>47132.150993000003</v>
      </c>
      <c r="D71" s="288">
        <v>-0.1337819625390787</v>
      </c>
      <c r="E71" s="292">
        <v>520006.91565399995</v>
      </c>
      <c r="F71" s="293">
        <v>507648.89500200009</v>
      </c>
      <c r="G71" s="289">
        <v>-2.3765108270641933E-2</v>
      </c>
      <c r="H71" s="290">
        <v>0.14129026055642252</v>
      </c>
    </row>
    <row r="72" spans="1:8" ht="11.25" customHeight="1">
      <c r="A72" s="291" t="s">
        <v>46</v>
      </c>
      <c r="B72" s="292">
        <v>31627.149842999999</v>
      </c>
      <c r="C72" s="293">
        <v>37325.380133999999</v>
      </c>
      <c r="D72" s="288">
        <v>0.18016894722687704</v>
      </c>
      <c r="E72" s="292">
        <v>281908.13200599997</v>
      </c>
      <c r="F72" s="293">
        <v>363241.52014099999</v>
      </c>
      <c r="G72" s="289">
        <v>0.2885102588430084</v>
      </c>
      <c r="H72" s="290">
        <v>0.10109839601922246</v>
      </c>
    </row>
    <row r="73" spans="1:8" ht="11.25" customHeight="1">
      <c r="A73" s="291" t="s">
        <v>35</v>
      </c>
      <c r="B73" s="292">
        <v>24348.543454999995</v>
      </c>
      <c r="C73" s="293">
        <v>23889.549325999997</v>
      </c>
      <c r="D73" s="288">
        <v>-1.8850989171007027E-2</v>
      </c>
      <c r="E73" s="292">
        <v>237784.65546799998</v>
      </c>
      <c r="F73" s="293">
        <v>204881.26656100005</v>
      </c>
      <c r="G73" s="289">
        <v>-0.13837473592331073</v>
      </c>
      <c r="H73" s="290">
        <v>5.702312724510019E-2</v>
      </c>
    </row>
    <row r="74" spans="1:8" ht="11.25" customHeight="1">
      <c r="A74" s="291" t="s">
        <v>43</v>
      </c>
      <c r="B74" s="292">
        <v>14081.299370999999</v>
      </c>
      <c r="C74" s="293">
        <v>8725.5135449999998</v>
      </c>
      <c r="D74" s="288">
        <v>-0.38034741573849884</v>
      </c>
      <c r="E74" s="292">
        <v>139075.99350399998</v>
      </c>
      <c r="F74" s="293">
        <v>106086.613319</v>
      </c>
      <c r="G74" s="289">
        <v>-0.23720398721473934</v>
      </c>
      <c r="H74" s="290">
        <v>2.9526322986147539E-2</v>
      </c>
    </row>
    <row r="75" spans="1:8" ht="11.25" customHeight="1">
      <c r="A75" s="291" t="s">
        <v>40</v>
      </c>
      <c r="B75" s="292">
        <v>11879.642619</v>
      </c>
      <c r="C75" s="293">
        <v>11309.297462</v>
      </c>
      <c r="D75" s="288">
        <v>-4.8010295872689346E-2</v>
      </c>
      <c r="E75" s="292">
        <v>112590.878043</v>
      </c>
      <c r="F75" s="293">
        <v>103866.158343</v>
      </c>
      <c r="G75" s="289">
        <v>-7.7490466826876658E-2</v>
      </c>
      <c r="H75" s="290">
        <v>2.8908319745715769E-2</v>
      </c>
    </row>
    <row r="76" spans="1:8" ht="11.25" customHeight="1">
      <c r="A76" s="291" t="s">
        <v>36</v>
      </c>
      <c r="B76" s="292">
        <v>7888.6211739999999</v>
      </c>
      <c r="C76" s="293">
        <v>9842.9332529999992</v>
      </c>
      <c r="D76" s="288">
        <v>0.2477381073185756</v>
      </c>
      <c r="E76" s="292">
        <v>74471.878696</v>
      </c>
      <c r="F76" s="293">
        <v>79003.679463000008</v>
      </c>
      <c r="G76" s="289">
        <v>6.0852510321367959E-2</v>
      </c>
      <c r="H76" s="290">
        <v>2.1988525073415907E-2</v>
      </c>
    </row>
    <row r="77" spans="1:8" ht="11.25" customHeight="1">
      <c r="A77" s="291" t="s">
        <v>178</v>
      </c>
      <c r="B77" s="292">
        <v>6406.0830880000003</v>
      </c>
      <c r="C77" s="293">
        <v>6471.0762269999996</v>
      </c>
      <c r="D77" s="288">
        <v>1.014553481545466E-2</v>
      </c>
      <c r="E77" s="292">
        <v>66234.053700999997</v>
      </c>
      <c r="F77" s="293">
        <v>65188.185260999999</v>
      </c>
      <c r="G77" s="289">
        <v>-1.5790494187798876E-2</v>
      </c>
      <c r="H77" s="290">
        <v>1.8143358079585191E-2</v>
      </c>
    </row>
    <row r="78" spans="1:8" ht="11.25" customHeight="1">
      <c r="A78" s="291" t="s">
        <v>38</v>
      </c>
      <c r="B78" s="292">
        <v>4567.853779</v>
      </c>
      <c r="C78" s="293">
        <v>6038.1585930000001</v>
      </c>
      <c r="D78" s="288">
        <v>0.32188088435744122</v>
      </c>
      <c r="E78" s="292">
        <v>43110.562456</v>
      </c>
      <c r="F78" s="293">
        <v>48547.972305000003</v>
      </c>
      <c r="G78" s="289">
        <v>0.12612709134912348</v>
      </c>
      <c r="H78" s="290">
        <v>1.3512007460259339E-2</v>
      </c>
    </row>
    <row r="79" spans="1:8" ht="11.25" customHeight="1">
      <c r="A79" s="291" t="s">
        <v>45</v>
      </c>
      <c r="B79" s="292">
        <v>4988.6549009999999</v>
      </c>
      <c r="C79" s="293">
        <v>4625.8734260000001</v>
      </c>
      <c r="D79" s="288">
        <v>-7.2721301072014133E-2</v>
      </c>
      <c r="E79" s="292">
        <v>51520.542365999994</v>
      </c>
      <c r="F79" s="293">
        <v>46207.492753999999</v>
      </c>
      <c r="G79" s="289">
        <v>-0.10312487734031006</v>
      </c>
      <c r="H79" s="290">
        <v>1.2860598644356241E-2</v>
      </c>
    </row>
    <row r="80" spans="1:8" ht="11.25" customHeight="1">
      <c r="A80" s="291" t="s">
        <v>41</v>
      </c>
      <c r="B80" s="292">
        <v>2965.8945079999994</v>
      </c>
      <c r="C80" s="293">
        <v>4995.4591820000005</v>
      </c>
      <c r="D80" s="288">
        <v>0.68430103246275054</v>
      </c>
      <c r="E80" s="292">
        <v>34725.116066000002</v>
      </c>
      <c r="F80" s="293">
        <v>37791.301048000001</v>
      </c>
      <c r="G80" s="289">
        <v>8.8298768423762164E-2</v>
      </c>
      <c r="H80" s="290">
        <v>1.0518180625247075E-2</v>
      </c>
    </row>
    <row r="81" spans="1:8" ht="11.25" customHeight="1">
      <c r="A81" s="291" t="s">
        <v>37</v>
      </c>
      <c r="B81" s="292">
        <v>4523.6658420000003</v>
      </c>
      <c r="C81" s="293">
        <v>4147.4266370000005</v>
      </c>
      <c r="D81" s="288">
        <v>-8.3171307992470411E-2</v>
      </c>
      <c r="E81" s="292">
        <v>41102.206571000002</v>
      </c>
      <c r="F81" s="293">
        <v>35302.744965000005</v>
      </c>
      <c r="G81" s="289">
        <v>-0.14109854652163256</v>
      </c>
      <c r="H81" s="290">
        <v>9.8255587347277334E-3</v>
      </c>
    </row>
    <row r="82" spans="1:8" ht="11.25" customHeight="1">
      <c r="A82" s="291" t="s">
        <v>175</v>
      </c>
      <c r="B82" s="292">
        <v>60.328899999999997</v>
      </c>
      <c r="C82" s="293">
        <v>104.89388599999999</v>
      </c>
      <c r="D82" s="288">
        <v>0.73870045699490627</v>
      </c>
      <c r="E82" s="292">
        <v>515.11573099999998</v>
      </c>
      <c r="F82" s="293">
        <v>1043.6955129999999</v>
      </c>
      <c r="G82" s="289">
        <v>1.026137914627189</v>
      </c>
      <c r="H82" s="290">
        <v>2.9048425481701892E-4</v>
      </c>
    </row>
    <row r="83" spans="1:8" ht="11.25" customHeight="1" thickBot="1">
      <c r="A83" s="291" t="s">
        <v>44</v>
      </c>
      <c r="B83" s="292">
        <v>675.10741799999994</v>
      </c>
      <c r="C83" s="293">
        <v>15.082454</v>
      </c>
      <c r="D83" s="288">
        <v>-0.9776591789723158</v>
      </c>
      <c r="E83" s="292">
        <v>1882.5783919999999</v>
      </c>
      <c r="F83" s="293">
        <v>862.90364999999997</v>
      </c>
      <c r="G83" s="289">
        <v>-0.54163733437773365</v>
      </c>
      <c r="H83" s="290">
        <v>2.4016575775882989E-4</v>
      </c>
    </row>
    <row r="84" spans="1:8" ht="11.25" customHeight="1">
      <c r="A84" s="294" t="s">
        <v>634</v>
      </c>
      <c r="B84" s="295">
        <v>590511.924</v>
      </c>
      <c r="C84" s="296">
        <v>276267.15599599999</v>
      </c>
      <c r="D84" s="281">
        <v>-0.53215651578273637</v>
      </c>
      <c r="E84" s="295">
        <v>6382751.2962999996</v>
      </c>
      <c r="F84" s="296">
        <v>7052802.7602770003</v>
      </c>
      <c r="G84" s="282">
        <v>0.10497846976513414</v>
      </c>
      <c r="H84" s="283">
        <v>1</v>
      </c>
    </row>
    <row r="85" spans="1:8" ht="11.25" customHeight="1" thickBot="1">
      <c r="A85" s="291" t="s">
        <v>40</v>
      </c>
      <c r="B85" s="292">
        <v>590511.924</v>
      </c>
      <c r="C85" s="293">
        <v>276267.15599599999</v>
      </c>
      <c r="D85" s="288">
        <v>-0.53215651578273637</v>
      </c>
      <c r="E85" s="292">
        <v>6382751.2962999996</v>
      </c>
      <c r="F85" s="293">
        <v>7052802.7602770003</v>
      </c>
      <c r="G85" s="289">
        <v>0.10497846976513414</v>
      </c>
      <c r="H85" s="290">
        <v>1</v>
      </c>
    </row>
    <row r="86" spans="1:8" ht="11.25" customHeight="1">
      <c r="A86" s="294" t="s">
        <v>635</v>
      </c>
      <c r="B86" s="295">
        <v>1592.280432</v>
      </c>
      <c r="C86" s="296">
        <v>1470.66041</v>
      </c>
      <c r="D86" s="281">
        <v>-7.6381031604613736E-2</v>
      </c>
      <c r="E86" s="295">
        <v>15553.556985000001</v>
      </c>
      <c r="F86" s="296">
        <v>15125.651765999999</v>
      </c>
      <c r="G86" s="282">
        <v>-2.7511727343956016E-2</v>
      </c>
      <c r="H86" s="283">
        <v>1</v>
      </c>
    </row>
    <row r="87" spans="1:8" ht="11.25" customHeight="1" thickBot="1">
      <c r="A87" s="291" t="s">
        <v>44</v>
      </c>
      <c r="B87" s="292">
        <v>1592.280432</v>
      </c>
      <c r="C87" s="293">
        <v>1470.66041</v>
      </c>
      <c r="D87" s="288">
        <v>-7.6381031604613736E-2</v>
      </c>
      <c r="E87" s="292">
        <v>15553.556985000001</v>
      </c>
      <c r="F87" s="293">
        <v>15125.651765999999</v>
      </c>
      <c r="G87" s="289">
        <v>-2.7511727343956016E-2</v>
      </c>
      <c r="H87" s="290">
        <v>1</v>
      </c>
    </row>
    <row r="88" spans="1:8" ht="11.25" customHeight="1">
      <c r="A88" s="294" t="s">
        <v>636</v>
      </c>
      <c r="B88" s="295">
        <v>2420.608557</v>
      </c>
      <c r="C88" s="296">
        <v>2327.7296920000003</v>
      </c>
      <c r="D88" s="281">
        <v>-3.8370047371521276E-2</v>
      </c>
      <c r="E88" s="295">
        <v>21499.852923000002</v>
      </c>
      <c r="F88" s="296">
        <v>23220.604176999997</v>
      </c>
      <c r="G88" s="282">
        <v>8.0035489552543915E-2</v>
      </c>
      <c r="H88" s="283">
        <v>1</v>
      </c>
    </row>
    <row r="89" spans="1:8" ht="11.25" customHeight="1">
      <c r="A89" s="291" t="s">
        <v>35</v>
      </c>
      <c r="B89" s="292">
        <v>1017.524848</v>
      </c>
      <c r="C89" s="293">
        <v>879.96640300000001</v>
      </c>
      <c r="D89" s="288">
        <v>-0.13518927353015364</v>
      </c>
      <c r="E89" s="292">
        <v>7553.2025160000003</v>
      </c>
      <c r="F89" s="293">
        <v>10639.641217</v>
      </c>
      <c r="G89" s="289">
        <v>0.40862649908591431</v>
      </c>
      <c r="H89" s="290">
        <v>0.45819829389015476</v>
      </c>
    </row>
    <row r="90" spans="1:8" ht="11.25" customHeight="1">
      <c r="A90" s="291" t="s">
        <v>38</v>
      </c>
      <c r="B90" s="292">
        <v>481.68082399999997</v>
      </c>
      <c r="C90" s="293">
        <v>250.796142</v>
      </c>
      <c r="D90" s="288">
        <v>-0.47933127186312896</v>
      </c>
      <c r="E90" s="292">
        <v>5407.6728009999997</v>
      </c>
      <c r="F90" s="293">
        <v>3644.2759639999999</v>
      </c>
      <c r="G90" s="289">
        <v>-0.32609162978091211</v>
      </c>
      <c r="H90" s="290">
        <v>0.15694147905116329</v>
      </c>
    </row>
    <row r="91" spans="1:8" ht="11.25" customHeight="1">
      <c r="A91" s="291" t="s">
        <v>36</v>
      </c>
      <c r="B91" s="292">
        <v>369.37493699999999</v>
      </c>
      <c r="C91" s="293">
        <v>325.663501</v>
      </c>
      <c r="D91" s="288">
        <v>-0.11833893321246103</v>
      </c>
      <c r="E91" s="292">
        <v>3200.259787</v>
      </c>
      <c r="F91" s="293">
        <v>3169.995551</v>
      </c>
      <c r="G91" s="289">
        <v>-9.4568060139800236E-3</v>
      </c>
      <c r="H91" s="290">
        <v>0.1365164974535796</v>
      </c>
    </row>
    <row r="92" spans="1:8" ht="11.25" customHeight="1">
      <c r="A92" s="291" t="s">
        <v>176</v>
      </c>
      <c r="B92" s="292">
        <v>414.13939800000003</v>
      </c>
      <c r="C92" s="293">
        <v>489.56729999999999</v>
      </c>
      <c r="D92" s="288">
        <v>0.18213167441751077</v>
      </c>
      <c r="E92" s="292">
        <v>4415.6818739999999</v>
      </c>
      <c r="F92" s="293">
        <v>2741.0219649999999</v>
      </c>
      <c r="G92" s="289">
        <v>-0.37925284401953274</v>
      </c>
      <c r="H92" s="290">
        <v>0.11804266349430224</v>
      </c>
    </row>
    <row r="93" spans="1:8" ht="11.25" customHeight="1">
      <c r="A93" s="291" t="s">
        <v>177</v>
      </c>
      <c r="B93" s="292">
        <v>101.01168</v>
      </c>
      <c r="C93" s="293">
        <v>138.18764999999999</v>
      </c>
      <c r="D93" s="288">
        <v>0.36803634985577904</v>
      </c>
      <c r="E93" s="292">
        <v>810.56933000000004</v>
      </c>
      <c r="F93" s="293">
        <v>1825.5389399999999</v>
      </c>
      <c r="G93" s="289">
        <v>1.2521687811701434</v>
      </c>
      <c r="H93" s="290">
        <v>7.8617202467461886E-2</v>
      </c>
    </row>
    <row r="94" spans="1:8" ht="11.25" customHeight="1">
      <c r="A94" s="291" t="s">
        <v>175</v>
      </c>
      <c r="B94" s="292">
        <v>0</v>
      </c>
      <c r="C94" s="293">
        <v>220.76901599999999</v>
      </c>
      <c r="D94" s="288" t="s">
        <v>65</v>
      </c>
      <c r="E94" s="292">
        <v>0</v>
      </c>
      <c r="F94" s="293">
        <v>824.65658199999996</v>
      </c>
      <c r="G94" s="289" t="s">
        <v>65</v>
      </c>
      <c r="H94" s="290">
        <v>3.5514001949045845E-2</v>
      </c>
    </row>
    <row r="95" spans="1:8" ht="11.25" customHeight="1" thickBot="1">
      <c r="A95" s="297" t="s">
        <v>37</v>
      </c>
      <c r="B95" s="544">
        <v>36.876869999999997</v>
      </c>
      <c r="C95" s="545">
        <v>22.779679999999999</v>
      </c>
      <c r="D95" s="546">
        <v>-0.38227729197190541</v>
      </c>
      <c r="E95" s="544">
        <v>112.466615</v>
      </c>
      <c r="F95" s="545">
        <v>375.47395799999998</v>
      </c>
      <c r="G95" s="547">
        <v>2.3385370227422597</v>
      </c>
      <c r="H95" s="548">
        <v>1.6169861694292471E-2</v>
      </c>
    </row>
    <row r="96" spans="1:8" ht="11.25" customHeight="1">
      <c r="A96" s="530"/>
      <c r="B96" s="293"/>
      <c r="C96" s="293"/>
      <c r="D96" s="289"/>
      <c r="E96" s="293"/>
      <c r="F96" s="293"/>
      <c r="G96" s="289"/>
      <c r="H96" s="289"/>
    </row>
    <row r="97" spans="1:8" ht="11.25" customHeight="1">
      <c r="A97" s="530"/>
      <c r="B97" s="293"/>
      <c r="C97" s="293"/>
      <c r="D97" s="289"/>
      <c r="E97" s="293"/>
      <c r="F97" s="293"/>
      <c r="G97" s="289"/>
      <c r="H97" s="289"/>
    </row>
    <row r="98" spans="1:8" ht="25.5" customHeight="1">
      <c r="A98" s="649" t="s">
        <v>189</v>
      </c>
      <c r="B98" s="649"/>
      <c r="C98" s="649"/>
      <c r="D98" s="649"/>
      <c r="E98" s="649"/>
      <c r="F98" s="649"/>
      <c r="G98" s="649"/>
      <c r="H98" s="649"/>
    </row>
  </sheetData>
  <mergeCells count="3">
    <mergeCell ref="B4:D4"/>
    <mergeCell ref="E4:H4"/>
    <mergeCell ref="A98:H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108"/>
  <sheetViews>
    <sheetView zoomScaleNormal="100" workbookViewId="0">
      <pane xSplit="3" ySplit="5" topLeftCell="D42" activePane="bottomRight" state="frozen"/>
      <selection activeCell="P11" sqref="P11"/>
      <selection pane="topRight" activeCell="P11" sqref="P11"/>
      <selection pane="bottomLeft" activeCell="P11" sqref="P11"/>
      <selection pane="bottomRight" activeCell="Z62" sqref="Z62:AA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4" width="11.5703125" style="6" customWidth="1"/>
    <col min="5" max="13" width="7.5703125" style="6" customWidth="1"/>
    <col min="14" max="22" width="7" style="4" customWidth="1"/>
    <col min="23" max="23" width="9.28515625" style="4" customWidth="1"/>
    <col min="24" max="24" width="7" style="4" customWidth="1"/>
    <col min="25" max="25" width="8.140625" style="4" customWidth="1"/>
    <col min="26" max="27" width="8.28515625" style="4" customWidth="1"/>
    <col min="28" max="28" width="8.28515625" style="79" customWidth="1"/>
    <col min="29" max="16384" width="11.5703125" style="4"/>
  </cols>
  <sheetData>
    <row r="1" spans="1:28" ht="15">
      <c r="A1" s="1" t="s">
        <v>124</v>
      </c>
    </row>
    <row r="2" spans="1:28" ht="15">
      <c r="A2" s="8" t="s">
        <v>62</v>
      </c>
    </row>
    <row r="3" spans="1:28" s="36" customFormat="1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AB3" s="80"/>
    </row>
    <row r="4" spans="1:28" ht="15" customHeight="1">
      <c r="F4" s="650" t="s">
        <v>182</v>
      </c>
      <c r="G4" s="650"/>
      <c r="H4" s="650"/>
      <c r="I4" s="650"/>
      <c r="J4" s="650"/>
      <c r="K4" s="650"/>
      <c r="L4" s="650"/>
      <c r="M4" s="133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50" t="s">
        <v>578</v>
      </c>
      <c r="AA4" s="650"/>
    </row>
    <row r="5" spans="1:28" ht="12.75" thickBot="1">
      <c r="A5" s="86" t="s">
        <v>122</v>
      </c>
      <c r="B5" s="87"/>
      <c r="C5" s="88" t="s">
        <v>123</v>
      </c>
      <c r="D5" s="88">
        <v>2007</v>
      </c>
      <c r="E5" s="88">
        <v>2008</v>
      </c>
      <c r="F5" s="88">
        <v>2009</v>
      </c>
      <c r="G5" s="88">
        <v>2010</v>
      </c>
      <c r="H5" s="88">
        <v>2011</v>
      </c>
      <c r="I5" s="88">
        <v>2012</v>
      </c>
      <c r="J5" s="88">
        <v>2013</v>
      </c>
      <c r="K5" s="88">
        <v>2014</v>
      </c>
      <c r="L5" s="88">
        <v>2015</v>
      </c>
      <c r="M5" s="88">
        <v>2016</v>
      </c>
      <c r="N5" s="88" t="s">
        <v>118</v>
      </c>
      <c r="O5" s="88" t="s">
        <v>119</v>
      </c>
      <c r="P5" s="88" t="s">
        <v>125</v>
      </c>
      <c r="Q5" s="88" t="s">
        <v>128</v>
      </c>
      <c r="R5" s="88" t="s">
        <v>129</v>
      </c>
      <c r="S5" s="88" t="s">
        <v>154</v>
      </c>
      <c r="T5" s="88" t="s">
        <v>155</v>
      </c>
      <c r="U5" s="88" t="s">
        <v>157</v>
      </c>
      <c r="V5" s="88" t="s">
        <v>158</v>
      </c>
      <c r="W5" s="88" t="s">
        <v>159</v>
      </c>
      <c r="X5" s="88" t="s">
        <v>160</v>
      </c>
      <c r="Y5" s="88" t="s">
        <v>161</v>
      </c>
      <c r="Z5" s="88">
        <v>2016</v>
      </c>
      <c r="AA5" s="88">
        <v>2017</v>
      </c>
      <c r="AB5" s="89" t="s">
        <v>120</v>
      </c>
    </row>
    <row r="6" spans="1:28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Z6" s="5"/>
    </row>
    <row r="7" spans="1:28">
      <c r="A7" s="7"/>
      <c r="B7" s="7"/>
      <c r="C7" s="7"/>
      <c r="D7" s="52"/>
      <c r="E7" s="15"/>
      <c r="F7" s="15"/>
      <c r="G7" s="15"/>
      <c r="H7" s="15"/>
      <c r="I7" s="15"/>
      <c r="J7" s="15"/>
      <c r="K7" s="15"/>
      <c r="L7" s="15"/>
      <c r="M7" s="15"/>
      <c r="N7" s="84"/>
      <c r="O7" s="83"/>
      <c r="P7" s="83"/>
      <c r="Q7" s="83"/>
      <c r="R7" s="83"/>
      <c r="S7" s="83"/>
      <c r="T7" s="83"/>
      <c r="U7" s="83"/>
      <c r="V7" s="83"/>
      <c r="W7" s="83"/>
      <c r="X7" s="83"/>
      <c r="Y7" s="85"/>
      <c r="Z7" s="19"/>
      <c r="AA7" s="58"/>
      <c r="AB7" s="106"/>
    </row>
    <row r="8" spans="1:28">
      <c r="A8" s="6" t="s">
        <v>0</v>
      </c>
      <c r="B8" s="6" t="s">
        <v>1</v>
      </c>
      <c r="C8" s="6" t="s">
        <v>2</v>
      </c>
      <c r="D8" s="53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8174.9932293081592</v>
      </c>
      <c r="M8" s="14">
        <v>10168.367285688868</v>
      </c>
      <c r="N8" s="97">
        <v>877.512989608834</v>
      </c>
      <c r="O8" s="99">
        <v>1151.4053077613312</v>
      </c>
      <c r="P8" s="99">
        <v>1016.9505004080187</v>
      </c>
      <c r="Q8" s="99">
        <v>932.39109662231965</v>
      </c>
      <c r="R8" s="99">
        <v>1078.9757704032047</v>
      </c>
      <c r="S8" s="99">
        <v>1184.4104446028718</v>
      </c>
      <c r="T8" s="99">
        <v>837.7628599172516</v>
      </c>
      <c r="U8" s="99">
        <v>1182.7608852554188</v>
      </c>
      <c r="V8" s="99">
        <v>1488.7883362355278</v>
      </c>
      <c r="W8" s="99"/>
      <c r="X8" s="99"/>
      <c r="Y8" s="98"/>
      <c r="Z8" s="105">
        <v>6898.2416895659862</v>
      </c>
      <c r="AA8" s="100">
        <v>9750.9581908147775</v>
      </c>
      <c r="AB8" s="107">
        <f>AA8/Z8-1</f>
        <v>0.41354255615075064</v>
      </c>
    </row>
    <row r="9" spans="1:28">
      <c r="A9" s="24"/>
      <c r="B9" s="6" t="s">
        <v>3</v>
      </c>
      <c r="C9" s="6" t="s">
        <v>184</v>
      </c>
      <c r="D9" s="53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1751.5973160000001</v>
      </c>
      <c r="M9" s="14">
        <v>2492.4748870000003</v>
      </c>
      <c r="N9" s="97">
        <v>187.35705999999999</v>
      </c>
      <c r="O9" s="99">
        <v>220.39220299999999</v>
      </c>
      <c r="P9" s="99">
        <v>192.605693</v>
      </c>
      <c r="Q9" s="99">
        <v>198.84464400000002</v>
      </c>
      <c r="R9" s="99">
        <v>224.091903</v>
      </c>
      <c r="S9" s="99">
        <v>244.104097</v>
      </c>
      <c r="T9" s="99">
        <v>170.49120000000002</v>
      </c>
      <c r="U9" s="99">
        <v>225.21221100000002</v>
      </c>
      <c r="V9" s="99">
        <v>263.86482699999999</v>
      </c>
      <c r="W9" s="99"/>
      <c r="X9" s="99"/>
      <c r="Y9" s="98"/>
      <c r="Z9" s="105">
        <v>1740.7256580000001</v>
      </c>
      <c r="AA9" s="100">
        <v>1926.9638380000001</v>
      </c>
      <c r="AB9" s="107">
        <f t="shared" ref="AB9:AB42" si="0">AA9/Z9-1</f>
        <v>0.10698881764859935</v>
      </c>
    </row>
    <row r="10" spans="1:28">
      <c r="B10" s="6" t="s">
        <v>4</v>
      </c>
      <c r="C10" s="6" t="s">
        <v>5</v>
      </c>
      <c r="D10" s="53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215.32391997181563</v>
      </c>
      <c r="M10" s="14">
        <v>185.04875777093758</v>
      </c>
      <c r="N10" s="97">
        <v>212.4463293043008</v>
      </c>
      <c r="O10" s="99">
        <v>236.9723861683263</v>
      </c>
      <c r="P10" s="99">
        <v>239.49499127876723</v>
      </c>
      <c r="Q10" s="99">
        <v>212.69141515514843</v>
      </c>
      <c r="R10" s="99">
        <v>218.39931310225228</v>
      </c>
      <c r="S10" s="99">
        <v>220.08624485322355</v>
      </c>
      <c r="T10" s="99">
        <v>222.88707049269644</v>
      </c>
      <c r="U10" s="99">
        <v>238.21590787823817</v>
      </c>
      <c r="V10" s="99">
        <v>255.92764202006734</v>
      </c>
      <c r="W10" s="99"/>
      <c r="X10" s="99"/>
      <c r="Y10" s="98"/>
      <c r="Z10" s="105">
        <v>179.75203515975517</v>
      </c>
      <c r="AA10" s="100">
        <v>229.53000717092786</v>
      </c>
      <c r="AB10" s="107">
        <f t="shared" si="0"/>
        <v>0.27692577704020072</v>
      </c>
    </row>
    <row r="11" spans="1:28">
      <c r="D11" s="53"/>
      <c r="E11" s="14"/>
      <c r="F11" s="14"/>
      <c r="G11" s="14"/>
      <c r="H11" s="14"/>
      <c r="I11" s="14"/>
      <c r="J11" s="14"/>
      <c r="K11" s="14"/>
      <c r="L11" s="14"/>
      <c r="M11" s="14"/>
      <c r="N11" s="97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8"/>
      <c r="Z11" s="101"/>
      <c r="AA11" s="100"/>
      <c r="AB11" s="107"/>
    </row>
    <row r="12" spans="1:28">
      <c r="A12" s="6" t="s">
        <v>6</v>
      </c>
      <c r="B12" s="6" t="s">
        <v>1</v>
      </c>
      <c r="C12" s="6" t="s">
        <v>2</v>
      </c>
      <c r="D12" s="53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6536.8565620916115</v>
      </c>
      <c r="M12" s="14">
        <v>7266.6062404091153</v>
      </c>
      <c r="N12" s="97">
        <v>564.53643808390007</v>
      </c>
      <c r="O12" s="99">
        <v>602.28093565885797</v>
      </c>
      <c r="P12" s="99">
        <v>597.29400216310307</v>
      </c>
      <c r="Q12" s="99">
        <v>638.06696453105997</v>
      </c>
      <c r="R12" s="99">
        <v>602.65854574233208</v>
      </c>
      <c r="S12" s="99">
        <v>726.60493124600771</v>
      </c>
      <c r="T12" s="99">
        <v>616.17722396962574</v>
      </c>
      <c r="U12" s="99">
        <v>805.95440571094503</v>
      </c>
      <c r="V12" s="99">
        <v>773.44305878008493</v>
      </c>
      <c r="W12" s="99"/>
      <c r="X12" s="99"/>
      <c r="Y12" s="98"/>
      <c r="Z12" s="105">
        <v>5535.602492879596</v>
      </c>
      <c r="AA12" s="100">
        <v>5927.0165058859175</v>
      </c>
      <c r="AB12" s="107">
        <f t="shared" si="0"/>
        <v>7.0708475456789932E-2</v>
      </c>
    </row>
    <row r="13" spans="1:28">
      <c r="A13" s="24"/>
      <c r="B13" s="6" t="s">
        <v>3</v>
      </c>
      <c r="C13" s="6" t="s">
        <v>7</v>
      </c>
      <c r="D13" s="53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5641.7128549999998</v>
      </c>
      <c r="M13" s="14">
        <v>5810.3506559999996</v>
      </c>
      <c r="N13" s="97">
        <v>473.95659699999999</v>
      </c>
      <c r="O13" s="99">
        <v>487.93769600000002</v>
      </c>
      <c r="P13" s="99">
        <v>485.17356799999999</v>
      </c>
      <c r="Q13" s="99">
        <v>503.83883600000001</v>
      </c>
      <c r="R13" s="99">
        <v>483.70290899999998</v>
      </c>
      <c r="S13" s="99">
        <v>576.93610100000001</v>
      </c>
      <c r="T13" s="99">
        <v>498.43598400000002</v>
      </c>
      <c r="U13" s="99">
        <v>629.10477800000001</v>
      </c>
      <c r="V13" s="99">
        <v>588.17902300000003</v>
      </c>
      <c r="W13" s="99"/>
      <c r="X13" s="99"/>
      <c r="Y13" s="98"/>
      <c r="Z13" s="105">
        <v>4386.6172390000002</v>
      </c>
      <c r="AA13" s="100">
        <v>4727.2654920000004</v>
      </c>
      <c r="AB13" s="107">
        <f t="shared" si="0"/>
        <v>7.7656251831458301E-2</v>
      </c>
    </row>
    <row r="14" spans="1:28">
      <c r="B14" s="6" t="s">
        <v>4</v>
      </c>
      <c r="C14" s="6" t="s">
        <v>8</v>
      </c>
      <c r="D14" s="53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1160.0657712499999</v>
      </c>
      <c r="M14" s="14">
        <v>1250.6312735024569</v>
      </c>
      <c r="N14" s="97">
        <v>1191.1142110000001</v>
      </c>
      <c r="O14" s="99">
        <v>1234.3398360000001</v>
      </c>
      <c r="P14" s="99">
        <v>1231.093451</v>
      </c>
      <c r="Q14" s="99">
        <v>1266.410842</v>
      </c>
      <c r="R14" s="99">
        <v>1245.9270650000001</v>
      </c>
      <c r="S14" s="99">
        <v>1259.420116</v>
      </c>
      <c r="T14" s="99">
        <v>1236.2213879999999</v>
      </c>
      <c r="U14" s="99">
        <v>1281.113153</v>
      </c>
      <c r="V14" s="99">
        <v>1314.9789920000001</v>
      </c>
      <c r="W14" s="99"/>
      <c r="X14" s="99"/>
      <c r="Y14" s="98"/>
      <c r="Z14" s="105">
        <v>1261.9296809542302</v>
      </c>
      <c r="AA14" s="100">
        <v>1253.7938721479188</v>
      </c>
      <c r="AB14" s="107">
        <f t="shared" si="0"/>
        <v>-6.4471174021039079E-3</v>
      </c>
    </row>
    <row r="15" spans="1:28">
      <c r="D15" s="53"/>
      <c r="E15" s="14"/>
      <c r="F15" s="14"/>
      <c r="G15" s="14"/>
      <c r="H15" s="14"/>
      <c r="I15" s="14"/>
      <c r="J15" s="14"/>
      <c r="K15" s="14"/>
      <c r="L15" s="14"/>
      <c r="M15" s="14"/>
      <c r="N15" s="97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8"/>
      <c r="Z15" s="101"/>
      <c r="AA15" s="100"/>
      <c r="AB15" s="107"/>
    </row>
    <row r="16" spans="1:28">
      <c r="A16" s="6" t="s">
        <v>9</v>
      </c>
      <c r="B16" s="6" t="s">
        <v>1</v>
      </c>
      <c r="C16" s="6" t="s">
        <v>2</v>
      </c>
      <c r="D16" s="53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1506.7224184186537</v>
      </c>
      <c r="M16" s="14">
        <v>1465.5124362924942</v>
      </c>
      <c r="N16" s="97">
        <v>146.65418780015941</v>
      </c>
      <c r="O16" s="99">
        <v>192.93146834337486</v>
      </c>
      <c r="P16" s="99">
        <v>175.07233319807827</v>
      </c>
      <c r="Q16" s="99">
        <v>122.6139612722109</v>
      </c>
      <c r="R16" s="99">
        <v>228.85546537778995</v>
      </c>
      <c r="S16" s="99">
        <v>188.24303836137605</v>
      </c>
      <c r="T16" s="99">
        <v>154.76742697780972</v>
      </c>
      <c r="U16" s="99">
        <v>156.00303309331207</v>
      </c>
      <c r="V16" s="99">
        <v>234.08025783732467</v>
      </c>
      <c r="W16" s="99"/>
      <c r="X16" s="99"/>
      <c r="Y16" s="98"/>
      <c r="Z16" s="105">
        <v>984.42554673203904</v>
      </c>
      <c r="AA16" s="100">
        <v>1599.2211722614356</v>
      </c>
      <c r="AB16" s="107">
        <f t="shared" si="0"/>
        <v>0.62452221762256266</v>
      </c>
    </row>
    <row r="17" spans="1:28">
      <c r="A17" s="24"/>
      <c r="B17" s="6" t="s">
        <v>3</v>
      </c>
      <c r="C17" s="6" t="s">
        <v>183</v>
      </c>
      <c r="D17" s="53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1217.306257</v>
      </c>
      <c r="M17" s="14">
        <v>1113.5895599999999</v>
      </c>
      <c r="N17" s="97">
        <v>94.812437000000003</v>
      </c>
      <c r="O17" s="99">
        <v>110.88611800000001</v>
      </c>
      <c r="P17" s="99">
        <v>97.585436000000001</v>
      </c>
      <c r="Q17" s="99">
        <v>71.078895000000003</v>
      </c>
      <c r="R17" s="99">
        <v>125.731363</v>
      </c>
      <c r="S17" s="99">
        <v>106.254958</v>
      </c>
      <c r="T17" s="99">
        <v>84.956900000000005</v>
      </c>
      <c r="U17" s="99">
        <v>83.938490999999999</v>
      </c>
      <c r="V17" s="99">
        <v>109.25457400000001</v>
      </c>
      <c r="W17" s="99"/>
      <c r="X17" s="99"/>
      <c r="Y17" s="98"/>
      <c r="Z17" s="105">
        <v>798.91521499999988</v>
      </c>
      <c r="AA17" s="100">
        <v>884.49917200000004</v>
      </c>
      <c r="AB17" s="107">
        <f t="shared" si="0"/>
        <v>0.10712520602076681</v>
      </c>
    </row>
    <row r="18" spans="1:28">
      <c r="B18" s="6" t="s">
        <v>4</v>
      </c>
      <c r="C18" s="6" t="s">
        <v>10</v>
      </c>
      <c r="D18" s="53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56.735348339658515</v>
      </c>
      <c r="M18" s="14">
        <v>59.693919835454139</v>
      </c>
      <c r="N18" s="97">
        <v>70.160859397274422</v>
      </c>
      <c r="O18" s="99">
        <v>78.920827558821529</v>
      </c>
      <c r="P18" s="99">
        <v>81.376358800862448</v>
      </c>
      <c r="Q18" s="99">
        <v>78.24651366421827</v>
      </c>
      <c r="R18" s="99">
        <v>82.562608446521565</v>
      </c>
      <c r="S18" s="99">
        <v>80.359173363314937</v>
      </c>
      <c r="T18" s="99">
        <v>82.631692071705359</v>
      </c>
      <c r="U18" s="99">
        <v>84.301950946418444</v>
      </c>
      <c r="V18" s="99">
        <v>97.183133882013166</v>
      </c>
      <c r="W18" s="99"/>
      <c r="X18" s="99"/>
      <c r="Y18" s="98"/>
      <c r="Z18" s="105">
        <v>55.891777806576307</v>
      </c>
      <c r="AA18" s="100">
        <v>82.011893808787292</v>
      </c>
      <c r="AB18" s="107">
        <f t="shared" si="0"/>
        <v>0.46733378373835976</v>
      </c>
    </row>
    <row r="19" spans="1:28">
      <c r="D19" s="53"/>
      <c r="E19" s="14"/>
      <c r="F19" s="14"/>
      <c r="G19" s="14"/>
      <c r="H19" s="14"/>
      <c r="I19" s="14"/>
      <c r="J19" s="14"/>
      <c r="K19" s="14"/>
      <c r="L19" s="14"/>
      <c r="M19" s="16"/>
      <c r="N19" s="97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8"/>
      <c r="Z19" s="101"/>
      <c r="AA19" s="100"/>
      <c r="AB19" s="107"/>
    </row>
    <row r="20" spans="1:28">
      <c r="A20" s="6" t="s">
        <v>11</v>
      </c>
      <c r="B20" s="6" t="s">
        <v>1</v>
      </c>
      <c r="C20" s="6" t="s">
        <v>2</v>
      </c>
      <c r="D20" s="53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6">
        <v>119.93616545629101</v>
      </c>
      <c r="N20" s="93">
        <v>7.5365141339719992</v>
      </c>
      <c r="O20" s="95">
        <v>9.0493834877759998</v>
      </c>
      <c r="P20" s="95">
        <v>10.008598209219</v>
      </c>
      <c r="Q20" s="95">
        <v>9.1513478096400007</v>
      </c>
      <c r="R20" s="95">
        <v>9.6489415464779995</v>
      </c>
      <c r="S20" s="95">
        <v>10.68768956295</v>
      </c>
      <c r="T20" s="95">
        <v>9.7940026013520001</v>
      </c>
      <c r="U20" s="95">
        <v>10.427459544003</v>
      </c>
      <c r="V20" s="95">
        <v>8.5680925189300012</v>
      </c>
      <c r="W20" s="95"/>
      <c r="X20" s="95"/>
      <c r="Y20" s="94"/>
      <c r="Z20" s="105">
        <v>90.54761588944001</v>
      </c>
      <c r="AA20" s="100">
        <v>84.872029414319996</v>
      </c>
      <c r="AB20" s="107">
        <f t="shared" si="0"/>
        <v>-6.2680683741579535E-2</v>
      </c>
    </row>
    <row r="21" spans="1:28">
      <c r="A21" s="24"/>
      <c r="B21" s="6" t="s">
        <v>3</v>
      </c>
      <c r="C21" s="6" t="s">
        <v>12</v>
      </c>
      <c r="D21" s="53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6">
        <v>7.1238969999999986</v>
      </c>
      <c r="N21" s="95">
        <v>0.44813199999999997</v>
      </c>
      <c r="O21" s="95">
        <v>0.52719899999999997</v>
      </c>
      <c r="P21" s="95">
        <v>0.56929700000000005</v>
      </c>
      <c r="Q21" s="95">
        <v>0.51117999999999997</v>
      </c>
      <c r="R21" s="95">
        <v>0.56509799999999999</v>
      </c>
      <c r="S21" s="95">
        <v>0.62961</v>
      </c>
      <c r="T21" s="95">
        <v>0.601908</v>
      </c>
      <c r="U21" s="95">
        <v>0.63643700000000003</v>
      </c>
      <c r="V21" s="95">
        <v>0.496699</v>
      </c>
      <c r="W21" s="95"/>
      <c r="X21" s="95"/>
      <c r="Y21" s="94"/>
      <c r="Z21" s="104">
        <v>5.4498269999999991</v>
      </c>
      <c r="AA21" s="96">
        <v>4.9855599999999995</v>
      </c>
      <c r="AB21" s="107">
        <f t="shared" si="0"/>
        <v>-8.5189309679004399E-2</v>
      </c>
    </row>
    <row r="22" spans="1:28">
      <c r="B22" s="6" t="s">
        <v>4</v>
      </c>
      <c r="C22" s="6" t="s">
        <v>13</v>
      </c>
      <c r="D22" s="53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6">
        <v>16.835752321558136</v>
      </c>
      <c r="N22" s="95">
        <v>16.817620999999999</v>
      </c>
      <c r="O22" s="95">
        <v>17.165023999999999</v>
      </c>
      <c r="P22" s="95">
        <v>17.580627</v>
      </c>
      <c r="Q22" s="95">
        <v>17.902398000000002</v>
      </c>
      <c r="R22" s="95">
        <v>17.074811</v>
      </c>
      <c r="S22" s="95">
        <v>16.975095</v>
      </c>
      <c r="T22" s="95">
        <v>16.271594</v>
      </c>
      <c r="U22" s="95">
        <v>16.384118999999998</v>
      </c>
      <c r="V22" s="95">
        <v>17.250070000000001</v>
      </c>
      <c r="W22" s="95"/>
      <c r="X22" s="95"/>
      <c r="Y22" s="94"/>
      <c r="Z22" s="104">
        <v>16.614768852192928</v>
      </c>
      <c r="AA22" s="96">
        <v>17.023569952887943</v>
      </c>
      <c r="AB22" s="107">
        <f t="shared" si="0"/>
        <v>2.460468179435793E-2</v>
      </c>
    </row>
    <row r="23" spans="1:28">
      <c r="D23" s="53"/>
      <c r="E23" s="14"/>
      <c r="F23" s="14"/>
      <c r="G23" s="14"/>
      <c r="H23" s="14"/>
      <c r="I23" s="14"/>
      <c r="J23" s="14"/>
      <c r="K23" s="14"/>
      <c r="L23" s="14"/>
      <c r="M23" s="1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8"/>
      <c r="Z23" s="101"/>
      <c r="AA23" s="100"/>
      <c r="AB23" s="107"/>
    </row>
    <row r="24" spans="1:28">
      <c r="A24" s="6" t="s">
        <v>14</v>
      </c>
      <c r="B24" s="6" t="s">
        <v>1</v>
      </c>
      <c r="C24" s="6" t="s">
        <v>2</v>
      </c>
      <c r="D24" s="53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1541.6724338588276</v>
      </c>
      <c r="M24" s="16">
        <v>1655.9292457940699</v>
      </c>
      <c r="N24" s="99">
        <v>99.876782463540735</v>
      </c>
      <c r="O24" s="99">
        <v>156.49080269787902</v>
      </c>
      <c r="P24" s="99">
        <v>79.031079869824495</v>
      </c>
      <c r="Q24" s="99">
        <v>114.85748576072299</v>
      </c>
      <c r="R24" s="99">
        <v>138.56335723600827</v>
      </c>
      <c r="S24" s="99">
        <v>149.14662393114895</v>
      </c>
      <c r="T24" s="99">
        <v>133.90133632354409</v>
      </c>
      <c r="U24" s="99">
        <v>160.92281248477389</v>
      </c>
      <c r="V24" s="99">
        <v>182.00144615688052</v>
      </c>
      <c r="W24" s="99"/>
      <c r="X24" s="99"/>
      <c r="Y24" s="98"/>
      <c r="Z24" s="105">
        <v>1178.5746811190863</v>
      </c>
      <c r="AA24" s="100">
        <v>1214.791726924323</v>
      </c>
      <c r="AB24" s="107">
        <f t="shared" si="0"/>
        <v>3.0729529817192125E-2</v>
      </c>
    </row>
    <row r="25" spans="1:28">
      <c r="A25" s="24"/>
      <c r="B25" s="6" t="s">
        <v>3</v>
      </c>
      <c r="C25" s="6" t="s">
        <v>183</v>
      </c>
      <c r="D25" s="53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934.00496799999996</v>
      </c>
      <c r="M25" s="16">
        <v>941.4404310000001</v>
      </c>
      <c r="N25" s="95">
        <v>52.202260000000003</v>
      </c>
      <c r="O25" s="95">
        <v>78.205518999999995</v>
      </c>
      <c r="P25" s="95">
        <v>40.207402000000002</v>
      </c>
      <c r="Q25" s="95">
        <v>58.482149999999997</v>
      </c>
      <c r="R25" s="95">
        <v>74.795205999999993</v>
      </c>
      <c r="S25" s="95">
        <v>80.362859</v>
      </c>
      <c r="T25" s="95">
        <v>69.020111999999997</v>
      </c>
      <c r="U25" s="95">
        <v>79.41928200000001</v>
      </c>
      <c r="V25" s="95">
        <v>87.926758000000007</v>
      </c>
      <c r="W25" s="95"/>
      <c r="X25" s="95"/>
      <c r="Y25" s="94"/>
      <c r="Z25" s="105">
        <v>686.40177800000004</v>
      </c>
      <c r="AA25" s="100">
        <v>620.62154800000008</v>
      </c>
      <c r="AB25" s="107">
        <f t="shared" si="0"/>
        <v>-9.5833420175085782E-2</v>
      </c>
    </row>
    <row r="26" spans="1:28">
      <c r="B26" s="6" t="s">
        <v>4</v>
      </c>
      <c r="C26" s="6" t="s">
        <v>10</v>
      </c>
      <c r="D26" s="53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75.174206146126849</v>
      </c>
      <c r="M26" s="16">
        <v>79.783791562277244</v>
      </c>
      <c r="N26" s="95">
        <v>86.784262722747798</v>
      </c>
      <c r="O26" s="95">
        <v>90.764737561467172</v>
      </c>
      <c r="P26" s="95">
        <v>89.157451212125039</v>
      </c>
      <c r="Q26" s="95">
        <v>89.084411531463189</v>
      </c>
      <c r="R26" s="95">
        <v>84.031163178877591</v>
      </c>
      <c r="S26" s="95">
        <v>84.182881829065551</v>
      </c>
      <c r="T26" s="95">
        <v>87.998443829189171</v>
      </c>
      <c r="U26" s="95">
        <v>91.908864023769667</v>
      </c>
      <c r="V26" s="95">
        <v>93.890038918217385</v>
      </c>
      <c r="W26" s="95"/>
      <c r="X26" s="95"/>
      <c r="Y26" s="94"/>
      <c r="Z26" s="104">
        <v>77.883318482721151</v>
      </c>
      <c r="AA26" s="96">
        <v>88.785228332419493</v>
      </c>
      <c r="AB26" s="107">
        <f t="shared" si="0"/>
        <v>0.13997746965695868</v>
      </c>
    </row>
    <row r="27" spans="1:28">
      <c r="D27" s="53"/>
      <c r="E27" s="14"/>
      <c r="F27" s="14"/>
      <c r="G27" s="14"/>
      <c r="H27" s="14"/>
      <c r="I27" s="14"/>
      <c r="J27" s="14"/>
      <c r="K27" s="14"/>
      <c r="L27" s="14"/>
      <c r="M27" s="1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8"/>
      <c r="Z27" s="101"/>
      <c r="AA27" s="100"/>
      <c r="AB27" s="107"/>
    </row>
    <row r="28" spans="1:28">
      <c r="A28" s="6" t="s">
        <v>16</v>
      </c>
      <c r="B28" s="6" t="s">
        <v>1</v>
      </c>
      <c r="C28" s="6" t="s">
        <v>2</v>
      </c>
      <c r="D28" s="53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6">
        <v>344.26226528241506</v>
      </c>
      <c r="N28" s="95">
        <v>66.769689257564991</v>
      </c>
      <c r="O28" s="95">
        <v>32.514615547974003</v>
      </c>
      <c r="P28" s="95">
        <v>54.889995852147003</v>
      </c>
      <c r="Q28" s="95">
        <v>56.789979484089002</v>
      </c>
      <c r="R28" s="95">
        <v>43.271902595007006</v>
      </c>
      <c r="S28" s="95">
        <v>27.805291660605995</v>
      </c>
      <c r="T28" s="95">
        <v>30.815104144060001</v>
      </c>
      <c r="U28" s="95">
        <v>37.25317312064</v>
      </c>
      <c r="V28" s="95">
        <v>35.787302400564002</v>
      </c>
      <c r="W28" s="95"/>
      <c r="X28" s="95"/>
      <c r="Y28" s="94"/>
      <c r="Z28" s="104">
        <v>247.74351861638198</v>
      </c>
      <c r="AA28" s="96">
        <v>385.89705406265193</v>
      </c>
      <c r="AB28" s="107">
        <f t="shared" si="0"/>
        <v>0.55764742592597782</v>
      </c>
    </row>
    <row r="29" spans="1:28">
      <c r="A29" s="24"/>
      <c r="B29" s="6" t="s">
        <v>3</v>
      </c>
      <c r="C29" s="6" t="s">
        <v>183</v>
      </c>
      <c r="D29" s="53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6">
        <v>19.371681000000002</v>
      </c>
      <c r="N29" s="95">
        <v>1.3887149999999999</v>
      </c>
      <c r="O29" s="95">
        <v>0.74816900000000008</v>
      </c>
      <c r="P29" s="95">
        <v>1.2708390000000001</v>
      </c>
      <c r="Q29" s="95">
        <v>1.45044</v>
      </c>
      <c r="R29" s="95">
        <v>1.2173690000000001</v>
      </c>
      <c r="S29" s="95">
        <v>1.0566420000000001</v>
      </c>
      <c r="T29" s="95">
        <v>0.78912099999999996</v>
      </c>
      <c r="U29" s="95">
        <v>0.82909299999999997</v>
      </c>
      <c r="V29" s="95">
        <v>0.88525600000000004</v>
      </c>
      <c r="W29" s="95"/>
      <c r="X29" s="95"/>
      <c r="Y29" s="94"/>
      <c r="Z29" s="104">
        <v>8.4665599999999994</v>
      </c>
      <c r="AA29" s="96">
        <v>9.635644000000001</v>
      </c>
      <c r="AB29" s="107">
        <f t="shared" si="0"/>
        <v>0.13808252702396273</v>
      </c>
    </row>
    <row r="30" spans="1:28">
      <c r="B30" s="6" t="s">
        <v>4</v>
      </c>
      <c r="C30" s="6" t="s">
        <v>17</v>
      </c>
      <c r="D30" s="53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6">
        <v>806.09801911883301</v>
      </c>
      <c r="N30" s="95">
        <v>48.080195905974222</v>
      </c>
      <c r="O30" s="95">
        <v>43.458918436842474</v>
      </c>
      <c r="P30" s="95">
        <v>43.191935290109136</v>
      </c>
      <c r="Q30" s="95">
        <v>39.153621993387524</v>
      </c>
      <c r="R30" s="95">
        <v>35.545428374639897</v>
      </c>
      <c r="S30" s="95">
        <v>26.314770433700339</v>
      </c>
      <c r="T30" s="95">
        <v>39.049910145668413</v>
      </c>
      <c r="U30" s="95">
        <v>44.932441982552021</v>
      </c>
      <c r="V30" s="95">
        <v>40.42593600107088</v>
      </c>
      <c r="W30" s="95"/>
      <c r="X30" s="95"/>
      <c r="Y30" s="94"/>
      <c r="Z30" s="104">
        <v>29.261414153609259</v>
      </c>
      <c r="AA30" s="96">
        <v>40.048911527102071</v>
      </c>
      <c r="AB30" s="107">
        <f t="shared" si="0"/>
        <v>0.36865946795542093</v>
      </c>
    </row>
    <row r="31" spans="1:28">
      <c r="D31" s="53"/>
      <c r="E31" s="14"/>
      <c r="F31" s="14"/>
      <c r="G31" s="14"/>
      <c r="H31" s="14"/>
      <c r="I31" s="14"/>
      <c r="J31" s="14"/>
      <c r="K31" s="14"/>
      <c r="L31" s="14"/>
      <c r="M31" s="16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8"/>
      <c r="Z31" s="101"/>
      <c r="AA31" s="100"/>
      <c r="AB31" s="107"/>
    </row>
    <row r="32" spans="1:28">
      <c r="A32" s="6" t="s">
        <v>15</v>
      </c>
      <c r="B32" s="6" t="s">
        <v>1</v>
      </c>
      <c r="C32" s="6" t="s">
        <v>2</v>
      </c>
      <c r="D32" s="53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6">
        <v>343.75473560885104</v>
      </c>
      <c r="N32" s="95">
        <v>27.353139893823393</v>
      </c>
      <c r="O32" s="95">
        <v>27.810328453472</v>
      </c>
      <c r="P32" s="95">
        <v>35.308213501116761</v>
      </c>
      <c r="Q32" s="95">
        <v>34.129454632682446</v>
      </c>
      <c r="R32" s="95">
        <v>34.374069326525401</v>
      </c>
      <c r="S32" s="95">
        <v>27.301988371810577</v>
      </c>
      <c r="T32" s="95">
        <v>31.23221820174378</v>
      </c>
      <c r="U32" s="95">
        <v>34.245846255525201</v>
      </c>
      <c r="V32" s="95">
        <v>31.376335977625772</v>
      </c>
      <c r="W32" s="95"/>
      <c r="X32" s="95"/>
      <c r="Y32" s="94"/>
      <c r="Z32" s="104">
        <v>238.84707969657165</v>
      </c>
      <c r="AA32" s="96">
        <v>283.13159461432537</v>
      </c>
      <c r="AB32" s="107">
        <f>AA32/Z32-1</f>
        <v>0.18540948867372475</v>
      </c>
    </row>
    <row r="33" spans="1:28">
      <c r="A33" s="24"/>
      <c r="B33" s="6" t="s">
        <v>3</v>
      </c>
      <c r="C33" s="6" t="s">
        <v>183</v>
      </c>
      <c r="D33" s="53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6">
        <v>11.359424000000001</v>
      </c>
      <c r="N33" s="95">
        <v>1.31603</v>
      </c>
      <c r="O33" s="95">
        <v>1.4013199999999999</v>
      </c>
      <c r="P33" s="95">
        <v>1.811407</v>
      </c>
      <c r="Q33" s="95">
        <v>1.7588790000000001</v>
      </c>
      <c r="R33" s="95">
        <v>1.723708</v>
      </c>
      <c r="S33" s="95">
        <v>1.3803160000000001</v>
      </c>
      <c r="T33" s="95">
        <v>1.5880810000000001</v>
      </c>
      <c r="U33" s="95">
        <v>1.7392350000000001</v>
      </c>
      <c r="V33" s="95">
        <v>1.5302290000000001</v>
      </c>
      <c r="W33" s="95"/>
      <c r="X33" s="95"/>
      <c r="Y33" s="94"/>
      <c r="Z33" s="104">
        <v>14.235289000000002</v>
      </c>
      <c r="AA33" s="96">
        <v>14.249205000000002</v>
      </c>
      <c r="AB33" s="107">
        <f>AA33/Z33-1</f>
        <v>9.7757059937464419E-4</v>
      </c>
    </row>
    <row r="34" spans="1:28">
      <c r="B34" s="6" t="s">
        <v>4</v>
      </c>
      <c r="C34" s="6" t="s">
        <v>10</v>
      </c>
      <c r="D34" s="53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6">
        <v>30.261634358295897</v>
      </c>
      <c r="N34" s="99">
        <v>942.77300300000002</v>
      </c>
      <c r="O34" s="99">
        <v>900.19073400000002</v>
      </c>
      <c r="P34" s="99">
        <v>884.14896499999998</v>
      </c>
      <c r="Q34" s="99">
        <v>880.15492900000004</v>
      </c>
      <c r="R34" s="99">
        <v>904.55086200000005</v>
      </c>
      <c r="S34" s="99">
        <v>897.18394999999998</v>
      </c>
      <c r="T34" s="99">
        <v>892.06380999999999</v>
      </c>
      <c r="U34" s="99">
        <v>893.131438</v>
      </c>
      <c r="V34" s="99">
        <v>930.06122600000003</v>
      </c>
      <c r="W34" s="99"/>
      <c r="X34" s="99"/>
      <c r="Y34" s="98"/>
      <c r="Z34" s="105">
        <v>761.06086042332402</v>
      </c>
      <c r="AA34" s="100">
        <v>901.28769305369008</v>
      </c>
      <c r="AB34" s="107">
        <f>AA34/Z34-1</f>
        <v>0.18425179893283161</v>
      </c>
    </row>
    <row r="35" spans="1:28">
      <c r="D35" s="53"/>
      <c r="E35" s="14"/>
      <c r="F35" s="14"/>
      <c r="G35" s="14"/>
      <c r="H35" s="14"/>
      <c r="I35" s="14"/>
      <c r="J35" s="14"/>
      <c r="K35" s="14"/>
      <c r="L35" s="14"/>
      <c r="M35" s="16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8"/>
      <c r="Z35" s="101"/>
      <c r="AA35" s="100"/>
      <c r="AB35" s="107"/>
    </row>
    <row r="36" spans="1:28">
      <c r="A36" s="6" t="s">
        <v>18</v>
      </c>
      <c r="B36" s="6" t="s">
        <v>1</v>
      </c>
      <c r="C36" s="6" t="s">
        <v>2</v>
      </c>
      <c r="D36" s="53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6">
        <v>272.67154160154439</v>
      </c>
      <c r="N36" s="99">
        <v>19.184964352212127</v>
      </c>
      <c r="O36" s="99">
        <v>23.393300919776348</v>
      </c>
      <c r="P36" s="99">
        <v>27.419922635552243</v>
      </c>
      <c r="Q36" s="99">
        <v>21.769065244547917</v>
      </c>
      <c r="R36" s="99">
        <v>29.520713922088724</v>
      </c>
      <c r="S36" s="99">
        <v>26.851422099237009</v>
      </c>
      <c r="T36" s="99">
        <v>30.096915452122811</v>
      </c>
      <c r="U36" s="99">
        <v>29.256239137801682</v>
      </c>
      <c r="V36" s="99">
        <v>37.270560601099298</v>
      </c>
      <c r="W36" s="99"/>
      <c r="X36" s="99"/>
      <c r="Y36" s="98"/>
      <c r="Z36" s="105">
        <v>194.48903236936263</v>
      </c>
      <c r="AA36" s="100">
        <v>244.76310436443814</v>
      </c>
      <c r="AB36" s="107">
        <f t="shared" si="0"/>
        <v>0.25849309538235454</v>
      </c>
    </row>
    <row r="37" spans="1:28">
      <c r="A37" s="24"/>
      <c r="B37" s="6" t="s">
        <v>3</v>
      </c>
      <c r="C37" s="6" t="s">
        <v>183</v>
      </c>
      <c r="D37" s="53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6">
        <v>24.406133279999999</v>
      </c>
      <c r="N37" s="95">
        <v>1.5830079720000001</v>
      </c>
      <c r="O37" s="95">
        <v>1.743105474</v>
      </c>
      <c r="P37" s="95">
        <v>1.9565257700000001</v>
      </c>
      <c r="Q37" s="95">
        <v>1.3996478880000001</v>
      </c>
      <c r="R37" s="95">
        <v>1.8504337840000002</v>
      </c>
      <c r="S37" s="95">
        <v>1.7792370160000002</v>
      </c>
      <c r="T37" s="95">
        <v>2.380517652</v>
      </c>
      <c r="U37" s="95">
        <v>2.226119722</v>
      </c>
      <c r="V37" s="95">
        <v>2.3923724820000003</v>
      </c>
      <c r="W37" s="95"/>
      <c r="X37" s="95"/>
      <c r="Y37" s="94"/>
      <c r="Z37" s="104">
        <v>17.800226574</v>
      </c>
      <c r="AA37" s="96">
        <v>17.31096776</v>
      </c>
      <c r="AB37" s="107">
        <f t="shared" si="0"/>
        <v>-2.7486100357544729E-2</v>
      </c>
    </row>
    <row r="38" spans="1:28">
      <c r="B38" s="6" t="s">
        <v>4</v>
      </c>
      <c r="C38" s="6" t="s">
        <v>10</v>
      </c>
      <c r="D38" s="53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6">
        <v>506.76495685595188</v>
      </c>
      <c r="N38" s="99">
        <v>549.72265476913287</v>
      </c>
      <c r="O38" s="99">
        <v>608.742440695504</v>
      </c>
      <c r="P38" s="99">
        <v>635.69148355642596</v>
      </c>
      <c r="Q38" s="99">
        <v>705.48328487594006</v>
      </c>
      <c r="R38" s="99">
        <v>723.63413961600145</v>
      </c>
      <c r="S38" s="99">
        <v>684.54062490476474</v>
      </c>
      <c r="T38" s="99">
        <v>573.47741984389233</v>
      </c>
      <c r="U38" s="99">
        <v>596.12278336403961</v>
      </c>
      <c r="V38" s="99">
        <v>706.64756602401235</v>
      </c>
      <c r="W38" s="99"/>
      <c r="X38" s="99"/>
      <c r="Y38" s="98"/>
      <c r="Z38" s="105">
        <v>495.60459674307242</v>
      </c>
      <c r="AA38" s="100">
        <v>641.3429805684234</v>
      </c>
      <c r="AB38" s="107">
        <f t="shared" si="0"/>
        <v>0.2940618081089017</v>
      </c>
    </row>
    <row r="39" spans="1:28">
      <c r="D39" s="53"/>
      <c r="E39" s="14"/>
      <c r="F39" s="14"/>
      <c r="G39" s="14"/>
      <c r="H39" s="14"/>
      <c r="I39" s="14"/>
      <c r="J39" s="14"/>
      <c r="K39" s="14"/>
      <c r="L39" s="14"/>
      <c r="M39" s="16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8"/>
      <c r="Z39" s="101"/>
      <c r="AA39" s="100"/>
      <c r="AB39" s="107"/>
    </row>
    <row r="40" spans="1:28">
      <c r="A40" s="6" t="s">
        <v>21</v>
      </c>
      <c r="B40" s="6" t="s">
        <v>1</v>
      </c>
      <c r="C40" s="6" t="s">
        <v>2</v>
      </c>
      <c r="D40" s="53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6">
        <v>14.999100398455615</v>
      </c>
      <c r="N40" s="95">
        <v>3.6573926477878729</v>
      </c>
      <c r="O40" s="95">
        <v>3.4352120802236534</v>
      </c>
      <c r="P40" s="95">
        <v>2.2047323644477572</v>
      </c>
      <c r="Q40" s="95">
        <v>0.46773675545208349</v>
      </c>
      <c r="R40" s="95">
        <v>1.827466077911275</v>
      </c>
      <c r="S40" s="95">
        <v>4.2425329007629919</v>
      </c>
      <c r="T40" s="95">
        <v>3.3136715478771883</v>
      </c>
      <c r="U40" s="95">
        <v>4.2977488621983149</v>
      </c>
      <c r="V40" s="95">
        <v>2.8932623989007027</v>
      </c>
      <c r="W40" s="95"/>
      <c r="X40" s="95"/>
      <c r="Y40" s="94"/>
      <c r="Z40" s="104">
        <v>6.5795116306373576</v>
      </c>
      <c r="AA40" s="100">
        <v>26.33975563556184</v>
      </c>
      <c r="AB40" s="107">
        <f t="shared" si="0"/>
        <v>3.0032995021866551</v>
      </c>
    </row>
    <row r="41" spans="1:28">
      <c r="D41" s="131"/>
      <c r="E41" s="132"/>
      <c r="F41" s="132"/>
      <c r="G41" s="17"/>
      <c r="H41" s="17"/>
      <c r="I41" s="17"/>
      <c r="J41" s="17"/>
      <c r="K41" s="17"/>
      <c r="L41" s="17"/>
      <c r="M41" s="1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8"/>
      <c r="Z41" s="101"/>
      <c r="AA41" s="100"/>
      <c r="AB41" s="106"/>
    </row>
    <row r="42" spans="1:28" ht="12.75" thickBot="1">
      <c r="A42" s="9" t="s">
        <v>19</v>
      </c>
      <c r="B42" s="9"/>
      <c r="C42" s="9"/>
      <c r="D42" s="54">
        <f t="shared" ref="D42" si="1">SUM(D8,D12,D16,D20,D24,D32,D28,D36,D40)</f>
        <v>17439.352246936651</v>
      </c>
      <c r="E42" s="54">
        <f t="shared" ref="E42" si="2">SUM(E8,E12,E16,E20,E24,E32,E28,E36,E40)</f>
        <v>18100.9679482994</v>
      </c>
      <c r="F42" s="54">
        <f t="shared" ref="F42:L42" si="3">SUM(F8,F12,F16,F20,F24,F32,F28,F36,F40)</f>
        <v>16481.813528277929</v>
      </c>
      <c r="G42" s="55">
        <f t="shared" si="3"/>
        <v>21902.831565768924</v>
      </c>
      <c r="H42" s="55">
        <f t="shared" si="3"/>
        <v>27525.674834212732</v>
      </c>
      <c r="I42" s="55">
        <f t="shared" si="3"/>
        <v>27466.673086776646</v>
      </c>
      <c r="J42" s="55">
        <f t="shared" si="3"/>
        <v>23789.445416193052</v>
      </c>
      <c r="K42" s="55">
        <f t="shared" si="3"/>
        <v>20545.413928408008</v>
      </c>
      <c r="L42" s="55">
        <f t="shared" si="3"/>
        <v>18836.319853859728</v>
      </c>
      <c r="M42" s="56">
        <f t="shared" ref="M42" si="4">SUM(M8,M12,M16,M20,M24,M32,M28,M36,M40)</f>
        <v>21652.039016532101</v>
      </c>
      <c r="N42" s="102">
        <f>N40+N36+N28+N32+N24+N20+N16+N12+N8</f>
        <v>1813.0820982417945</v>
      </c>
      <c r="O42" s="102">
        <f>O40+O36+O28+O32+O24+O20+O16+O12+O8</f>
        <v>2199.3113549506652</v>
      </c>
      <c r="P42" s="102">
        <f t="shared" ref="P42:AA42" si="5">SUM(P8,P12,P16,P20,P24,P32,P28,P36,P40)</f>
        <v>1998.1793782015072</v>
      </c>
      <c r="Q42" s="102">
        <f t="shared" si="5"/>
        <v>1930.2370921127247</v>
      </c>
      <c r="R42" s="102">
        <f t="shared" si="5"/>
        <v>2167.6962322273453</v>
      </c>
      <c r="S42" s="102">
        <f t="shared" si="5"/>
        <v>2345.2939627367709</v>
      </c>
      <c r="T42" s="102">
        <f t="shared" si="5"/>
        <v>1847.8607591353868</v>
      </c>
      <c r="U42" s="102">
        <f t="shared" si="5"/>
        <v>2421.1216034646177</v>
      </c>
      <c r="V42" s="102">
        <f t="shared" si="5"/>
        <v>2794.208652906937</v>
      </c>
      <c r="W42" s="102">
        <f t="shared" si="5"/>
        <v>0</v>
      </c>
      <c r="X42" s="102">
        <f t="shared" si="5"/>
        <v>0</v>
      </c>
      <c r="Y42" s="102">
        <f t="shared" si="5"/>
        <v>0</v>
      </c>
      <c r="Z42" s="102">
        <f t="shared" si="5"/>
        <v>15375.051168499102</v>
      </c>
      <c r="AA42" s="102">
        <f t="shared" si="5"/>
        <v>19516.991133977754</v>
      </c>
      <c r="AB42" s="108">
        <f t="shared" si="0"/>
        <v>0.26939357274886944</v>
      </c>
    </row>
    <row r="45" spans="1:28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1"/>
    </row>
    <row r="46" spans="1:28" s="27" customFormat="1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B46" s="82"/>
    </row>
    <row r="50" spans="1:29">
      <c r="A50" s="109" t="str">
        <f t="shared" ref="A50:Z50" si="6">A8</f>
        <v>Cobre</v>
      </c>
      <c r="B50" s="109" t="str">
        <f t="shared" si="6"/>
        <v>Valor</v>
      </c>
      <c r="C50" s="109" t="str">
        <f t="shared" si="6"/>
        <v>(US$MM)</v>
      </c>
      <c r="D50" s="110">
        <f t="shared" ref="D50:E50" si="7">D8</f>
        <v>7219.0687201917526</v>
      </c>
      <c r="E50" s="110">
        <f t="shared" si="7"/>
        <v>7276.9520400628562</v>
      </c>
      <c r="F50" s="110">
        <f t="shared" si="6"/>
        <v>5935.4024202705696</v>
      </c>
      <c r="G50" s="110">
        <f t="shared" si="6"/>
        <v>8879.1470329311687</v>
      </c>
      <c r="H50" s="110">
        <f t="shared" si="6"/>
        <v>10721.031282565797</v>
      </c>
      <c r="I50" s="110">
        <f t="shared" si="6"/>
        <v>10730.942210401816</v>
      </c>
      <c r="J50" s="110">
        <f t="shared" si="6"/>
        <v>9820.7478280872583</v>
      </c>
      <c r="K50" s="110">
        <f t="shared" si="6"/>
        <v>8874.9060769625194</v>
      </c>
      <c r="L50" s="110">
        <f t="shared" si="6"/>
        <v>8174.9932293081592</v>
      </c>
      <c r="M50" s="110">
        <f t="shared" ref="M50" si="8">M8</f>
        <v>10168.367285688868</v>
      </c>
      <c r="N50" s="111">
        <f t="shared" si="6"/>
        <v>877.512989608834</v>
      </c>
      <c r="O50" s="111">
        <f t="shared" si="6"/>
        <v>1151.4053077613312</v>
      </c>
      <c r="P50" s="111">
        <f t="shared" si="6"/>
        <v>1016.9505004080187</v>
      </c>
      <c r="Q50" s="111">
        <f t="shared" si="6"/>
        <v>932.39109662231965</v>
      </c>
      <c r="R50" s="111">
        <f t="shared" si="6"/>
        <v>1078.9757704032047</v>
      </c>
      <c r="S50" s="111">
        <f t="shared" si="6"/>
        <v>1184.4104446028718</v>
      </c>
      <c r="T50" s="111">
        <f t="shared" si="6"/>
        <v>837.7628599172516</v>
      </c>
      <c r="U50" s="111">
        <f t="shared" si="6"/>
        <v>1182.7608852554188</v>
      </c>
      <c r="V50" s="111">
        <f t="shared" si="6"/>
        <v>1488.7883362355278</v>
      </c>
      <c r="W50" s="111">
        <f t="shared" si="6"/>
        <v>0</v>
      </c>
      <c r="X50" s="111">
        <f t="shared" si="6"/>
        <v>0</v>
      </c>
      <c r="Y50" s="111">
        <f t="shared" si="6"/>
        <v>0</v>
      </c>
      <c r="Z50" s="112">
        <f t="shared" si="6"/>
        <v>6898.2416895659862</v>
      </c>
      <c r="AA50" s="112">
        <f>AA8</f>
        <v>9750.9581908147775</v>
      </c>
      <c r="AB50" s="115">
        <f t="shared" ref="AB50:AB59" si="9">AA50/Z50-1</f>
        <v>0.41354255615075064</v>
      </c>
      <c r="AC50" s="139"/>
    </row>
    <row r="51" spans="1:29">
      <c r="A51" s="109" t="str">
        <f t="shared" ref="A51:AA51" si="10">A12</f>
        <v>Oro</v>
      </c>
      <c r="B51" s="109" t="str">
        <f t="shared" si="10"/>
        <v>Valor</v>
      </c>
      <c r="C51" s="109" t="str">
        <f t="shared" si="10"/>
        <v>(US$MM)</v>
      </c>
      <c r="D51" s="110">
        <f t="shared" ref="D51:E51" si="11">D12</f>
        <v>4187.4032129251573</v>
      </c>
      <c r="E51" s="110">
        <f t="shared" si="11"/>
        <v>5586.0346055150185</v>
      </c>
      <c r="F51" s="110">
        <f t="shared" si="10"/>
        <v>6790.9480920625147</v>
      </c>
      <c r="G51" s="110">
        <f t="shared" si="10"/>
        <v>7744.6314899523886</v>
      </c>
      <c r="H51" s="110">
        <f t="shared" si="10"/>
        <v>10235.353079840146</v>
      </c>
      <c r="I51" s="110">
        <f t="shared" si="10"/>
        <v>10745.515758961699</v>
      </c>
      <c r="J51" s="110">
        <f t="shared" si="10"/>
        <v>8536.2794900494937</v>
      </c>
      <c r="K51" s="110">
        <f t="shared" si="10"/>
        <v>6729.0722178974011</v>
      </c>
      <c r="L51" s="110">
        <f t="shared" si="10"/>
        <v>6536.8565620916115</v>
      </c>
      <c r="M51" s="110">
        <f t="shared" ref="M51" si="12">M12</f>
        <v>7266.6062404091153</v>
      </c>
      <c r="N51" s="111">
        <f t="shared" si="10"/>
        <v>564.53643808390007</v>
      </c>
      <c r="O51" s="111">
        <f t="shared" si="10"/>
        <v>602.28093565885797</v>
      </c>
      <c r="P51" s="111">
        <f t="shared" si="10"/>
        <v>597.29400216310307</v>
      </c>
      <c r="Q51" s="111">
        <f t="shared" si="10"/>
        <v>638.06696453105997</v>
      </c>
      <c r="R51" s="111">
        <f t="shared" si="10"/>
        <v>602.65854574233208</v>
      </c>
      <c r="S51" s="111">
        <f t="shared" si="10"/>
        <v>726.60493124600771</v>
      </c>
      <c r="T51" s="111">
        <f t="shared" si="10"/>
        <v>616.17722396962574</v>
      </c>
      <c r="U51" s="111">
        <f t="shared" si="10"/>
        <v>805.95440571094503</v>
      </c>
      <c r="V51" s="111">
        <f t="shared" si="10"/>
        <v>773.44305878008493</v>
      </c>
      <c r="W51" s="111">
        <f t="shared" si="10"/>
        <v>0</v>
      </c>
      <c r="X51" s="111">
        <f t="shared" si="10"/>
        <v>0</v>
      </c>
      <c r="Y51" s="111">
        <f t="shared" si="10"/>
        <v>0</v>
      </c>
      <c r="Z51" s="112">
        <f t="shared" si="10"/>
        <v>5535.602492879596</v>
      </c>
      <c r="AA51" s="112">
        <f t="shared" si="10"/>
        <v>5927.0165058859175</v>
      </c>
      <c r="AB51" s="115">
        <f t="shared" si="9"/>
        <v>7.0708475456789932E-2</v>
      </c>
    </row>
    <row r="52" spans="1:29">
      <c r="A52" s="109" t="str">
        <f t="shared" ref="A52:AA52" si="13">A16</f>
        <v>Zinc</v>
      </c>
      <c r="B52" s="109" t="str">
        <f t="shared" si="13"/>
        <v>Valor</v>
      </c>
      <c r="C52" s="109" t="str">
        <f t="shared" si="13"/>
        <v>(US$MM)</v>
      </c>
      <c r="D52" s="110">
        <f t="shared" ref="D52:E52" si="14">D16</f>
        <v>2539.4072801646053</v>
      </c>
      <c r="E52" s="110">
        <f t="shared" si="14"/>
        <v>1468.2951198311805</v>
      </c>
      <c r="F52" s="110">
        <f t="shared" si="13"/>
        <v>1233.2203045912822</v>
      </c>
      <c r="G52" s="110">
        <f t="shared" si="13"/>
        <v>1696.0733253334295</v>
      </c>
      <c r="H52" s="110">
        <f t="shared" si="13"/>
        <v>1522.5406592484687</v>
      </c>
      <c r="I52" s="110">
        <f t="shared" si="13"/>
        <v>1352.3374325660052</v>
      </c>
      <c r="J52" s="110">
        <f t="shared" si="13"/>
        <v>1413.8433873410634</v>
      </c>
      <c r="K52" s="110">
        <f t="shared" si="13"/>
        <v>1503.5472338862523</v>
      </c>
      <c r="L52" s="110">
        <f t="shared" si="13"/>
        <v>1506.7224184186537</v>
      </c>
      <c r="M52" s="110">
        <f t="shared" ref="M52" si="15">M16</f>
        <v>1465.5124362924942</v>
      </c>
      <c r="N52" s="111">
        <f t="shared" si="13"/>
        <v>146.65418780015941</v>
      </c>
      <c r="O52" s="111">
        <f t="shared" si="13"/>
        <v>192.93146834337486</v>
      </c>
      <c r="P52" s="111">
        <f t="shared" si="13"/>
        <v>175.07233319807827</v>
      </c>
      <c r="Q52" s="111">
        <f t="shared" si="13"/>
        <v>122.6139612722109</v>
      </c>
      <c r="R52" s="111">
        <f t="shared" si="13"/>
        <v>228.85546537778995</v>
      </c>
      <c r="S52" s="111">
        <f t="shared" si="13"/>
        <v>188.24303836137605</v>
      </c>
      <c r="T52" s="111">
        <f t="shared" si="13"/>
        <v>154.76742697780972</v>
      </c>
      <c r="U52" s="111">
        <f t="shared" si="13"/>
        <v>156.00303309331207</v>
      </c>
      <c r="V52" s="111">
        <f t="shared" si="13"/>
        <v>234.08025783732467</v>
      </c>
      <c r="W52" s="111">
        <f t="shared" si="13"/>
        <v>0</v>
      </c>
      <c r="X52" s="111">
        <f t="shared" si="13"/>
        <v>0</v>
      </c>
      <c r="Y52" s="111">
        <f t="shared" si="13"/>
        <v>0</v>
      </c>
      <c r="Z52" s="112">
        <f t="shared" si="13"/>
        <v>984.42554673203904</v>
      </c>
      <c r="AA52" s="112">
        <f t="shared" si="13"/>
        <v>1599.2211722614356</v>
      </c>
      <c r="AB52" s="115">
        <f t="shared" si="9"/>
        <v>0.62452221762256266</v>
      </c>
    </row>
    <row r="53" spans="1:29">
      <c r="A53" s="109" t="str">
        <f t="shared" ref="A53:AA53" si="16">A20</f>
        <v>Plata</v>
      </c>
      <c r="B53" s="109" t="str">
        <f t="shared" si="16"/>
        <v>Valor</v>
      </c>
      <c r="C53" s="109" t="str">
        <f t="shared" si="16"/>
        <v>(US$MM)</v>
      </c>
      <c r="D53" s="110">
        <f t="shared" ref="D53:E53" si="17">D20</f>
        <v>538.233568262017</v>
      </c>
      <c r="E53" s="110">
        <f t="shared" si="17"/>
        <v>595.44527574297194</v>
      </c>
      <c r="F53" s="110">
        <f t="shared" si="16"/>
        <v>214.08494407795499</v>
      </c>
      <c r="G53" s="110">
        <f t="shared" si="16"/>
        <v>118.20838016762899</v>
      </c>
      <c r="H53" s="110">
        <f t="shared" si="16"/>
        <v>219.44862884541499</v>
      </c>
      <c r="I53" s="110">
        <f t="shared" si="16"/>
        <v>209.569981439488</v>
      </c>
      <c r="J53" s="110">
        <f t="shared" si="16"/>
        <v>479.2518043975009</v>
      </c>
      <c r="K53" s="110">
        <f t="shared" si="16"/>
        <v>331.07695278478701</v>
      </c>
      <c r="L53" s="110">
        <f t="shared" si="16"/>
        <v>137.79635297098301</v>
      </c>
      <c r="M53" s="110">
        <f t="shared" ref="M53" si="18">M20</f>
        <v>119.93616545629101</v>
      </c>
      <c r="N53" s="111">
        <f t="shared" si="16"/>
        <v>7.5365141339719992</v>
      </c>
      <c r="O53" s="111">
        <f t="shared" si="16"/>
        <v>9.0493834877759998</v>
      </c>
      <c r="P53" s="111">
        <f t="shared" si="16"/>
        <v>10.008598209219</v>
      </c>
      <c r="Q53" s="111">
        <f t="shared" si="16"/>
        <v>9.1513478096400007</v>
      </c>
      <c r="R53" s="111">
        <f t="shared" si="16"/>
        <v>9.6489415464779995</v>
      </c>
      <c r="S53" s="111">
        <f t="shared" si="16"/>
        <v>10.68768956295</v>
      </c>
      <c r="T53" s="111">
        <f t="shared" si="16"/>
        <v>9.7940026013520001</v>
      </c>
      <c r="U53" s="111">
        <f t="shared" si="16"/>
        <v>10.427459544003</v>
      </c>
      <c r="V53" s="111">
        <f t="shared" si="16"/>
        <v>8.5680925189300012</v>
      </c>
      <c r="W53" s="111">
        <f t="shared" si="16"/>
        <v>0</v>
      </c>
      <c r="X53" s="111">
        <f t="shared" si="16"/>
        <v>0</v>
      </c>
      <c r="Y53" s="111">
        <f t="shared" si="16"/>
        <v>0</v>
      </c>
      <c r="Z53" s="112">
        <f t="shared" si="16"/>
        <v>90.54761588944001</v>
      </c>
      <c r="AA53" s="112">
        <f t="shared" si="16"/>
        <v>84.872029414319996</v>
      </c>
      <c r="AB53" s="115">
        <f t="shared" si="9"/>
        <v>-6.2680683741579535E-2</v>
      </c>
    </row>
    <row r="54" spans="1:29">
      <c r="A54" s="109" t="str">
        <f t="shared" ref="A54:AA54" si="19">A24</f>
        <v>Plomo</v>
      </c>
      <c r="B54" s="109" t="str">
        <f t="shared" si="19"/>
        <v>Valor</v>
      </c>
      <c r="C54" s="109" t="str">
        <f t="shared" si="19"/>
        <v>(US$MM)</v>
      </c>
      <c r="D54" s="110">
        <f t="shared" ref="D54:E54" si="20">D24</f>
        <v>1032.9556582579808</v>
      </c>
      <c r="E54" s="110">
        <f t="shared" si="20"/>
        <v>1135.6647188208904</v>
      </c>
      <c r="F54" s="110">
        <f t="shared" si="19"/>
        <v>1115.8065786717914</v>
      </c>
      <c r="G54" s="110">
        <f t="shared" si="19"/>
        <v>1578.8088600715344</v>
      </c>
      <c r="H54" s="110">
        <f t="shared" si="19"/>
        <v>2426.735952128829</v>
      </c>
      <c r="I54" s="110">
        <f t="shared" si="19"/>
        <v>2575.3341204307012</v>
      </c>
      <c r="J54" s="110">
        <f t="shared" si="19"/>
        <v>1776.0595258877415</v>
      </c>
      <c r="K54" s="110">
        <f t="shared" si="19"/>
        <v>1522.5135211197114</v>
      </c>
      <c r="L54" s="110">
        <f t="shared" si="19"/>
        <v>1541.6724338588276</v>
      </c>
      <c r="M54" s="110">
        <f t="shared" ref="M54" si="21">M24</f>
        <v>1655.9292457940699</v>
      </c>
      <c r="N54" s="111">
        <f t="shared" si="19"/>
        <v>99.876782463540735</v>
      </c>
      <c r="O54" s="111">
        <f t="shared" si="19"/>
        <v>156.49080269787902</v>
      </c>
      <c r="P54" s="111">
        <f t="shared" si="19"/>
        <v>79.031079869824495</v>
      </c>
      <c r="Q54" s="111">
        <f t="shared" si="19"/>
        <v>114.85748576072299</v>
      </c>
      <c r="R54" s="111">
        <f t="shared" si="19"/>
        <v>138.56335723600827</v>
      </c>
      <c r="S54" s="111">
        <f t="shared" si="19"/>
        <v>149.14662393114895</v>
      </c>
      <c r="T54" s="111">
        <f t="shared" si="19"/>
        <v>133.90133632354409</v>
      </c>
      <c r="U54" s="111">
        <f t="shared" si="19"/>
        <v>160.92281248477389</v>
      </c>
      <c r="V54" s="111">
        <f t="shared" si="19"/>
        <v>182.00144615688052</v>
      </c>
      <c r="W54" s="111">
        <f t="shared" si="19"/>
        <v>0</v>
      </c>
      <c r="X54" s="111">
        <f t="shared" si="19"/>
        <v>0</v>
      </c>
      <c r="Y54" s="111">
        <f t="shared" si="19"/>
        <v>0</v>
      </c>
      <c r="Z54" s="112">
        <f t="shared" si="19"/>
        <v>1178.5746811190863</v>
      </c>
      <c r="AA54" s="112">
        <f t="shared" si="19"/>
        <v>1214.791726924323</v>
      </c>
      <c r="AB54" s="115">
        <f t="shared" si="9"/>
        <v>3.0729529817192125E-2</v>
      </c>
    </row>
    <row r="55" spans="1:29">
      <c r="A55" s="109" t="str">
        <f t="shared" ref="A55:AA55" si="22">A32</f>
        <v>Estaño</v>
      </c>
      <c r="B55" s="109" t="str">
        <f t="shared" si="22"/>
        <v>Valor</v>
      </c>
      <c r="C55" s="109" t="str">
        <f t="shared" si="22"/>
        <v>(US$MM)</v>
      </c>
      <c r="D55" s="110">
        <f t="shared" ref="D55:E55" si="23">D32</f>
        <v>595.09949347270776</v>
      </c>
      <c r="E55" s="110">
        <f t="shared" si="23"/>
        <v>662.76975228062634</v>
      </c>
      <c r="F55" s="110">
        <f t="shared" si="22"/>
        <v>591.21348325130839</v>
      </c>
      <c r="G55" s="110">
        <f t="shared" si="22"/>
        <v>841.62143845581932</v>
      </c>
      <c r="H55" s="110">
        <f t="shared" si="22"/>
        <v>775.59494796720764</v>
      </c>
      <c r="I55" s="110">
        <f t="shared" si="22"/>
        <v>558.25922602627895</v>
      </c>
      <c r="J55" s="110">
        <f t="shared" si="22"/>
        <v>527.71235375709966</v>
      </c>
      <c r="K55" s="110">
        <f t="shared" si="22"/>
        <v>539.5582164992918</v>
      </c>
      <c r="L55" s="110">
        <f t="shared" si="22"/>
        <v>341.685340655076</v>
      </c>
      <c r="M55" s="110">
        <f t="shared" ref="M55" si="24">M32</f>
        <v>343.75473560885104</v>
      </c>
      <c r="N55" s="111">
        <f t="shared" si="22"/>
        <v>27.353139893823393</v>
      </c>
      <c r="O55" s="111">
        <f t="shared" si="22"/>
        <v>27.810328453472</v>
      </c>
      <c r="P55" s="111">
        <f t="shared" si="22"/>
        <v>35.308213501116761</v>
      </c>
      <c r="Q55" s="111">
        <f t="shared" si="22"/>
        <v>34.129454632682446</v>
      </c>
      <c r="R55" s="111">
        <f t="shared" si="22"/>
        <v>34.374069326525401</v>
      </c>
      <c r="S55" s="111">
        <f t="shared" si="22"/>
        <v>27.301988371810577</v>
      </c>
      <c r="T55" s="111">
        <f t="shared" si="22"/>
        <v>31.23221820174378</v>
      </c>
      <c r="U55" s="111">
        <f t="shared" si="22"/>
        <v>34.245846255525201</v>
      </c>
      <c r="V55" s="111">
        <f t="shared" si="22"/>
        <v>31.376335977625772</v>
      </c>
      <c r="W55" s="111">
        <f t="shared" si="22"/>
        <v>0</v>
      </c>
      <c r="X55" s="111">
        <f t="shared" si="22"/>
        <v>0</v>
      </c>
      <c r="Y55" s="111">
        <f t="shared" si="22"/>
        <v>0</v>
      </c>
      <c r="Z55" s="112">
        <f t="shared" si="22"/>
        <v>238.84707969657165</v>
      </c>
      <c r="AA55" s="112">
        <f t="shared" si="22"/>
        <v>283.13159461432537</v>
      </c>
      <c r="AB55" s="115">
        <f t="shared" si="9"/>
        <v>0.18540948867372475</v>
      </c>
    </row>
    <row r="56" spans="1:29">
      <c r="A56" s="109" t="str">
        <f>A28</f>
        <v>Hierro</v>
      </c>
      <c r="B56" s="109" t="str">
        <f t="shared" ref="B56:AA56" si="25">B28</f>
        <v>Valor</v>
      </c>
      <c r="C56" s="109" t="str">
        <f t="shared" si="25"/>
        <v>(US$MM)</v>
      </c>
      <c r="D56" s="110">
        <f>D28</f>
        <v>285.41642566243098</v>
      </c>
      <c r="E56" s="110">
        <f>E28</f>
        <v>385.08789704585701</v>
      </c>
      <c r="F56" s="110">
        <f>F28</f>
        <v>297.68320635250899</v>
      </c>
      <c r="G56" s="110">
        <f t="shared" si="25"/>
        <v>523.27650585695505</v>
      </c>
      <c r="H56" s="110">
        <f t="shared" si="25"/>
        <v>1030.072291616872</v>
      </c>
      <c r="I56" s="110">
        <f t="shared" si="25"/>
        <v>844.8284799506572</v>
      </c>
      <c r="J56" s="110">
        <f t="shared" si="25"/>
        <v>856.80847467289618</v>
      </c>
      <c r="K56" s="110">
        <f t="shared" si="25"/>
        <v>646.70480025804579</v>
      </c>
      <c r="L56" s="110">
        <f t="shared" ref="L56:M56" si="26">L28</f>
        <v>350.00259655641497</v>
      </c>
      <c r="M56" s="110">
        <f t="shared" si="26"/>
        <v>344.26226528241506</v>
      </c>
      <c r="N56" s="111">
        <f t="shared" si="25"/>
        <v>66.769689257564991</v>
      </c>
      <c r="O56" s="111">
        <f t="shared" si="25"/>
        <v>32.514615547974003</v>
      </c>
      <c r="P56" s="111">
        <f t="shared" si="25"/>
        <v>54.889995852147003</v>
      </c>
      <c r="Q56" s="111">
        <f t="shared" si="25"/>
        <v>56.789979484089002</v>
      </c>
      <c r="R56" s="111">
        <f t="shared" si="25"/>
        <v>43.271902595007006</v>
      </c>
      <c r="S56" s="111">
        <f t="shared" si="25"/>
        <v>27.805291660605995</v>
      </c>
      <c r="T56" s="111">
        <f t="shared" si="25"/>
        <v>30.815104144060001</v>
      </c>
      <c r="U56" s="111">
        <f t="shared" si="25"/>
        <v>37.25317312064</v>
      </c>
      <c r="V56" s="111">
        <f t="shared" si="25"/>
        <v>35.787302400564002</v>
      </c>
      <c r="W56" s="111">
        <f t="shared" si="25"/>
        <v>0</v>
      </c>
      <c r="X56" s="111">
        <f t="shared" si="25"/>
        <v>0</v>
      </c>
      <c r="Y56" s="111">
        <f t="shared" si="25"/>
        <v>0</v>
      </c>
      <c r="Z56" s="112">
        <f t="shared" si="25"/>
        <v>247.74351861638198</v>
      </c>
      <c r="AA56" s="112">
        <f t="shared" si="25"/>
        <v>385.89705406265193</v>
      </c>
      <c r="AB56" s="115">
        <f t="shared" si="9"/>
        <v>0.55764742592597782</v>
      </c>
    </row>
    <row r="57" spans="1:29">
      <c r="A57" s="109" t="str">
        <f>A36</f>
        <v>Molibdeno</v>
      </c>
      <c r="B57" s="109" t="str">
        <f t="shared" ref="B57:AA57" si="27">B36</f>
        <v>Valor</v>
      </c>
      <c r="C57" s="109" t="str">
        <f t="shared" si="27"/>
        <v>(US$MM)</v>
      </c>
      <c r="D57" s="110">
        <f t="shared" ref="D57:E57" si="28">D36</f>
        <v>991.16764057624141</v>
      </c>
      <c r="E57" s="110">
        <f t="shared" si="28"/>
        <v>943.09487178572181</v>
      </c>
      <c r="F57" s="110">
        <f t="shared" si="27"/>
        <v>275.96500791530212</v>
      </c>
      <c r="G57" s="110">
        <f t="shared" si="27"/>
        <v>491.9356947636328</v>
      </c>
      <c r="H57" s="110">
        <f t="shared" si="27"/>
        <v>563.68947023926762</v>
      </c>
      <c r="I57" s="110">
        <f t="shared" si="27"/>
        <v>428.26749069318208</v>
      </c>
      <c r="J57" s="110">
        <f t="shared" si="27"/>
        <v>355.52074602744028</v>
      </c>
      <c r="K57" s="110">
        <f t="shared" si="27"/>
        <v>360.16193124196127</v>
      </c>
      <c r="L57" s="110">
        <f t="shared" ref="L57:M57" si="29">L36</f>
        <v>219.63469285986599</v>
      </c>
      <c r="M57" s="110">
        <f t="shared" si="29"/>
        <v>272.67154160154439</v>
      </c>
      <c r="N57" s="111">
        <f t="shared" si="27"/>
        <v>19.184964352212127</v>
      </c>
      <c r="O57" s="111">
        <f t="shared" si="27"/>
        <v>23.393300919776348</v>
      </c>
      <c r="P57" s="111">
        <f t="shared" si="27"/>
        <v>27.419922635552243</v>
      </c>
      <c r="Q57" s="111">
        <f t="shared" si="27"/>
        <v>21.769065244547917</v>
      </c>
      <c r="R57" s="111">
        <f t="shared" si="27"/>
        <v>29.520713922088724</v>
      </c>
      <c r="S57" s="111">
        <f t="shared" si="27"/>
        <v>26.851422099237009</v>
      </c>
      <c r="T57" s="111">
        <f t="shared" si="27"/>
        <v>30.096915452122811</v>
      </c>
      <c r="U57" s="111">
        <f t="shared" si="27"/>
        <v>29.256239137801682</v>
      </c>
      <c r="V57" s="111">
        <f t="shared" si="27"/>
        <v>37.270560601099298</v>
      </c>
      <c r="W57" s="111">
        <f t="shared" si="27"/>
        <v>0</v>
      </c>
      <c r="X57" s="111">
        <f t="shared" si="27"/>
        <v>0</v>
      </c>
      <c r="Y57" s="111">
        <f t="shared" si="27"/>
        <v>0</v>
      </c>
      <c r="Z57" s="112">
        <f t="shared" si="27"/>
        <v>194.48903236936263</v>
      </c>
      <c r="AA57" s="112">
        <f t="shared" si="27"/>
        <v>244.76310436443814</v>
      </c>
      <c r="AB57" s="115">
        <f t="shared" si="9"/>
        <v>0.25849309538235454</v>
      </c>
    </row>
    <row r="58" spans="1:29">
      <c r="A58" s="109" t="str">
        <f>A40</f>
        <v>Otros</v>
      </c>
      <c r="B58" s="109" t="str">
        <f t="shared" ref="B58:AA58" si="30">B40</f>
        <v>Valor</v>
      </c>
      <c r="C58" s="109" t="str">
        <f t="shared" si="30"/>
        <v>(US$MM)</v>
      </c>
      <c r="D58" s="110">
        <f t="shared" ref="D58:E58" si="31">D40</f>
        <v>50.600247423758653</v>
      </c>
      <c r="E58" s="110">
        <f t="shared" si="31"/>
        <v>47.623667214277958</v>
      </c>
      <c r="F58" s="110">
        <f t="shared" si="30"/>
        <v>27.489491084697907</v>
      </c>
      <c r="G58" s="110">
        <f t="shared" si="30"/>
        <v>29.128838236367177</v>
      </c>
      <c r="H58" s="110">
        <f t="shared" si="30"/>
        <v>31.208521760732285</v>
      </c>
      <c r="I58" s="110">
        <f t="shared" si="30"/>
        <v>21.6183863068179</v>
      </c>
      <c r="J58" s="110">
        <f t="shared" si="30"/>
        <v>23.221805972559654</v>
      </c>
      <c r="K58" s="110">
        <f t="shared" si="30"/>
        <v>37.872977758038765</v>
      </c>
      <c r="L58" s="110">
        <f t="shared" ref="L58:M58" si="32">L40</f>
        <v>26.956227140133979</v>
      </c>
      <c r="M58" s="110">
        <f t="shared" si="32"/>
        <v>14.999100398455615</v>
      </c>
      <c r="N58" s="111">
        <f t="shared" si="30"/>
        <v>3.6573926477878729</v>
      </c>
      <c r="O58" s="111">
        <f t="shared" si="30"/>
        <v>3.4352120802236534</v>
      </c>
      <c r="P58" s="111">
        <f t="shared" si="30"/>
        <v>2.2047323644477572</v>
      </c>
      <c r="Q58" s="111">
        <f t="shared" si="30"/>
        <v>0.46773675545208349</v>
      </c>
      <c r="R58" s="111">
        <f t="shared" si="30"/>
        <v>1.827466077911275</v>
      </c>
      <c r="S58" s="111">
        <f t="shared" si="30"/>
        <v>4.2425329007629919</v>
      </c>
      <c r="T58" s="111">
        <f t="shared" si="30"/>
        <v>3.3136715478771883</v>
      </c>
      <c r="U58" s="111">
        <f t="shared" si="30"/>
        <v>4.2977488621983149</v>
      </c>
      <c r="V58" s="111">
        <f t="shared" si="30"/>
        <v>2.8932623989007027</v>
      </c>
      <c r="W58" s="111">
        <f t="shared" si="30"/>
        <v>0</v>
      </c>
      <c r="X58" s="111">
        <f t="shared" si="30"/>
        <v>0</v>
      </c>
      <c r="Y58" s="111">
        <f t="shared" si="30"/>
        <v>0</v>
      </c>
      <c r="Z58" s="112">
        <f t="shared" si="30"/>
        <v>6.5795116306373576</v>
      </c>
      <c r="AA58" s="112">
        <f t="shared" si="30"/>
        <v>26.33975563556184</v>
      </c>
      <c r="AB58" s="115">
        <f t="shared" si="9"/>
        <v>3.0032995021866551</v>
      </c>
    </row>
    <row r="59" spans="1:29">
      <c r="D59" s="113">
        <f>SUM(D50:D58)</f>
        <v>17439.352246936651</v>
      </c>
      <c r="E59" s="113">
        <f>SUM(E50:E58)</f>
        <v>18100.9679482994</v>
      </c>
      <c r="F59" s="113">
        <f>SUM(F50:F58)</f>
        <v>16481.813528277929</v>
      </c>
      <c r="G59" s="113">
        <f t="shared" ref="G59:T59" si="33">SUM(G50:G58)</f>
        <v>21902.831565768924</v>
      </c>
      <c r="H59" s="113">
        <f t="shared" si="33"/>
        <v>27525.674834212732</v>
      </c>
      <c r="I59" s="113">
        <f t="shared" si="33"/>
        <v>27466.673086776646</v>
      </c>
      <c r="J59" s="113">
        <f t="shared" si="33"/>
        <v>23789.445416193052</v>
      </c>
      <c r="K59" s="113">
        <f t="shared" si="33"/>
        <v>20545.413928408008</v>
      </c>
      <c r="L59" s="113">
        <f t="shared" si="33"/>
        <v>18836.319853859728</v>
      </c>
      <c r="M59" s="113">
        <f t="shared" ref="M59" si="34">SUM(M50:M58)</f>
        <v>21652.039016532101</v>
      </c>
      <c r="N59" s="114">
        <f t="shared" si="33"/>
        <v>1813.0820982417949</v>
      </c>
      <c r="O59" s="114">
        <f t="shared" si="33"/>
        <v>2199.3113549506647</v>
      </c>
      <c r="P59" s="114">
        <f t="shared" si="33"/>
        <v>1998.1793782015072</v>
      </c>
      <c r="Q59" s="114">
        <f t="shared" si="33"/>
        <v>1930.2370921127247</v>
      </c>
      <c r="R59" s="114">
        <f t="shared" si="33"/>
        <v>2167.6962322273453</v>
      </c>
      <c r="S59" s="114">
        <f t="shared" si="33"/>
        <v>2345.2939627367709</v>
      </c>
      <c r="T59" s="114">
        <f t="shared" si="33"/>
        <v>1847.8607591353868</v>
      </c>
      <c r="U59" s="114">
        <f>SUM(U50:U58)</f>
        <v>2421.1216034646177</v>
      </c>
      <c r="V59" s="114">
        <f>SUM(V50:V58)</f>
        <v>2794.208652906937</v>
      </c>
      <c r="W59" s="114">
        <f>SUM(W50:W58)</f>
        <v>0</v>
      </c>
      <c r="X59" s="114">
        <f>SUM(X50:X58)</f>
        <v>0</v>
      </c>
      <c r="Y59" s="114">
        <f>SUM(Y50:Y58)</f>
        <v>0</v>
      </c>
      <c r="Z59" s="114">
        <f t="shared" ref="Z59:AA59" si="35">SUM(Z50:Z58)</f>
        <v>15375.051168499102</v>
      </c>
      <c r="AA59" s="114">
        <f t="shared" si="35"/>
        <v>19516.991133977754</v>
      </c>
      <c r="AB59" s="138">
        <f t="shared" si="9"/>
        <v>0.26939357274886944</v>
      </c>
    </row>
    <row r="62" spans="1:29">
      <c r="A62" s="109" t="s">
        <v>0</v>
      </c>
      <c r="B62" s="109" t="str">
        <f t="shared" ref="B62:AA62" si="36">B9</f>
        <v>Cantidad</v>
      </c>
      <c r="C62" s="109" t="str">
        <f t="shared" si="36"/>
        <v>(Miles TM)</v>
      </c>
      <c r="D62" s="110">
        <f t="shared" ref="D62:E62" si="37">D9</f>
        <v>1121.9424399999998</v>
      </c>
      <c r="E62" s="110">
        <f t="shared" si="37"/>
        <v>1243.0921780000001</v>
      </c>
      <c r="F62" s="110">
        <f t="shared" si="36"/>
        <v>1246.1711079999998</v>
      </c>
      <c r="G62" s="110">
        <f t="shared" si="36"/>
        <v>1256.1313640000003</v>
      </c>
      <c r="H62" s="110">
        <f t="shared" si="36"/>
        <v>1262.237985</v>
      </c>
      <c r="I62" s="110">
        <f t="shared" si="36"/>
        <v>1405.5533140000002</v>
      </c>
      <c r="J62" s="110">
        <f t="shared" si="36"/>
        <v>1403.9670750000002</v>
      </c>
      <c r="K62" s="110">
        <f t="shared" si="36"/>
        <v>1402.417778</v>
      </c>
      <c r="L62" s="110">
        <f t="shared" si="36"/>
        <v>1751.5973160000001</v>
      </c>
      <c r="M62" s="110">
        <f t="shared" ref="M62" si="38">M9</f>
        <v>2492.4748870000003</v>
      </c>
      <c r="N62" s="111">
        <f t="shared" si="36"/>
        <v>187.35705999999999</v>
      </c>
      <c r="O62" s="111">
        <f t="shared" si="36"/>
        <v>220.39220299999999</v>
      </c>
      <c r="P62" s="111">
        <f t="shared" si="36"/>
        <v>192.605693</v>
      </c>
      <c r="Q62" s="111">
        <f t="shared" si="36"/>
        <v>198.84464400000002</v>
      </c>
      <c r="R62" s="111">
        <f t="shared" si="36"/>
        <v>224.091903</v>
      </c>
      <c r="S62" s="111">
        <f t="shared" si="36"/>
        <v>244.104097</v>
      </c>
      <c r="T62" s="111">
        <f t="shared" si="36"/>
        <v>170.49120000000002</v>
      </c>
      <c r="U62" s="111">
        <f t="shared" si="36"/>
        <v>225.21221100000002</v>
      </c>
      <c r="V62" s="111">
        <f t="shared" si="36"/>
        <v>263.86482699999999</v>
      </c>
      <c r="W62" s="111">
        <f t="shared" si="36"/>
        <v>0</v>
      </c>
      <c r="X62" s="111">
        <f t="shared" si="36"/>
        <v>0</v>
      </c>
      <c r="Y62" s="111">
        <f t="shared" si="36"/>
        <v>0</v>
      </c>
      <c r="Z62" s="112">
        <f t="shared" si="36"/>
        <v>1740.7256580000001</v>
      </c>
      <c r="AA62" s="112">
        <f t="shared" si="36"/>
        <v>1926.9638380000001</v>
      </c>
      <c r="AB62" s="115">
        <f t="shared" ref="AB62:AB69" si="39">AA62/Z62-1</f>
        <v>0.10698881764859935</v>
      </c>
    </row>
    <row r="63" spans="1:29">
      <c r="A63" s="109" t="s">
        <v>6</v>
      </c>
      <c r="B63" s="109" t="str">
        <f t="shared" ref="B63:AA63" si="40">B13</f>
        <v>Cantidad</v>
      </c>
      <c r="C63" s="109" t="str">
        <f t="shared" si="40"/>
        <v>(Miles Oz. Tr.)</v>
      </c>
      <c r="D63" s="110">
        <f t="shared" ref="D63:E63" si="41">D13</f>
        <v>5967.3943619999991</v>
      </c>
      <c r="E63" s="110">
        <f t="shared" si="41"/>
        <v>6417.683814</v>
      </c>
      <c r="F63" s="110">
        <f t="shared" si="40"/>
        <v>6972.1969499999996</v>
      </c>
      <c r="G63" s="110">
        <f t="shared" si="40"/>
        <v>6334.5532089999997</v>
      </c>
      <c r="H63" s="110">
        <f t="shared" si="40"/>
        <v>6492.2497979999989</v>
      </c>
      <c r="I63" s="110">
        <f t="shared" si="40"/>
        <v>6427.0524130000013</v>
      </c>
      <c r="J63" s="110">
        <f t="shared" si="40"/>
        <v>6047.3659180000004</v>
      </c>
      <c r="K63" s="110">
        <f t="shared" si="40"/>
        <v>5323.3804000000009</v>
      </c>
      <c r="L63" s="110">
        <f t="shared" si="40"/>
        <v>5641.7128549999998</v>
      </c>
      <c r="M63" s="110">
        <f t="shared" ref="M63" si="42">M13</f>
        <v>5810.3506559999996</v>
      </c>
      <c r="N63" s="111">
        <f t="shared" si="40"/>
        <v>473.95659699999999</v>
      </c>
      <c r="O63" s="111">
        <f t="shared" si="40"/>
        <v>487.93769600000002</v>
      </c>
      <c r="P63" s="111">
        <f t="shared" si="40"/>
        <v>485.17356799999999</v>
      </c>
      <c r="Q63" s="111">
        <f t="shared" si="40"/>
        <v>503.83883600000001</v>
      </c>
      <c r="R63" s="111">
        <f t="shared" si="40"/>
        <v>483.70290899999998</v>
      </c>
      <c r="S63" s="111">
        <f t="shared" si="40"/>
        <v>576.93610100000001</v>
      </c>
      <c r="T63" s="111">
        <f t="shared" si="40"/>
        <v>498.43598400000002</v>
      </c>
      <c r="U63" s="111">
        <f t="shared" si="40"/>
        <v>629.10477800000001</v>
      </c>
      <c r="V63" s="111">
        <f t="shared" si="40"/>
        <v>588.17902300000003</v>
      </c>
      <c r="W63" s="111">
        <f t="shared" si="40"/>
        <v>0</v>
      </c>
      <c r="X63" s="111">
        <f t="shared" si="40"/>
        <v>0</v>
      </c>
      <c r="Y63" s="111">
        <f t="shared" si="40"/>
        <v>0</v>
      </c>
      <c r="Z63" s="112">
        <f t="shared" si="40"/>
        <v>4386.6172390000002</v>
      </c>
      <c r="AA63" s="112">
        <f t="shared" si="40"/>
        <v>4727.2654920000004</v>
      </c>
      <c r="AB63" s="115">
        <f t="shared" si="39"/>
        <v>7.7656251831458301E-2</v>
      </c>
    </row>
    <row r="64" spans="1:29">
      <c r="A64" s="109" t="s">
        <v>9</v>
      </c>
      <c r="B64" s="109" t="str">
        <f t="shared" ref="B64:AA64" si="43">B17</f>
        <v>Cantidad</v>
      </c>
      <c r="C64" s="109" t="str">
        <f t="shared" si="43"/>
        <v>(Miles TM.)</v>
      </c>
      <c r="D64" s="110">
        <f t="shared" ref="D64:E64" si="44">D17</f>
        <v>1272.656301</v>
      </c>
      <c r="E64" s="110">
        <f t="shared" si="44"/>
        <v>1457.1284639999999</v>
      </c>
      <c r="F64" s="110">
        <f t="shared" si="43"/>
        <v>1372.5174649999999</v>
      </c>
      <c r="G64" s="110">
        <f t="shared" si="43"/>
        <v>1314.0726309999998</v>
      </c>
      <c r="H64" s="110">
        <f t="shared" si="43"/>
        <v>1007.2882920000002</v>
      </c>
      <c r="I64" s="110">
        <f t="shared" si="43"/>
        <v>1016.2970770000001</v>
      </c>
      <c r="J64" s="110">
        <f t="shared" si="43"/>
        <v>1079.006396</v>
      </c>
      <c r="K64" s="110">
        <f t="shared" si="43"/>
        <v>1149.2442489999999</v>
      </c>
      <c r="L64" s="110">
        <f t="shared" si="43"/>
        <v>1217.306257</v>
      </c>
      <c r="M64" s="110">
        <f t="shared" ref="M64" si="45">M17</f>
        <v>1113.5895599999999</v>
      </c>
      <c r="N64" s="111">
        <f t="shared" si="43"/>
        <v>94.812437000000003</v>
      </c>
      <c r="O64" s="111">
        <f t="shared" si="43"/>
        <v>110.88611800000001</v>
      </c>
      <c r="P64" s="111">
        <f t="shared" si="43"/>
        <v>97.585436000000001</v>
      </c>
      <c r="Q64" s="111">
        <f t="shared" si="43"/>
        <v>71.078895000000003</v>
      </c>
      <c r="R64" s="111">
        <f t="shared" si="43"/>
        <v>125.731363</v>
      </c>
      <c r="S64" s="111">
        <f t="shared" si="43"/>
        <v>106.254958</v>
      </c>
      <c r="T64" s="111">
        <f t="shared" si="43"/>
        <v>84.956900000000005</v>
      </c>
      <c r="U64" s="111">
        <f t="shared" si="43"/>
        <v>83.938490999999999</v>
      </c>
      <c r="V64" s="111">
        <f t="shared" si="43"/>
        <v>109.25457400000001</v>
      </c>
      <c r="W64" s="111">
        <f t="shared" si="43"/>
        <v>0</v>
      </c>
      <c r="X64" s="111">
        <f t="shared" si="43"/>
        <v>0</v>
      </c>
      <c r="Y64" s="111">
        <f t="shared" si="43"/>
        <v>0</v>
      </c>
      <c r="Z64" s="112">
        <f t="shared" si="43"/>
        <v>798.91521499999988</v>
      </c>
      <c r="AA64" s="112">
        <f t="shared" si="43"/>
        <v>884.49917200000004</v>
      </c>
      <c r="AB64" s="115">
        <f t="shared" si="39"/>
        <v>0.10712520602076681</v>
      </c>
    </row>
    <row r="65" spans="1:28">
      <c r="A65" s="109" t="s">
        <v>11</v>
      </c>
      <c r="B65" s="109" t="str">
        <f t="shared" ref="B65:AA65" si="46">B21</f>
        <v>Cantidad</v>
      </c>
      <c r="C65" s="109" t="str">
        <f t="shared" si="46"/>
        <v>(Millones Oz. Tr.)</v>
      </c>
      <c r="D65" s="110">
        <f t="shared" ref="D65:E65" si="47">D21</f>
        <v>40.359925000000004</v>
      </c>
      <c r="E65" s="110">
        <f t="shared" si="47"/>
        <v>39.690534</v>
      </c>
      <c r="F65" s="110">
        <f t="shared" si="46"/>
        <v>16.249386999999999</v>
      </c>
      <c r="G65" s="110">
        <f t="shared" si="46"/>
        <v>6.1603579999999996</v>
      </c>
      <c r="H65" s="110">
        <f t="shared" si="46"/>
        <v>6.5176329999999991</v>
      </c>
      <c r="I65" s="110">
        <f t="shared" si="46"/>
        <v>6.9355449999999994</v>
      </c>
      <c r="J65" s="110">
        <f t="shared" si="46"/>
        <v>21.204193999999998</v>
      </c>
      <c r="K65" s="110">
        <f t="shared" si="46"/>
        <v>17.144968000000002</v>
      </c>
      <c r="L65" s="110">
        <f t="shared" si="46"/>
        <v>8.9059539999999995</v>
      </c>
      <c r="M65" s="110">
        <f t="shared" ref="M65" si="48">M21</f>
        <v>7.1238969999999986</v>
      </c>
      <c r="N65" s="111">
        <f t="shared" si="46"/>
        <v>0.44813199999999997</v>
      </c>
      <c r="O65" s="111">
        <f t="shared" si="46"/>
        <v>0.52719899999999997</v>
      </c>
      <c r="P65" s="111">
        <f t="shared" si="46"/>
        <v>0.56929700000000005</v>
      </c>
      <c r="Q65" s="111">
        <f t="shared" si="46"/>
        <v>0.51117999999999997</v>
      </c>
      <c r="R65" s="111">
        <f t="shared" si="46"/>
        <v>0.56509799999999999</v>
      </c>
      <c r="S65" s="111">
        <f t="shared" si="46"/>
        <v>0.62961</v>
      </c>
      <c r="T65" s="111">
        <f t="shared" si="46"/>
        <v>0.601908</v>
      </c>
      <c r="U65" s="111">
        <f t="shared" si="46"/>
        <v>0.63643700000000003</v>
      </c>
      <c r="V65" s="111">
        <f t="shared" si="46"/>
        <v>0.496699</v>
      </c>
      <c r="W65" s="111">
        <f t="shared" si="46"/>
        <v>0</v>
      </c>
      <c r="X65" s="111">
        <f t="shared" si="46"/>
        <v>0</v>
      </c>
      <c r="Y65" s="111">
        <f t="shared" si="46"/>
        <v>0</v>
      </c>
      <c r="Z65" s="112">
        <f t="shared" si="46"/>
        <v>5.4498269999999991</v>
      </c>
      <c r="AA65" s="112">
        <f t="shared" si="46"/>
        <v>4.9855599999999995</v>
      </c>
      <c r="AB65" s="115">
        <f t="shared" si="39"/>
        <v>-8.5189309679004399E-2</v>
      </c>
    </row>
    <row r="66" spans="1:28">
      <c r="A66" s="109" t="s">
        <v>14</v>
      </c>
      <c r="B66" s="109" t="str">
        <f t="shared" ref="B66:AA66" si="49">B25</f>
        <v>Cantidad</v>
      </c>
      <c r="C66" s="109" t="str">
        <f t="shared" si="49"/>
        <v>(Miles TM.)</v>
      </c>
      <c r="D66" s="110">
        <f t="shared" ref="D66:E66" si="50">D25</f>
        <v>416.63830099999996</v>
      </c>
      <c r="E66" s="110">
        <f t="shared" si="50"/>
        <v>524.99695399999996</v>
      </c>
      <c r="F66" s="110">
        <f t="shared" si="49"/>
        <v>681.50997000000007</v>
      </c>
      <c r="G66" s="110">
        <f t="shared" si="49"/>
        <v>769.96655399999997</v>
      </c>
      <c r="H66" s="110">
        <f t="shared" si="49"/>
        <v>987.66261499999996</v>
      </c>
      <c r="I66" s="110">
        <f t="shared" si="49"/>
        <v>1169.6602899999998</v>
      </c>
      <c r="J66" s="110">
        <f t="shared" si="49"/>
        <v>855.15530999999999</v>
      </c>
      <c r="K66" s="110">
        <f t="shared" si="49"/>
        <v>771.45482600000003</v>
      </c>
      <c r="L66" s="110">
        <f t="shared" si="49"/>
        <v>934.00496799999996</v>
      </c>
      <c r="M66" s="110">
        <f t="shared" ref="M66" si="51">M25</f>
        <v>941.4404310000001</v>
      </c>
      <c r="N66" s="111">
        <f t="shared" si="49"/>
        <v>52.202260000000003</v>
      </c>
      <c r="O66" s="111">
        <f t="shared" si="49"/>
        <v>78.205518999999995</v>
      </c>
      <c r="P66" s="111">
        <f t="shared" si="49"/>
        <v>40.207402000000002</v>
      </c>
      <c r="Q66" s="111">
        <f t="shared" si="49"/>
        <v>58.482149999999997</v>
      </c>
      <c r="R66" s="111">
        <f t="shared" si="49"/>
        <v>74.795205999999993</v>
      </c>
      <c r="S66" s="111">
        <f t="shared" si="49"/>
        <v>80.362859</v>
      </c>
      <c r="T66" s="111">
        <f t="shared" si="49"/>
        <v>69.020111999999997</v>
      </c>
      <c r="U66" s="111">
        <f t="shared" si="49"/>
        <v>79.41928200000001</v>
      </c>
      <c r="V66" s="111">
        <f t="shared" si="49"/>
        <v>87.926758000000007</v>
      </c>
      <c r="W66" s="111">
        <f t="shared" si="49"/>
        <v>0</v>
      </c>
      <c r="X66" s="111">
        <f t="shared" si="49"/>
        <v>0</v>
      </c>
      <c r="Y66" s="111">
        <f t="shared" si="49"/>
        <v>0</v>
      </c>
      <c r="Z66" s="112">
        <f t="shared" si="49"/>
        <v>686.40177800000004</v>
      </c>
      <c r="AA66" s="112">
        <f t="shared" si="49"/>
        <v>620.62154800000008</v>
      </c>
      <c r="AB66" s="115">
        <f t="shared" si="39"/>
        <v>-9.5833420175085782E-2</v>
      </c>
    </row>
    <row r="67" spans="1:28">
      <c r="A67" s="109" t="s">
        <v>15</v>
      </c>
      <c r="B67" s="109" t="str">
        <f t="shared" ref="B67:AA67" si="52">B33</f>
        <v>Cantidad</v>
      </c>
      <c r="C67" s="109" t="str">
        <f t="shared" si="52"/>
        <v>(Miles TM.)</v>
      </c>
      <c r="D67" s="110">
        <f t="shared" ref="D67:E67" si="53">D33</f>
        <v>41.111622999999994</v>
      </c>
      <c r="E67" s="110">
        <f t="shared" si="53"/>
        <v>38.263483999999998</v>
      </c>
      <c r="F67" s="110">
        <f t="shared" si="52"/>
        <v>37.071149999999996</v>
      </c>
      <c r="G67" s="110">
        <f t="shared" si="52"/>
        <v>39.02278900000001</v>
      </c>
      <c r="H67" s="110">
        <f t="shared" si="52"/>
        <v>31.899958000000002</v>
      </c>
      <c r="I67" s="110">
        <f t="shared" si="52"/>
        <v>25.545801000000001</v>
      </c>
      <c r="J67" s="110">
        <f t="shared" si="52"/>
        <v>23.824697999999998</v>
      </c>
      <c r="K67" s="110">
        <f t="shared" si="52"/>
        <v>24.640213999999997</v>
      </c>
      <c r="L67" s="110">
        <f t="shared" si="52"/>
        <v>20.111056000000001</v>
      </c>
      <c r="M67" s="110">
        <f t="shared" ref="M67" si="54">M33</f>
        <v>11.359424000000001</v>
      </c>
      <c r="N67" s="111">
        <f t="shared" si="52"/>
        <v>1.31603</v>
      </c>
      <c r="O67" s="111">
        <f t="shared" si="52"/>
        <v>1.4013199999999999</v>
      </c>
      <c r="P67" s="111">
        <f t="shared" si="52"/>
        <v>1.811407</v>
      </c>
      <c r="Q67" s="111">
        <f t="shared" si="52"/>
        <v>1.7588790000000001</v>
      </c>
      <c r="R67" s="111">
        <f t="shared" si="52"/>
        <v>1.723708</v>
      </c>
      <c r="S67" s="111">
        <f t="shared" si="52"/>
        <v>1.3803160000000001</v>
      </c>
      <c r="T67" s="111">
        <f t="shared" si="52"/>
        <v>1.5880810000000001</v>
      </c>
      <c r="U67" s="111">
        <f t="shared" si="52"/>
        <v>1.7392350000000001</v>
      </c>
      <c r="V67" s="111">
        <f t="shared" si="52"/>
        <v>1.5302290000000001</v>
      </c>
      <c r="W67" s="111">
        <f t="shared" si="52"/>
        <v>0</v>
      </c>
      <c r="X67" s="111">
        <f t="shared" si="52"/>
        <v>0</v>
      </c>
      <c r="Y67" s="111">
        <f t="shared" si="52"/>
        <v>0</v>
      </c>
      <c r="Z67" s="112">
        <f t="shared" si="52"/>
        <v>14.235289000000002</v>
      </c>
      <c r="AA67" s="112">
        <f t="shared" si="52"/>
        <v>14.249205000000002</v>
      </c>
      <c r="AB67" s="115">
        <f t="shared" si="39"/>
        <v>9.7757059937464419E-4</v>
      </c>
    </row>
    <row r="68" spans="1:28">
      <c r="A68" s="109" t="s">
        <v>16</v>
      </c>
      <c r="B68" s="109" t="str">
        <f t="shared" ref="B68:Y68" si="55">B37</f>
        <v>Cantidad</v>
      </c>
      <c r="C68" s="109" t="str">
        <f t="shared" si="55"/>
        <v>(Miles TM.)</v>
      </c>
      <c r="D68" s="110">
        <f>D29</f>
        <v>7.1777029999999993</v>
      </c>
      <c r="E68" s="110">
        <f>E29</f>
        <v>6.8411140000000001</v>
      </c>
      <c r="F68" s="110">
        <f>F29</f>
        <v>6.7791249999999996</v>
      </c>
      <c r="G68" s="110">
        <f t="shared" ref="G68:R68" si="56">G29</f>
        <v>7.959607000000001</v>
      </c>
      <c r="H68" s="110">
        <f t="shared" si="56"/>
        <v>9.2557340000000003</v>
      </c>
      <c r="I68" s="110">
        <f t="shared" si="56"/>
        <v>9.7848829999999989</v>
      </c>
      <c r="J68" s="110">
        <f t="shared" si="56"/>
        <v>10.373199999999999</v>
      </c>
      <c r="K68" s="110">
        <f t="shared" si="56"/>
        <v>11.368120999999999</v>
      </c>
      <c r="L68" s="110">
        <f t="shared" si="56"/>
        <v>11.646831000000001</v>
      </c>
      <c r="M68" s="110">
        <f t="shared" ref="M68" si="57">M29</f>
        <v>19.371681000000002</v>
      </c>
      <c r="N68" s="111">
        <f t="shared" si="56"/>
        <v>1.3887149999999999</v>
      </c>
      <c r="O68" s="111">
        <f t="shared" si="56"/>
        <v>0.74816900000000008</v>
      </c>
      <c r="P68" s="111">
        <f t="shared" si="56"/>
        <v>1.2708390000000001</v>
      </c>
      <c r="Q68" s="111">
        <f t="shared" si="56"/>
        <v>1.45044</v>
      </c>
      <c r="R68" s="111">
        <f t="shared" si="56"/>
        <v>1.2173690000000001</v>
      </c>
      <c r="S68" s="111">
        <f t="shared" si="55"/>
        <v>1.7792370160000002</v>
      </c>
      <c r="T68" s="111">
        <f t="shared" si="55"/>
        <v>2.380517652</v>
      </c>
      <c r="U68" s="111">
        <f t="shared" si="55"/>
        <v>2.226119722</v>
      </c>
      <c r="V68" s="111">
        <f t="shared" si="55"/>
        <v>2.3923724820000003</v>
      </c>
      <c r="W68" s="111">
        <f t="shared" si="55"/>
        <v>0</v>
      </c>
      <c r="X68" s="111">
        <f t="shared" si="55"/>
        <v>0</v>
      </c>
      <c r="Y68" s="111">
        <f t="shared" si="55"/>
        <v>0</v>
      </c>
      <c r="Z68" s="112">
        <f t="shared" ref="Z68:AA68" si="58">Z29</f>
        <v>8.4665599999999994</v>
      </c>
      <c r="AA68" s="112">
        <f t="shared" si="58"/>
        <v>9.635644000000001</v>
      </c>
      <c r="AB68" s="115">
        <f t="shared" si="39"/>
        <v>0.13808252702396273</v>
      </c>
    </row>
    <row r="69" spans="1:28">
      <c r="A69" s="109" t="s">
        <v>18</v>
      </c>
      <c r="B69" s="109" t="str">
        <f t="shared" ref="B69:AA69" si="59">B37</f>
        <v>Cantidad</v>
      </c>
      <c r="C69" s="109" t="str">
        <f t="shared" si="59"/>
        <v>(Miles TM.)</v>
      </c>
      <c r="D69" s="110">
        <f t="shared" ref="D69:E69" si="60">D37</f>
        <v>16.161707224000001</v>
      </c>
      <c r="E69" s="110">
        <f t="shared" si="60"/>
        <v>18.255964222000003</v>
      </c>
      <c r="F69" s="110">
        <f t="shared" si="59"/>
        <v>12.22908432</v>
      </c>
      <c r="G69" s="110">
        <f t="shared" si="59"/>
        <v>16.693816124000001</v>
      </c>
      <c r="H69" s="110">
        <f t="shared" si="59"/>
        <v>19.451061820000003</v>
      </c>
      <c r="I69" s="110">
        <f t="shared" si="59"/>
        <v>17.877299378000004</v>
      </c>
      <c r="J69" s="110">
        <f t="shared" si="59"/>
        <v>18.448508504000003</v>
      </c>
      <c r="K69" s="110">
        <f t="shared" si="59"/>
        <v>16.477174284000004</v>
      </c>
      <c r="L69" s="110">
        <f t="shared" ref="L69:M69" si="61">L37</f>
        <v>17.754669809999999</v>
      </c>
      <c r="M69" s="110">
        <f t="shared" si="61"/>
        <v>24.406133279999999</v>
      </c>
      <c r="N69" s="111">
        <f t="shared" si="59"/>
        <v>1.5830079720000001</v>
      </c>
      <c r="O69" s="111">
        <f t="shared" si="59"/>
        <v>1.743105474</v>
      </c>
      <c r="P69" s="111">
        <f t="shared" si="59"/>
        <v>1.9565257700000001</v>
      </c>
      <c r="Q69" s="111">
        <f t="shared" si="59"/>
        <v>1.3996478880000001</v>
      </c>
      <c r="R69" s="111">
        <f t="shared" si="59"/>
        <v>1.8504337840000002</v>
      </c>
      <c r="S69" s="111">
        <f t="shared" si="59"/>
        <v>1.7792370160000002</v>
      </c>
      <c r="T69" s="111">
        <f t="shared" si="59"/>
        <v>2.380517652</v>
      </c>
      <c r="U69" s="111">
        <f t="shared" si="59"/>
        <v>2.226119722</v>
      </c>
      <c r="V69" s="111">
        <f t="shared" si="59"/>
        <v>2.3923724820000003</v>
      </c>
      <c r="W69" s="111">
        <f t="shared" si="59"/>
        <v>0</v>
      </c>
      <c r="X69" s="111">
        <f t="shared" si="59"/>
        <v>0</v>
      </c>
      <c r="Y69" s="111">
        <f t="shared" si="59"/>
        <v>0</v>
      </c>
      <c r="Z69" s="112">
        <f t="shared" si="59"/>
        <v>17.800226574</v>
      </c>
      <c r="AA69" s="112">
        <f t="shared" si="59"/>
        <v>17.31096776</v>
      </c>
      <c r="AB69" s="115">
        <f t="shared" si="39"/>
        <v>-2.7486100357544729E-2</v>
      </c>
    </row>
    <row r="70" spans="1:28">
      <c r="AB70" s="12"/>
    </row>
    <row r="72" spans="1:28" ht="23.25" customHeight="1">
      <c r="D72" s="652" t="s">
        <v>187</v>
      </c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</row>
    <row r="73" spans="1:28">
      <c r="O73" s="101"/>
      <c r="P73" s="101"/>
      <c r="Q73" s="101"/>
      <c r="R73" s="130"/>
      <c r="S73" s="101"/>
      <c r="T73" s="130"/>
      <c r="U73" s="130"/>
      <c r="V73" s="130"/>
      <c r="W73" s="130"/>
      <c r="X73" s="101"/>
    </row>
    <row r="74" spans="1:28">
      <c r="D74" s="651" t="s">
        <v>179</v>
      </c>
      <c r="E74" s="651"/>
      <c r="F74" s="651"/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</row>
    <row r="75" spans="1:28">
      <c r="D75" s="651" t="s">
        <v>180</v>
      </c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</row>
    <row r="76" spans="1:28">
      <c r="N76" s="101"/>
      <c r="O76" s="101"/>
      <c r="P76" s="101"/>
      <c r="Q76" s="130"/>
      <c r="R76" s="101"/>
      <c r="S76" s="101"/>
      <c r="T76" s="101"/>
      <c r="U76" s="101"/>
      <c r="V76" s="130"/>
      <c r="W76" s="101"/>
    </row>
    <row r="77" spans="1:28">
      <c r="D77" s="651" t="s">
        <v>181</v>
      </c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</row>
    <row r="78" spans="1:28">
      <c r="N78" s="101"/>
      <c r="O78" s="101"/>
      <c r="P78" s="101"/>
      <c r="Q78" s="130"/>
      <c r="R78" s="101"/>
      <c r="S78" s="101"/>
      <c r="T78" s="101"/>
      <c r="U78" s="101"/>
      <c r="V78" s="130"/>
      <c r="W78" s="101"/>
    </row>
    <row r="79" spans="1:28">
      <c r="L79" s="135"/>
      <c r="N79" s="136"/>
      <c r="O79" s="136"/>
      <c r="P79" s="136"/>
      <c r="Q79" s="137"/>
      <c r="R79" s="136"/>
      <c r="S79" s="136"/>
      <c r="T79" s="101"/>
      <c r="U79" s="101"/>
      <c r="V79" s="130"/>
      <c r="W79" s="101"/>
    </row>
    <row r="80" spans="1:28">
      <c r="L80" s="135"/>
      <c r="N80" s="136"/>
      <c r="O80" s="136"/>
      <c r="P80" s="136"/>
      <c r="Q80" s="137"/>
      <c r="R80" s="136"/>
      <c r="S80" s="136"/>
      <c r="T80" s="101"/>
      <c r="U80" s="101"/>
      <c r="V80" s="130"/>
      <c r="W80" s="101"/>
    </row>
    <row r="81" spans="5:23">
      <c r="L81" s="134"/>
      <c r="N81" s="103"/>
      <c r="O81" s="103"/>
      <c r="P81" s="103"/>
      <c r="Q81" s="141"/>
      <c r="R81" s="103"/>
      <c r="S81" s="103"/>
      <c r="T81" s="103"/>
      <c r="U81" s="103"/>
      <c r="V81" s="130"/>
      <c r="W81" s="101"/>
    </row>
    <row r="82" spans="5:23">
      <c r="N82" s="101"/>
      <c r="O82" s="101"/>
      <c r="P82" s="101"/>
      <c r="Q82" s="130"/>
      <c r="R82" s="101"/>
      <c r="S82" s="101"/>
      <c r="T82" s="101"/>
      <c r="U82" s="101"/>
      <c r="V82" s="130"/>
      <c r="W82" s="101"/>
    </row>
    <row r="83" spans="5:23">
      <c r="E83" s="6">
        <v>877.512989608834</v>
      </c>
      <c r="F83" s="6">
        <v>564.53643808390007</v>
      </c>
      <c r="G83" s="6">
        <v>146.65418780015941</v>
      </c>
      <c r="H83" s="6">
        <v>7.5365141339719992</v>
      </c>
      <c r="I83" s="6">
        <v>99.876782463540735</v>
      </c>
      <c r="J83" s="6">
        <v>27.353139893823393</v>
      </c>
      <c r="K83" s="6">
        <v>66.769689257564991</v>
      </c>
      <c r="L83" s="6">
        <v>19.184964352212127</v>
      </c>
      <c r="M83" s="6">
        <v>3.6573926477878729</v>
      </c>
      <c r="N83" s="142">
        <v>1813.0820982417949</v>
      </c>
      <c r="O83" s="142"/>
      <c r="P83" s="142"/>
      <c r="Q83" s="142"/>
      <c r="R83" s="142"/>
      <c r="S83" s="142"/>
      <c r="T83" s="142"/>
      <c r="U83" s="142"/>
      <c r="V83" s="142"/>
      <c r="W83" s="142"/>
    </row>
    <row r="84" spans="5:23">
      <c r="E84" s="6">
        <v>1151.4053077613312</v>
      </c>
      <c r="F84" s="6">
        <v>602.28093565885797</v>
      </c>
      <c r="G84" s="6">
        <v>192.93146834337486</v>
      </c>
      <c r="H84" s="6">
        <v>9.0493834877759998</v>
      </c>
      <c r="I84" s="6">
        <v>156.49080269787902</v>
      </c>
      <c r="J84" s="6">
        <v>27.810328453472</v>
      </c>
      <c r="K84" s="6">
        <v>32.514615547974003</v>
      </c>
      <c r="L84" s="6">
        <v>23.393300919776348</v>
      </c>
      <c r="M84" s="6">
        <v>3.4352120802236534</v>
      </c>
      <c r="N84" s="4">
        <v>2199.3113549506647</v>
      </c>
    </row>
    <row r="85" spans="5:23">
      <c r="E85" s="6">
        <v>1016.9505004080187</v>
      </c>
      <c r="F85" s="6">
        <v>597.29400216310307</v>
      </c>
      <c r="G85" s="6">
        <v>175.07233319807827</v>
      </c>
      <c r="H85" s="6">
        <v>10.008598209219</v>
      </c>
      <c r="I85" s="6">
        <v>79.031079869824495</v>
      </c>
      <c r="J85" s="6">
        <v>35.308213501116761</v>
      </c>
      <c r="K85" s="6">
        <v>54.889995852147003</v>
      </c>
      <c r="L85" s="6">
        <v>27.419922635552243</v>
      </c>
      <c r="M85" s="6">
        <v>2.2047323644477572</v>
      </c>
      <c r="N85" s="4">
        <v>1998.1793782015072</v>
      </c>
    </row>
    <row r="86" spans="5:23">
      <c r="E86" s="6">
        <v>932.39109662231965</v>
      </c>
      <c r="F86" s="6">
        <v>638.06696453105997</v>
      </c>
      <c r="G86" s="6">
        <v>122.6139612722109</v>
      </c>
      <c r="H86" s="6">
        <v>9.1513478096400007</v>
      </c>
      <c r="I86" s="6">
        <v>114.85748576072299</v>
      </c>
      <c r="J86" s="6">
        <v>34.129454632682446</v>
      </c>
      <c r="K86" s="6">
        <v>56.789979484089002</v>
      </c>
      <c r="L86" s="6">
        <v>21.769065244547917</v>
      </c>
      <c r="M86" s="6">
        <v>0.46773675545208349</v>
      </c>
      <c r="N86" s="4">
        <v>1930.2370921127247</v>
      </c>
    </row>
    <row r="87" spans="5:23">
      <c r="E87" s="6">
        <v>1078.9757704032047</v>
      </c>
      <c r="F87" s="6">
        <v>602.65854574233208</v>
      </c>
      <c r="G87" s="6">
        <v>228.85546537778995</v>
      </c>
      <c r="H87" s="6">
        <v>9.6489415464779995</v>
      </c>
      <c r="I87" s="6">
        <v>138.56335723600827</v>
      </c>
      <c r="J87" s="6">
        <v>34.374069326525401</v>
      </c>
      <c r="K87" s="6">
        <v>43.271902595007006</v>
      </c>
      <c r="L87" s="6">
        <v>29.520713922088724</v>
      </c>
      <c r="M87" s="6">
        <v>1.827466077911275</v>
      </c>
      <c r="N87" s="4">
        <v>2167.6962322273453</v>
      </c>
    </row>
    <row r="88" spans="5:23">
      <c r="E88" s="6">
        <v>1184.4104446028718</v>
      </c>
      <c r="F88" s="6">
        <v>726.60493124600771</v>
      </c>
      <c r="G88" s="6">
        <v>188.24303836137605</v>
      </c>
      <c r="H88" s="6">
        <v>10.68768956295</v>
      </c>
      <c r="I88" s="6">
        <v>149.14662393114895</v>
      </c>
      <c r="J88" s="6">
        <v>27.301988371810577</v>
      </c>
      <c r="K88" s="6">
        <v>27.805291660605995</v>
      </c>
      <c r="L88" s="6">
        <v>26.851422099237009</v>
      </c>
      <c r="M88" s="4">
        <v>4.2425329007629919</v>
      </c>
      <c r="N88" s="101">
        <v>2345.2939627367709</v>
      </c>
      <c r="O88" s="101"/>
      <c r="P88" s="101"/>
      <c r="Q88" s="140"/>
      <c r="R88" s="101"/>
      <c r="S88" s="140"/>
      <c r="T88" s="140"/>
      <c r="U88" s="140"/>
    </row>
    <row r="89" spans="5:23">
      <c r="E89" s="6">
        <v>837.7628599172516</v>
      </c>
      <c r="F89" s="6">
        <v>616.17722396962574</v>
      </c>
      <c r="G89" s="6">
        <v>154.76742697780972</v>
      </c>
      <c r="H89" s="6">
        <v>9.7940026013520001</v>
      </c>
      <c r="I89" s="6">
        <v>133.90133632354409</v>
      </c>
      <c r="J89" s="6">
        <v>31.23221820174378</v>
      </c>
      <c r="K89" s="6">
        <v>30.815104144060001</v>
      </c>
      <c r="L89" s="6">
        <v>30.096915452122811</v>
      </c>
      <c r="M89" s="4">
        <v>3.3136715478771883</v>
      </c>
      <c r="N89" s="101">
        <v>1847.8607591353868</v>
      </c>
      <c r="O89" s="101"/>
      <c r="P89" s="101"/>
      <c r="Q89" s="140"/>
      <c r="R89" s="101"/>
      <c r="S89" s="140"/>
      <c r="T89" s="140"/>
      <c r="U89" s="140"/>
    </row>
    <row r="90" spans="5:23">
      <c r="E90" s="6">
        <v>1182.7608852554188</v>
      </c>
      <c r="F90" s="6">
        <v>805.95440571094503</v>
      </c>
      <c r="G90" s="6">
        <v>156.00303309331207</v>
      </c>
      <c r="H90" s="6">
        <v>10.427459544003</v>
      </c>
      <c r="I90" s="6">
        <v>160.92281248477389</v>
      </c>
      <c r="J90" s="6">
        <v>34.245846255525201</v>
      </c>
      <c r="K90" s="6">
        <v>37.25317312064</v>
      </c>
      <c r="L90" s="6">
        <v>29.256239137801682</v>
      </c>
      <c r="M90" s="4">
        <v>4.2977488621983149</v>
      </c>
      <c r="N90" s="101">
        <v>2421.1216034646177</v>
      </c>
      <c r="O90" s="101"/>
      <c r="P90" s="101"/>
      <c r="Q90" s="140"/>
      <c r="R90" s="101"/>
      <c r="S90" s="140"/>
      <c r="T90" s="140"/>
      <c r="U90" s="140"/>
    </row>
    <row r="91" spans="5:23">
      <c r="E91" s="6">
        <v>1488.7883362355278</v>
      </c>
      <c r="F91" s="6">
        <v>773.44305878008493</v>
      </c>
      <c r="G91" s="6">
        <v>234.08025783732467</v>
      </c>
      <c r="H91" s="6">
        <v>8.5680925189300012</v>
      </c>
      <c r="I91" s="6">
        <v>182.00144615688052</v>
      </c>
      <c r="J91" s="6">
        <v>31.376335977625772</v>
      </c>
      <c r="K91" s="6">
        <v>35.787302400564002</v>
      </c>
      <c r="L91" s="6">
        <v>37.270560601099298</v>
      </c>
      <c r="M91" s="4">
        <v>2.8932623989007027</v>
      </c>
      <c r="N91" s="101">
        <v>2794.208652906937</v>
      </c>
      <c r="O91" s="101"/>
      <c r="P91" s="101"/>
      <c r="Q91" s="140"/>
      <c r="R91" s="101"/>
      <c r="S91" s="140"/>
      <c r="T91" s="140"/>
      <c r="U91" s="140"/>
    </row>
    <row r="92" spans="5:23">
      <c r="M92" s="4"/>
      <c r="N92" s="101"/>
      <c r="O92" s="101"/>
      <c r="P92" s="101"/>
      <c r="Q92" s="140"/>
      <c r="R92" s="101"/>
      <c r="S92" s="140"/>
      <c r="T92" s="140"/>
      <c r="U92" s="140"/>
    </row>
    <row r="93" spans="5:23">
      <c r="M93" s="4"/>
      <c r="N93" s="101"/>
      <c r="O93" s="101"/>
      <c r="P93" s="101"/>
      <c r="Q93" s="140"/>
      <c r="R93" s="101"/>
      <c r="S93" s="140"/>
      <c r="T93" s="140"/>
      <c r="U93" s="140"/>
    </row>
    <row r="94" spans="5:23">
      <c r="N94" s="101"/>
      <c r="O94" s="101"/>
      <c r="P94" s="101"/>
      <c r="Q94" s="140"/>
      <c r="R94" s="101"/>
      <c r="S94" s="140"/>
      <c r="T94" s="140"/>
      <c r="U94" s="140"/>
    </row>
    <row r="95" spans="5:23">
      <c r="N95" s="142"/>
      <c r="O95" s="142"/>
      <c r="P95" s="142"/>
      <c r="Q95" s="142"/>
      <c r="R95" s="142"/>
      <c r="S95" s="142"/>
      <c r="T95" s="142"/>
      <c r="U95" s="142"/>
    </row>
    <row r="103" spans="14:22">
      <c r="N103" s="4" t="s">
        <v>139</v>
      </c>
      <c r="O103" s="4">
        <v>187</v>
      </c>
      <c r="P103" s="4">
        <v>478</v>
      </c>
      <c r="Q103" s="4">
        <v>94</v>
      </c>
      <c r="R103" s="4">
        <v>0.4</v>
      </c>
      <c r="S103" s="4">
        <v>52</v>
      </c>
      <c r="T103" s="4">
        <v>1.3</v>
      </c>
      <c r="U103" s="4">
        <v>1.4</v>
      </c>
      <c r="V103" s="4">
        <v>1.6</v>
      </c>
    </row>
    <row r="104" spans="14:22">
      <c r="N104" s="4" t="s">
        <v>166</v>
      </c>
      <c r="O104" s="4">
        <v>220</v>
      </c>
      <c r="P104" s="4">
        <v>491</v>
      </c>
      <c r="Q104" s="4">
        <v>111</v>
      </c>
      <c r="R104" s="4">
        <v>0.5</v>
      </c>
      <c r="S104" s="4">
        <v>78</v>
      </c>
      <c r="T104" s="4">
        <v>1.4</v>
      </c>
      <c r="U104" s="4">
        <v>0.7</v>
      </c>
      <c r="V104" s="4">
        <v>1.7</v>
      </c>
    </row>
    <row r="105" spans="14:22">
      <c r="N105" s="4" t="s">
        <v>141</v>
      </c>
      <c r="O105" s="4">
        <v>193</v>
      </c>
      <c r="P105" s="4">
        <v>475</v>
      </c>
      <c r="Q105" s="4">
        <v>98</v>
      </c>
      <c r="R105" s="4">
        <v>0.6</v>
      </c>
      <c r="S105" s="4">
        <v>40</v>
      </c>
      <c r="T105" s="4">
        <v>1.8</v>
      </c>
      <c r="U105" s="4">
        <v>1.3</v>
      </c>
      <c r="V105" s="4">
        <v>2</v>
      </c>
    </row>
    <row r="106" spans="14:22">
      <c r="N106" s="4" t="s">
        <v>142</v>
      </c>
      <c r="O106" s="4">
        <v>199</v>
      </c>
      <c r="P106" s="4">
        <v>481</v>
      </c>
      <c r="Q106" s="4">
        <v>71</v>
      </c>
      <c r="R106" s="4">
        <v>0.5</v>
      </c>
      <c r="S106" s="4">
        <v>58</v>
      </c>
      <c r="T106" s="4">
        <v>1.8</v>
      </c>
      <c r="U106" s="4">
        <v>1.5</v>
      </c>
      <c r="V106" s="4">
        <v>1.4</v>
      </c>
    </row>
    <row r="107" spans="14:22">
      <c r="N107" s="4" t="s">
        <v>143</v>
      </c>
      <c r="O107" s="4">
        <v>224</v>
      </c>
      <c r="P107" s="4">
        <v>479</v>
      </c>
      <c r="Q107" s="4">
        <v>126</v>
      </c>
      <c r="R107" s="4">
        <v>0.6</v>
      </c>
      <c r="S107" s="4">
        <v>75</v>
      </c>
      <c r="T107" s="4">
        <v>1.7</v>
      </c>
      <c r="U107" s="4">
        <v>1.2</v>
      </c>
      <c r="V107" s="4">
        <v>1.9</v>
      </c>
    </row>
    <row r="108" spans="14:22">
      <c r="N108" s="4" t="s">
        <v>144</v>
      </c>
      <c r="O108" s="4">
        <v>234</v>
      </c>
      <c r="P108" s="4">
        <v>522</v>
      </c>
      <c r="Q108" s="4">
        <v>105</v>
      </c>
      <c r="R108" s="4">
        <v>0.5</v>
      </c>
      <c r="S108" s="4">
        <v>70</v>
      </c>
      <c r="T108" s="4">
        <v>1.4</v>
      </c>
      <c r="U108" s="4">
        <v>1.7</v>
      </c>
      <c r="V108" s="4">
        <v>1.7</v>
      </c>
    </row>
  </sheetData>
  <mergeCells count="6">
    <mergeCell ref="Z4:AA4"/>
    <mergeCell ref="F4:L4"/>
    <mergeCell ref="D74:AB74"/>
    <mergeCell ref="D75:AB75"/>
    <mergeCell ref="D77:AB77"/>
    <mergeCell ref="D72:AB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653" t="s">
        <v>186</v>
      </c>
      <c r="C2" s="653"/>
      <c r="D2" s="653"/>
      <c r="E2" s="653"/>
      <c r="F2" s="653"/>
      <c r="G2" s="653"/>
    </row>
    <row r="3" spans="2:8">
      <c r="B3" s="653" t="s">
        <v>185</v>
      </c>
      <c r="C3" s="653"/>
      <c r="D3" s="653"/>
      <c r="E3" s="653"/>
      <c r="F3" s="653"/>
      <c r="G3" s="653"/>
    </row>
    <row r="5" spans="2:8" ht="33.75">
      <c r="B5" s="90"/>
      <c r="C5" s="91" t="s">
        <v>130</v>
      </c>
      <c r="D5" s="90" t="s">
        <v>131</v>
      </c>
      <c r="E5" s="90" t="s">
        <v>132</v>
      </c>
      <c r="F5" s="92" t="s">
        <v>133</v>
      </c>
      <c r="G5" s="92" t="s">
        <v>134</v>
      </c>
      <c r="H5" s="92" t="s">
        <v>56</v>
      </c>
    </row>
    <row r="8" spans="2:8">
      <c r="B8" s="64">
        <v>2011</v>
      </c>
      <c r="C8" s="65" t="s">
        <v>135</v>
      </c>
      <c r="D8" s="66" t="s">
        <v>136</v>
      </c>
      <c r="E8" s="66">
        <v>74.252005180000012</v>
      </c>
      <c r="F8" s="66" t="s">
        <v>55</v>
      </c>
      <c r="G8" s="67" t="s">
        <v>55</v>
      </c>
      <c r="H8" s="67">
        <f>SUM(D8:G8)</f>
        <v>74.252005180000012</v>
      </c>
    </row>
    <row r="9" spans="2:8">
      <c r="B9" s="68"/>
      <c r="C9" s="69" t="s">
        <v>137</v>
      </c>
      <c r="D9" s="70">
        <v>5.07822101</v>
      </c>
      <c r="E9" s="70">
        <v>70.916692009999991</v>
      </c>
      <c r="F9" s="70">
        <v>5.4546779699999997</v>
      </c>
      <c r="G9" s="71" t="s">
        <v>55</v>
      </c>
      <c r="H9" s="71">
        <f t="shared" ref="H9:H61" si="0">SUM(D9:G9)</f>
        <v>81.44959098999999</v>
      </c>
    </row>
    <row r="10" spans="2:8">
      <c r="B10" s="72"/>
      <c r="C10" s="73" t="s">
        <v>138</v>
      </c>
      <c r="D10" s="74">
        <v>53.582341989999996</v>
      </c>
      <c r="E10" s="74">
        <v>0.95393199000000006</v>
      </c>
      <c r="F10" s="74">
        <v>65.223550990000007</v>
      </c>
      <c r="G10" s="75">
        <v>135.62538000999999</v>
      </c>
      <c r="H10" s="75">
        <f t="shared" si="0"/>
        <v>255.38520498</v>
      </c>
    </row>
    <row r="11" spans="2:8">
      <c r="B11" s="125"/>
      <c r="C11" s="123" t="s">
        <v>56</v>
      </c>
      <c r="D11" s="126">
        <f>SUM(D8:D10)</f>
        <v>58.660562999999996</v>
      </c>
      <c r="E11" s="126">
        <f t="shared" ref="E11:G11" si="1">SUM(E8:E10)</f>
        <v>146.12262917999999</v>
      </c>
      <c r="F11" s="126">
        <f t="shared" si="1"/>
        <v>70.678228960000013</v>
      </c>
      <c r="G11" s="126">
        <f t="shared" si="1"/>
        <v>135.62538000999999</v>
      </c>
      <c r="H11" s="126">
        <f t="shared" si="0"/>
        <v>411.08680114999993</v>
      </c>
    </row>
    <row r="12" spans="2:8">
      <c r="B12" s="64">
        <v>2012</v>
      </c>
      <c r="C12" s="65" t="s">
        <v>139</v>
      </c>
      <c r="D12" s="66">
        <v>62.824097009999996</v>
      </c>
      <c r="E12" s="66">
        <v>4.1418440200000006</v>
      </c>
      <c r="F12" s="66">
        <v>74.358613950000006</v>
      </c>
      <c r="G12" s="67">
        <v>81.362797069999985</v>
      </c>
      <c r="H12" s="67">
        <f t="shared" si="0"/>
        <v>222.68735205000002</v>
      </c>
    </row>
    <row r="13" spans="2:8">
      <c r="B13" s="68"/>
      <c r="C13" s="69" t="s">
        <v>140</v>
      </c>
      <c r="D13" s="70">
        <v>48.167363980000005</v>
      </c>
      <c r="E13" s="70">
        <v>0.10188</v>
      </c>
      <c r="F13" s="70">
        <v>60.340161020000004</v>
      </c>
      <c r="G13" s="71">
        <v>48.651877030000001</v>
      </c>
      <c r="H13" s="71">
        <f t="shared" si="0"/>
        <v>157.26128203000002</v>
      </c>
    </row>
    <row r="14" spans="2:8">
      <c r="B14" s="68"/>
      <c r="C14" s="69" t="s">
        <v>141</v>
      </c>
      <c r="D14" s="70">
        <v>9.1524989899999998</v>
      </c>
      <c r="E14" s="70">
        <v>0.37464199999999998</v>
      </c>
      <c r="F14" s="70">
        <v>9.9011580099999996</v>
      </c>
      <c r="G14" s="71">
        <v>63.045594969999996</v>
      </c>
      <c r="H14" s="71">
        <f t="shared" si="0"/>
        <v>82.473893969999992</v>
      </c>
    </row>
    <row r="15" spans="2:8">
      <c r="B15" s="68"/>
      <c r="C15" s="69" t="s">
        <v>142</v>
      </c>
      <c r="D15" s="70" t="s">
        <v>136</v>
      </c>
      <c r="E15" s="70">
        <v>0.65635500000000002</v>
      </c>
      <c r="F15" s="70" t="s">
        <v>55</v>
      </c>
      <c r="G15" s="71" t="s">
        <v>55</v>
      </c>
      <c r="H15" s="71">
        <f t="shared" si="0"/>
        <v>0.65635500000000002</v>
      </c>
    </row>
    <row r="16" spans="2:8">
      <c r="B16" s="68"/>
      <c r="C16" s="69" t="s">
        <v>143</v>
      </c>
      <c r="D16" s="70">
        <v>39.030414999999998</v>
      </c>
      <c r="E16" s="70">
        <v>1.0892379699999999</v>
      </c>
      <c r="F16" s="70">
        <v>49.080779019999994</v>
      </c>
      <c r="G16" s="71">
        <v>145.60501001</v>
      </c>
      <c r="H16" s="71">
        <f t="shared" si="0"/>
        <v>234.805442</v>
      </c>
    </row>
    <row r="17" spans="2:8">
      <c r="B17" s="68"/>
      <c r="C17" s="69" t="s">
        <v>144</v>
      </c>
      <c r="D17" s="70">
        <v>79.399479990000003</v>
      </c>
      <c r="E17" s="70">
        <v>0.66559897000000001</v>
      </c>
      <c r="F17" s="70">
        <v>102.48355596000002</v>
      </c>
      <c r="G17" s="71">
        <v>107.716645</v>
      </c>
      <c r="H17" s="71">
        <f t="shared" si="0"/>
        <v>290.26527992000001</v>
      </c>
    </row>
    <row r="18" spans="2:8">
      <c r="B18" s="68"/>
      <c r="C18" s="69" t="s">
        <v>145</v>
      </c>
      <c r="D18" s="70" t="s">
        <v>136</v>
      </c>
      <c r="E18" s="70">
        <v>0.35561801999999998</v>
      </c>
      <c r="F18" s="70">
        <v>0.39148200000000005</v>
      </c>
      <c r="G18" s="71" t="s">
        <v>55</v>
      </c>
      <c r="H18" s="71">
        <f t="shared" si="0"/>
        <v>0.74710001999999998</v>
      </c>
    </row>
    <row r="19" spans="2:8">
      <c r="B19" s="68"/>
      <c r="C19" s="69" t="s">
        <v>146</v>
      </c>
      <c r="D19" s="70">
        <v>18.247289000000002</v>
      </c>
      <c r="E19" s="70">
        <v>1.148998</v>
      </c>
      <c r="F19" s="70">
        <v>25.069594939999998</v>
      </c>
      <c r="G19" s="71" t="s">
        <v>55</v>
      </c>
      <c r="H19" s="71">
        <f t="shared" si="0"/>
        <v>44.465881940000003</v>
      </c>
    </row>
    <row r="20" spans="2:8">
      <c r="B20" s="68"/>
      <c r="C20" s="69" t="s">
        <v>147</v>
      </c>
      <c r="D20" s="70">
        <v>96.126011009999985</v>
      </c>
      <c r="E20" s="70">
        <v>1.207028</v>
      </c>
      <c r="F20" s="70">
        <v>124.00815412</v>
      </c>
      <c r="G20" s="71">
        <v>274.66685699999999</v>
      </c>
      <c r="H20" s="71">
        <f t="shared" si="0"/>
        <v>496.00805012999996</v>
      </c>
    </row>
    <row r="21" spans="2:8">
      <c r="B21" s="68"/>
      <c r="C21" s="69" t="s">
        <v>135</v>
      </c>
      <c r="D21" s="70" t="s">
        <v>136</v>
      </c>
      <c r="E21" s="70">
        <v>1.6384880000000002</v>
      </c>
      <c r="F21" s="70" t="s">
        <v>55</v>
      </c>
      <c r="G21" s="71" t="s">
        <v>55</v>
      </c>
      <c r="H21" s="71">
        <f t="shared" si="0"/>
        <v>1.6384880000000002</v>
      </c>
    </row>
    <row r="22" spans="2:8">
      <c r="B22" s="68"/>
      <c r="C22" s="69" t="s">
        <v>137</v>
      </c>
      <c r="D22" s="70">
        <v>37.156631010000005</v>
      </c>
      <c r="E22" s="70">
        <v>1.271609</v>
      </c>
      <c r="F22" s="70">
        <v>54.745559030000003</v>
      </c>
      <c r="G22" s="71" t="s">
        <v>55</v>
      </c>
      <c r="H22" s="71">
        <f t="shared" si="0"/>
        <v>93.173799040000006</v>
      </c>
    </row>
    <row r="23" spans="2:8">
      <c r="B23" s="72"/>
      <c r="C23" s="73" t="s">
        <v>148</v>
      </c>
      <c r="D23" s="74">
        <v>51.55153301</v>
      </c>
      <c r="E23" s="74">
        <v>5.9597000000000004E-2</v>
      </c>
      <c r="F23" s="74">
        <v>71.292634950000007</v>
      </c>
      <c r="G23" s="75">
        <v>220.61931699000002</v>
      </c>
      <c r="H23" s="75">
        <f t="shared" si="0"/>
        <v>343.52308195000001</v>
      </c>
    </row>
    <row r="24" spans="2:8">
      <c r="B24" s="125"/>
      <c r="C24" s="123" t="s">
        <v>56</v>
      </c>
      <c r="D24" s="126">
        <f>SUM(D12:D23)</f>
        <v>441.65531900000008</v>
      </c>
      <c r="E24" s="126">
        <f t="shared" ref="E24:G24" si="2">SUM(E12:E23)</f>
        <v>12.710895980000002</v>
      </c>
      <c r="F24" s="126">
        <f t="shared" si="2"/>
        <v>571.671693</v>
      </c>
      <c r="G24" s="126">
        <f t="shared" si="2"/>
        <v>941.66809807000004</v>
      </c>
      <c r="H24" s="126">
        <f t="shared" si="0"/>
        <v>1967.70600605</v>
      </c>
    </row>
    <row r="25" spans="2:8">
      <c r="B25" s="64">
        <v>2013</v>
      </c>
      <c r="C25" s="65" t="s">
        <v>139</v>
      </c>
      <c r="D25" s="66">
        <v>7.6820100000000004E-3</v>
      </c>
      <c r="E25" s="66">
        <v>1.6654300100000001</v>
      </c>
      <c r="F25" s="66">
        <v>0.67418499999999992</v>
      </c>
      <c r="G25" s="67">
        <v>0</v>
      </c>
      <c r="H25" s="67">
        <f t="shared" si="0"/>
        <v>2.3472970200000001</v>
      </c>
    </row>
    <row r="26" spans="2:8">
      <c r="B26" s="68"/>
      <c r="C26" s="69" t="s">
        <v>140</v>
      </c>
      <c r="D26" s="70">
        <v>21.660934000000001</v>
      </c>
      <c r="E26" s="70">
        <v>2.360214</v>
      </c>
      <c r="F26" s="70">
        <v>33.753632039999999</v>
      </c>
      <c r="G26" s="71">
        <v>5.4566549999999996</v>
      </c>
      <c r="H26" s="71">
        <f t="shared" si="0"/>
        <v>63.231435039999994</v>
      </c>
    </row>
    <row r="27" spans="2:8">
      <c r="B27" s="68"/>
      <c r="C27" s="69" t="s">
        <v>141</v>
      </c>
      <c r="D27" s="70">
        <v>65.725545979999993</v>
      </c>
      <c r="E27" s="70">
        <v>1.359478</v>
      </c>
      <c r="F27" s="70">
        <v>90.361466989999997</v>
      </c>
      <c r="G27" s="71">
        <v>293.31292001999998</v>
      </c>
      <c r="H27" s="71">
        <f t="shared" si="0"/>
        <v>450.75941098999999</v>
      </c>
    </row>
    <row r="28" spans="2:8">
      <c r="B28" s="68"/>
      <c r="C28" s="69" t="s">
        <v>121</v>
      </c>
      <c r="D28" s="70">
        <v>1.3670899599999999</v>
      </c>
      <c r="E28" s="70">
        <v>0.489813</v>
      </c>
      <c r="F28" s="70">
        <v>0.87217999999999996</v>
      </c>
      <c r="G28" s="71">
        <v>1.9000000000000001E-5</v>
      </c>
      <c r="H28" s="71">
        <f t="shared" si="0"/>
        <v>2.7291019599999999</v>
      </c>
    </row>
    <row r="29" spans="2:8">
      <c r="B29" s="68"/>
      <c r="C29" s="69" t="s">
        <v>143</v>
      </c>
      <c r="D29" s="70">
        <v>23.826887970000001</v>
      </c>
      <c r="E29" s="70">
        <v>0.68775702000000005</v>
      </c>
      <c r="F29" s="70">
        <v>34.449959069999998</v>
      </c>
      <c r="G29" s="71">
        <v>132.62300809000001</v>
      </c>
      <c r="H29" s="71">
        <f t="shared" si="0"/>
        <v>191.58761215000001</v>
      </c>
    </row>
    <row r="30" spans="2:8">
      <c r="B30" s="68"/>
      <c r="C30" s="69" t="s">
        <v>144</v>
      </c>
      <c r="D30" s="70">
        <v>73.42502300999999</v>
      </c>
      <c r="E30" s="70">
        <v>0.47390100000000002</v>
      </c>
      <c r="F30" s="70">
        <v>112.57678302000001</v>
      </c>
      <c r="G30" s="71">
        <v>20.224245</v>
      </c>
      <c r="H30" s="71">
        <f t="shared" si="0"/>
        <v>206.69995202999999</v>
      </c>
    </row>
    <row r="31" spans="2:8">
      <c r="B31" s="68"/>
      <c r="C31" s="69" t="s">
        <v>145</v>
      </c>
      <c r="D31" s="70">
        <v>0</v>
      </c>
      <c r="E31" s="70">
        <v>0.63022696999999994</v>
      </c>
      <c r="F31" s="70">
        <v>0.32477</v>
      </c>
      <c r="G31" s="71">
        <v>0</v>
      </c>
      <c r="H31" s="71">
        <f t="shared" si="0"/>
        <v>0.95499696999999995</v>
      </c>
    </row>
    <row r="32" spans="2:8">
      <c r="B32" s="68"/>
      <c r="C32" s="69" t="s">
        <v>149</v>
      </c>
      <c r="D32" s="70">
        <v>25.174167000000001</v>
      </c>
      <c r="E32" s="70">
        <v>0.69820694999999999</v>
      </c>
      <c r="F32" s="70">
        <v>45.54200307</v>
      </c>
      <c r="G32" s="71">
        <v>72.417529980000012</v>
      </c>
      <c r="H32" s="71">
        <f t="shared" si="0"/>
        <v>143.831907</v>
      </c>
    </row>
    <row r="33" spans="2:8">
      <c r="B33" s="68"/>
      <c r="C33" s="69" t="s">
        <v>150</v>
      </c>
      <c r="D33" s="70">
        <v>41.106206010000008</v>
      </c>
      <c r="E33" s="70">
        <v>0.65959699999999999</v>
      </c>
      <c r="F33" s="70">
        <v>60.56780002</v>
      </c>
      <c r="G33" s="71">
        <v>96.463214010000016</v>
      </c>
      <c r="H33" s="71">
        <f t="shared" si="0"/>
        <v>198.79681704000001</v>
      </c>
    </row>
    <row r="34" spans="2:8">
      <c r="B34" s="68"/>
      <c r="C34" s="69" t="s">
        <v>151</v>
      </c>
      <c r="D34" s="70">
        <v>3.9786000000000002E-2</v>
      </c>
      <c r="E34" s="70">
        <v>0.80451007999999991</v>
      </c>
      <c r="F34" s="70">
        <v>1.1600559499999998</v>
      </c>
      <c r="G34" s="71">
        <v>0.2</v>
      </c>
      <c r="H34" s="71">
        <f t="shared" si="0"/>
        <v>2.2043520299999999</v>
      </c>
    </row>
    <row r="35" spans="2:8">
      <c r="B35" s="68"/>
      <c r="C35" s="69" t="s">
        <v>137</v>
      </c>
      <c r="D35" s="70">
        <v>13.09331203</v>
      </c>
      <c r="E35" s="70">
        <v>0.6853490000000001</v>
      </c>
      <c r="F35" s="70">
        <v>20.488748059999999</v>
      </c>
      <c r="G35" s="71">
        <v>178.25462704</v>
      </c>
      <c r="H35" s="71">
        <f t="shared" si="0"/>
        <v>212.52203613</v>
      </c>
    </row>
    <row r="36" spans="2:8">
      <c r="B36" s="72"/>
      <c r="C36" s="73" t="s">
        <v>138</v>
      </c>
      <c r="D36" s="74">
        <v>71.55782400999999</v>
      </c>
      <c r="E36" s="74">
        <v>1.3957080000000002</v>
      </c>
      <c r="F36" s="74">
        <v>104.59380802</v>
      </c>
      <c r="G36" s="75">
        <v>10.52248393</v>
      </c>
      <c r="H36" s="75">
        <f t="shared" si="0"/>
        <v>188.06982395999998</v>
      </c>
    </row>
    <row r="37" spans="2:8">
      <c r="B37" s="125"/>
      <c r="C37" s="123" t="s">
        <v>56</v>
      </c>
      <c r="D37" s="126">
        <f>SUM(D25:D36)</f>
        <v>336.98445797999995</v>
      </c>
      <c r="E37" s="126">
        <f t="shared" ref="E37:G37" si="3">SUM(E25:E36)</f>
        <v>11.910191030000002</v>
      </c>
      <c r="F37" s="126">
        <f t="shared" si="3"/>
        <v>505.36539124000001</v>
      </c>
      <c r="G37" s="126">
        <f t="shared" si="3"/>
        <v>809.47470207000003</v>
      </c>
      <c r="H37" s="126">
        <f t="shared" si="0"/>
        <v>1663.7347423199999</v>
      </c>
    </row>
    <row r="38" spans="2:8">
      <c r="B38" s="64">
        <v>2014</v>
      </c>
      <c r="C38" s="65" t="s">
        <v>139</v>
      </c>
      <c r="D38" s="66" t="s">
        <v>55</v>
      </c>
      <c r="E38" s="66">
        <v>1.3267860900000001</v>
      </c>
      <c r="F38" s="66" t="s">
        <v>55</v>
      </c>
      <c r="G38" s="67" t="s">
        <v>55</v>
      </c>
      <c r="H38" s="67">
        <f t="shared" si="0"/>
        <v>1.3267860900000001</v>
      </c>
    </row>
    <row r="39" spans="2:8">
      <c r="B39" s="68"/>
      <c r="C39" s="69" t="s">
        <v>140</v>
      </c>
      <c r="D39" s="70">
        <v>10.899421019999998</v>
      </c>
      <c r="E39" s="70">
        <v>0.32034800000000002</v>
      </c>
      <c r="F39" s="70">
        <v>15.217180990000001</v>
      </c>
      <c r="G39" s="71">
        <v>55.58428601</v>
      </c>
      <c r="H39" s="71">
        <f t="shared" si="0"/>
        <v>82.021236020000003</v>
      </c>
    </row>
    <row r="40" spans="2:8">
      <c r="B40" s="68"/>
      <c r="C40" s="69" t="s">
        <v>141</v>
      </c>
      <c r="D40" s="70">
        <v>61.024490990000004</v>
      </c>
      <c r="E40" s="70">
        <v>0.82191999999999998</v>
      </c>
      <c r="F40" s="70">
        <v>98.17055302</v>
      </c>
      <c r="G40" s="71">
        <v>182.77540000999997</v>
      </c>
      <c r="H40" s="71">
        <f t="shared" si="0"/>
        <v>342.79236401999998</v>
      </c>
    </row>
    <row r="41" spans="2:8">
      <c r="B41" s="68"/>
      <c r="C41" s="69" t="s">
        <v>142</v>
      </c>
      <c r="D41" s="70">
        <v>3.6859999999999997E-2</v>
      </c>
      <c r="E41" s="70">
        <v>0.92506001000000004</v>
      </c>
      <c r="F41" s="70">
        <v>7.8101000000000004E-2</v>
      </c>
      <c r="G41" s="71">
        <v>3.8099999999999999E-4</v>
      </c>
      <c r="H41" s="71">
        <f t="shared" si="0"/>
        <v>1.04040201</v>
      </c>
    </row>
    <row r="42" spans="2:8">
      <c r="B42" s="68"/>
      <c r="C42" s="69" t="s">
        <v>143</v>
      </c>
      <c r="D42" s="70">
        <v>38.302218000000018</v>
      </c>
      <c r="E42" s="70">
        <v>42.345388</v>
      </c>
      <c r="F42" s="70">
        <v>54.057368050000008</v>
      </c>
      <c r="G42" s="71">
        <v>1.9800000000000002E-4</v>
      </c>
      <c r="H42" s="71">
        <f t="shared" si="0"/>
        <v>134.70517205000004</v>
      </c>
    </row>
    <row r="43" spans="2:8">
      <c r="B43" s="68"/>
      <c r="C43" s="69" t="s">
        <v>144</v>
      </c>
      <c r="D43" s="70">
        <v>64.771010009999998</v>
      </c>
      <c r="E43" s="70">
        <v>10.538568999999999</v>
      </c>
      <c r="F43" s="70">
        <v>88.058616010000009</v>
      </c>
      <c r="G43" s="71">
        <v>101.32263998000001</v>
      </c>
      <c r="H43" s="71">
        <f t="shared" si="0"/>
        <v>264.69083499999999</v>
      </c>
    </row>
    <row r="44" spans="2:8">
      <c r="B44" s="68"/>
      <c r="C44" s="69" t="s">
        <v>145</v>
      </c>
      <c r="D44" s="70" t="s">
        <v>55</v>
      </c>
      <c r="E44" s="70">
        <v>0.33582699999999999</v>
      </c>
      <c r="F44" s="70">
        <v>0.26256699999999999</v>
      </c>
      <c r="G44" s="71">
        <v>2.1699999999999999E-4</v>
      </c>
      <c r="H44" s="71">
        <f t="shared" si="0"/>
        <v>0.598611</v>
      </c>
    </row>
    <row r="45" spans="2:8">
      <c r="B45" s="68"/>
      <c r="C45" s="69" t="s">
        <v>146</v>
      </c>
      <c r="D45" s="70">
        <v>40.871275009999998</v>
      </c>
      <c r="E45" s="70">
        <v>11.906943</v>
      </c>
      <c r="F45" s="70">
        <v>46.515311079999996</v>
      </c>
      <c r="G45" s="71" t="s">
        <v>55</v>
      </c>
      <c r="H45" s="71">
        <f t="shared" si="0"/>
        <v>99.293529089999993</v>
      </c>
    </row>
    <row r="46" spans="2:8">
      <c r="B46" s="68"/>
      <c r="C46" s="69" t="s">
        <v>147</v>
      </c>
      <c r="D46" s="70">
        <v>45.749031000000002</v>
      </c>
      <c r="E46" s="70">
        <v>10.390864029999999</v>
      </c>
      <c r="F46" s="70">
        <v>76.482171969999996</v>
      </c>
      <c r="G46" s="71">
        <v>81.299084989999983</v>
      </c>
      <c r="H46" s="71">
        <f t="shared" si="0"/>
        <v>213.92115199</v>
      </c>
    </row>
    <row r="47" spans="2:8">
      <c r="B47" s="68"/>
      <c r="C47" s="69" t="s">
        <v>135</v>
      </c>
      <c r="D47" s="70" t="s">
        <v>55</v>
      </c>
      <c r="E47" s="70">
        <v>10.64740407</v>
      </c>
      <c r="F47" s="70">
        <v>0.13961199999999999</v>
      </c>
      <c r="G47" s="71">
        <v>1.9000000000000001E-5</v>
      </c>
      <c r="H47" s="71">
        <f t="shared" si="0"/>
        <v>10.78703507</v>
      </c>
    </row>
    <row r="48" spans="2:8">
      <c r="B48" s="68"/>
      <c r="C48" s="69" t="s">
        <v>137</v>
      </c>
      <c r="D48" s="70">
        <v>6.2949449999999993</v>
      </c>
      <c r="E48" s="70">
        <v>10.467304</v>
      </c>
      <c r="F48" s="70">
        <v>11.64411799</v>
      </c>
      <c r="G48" s="71">
        <v>31.104816010000004</v>
      </c>
      <c r="H48" s="71">
        <f t="shared" si="0"/>
        <v>59.511183000000003</v>
      </c>
    </row>
    <row r="49" spans="2:9">
      <c r="B49" s="72"/>
      <c r="C49" s="73" t="s">
        <v>148</v>
      </c>
      <c r="D49" s="74">
        <v>104.50301395999999</v>
      </c>
      <c r="E49" s="74">
        <v>20.614069000000001</v>
      </c>
      <c r="F49" s="74">
        <v>138.34492804000004</v>
      </c>
      <c r="G49" s="75">
        <v>83.019745959999995</v>
      </c>
      <c r="H49" s="75">
        <f t="shared" si="0"/>
        <v>346.48175695999998</v>
      </c>
    </row>
    <row r="50" spans="2:9">
      <c r="B50" s="125"/>
      <c r="C50" s="123" t="s">
        <v>56</v>
      </c>
      <c r="D50" s="126">
        <f>SUM(D38:D49)</f>
        <v>372.45226499</v>
      </c>
      <c r="E50" s="126">
        <f t="shared" ref="E50:G50" si="4">SUM(E38:E49)</f>
        <v>120.64048220000002</v>
      </c>
      <c r="F50" s="126">
        <f t="shared" si="4"/>
        <v>528.97052714999995</v>
      </c>
      <c r="G50" s="126">
        <f t="shared" si="4"/>
        <v>535.10678796000002</v>
      </c>
      <c r="H50" s="126">
        <f t="shared" si="0"/>
        <v>1557.1700622999999</v>
      </c>
    </row>
    <row r="51" spans="2:9">
      <c r="B51" s="64">
        <v>2015</v>
      </c>
      <c r="C51" s="65" t="s">
        <v>139</v>
      </c>
      <c r="D51" s="66" t="s">
        <v>55</v>
      </c>
      <c r="E51" s="66">
        <v>6.7580000000000001E-3</v>
      </c>
      <c r="F51" s="66">
        <v>4.6379999999999998E-3</v>
      </c>
      <c r="G51" s="67" t="s">
        <v>55</v>
      </c>
      <c r="H51" s="67">
        <f t="shared" si="0"/>
        <v>1.1396E-2</v>
      </c>
    </row>
    <row r="52" spans="2:9">
      <c r="B52" s="68"/>
      <c r="C52" s="69" t="s">
        <v>140</v>
      </c>
      <c r="D52" s="70">
        <v>21.104106980000001</v>
      </c>
      <c r="E52" s="70">
        <v>20.560317009999999</v>
      </c>
      <c r="F52" s="70">
        <v>27.443180969999997</v>
      </c>
      <c r="G52" s="71">
        <v>70.524554000000009</v>
      </c>
      <c r="H52" s="71">
        <f t="shared" si="0"/>
        <v>139.63215896000003</v>
      </c>
    </row>
    <row r="53" spans="2:9">
      <c r="B53" s="68"/>
      <c r="C53" s="69" t="s">
        <v>141</v>
      </c>
      <c r="D53" s="70">
        <v>39.545321969999996</v>
      </c>
      <c r="E53" s="70">
        <v>11.567159999999999</v>
      </c>
      <c r="F53" s="70">
        <v>68.441786059999998</v>
      </c>
      <c r="G53" s="71">
        <v>73.175221010000001</v>
      </c>
      <c r="H53" s="71">
        <f t="shared" si="0"/>
        <v>192.72948904</v>
      </c>
      <c r="I53" s="63"/>
    </row>
    <row r="54" spans="2:9">
      <c r="B54" s="68"/>
      <c r="C54" s="69" t="s">
        <v>142</v>
      </c>
      <c r="D54" s="70" t="s">
        <v>55</v>
      </c>
      <c r="E54" s="70">
        <v>16.368392979999999</v>
      </c>
      <c r="F54" s="70" t="s">
        <v>55</v>
      </c>
      <c r="G54" s="71">
        <v>2.0000000000000002E-5</v>
      </c>
      <c r="H54" s="71">
        <f t="shared" si="0"/>
        <v>16.368412979999999</v>
      </c>
      <c r="I54" s="63"/>
    </row>
    <row r="55" spans="2:9">
      <c r="B55" s="68"/>
      <c r="C55" s="69" t="s">
        <v>143</v>
      </c>
      <c r="D55" s="70">
        <v>17.089969980000003</v>
      </c>
      <c r="E55" s="70">
        <v>17.583893009999997</v>
      </c>
      <c r="F55" s="70">
        <v>16.96176904</v>
      </c>
      <c r="G55" s="71">
        <v>48.619993999999998</v>
      </c>
      <c r="H55" s="71">
        <f t="shared" si="0"/>
        <v>100.25562603</v>
      </c>
      <c r="I55" s="63"/>
    </row>
    <row r="56" spans="2:9">
      <c r="B56" s="68"/>
      <c r="C56" s="69" t="s">
        <v>144</v>
      </c>
      <c r="D56" s="70">
        <v>32.906866999999998</v>
      </c>
      <c r="E56" s="70">
        <v>19.527011039999998</v>
      </c>
      <c r="F56" s="70">
        <v>63.153355050000002</v>
      </c>
      <c r="G56" s="71">
        <v>1.2717000000000001E-2</v>
      </c>
      <c r="H56" s="71">
        <f t="shared" si="0"/>
        <v>115.59995008999999</v>
      </c>
      <c r="I56" s="63"/>
    </row>
    <row r="57" spans="2:9">
      <c r="B57" s="68"/>
      <c r="C57" s="69" t="s">
        <v>145</v>
      </c>
      <c r="D57" s="70">
        <v>4.5823999999999997E-2</v>
      </c>
      <c r="E57" s="70">
        <v>21.45757699</v>
      </c>
      <c r="F57" s="70">
        <v>0.34621499999999999</v>
      </c>
      <c r="G57" s="71">
        <v>5.2659999999999998E-3</v>
      </c>
      <c r="H57" s="71">
        <f t="shared" si="0"/>
        <v>21.854881989999999</v>
      </c>
      <c r="I57" s="63"/>
    </row>
    <row r="58" spans="2:9">
      <c r="B58" s="68"/>
      <c r="C58" s="69" t="s">
        <v>149</v>
      </c>
      <c r="D58" s="70">
        <v>22.478963090000001</v>
      </c>
      <c r="E58" s="70">
        <v>17.745928980000002</v>
      </c>
      <c r="F58" s="70">
        <v>24.046518980000002</v>
      </c>
      <c r="G58" s="71">
        <v>28.710903979999998</v>
      </c>
      <c r="H58" s="71">
        <f t="shared" si="0"/>
        <v>92.982315030000009</v>
      </c>
      <c r="I58" s="63"/>
    </row>
    <row r="59" spans="2:9">
      <c r="B59" s="68"/>
      <c r="C59" s="69" t="s">
        <v>156</v>
      </c>
      <c r="D59" s="70">
        <v>34.952205970000001</v>
      </c>
      <c r="E59" s="70">
        <v>25.846466009999997</v>
      </c>
      <c r="F59" s="70">
        <v>69.470865990000007</v>
      </c>
      <c r="G59" s="71">
        <v>63.415780930000004</v>
      </c>
      <c r="H59" s="71">
        <f t="shared" si="0"/>
        <v>193.6853189</v>
      </c>
      <c r="I59" s="63"/>
    </row>
    <row r="60" spans="2:9">
      <c r="B60" s="68"/>
      <c r="C60" s="69" t="s">
        <v>151</v>
      </c>
      <c r="D60" s="70">
        <v>0.65587099000000004</v>
      </c>
      <c r="E60" s="70">
        <v>8.1258590000000002</v>
      </c>
      <c r="F60" s="70">
        <v>0.90228700000000006</v>
      </c>
      <c r="G60" s="71" t="s">
        <v>55</v>
      </c>
      <c r="H60" s="71">
        <f t="shared" si="0"/>
        <v>9.6840169899999999</v>
      </c>
      <c r="I60" s="63"/>
    </row>
    <row r="61" spans="2:9">
      <c r="B61" s="68"/>
      <c r="C61" s="69" t="s">
        <v>137</v>
      </c>
      <c r="D61" s="70">
        <v>3.9933909999999999</v>
      </c>
      <c r="E61" s="70">
        <v>24.51756</v>
      </c>
      <c r="F61" s="70">
        <v>22.891978910000002</v>
      </c>
      <c r="G61" s="71">
        <v>13.276207990000001</v>
      </c>
      <c r="H61" s="71">
        <f t="shared" si="0"/>
        <v>64.679137900000001</v>
      </c>
      <c r="I61" s="63"/>
    </row>
    <row r="62" spans="2:9">
      <c r="B62" s="72"/>
      <c r="C62" s="73" t="s">
        <v>148</v>
      </c>
      <c r="D62" s="74">
        <v>35.403344019999999</v>
      </c>
      <c r="E62" s="74">
        <v>15.398918</v>
      </c>
      <c r="F62" s="74">
        <v>58.496908980000008</v>
      </c>
      <c r="G62" s="75">
        <v>46.422501979999993</v>
      </c>
      <c r="H62" s="75">
        <f>SUM(D62:G62)</f>
        <v>155.72167297999999</v>
      </c>
      <c r="I62" s="63"/>
    </row>
    <row r="63" spans="2:9">
      <c r="B63" s="122"/>
      <c r="C63" s="123" t="s">
        <v>56</v>
      </c>
      <c r="D63" s="124">
        <f>SUM(D51:D62)</f>
        <v>208.17586499999999</v>
      </c>
      <c r="E63" s="124">
        <f t="shared" ref="E63:G63" si="5">SUM(E51:E62)</f>
        <v>198.70584102000001</v>
      </c>
      <c r="F63" s="124">
        <f t="shared" si="5"/>
        <v>352.15950397999995</v>
      </c>
      <c r="G63" s="124">
        <f t="shared" si="5"/>
        <v>344.16316688999996</v>
      </c>
      <c r="H63" s="124">
        <f>SUM(H51:H62)</f>
        <v>1103.20437689</v>
      </c>
    </row>
    <row r="64" spans="2:9">
      <c r="B64" s="64">
        <v>2016</v>
      </c>
      <c r="C64" s="65" t="s">
        <v>139</v>
      </c>
      <c r="D64" s="66">
        <v>1.376401E-2</v>
      </c>
      <c r="E64" s="66">
        <v>14.001267029999999</v>
      </c>
      <c r="F64" s="66">
        <v>1.0660019999999999</v>
      </c>
      <c r="G64" s="67">
        <v>4.2499999999999998E-4</v>
      </c>
      <c r="H64" s="71">
        <f t="shared" ref="H64:H67" si="6">SUM(D64:G64)</f>
        <v>15.081458039999998</v>
      </c>
    </row>
    <row r="65" spans="2:8">
      <c r="B65" s="68"/>
      <c r="C65" s="69" t="s">
        <v>140</v>
      </c>
      <c r="D65" s="70">
        <v>5.1839040400000007</v>
      </c>
      <c r="E65" s="70">
        <v>1.8508910000000001</v>
      </c>
      <c r="F65" s="70">
        <v>27.817612949999997</v>
      </c>
      <c r="G65" s="71">
        <v>5.931448969999999</v>
      </c>
      <c r="H65" s="71">
        <f t="shared" si="6"/>
        <v>40.783856959999994</v>
      </c>
    </row>
    <row r="66" spans="2:8">
      <c r="B66" s="68"/>
      <c r="C66" s="69" t="s">
        <v>141</v>
      </c>
      <c r="D66" s="70">
        <v>29.740412020000001</v>
      </c>
      <c r="E66" s="70">
        <v>12.69303</v>
      </c>
      <c r="F66" s="70">
        <v>67.868325979999995</v>
      </c>
      <c r="G66" s="71">
        <v>54.457932</v>
      </c>
      <c r="H66" s="71">
        <f t="shared" si="6"/>
        <v>164.75970000000001</v>
      </c>
    </row>
    <row r="67" spans="2:8">
      <c r="B67" s="68"/>
      <c r="C67" s="69" t="s">
        <v>142</v>
      </c>
      <c r="D67" s="70" t="s">
        <v>55</v>
      </c>
      <c r="E67" s="70">
        <v>6.7270079800000007</v>
      </c>
      <c r="F67" s="70">
        <v>0.33634199999999997</v>
      </c>
      <c r="G67" s="71" t="s">
        <v>55</v>
      </c>
      <c r="H67" s="71">
        <f t="shared" si="6"/>
        <v>7.0633499800000008</v>
      </c>
    </row>
    <row r="68" spans="2:8">
      <c r="B68" s="68"/>
      <c r="C68" s="69" t="s">
        <v>143</v>
      </c>
      <c r="D68" s="70">
        <v>14.202285009999999</v>
      </c>
      <c r="E68" s="70">
        <v>17.326237039999999</v>
      </c>
      <c r="F68" s="70">
        <v>35.276917049999994</v>
      </c>
      <c r="G68" s="71">
        <v>8.4021020000000011</v>
      </c>
      <c r="H68" s="71">
        <f t="shared" ref="H68:H73" si="7">SUM(D68:G68)</f>
        <v>75.2075411</v>
      </c>
    </row>
    <row r="69" spans="2:8" ht="13.9" customHeight="1">
      <c r="B69" s="68"/>
      <c r="C69" s="69" t="s">
        <v>144</v>
      </c>
      <c r="D69" s="70">
        <v>34.191086000000006</v>
      </c>
      <c r="E69" s="70">
        <v>16.941938990000004</v>
      </c>
      <c r="F69" s="70">
        <v>70.099692960000013</v>
      </c>
      <c r="G69" s="71">
        <v>4.0374099999999995</v>
      </c>
      <c r="H69" s="71">
        <f t="shared" si="7"/>
        <v>125.27012795000002</v>
      </c>
    </row>
    <row r="70" spans="2:8">
      <c r="B70" s="68"/>
      <c r="C70" s="69" t="s">
        <v>145</v>
      </c>
      <c r="D70" s="70" t="s">
        <v>55</v>
      </c>
      <c r="E70" s="70">
        <v>8.5411700499999998</v>
      </c>
      <c r="F70" s="70" t="s">
        <v>55</v>
      </c>
      <c r="G70" s="71">
        <v>2.0000000000000002E-5</v>
      </c>
      <c r="H70" s="71">
        <f t="shared" si="7"/>
        <v>8.5411900499999991</v>
      </c>
    </row>
    <row r="71" spans="2:8">
      <c r="B71" s="68"/>
      <c r="C71" s="69" t="s">
        <v>149</v>
      </c>
      <c r="D71" s="70">
        <v>29.751061050000001</v>
      </c>
      <c r="E71" s="70">
        <v>19.108841000000002</v>
      </c>
      <c r="F71" s="70">
        <v>46.702360999999996</v>
      </c>
      <c r="G71" s="71">
        <v>6.2599240199999997</v>
      </c>
      <c r="H71" s="71">
        <f t="shared" si="7"/>
        <v>101.82218707</v>
      </c>
    </row>
    <row r="72" spans="2:8" s="128" customFormat="1">
      <c r="B72" s="68"/>
      <c r="C72" s="69" t="s">
        <v>165</v>
      </c>
      <c r="D72" s="70">
        <v>34.012697000000003</v>
      </c>
      <c r="E72" s="70">
        <v>40.359092960000005</v>
      </c>
      <c r="F72" s="70">
        <v>110.10975304000002</v>
      </c>
      <c r="G72" s="71">
        <v>6.5678010000000002</v>
      </c>
      <c r="H72" s="71">
        <f t="shared" si="7"/>
        <v>191.04934400000002</v>
      </c>
    </row>
    <row r="73" spans="2:8" s="127" customFormat="1">
      <c r="B73" s="68"/>
      <c r="C73" s="69" t="s">
        <v>151</v>
      </c>
      <c r="D73" s="70" t="s">
        <v>55</v>
      </c>
      <c r="E73" s="70">
        <v>18.577441060000002</v>
      </c>
      <c r="F73" s="70">
        <v>0.412051</v>
      </c>
      <c r="G73" s="71" t="s">
        <v>55</v>
      </c>
      <c r="H73" s="71">
        <f t="shared" si="7"/>
        <v>18.989492060000003</v>
      </c>
    </row>
    <row r="74" spans="2:8" s="129" customFormat="1">
      <c r="B74" s="68"/>
      <c r="C74" s="69" t="s">
        <v>137</v>
      </c>
      <c r="D74" s="70">
        <v>22.671478</v>
      </c>
      <c r="E74" s="70">
        <v>16.640420979999998</v>
      </c>
      <c r="F74" s="70">
        <v>43.419377040000001</v>
      </c>
      <c r="G74" s="71">
        <v>4.0992090000000001</v>
      </c>
      <c r="H74" s="71">
        <f t="shared" ref="H74:H75" si="8">SUM(D74:G74)</f>
        <v>86.830485019999998</v>
      </c>
    </row>
    <row r="75" spans="2:8" s="129" customFormat="1">
      <c r="B75" s="68"/>
      <c r="C75" s="69" t="s">
        <v>148</v>
      </c>
      <c r="D75" s="70">
        <v>66.662418029999998</v>
      </c>
      <c r="E75" s="70">
        <v>32.99460697</v>
      </c>
      <c r="F75" s="70">
        <v>116.46721398999999</v>
      </c>
      <c r="G75" s="71">
        <v>11.746722999999999</v>
      </c>
      <c r="H75" s="71">
        <f t="shared" si="8"/>
        <v>227.87096198999998</v>
      </c>
    </row>
    <row r="76" spans="2:8">
      <c r="B76" s="119"/>
      <c r="C76" s="120" t="s">
        <v>56</v>
      </c>
      <c r="D76" s="121">
        <f>SUM(D64:D75)</f>
        <v>236.42910516000001</v>
      </c>
      <c r="E76" s="121">
        <f>SUM(E64:E75)</f>
        <v>205.76194506000002</v>
      </c>
      <c r="F76" s="121">
        <f>SUM(F64:F75)</f>
        <v>519.57564901000001</v>
      </c>
      <c r="G76" s="121">
        <f>SUM(G64:G75)</f>
        <v>101.50299499</v>
      </c>
      <c r="H76" s="121">
        <f>SUM(H64:H75)</f>
        <v>1063.26969422</v>
      </c>
    </row>
    <row r="77" spans="2:8">
      <c r="B77" s="64">
        <v>2017</v>
      </c>
      <c r="C77" s="65" t="s">
        <v>139</v>
      </c>
      <c r="D77" s="66" t="s">
        <v>55</v>
      </c>
      <c r="E77" s="66">
        <v>23.579535010000001</v>
      </c>
      <c r="F77" s="66">
        <v>0.10778700000000001</v>
      </c>
      <c r="G77" s="67" t="s">
        <v>55</v>
      </c>
      <c r="H77" s="71">
        <f t="shared" ref="H77:H84" si="9">SUM(D77:G77)</f>
        <v>23.687322009999999</v>
      </c>
    </row>
    <row r="78" spans="2:8" s="129" customFormat="1">
      <c r="B78" s="68"/>
      <c r="C78" s="69" t="s">
        <v>140</v>
      </c>
      <c r="D78" s="70">
        <v>23.927438019999997</v>
      </c>
      <c r="E78" s="70">
        <v>14.150867060000001</v>
      </c>
      <c r="F78" s="70">
        <v>36.297165070000005</v>
      </c>
      <c r="G78" s="71">
        <v>3.716189</v>
      </c>
      <c r="H78" s="71">
        <f t="shared" si="9"/>
        <v>78.091659150000012</v>
      </c>
    </row>
    <row r="79" spans="2:8" s="129" customFormat="1">
      <c r="B79" s="68"/>
      <c r="C79" s="69" t="s">
        <v>141</v>
      </c>
      <c r="D79" s="70">
        <v>103.44074098</v>
      </c>
      <c r="E79" s="70">
        <v>19.484278009999997</v>
      </c>
      <c r="F79" s="70">
        <v>142.27080000999999</v>
      </c>
      <c r="G79" s="71">
        <v>11.723566999999999</v>
      </c>
      <c r="H79" s="71">
        <f t="shared" si="9"/>
        <v>276.91938599999997</v>
      </c>
    </row>
    <row r="80" spans="2:8" s="129" customFormat="1">
      <c r="B80" s="68"/>
      <c r="C80" s="69" t="s">
        <v>142</v>
      </c>
      <c r="D80" s="70" t="s">
        <v>55</v>
      </c>
      <c r="E80" s="70">
        <v>19.206987939999998</v>
      </c>
      <c r="F80" s="70">
        <v>5.8699999999999996E-4</v>
      </c>
      <c r="G80" s="71">
        <v>2.1000000000000002E-5</v>
      </c>
      <c r="H80" s="71">
        <f t="shared" si="9"/>
        <v>19.207595939999997</v>
      </c>
    </row>
    <row r="81" spans="2:9" s="129" customFormat="1">
      <c r="B81" s="68"/>
      <c r="C81" s="69" t="s">
        <v>143</v>
      </c>
      <c r="D81" s="70">
        <v>72.041577029999999</v>
      </c>
      <c r="E81" s="70">
        <v>22.194449049999996</v>
      </c>
      <c r="F81" s="70">
        <v>75.500301989999997</v>
      </c>
      <c r="G81" s="71">
        <v>3.9121709999999998</v>
      </c>
      <c r="H81" s="71">
        <f t="shared" si="9"/>
        <v>173.64849906999999</v>
      </c>
    </row>
    <row r="82" spans="2:9" s="129" customFormat="1" ht="13.9" customHeight="1">
      <c r="B82" s="68"/>
      <c r="C82" s="69" t="s">
        <v>144</v>
      </c>
      <c r="D82" s="70">
        <v>101.02857698</v>
      </c>
      <c r="E82" s="70">
        <v>7.7686800099999997</v>
      </c>
      <c r="F82" s="70">
        <v>135.75231900999998</v>
      </c>
      <c r="G82" s="71">
        <v>14.114968000000001</v>
      </c>
      <c r="H82" s="71">
        <f t="shared" si="9"/>
        <v>258.66454399999998</v>
      </c>
    </row>
    <row r="83" spans="2:9" s="129" customFormat="1">
      <c r="B83" s="68"/>
      <c r="C83" s="69" t="s">
        <v>145</v>
      </c>
      <c r="D83" s="70" t="s">
        <v>55</v>
      </c>
      <c r="E83" s="70">
        <v>35.725807950000004</v>
      </c>
      <c r="F83" s="70">
        <v>0.118573</v>
      </c>
      <c r="G83" s="71" t="s">
        <v>55</v>
      </c>
      <c r="H83" s="71">
        <f t="shared" si="9"/>
        <v>35.844380950000001</v>
      </c>
    </row>
    <row r="84" spans="2:9" s="129" customFormat="1">
      <c r="B84" s="68"/>
      <c r="C84" s="69" t="s">
        <v>149</v>
      </c>
      <c r="D84" s="70">
        <v>54.845904000000004</v>
      </c>
      <c r="E84" s="70">
        <v>17.303361020000001</v>
      </c>
      <c r="F84" s="70">
        <v>68.335785999999999</v>
      </c>
      <c r="G84" s="71" t="s">
        <v>55</v>
      </c>
      <c r="H84" s="71">
        <f t="shared" si="9"/>
        <v>140.48505102000001</v>
      </c>
    </row>
    <row r="85" spans="2:9" s="129" customFormat="1">
      <c r="B85" s="68"/>
      <c r="C85" s="69" t="s">
        <v>165</v>
      </c>
      <c r="D85" s="70"/>
      <c r="E85" s="70"/>
      <c r="F85" s="70"/>
      <c r="G85" s="71"/>
      <c r="H85" s="71"/>
    </row>
    <row r="86" spans="2:9" s="129" customFormat="1">
      <c r="B86" s="68"/>
      <c r="C86" s="69" t="s">
        <v>151</v>
      </c>
      <c r="D86" s="70"/>
      <c r="E86" s="70"/>
      <c r="F86" s="70"/>
      <c r="G86" s="71"/>
      <c r="H86" s="71"/>
    </row>
    <row r="87" spans="2:9" s="129" customFormat="1">
      <c r="B87" s="68"/>
      <c r="C87" s="69" t="s">
        <v>137</v>
      </c>
      <c r="D87" s="70"/>
      <c r="E87" s="70"/>
      <c r="F87" s="70"/>
      <c r="G87" s="71"/>
      <c r="H87" s="71"/>
    </row>
    <row r="88" spans="2:9" s="129" customFormat="1">
      <c r="B88" s="68"/>
      <c r="C88" s="69" t="s">
        <v>148</v>
      </c>
      <c r="D88" s="70"/>
      <c r="E88" s="70"/>
      <c r="F88" s="70"/>
      <c r="G88" s="71"/>
      <c r="H88" s="71"/>
    </row>
    <row r="89" spans="2:9" s="129" customFormat="1">
      <c r="B89" s="119"/>
      <c r="C89" s="120" t="s">
        <v>56</v>
      </c>
      <c r="D89" s="121">
        <f>SUM(D77:D88)</f>
        <v>355.28423700999997</v>
      </c>
      <c r="E89" s="121">
        <f>SUM(E77:E88)</f>
        <v>159.41396605</v>
      </c>
      <c r="F89" s="121">
        <f>SUM(F77:F88)</f>
        <v>458.38331907999998</v>
      </c>
      <c r="G89" s="121">
        <f>SUM(G77:G88)</f>
        <v>33.466915999999998</v>
      </c>
      <c r="H89" s="121">
        <f>SUM(H77:H88)</f>
        <v>1006.5484381399999</v>
      </c>
    </row>
    <row r="90" spans="2:9" ht="15.75" thickBot="1"/>
    <row r="91" spans="2:9" ht="15.75" thickBot="1">
      <c r="B91" s="116" t="s">
        <v>153</v>
      </c>
      <c r="C91" s="117"/>
      <c r="D91" s="118">
        <f>D11+D24+D37+D50+D63+D76+D89</f>
        <v>2009.64181214</v>
      </c>
      <c r="E91" s="118">
        <f>E11+E24+E37+E50+E63+E76+E89</f>
        <v>855.26595052000005</v>
      </c>
      <c r="F91" s="118">
        <f>F11+F24+F37+F50+F63+F76+F89</f>
        <v>3006.8043124199999</v>
      </c>
      <c r="G91" s="118">
        <f>G11+G24+G37+G50+G63+G76+G89</f>
        <v>2901.00804599</v>
      </c>
      <c r="H91" s="118">
        <f>H11+H24+H37+H50+H63+H76+H89</f>
        <v>8772.7201210700005</v>
      </c>
    </row>
    <row r="92" spans="2:9">
      <c r="C92" s="69"/>
      <c r="D92" s="70"/>
      <c r="E92" s="70"/>
      <c r="F92" s="70"/>
      <c r="G92" s="70"/>
      <c r="H92" s="70"/>
    </row>
    <row r="94" spans="2:9">
      <c r="B94" s="78" t="s">
        <v>152</v>
      </c>
      <c r="C94" s="77"/>
      <c r="D94" s="76"/>
      <c r="E94" s="76"/>
      <c r="F94" s="76"/>
      <c r="G94" s="76"/>
      <c r="H94" s="76"/>
      <c r="I94" s="63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20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21" t="s">
        <v>63</v>
      </c>
      <c r="B1" s="4"/>
    </row>
    <row r="2" spans="1:12">
      <c r="A2" s="22"/>
      <c r="B2" s="4"/>
    </row>
    <row r="3" spans="1:12" ht="15">
      <c r="A3" s="21" t="s">
        <v>85</v>
      </c>
      <c r="B3" s="4"/>
    </row>
    <row r="4" spans="1:12" s="29" customFormat="1" ht="15">
      <c r="A4" s="40" t="s">
        <v>64</v>
      </c>
      <c r="C4" s="37"/>
      <c r="D4" s="37"/>
      <c r="E4" s="37"/>
      <c r="F4" s="33"/>
    </row>
    <row r="5" spans="1:12">
      <c r="A5" s="22"/>
      <c r="B5" s="22"/>
      <c r="C5" s="22"/>
      <c r="D5" s="26"/>
      <c r="E5" s="26"/>
      <c r="F5" s="23"/>
    </row>
    <row r="6" spans="1:12">
      <c r="A6" s="20" t="s">
        <v>83</v>
      </c>
      <c r="B6" s="4"/>
    </row>
    <row r="7" spans="1:12" s="27" customFormat="1">
      <c r="A7" s="31" t="s">
        <v>84</v>
      </c>
      <c r="C7" s="32"/>
      <c r="D7" s="32"/>
      <c r="E7" s="32"/>
      <c r="F7" s="24"/>
    </row>
    <row r="8" spans="1:12">
      <c r="B8" s="4"/>
    </row>
    <row r="9" spans="1:12">
      <c r="A9" s="39"/>
      <c r="B9" s="39"/>
      <c r="C9" s="39"/>
      <c r="D9" s="39"/>
      <c r="E9" s="39"/>
      <c r="F9" s="39"/>
    </row>
    <row r="10" spans="1:12">
      <c r="A10" s="39"/>
      <c r="B10" s="39"/>
      <c r="C10" s="39"/>
      <c r="D10" s="39"/>
      <c r="E10" s="39"/>
      <c r="F10" s="39"/>
    </row>
    <row r="11" spans="1:12" s="28" customFormat="1">
      <c r="A11" s="39"/>
      <c r="B11" s="39"/>
      <c r="C11" s="39"/>
      <c r="D11" s="39"/>
      <c r="E11" s="39"/>
      <c r="F11" s="39"/>
    </row>
    <row r="12" spans="1:12" s="19" customFormat="1">
      <c r="A12" s="39"/>
      <c r="B12" s="39"/>
      <c r="C12" s="39"/>
      <c r="D12" s="39"/>
      <c r="E12" s="39"/>
      <c r="F12" s="39"/>
    </row>
    <row r="13" spans="1:12" ht="12.75" thickBot="1">
      <c r="A13" s="39"/>
      <c r="B13" s="39"/>
      <c r="C13" s="39"/>
      <c r="D13" s="39"/>
      <c r="E13" s="39"/>
      <c r="F13" s="4"/>
    </row>
    <row r="14" spans="1:12" ht="12.75" thickBot="1">
      <c r="B14" s="654" t="s">
        <v>54</v>
      </c>
      <c r="C14" s="654"/>
      <c r="D14" s="654"/>
      <c r="E14" s="654"/>
      <c r="F14" s="654"/>
      <c r="G14" s="654"/>
      <c r="H14" s="654"/>
      <c r="I14" s="654"/>
      <c r="J14" s="654"/>
      <c r="K14" s="654"/>
      <c r="L14" s="44">
        <v>2014</v>
      </c>
    </row>
    <row r="15" spans="1:12">
      <c r="A15" s="11" t="s">
        <v>66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67</v>
      </c>
    </row>
    <row r="16" spans="1:12">
      <c r="A16" s="41" t="s">
        <v>68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8">
        <v>5604.437890047554</v>
      </c>
    </row>
    <row r="17" spans="1:12">
      <c r="A17" s="41" t="s">
        <v>69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8">
        <v>4221.7054745731493</v>
      </c>
    </row>
    <row r="18" spans="1:12">
      <c r="A18" s="41" t="s">
        <v>70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8">
        <v>3932.3510261539277</v>
      </c>
    </row>
    <row r="19" spans="1:12">
      <c r="A19" s="41" t="s">
        <v>71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8">
        <v>3163.4254700834599</v>
      </c>
    </row>
    <row r="20" spans="1:12">
      <c r="A20" s="41" t="s">
        <v>72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8">
        <v>3065.6903698802112</v>
      </c>
    </row>
    <row r="21" spans="1:12">
      <c r="A21" s="41" t="s">
        <v>73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8">
        <v>797.82925658257011</v>
      </c>
    </row>
    <row r="22" spans="1:12">
      <c r="A22" s="41" t="s">
        <v>74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8">
        <v>679.67954870220171</v>
      </c>
    </row>
    <row r="23" spans="1:12">
      <c r="A23" s="41" t="s">
        <v>75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8">
        <v>674.21752252396402</v>
      </c>
    </row>
    <row r="24" spans="1:12">
      <c r="A24" s="41" t="s">
        <v>76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8">
        <v>360.06981334605672</v>
      </c>
    </row>
    <row r="25" spans="1:12">
      <c r="A25" s="41" t="s">
        <v>77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8">
        <v>344.04136843279014</v>
      </c>
    </row>
    <row r="26" spans="1:12">
      <c r="A26" s="41" t="s">
        <v>78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8">
        <v>163.01441792799861</v>
      </c>
    </row>
    <row r="27" spans="1:12">
      <c r="A27" s="41" t="s">
        <v>79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8">
        <v>83.139495953296588</v>
      </c>
    </row>
    <row r="28" spans="1:12">
      <c r="A28" s="41" t="s">
        <v>80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8">
        <v>70.536118793185906</v>
      </c>
    </row>
    <row r="29" spans="1:12">
      <c r="A29" s="41" t="s">
        <v>81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8">
        <v>32.65497576986705</v>
      </c>
    </row>
    <row r="30" spans="1:12">
      <c r="A30" s="41" t="s">
        <v>82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8">
        <v>1.2449411000000001</v>
      </c>
    </row>
    <row r="31" spans="1:12">
      <c r="A31" s="4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9"/>
    </row>
    <row r="32" spans="1:12">
      <c r="A32" s="43" t="s">
        <v>56</v>
      </c>
      <c r="B32" s="45">
        <f>SUM(B16:B30)</f>
        <v>14042.672836760981</v>
      </c>
      <c r="C32" s="46">
        <f t="shared" ref="C32:L32" si="0">SUM(C16:C30)</f>
        <v>13769.812482246158</v>
      </c>
      <c r="D32" s="46">
        <f t="shared" si="0"/>
        <v>15247.493835111507</v>
      </c>
      <c r="E32" s="46">
        <f t="shared" si="0"/>
        <v>15639.39878029284</v>
      </c>
      <c r="F32" s="46">
        <f t="shared" si="0"/>
        <v>17600.198584451187</v>
      </c>
      <c r="G32" s="46">
        <f t="shared" si="0"/>
        <v>19397.958848709561</v>
      </c>
      <c r="H32" s="46">
        <f t="shared" si="0"/>
        <v>21310.485734489972</v>
      </c>
      <c r="I32" s="46">
        <f t="shared" si="0"/>
        <v>22016.270027803759</v>
      </c>
      <c r="J32" s="46">
        <f t="shared" si="0"/>
        <v>22658.696326391229</v>
      </c>
      <c r="K32" s="46">
        <f t="shared" si="0"/>
        <v>23133.327709359728</v>
      </c>
      <c r="L32" s="51">
        <f t="shared" si="0"/>
        <v>23194.037689870234</v>
      </c>
    </row>
    <row r="33" spans="1:9">
      <c r="A33" s="39"/>
      <c r="B33" s="39"/>
      <c r="C33" s="39"/>
      <c r="D33" s="39"/>
      <c r="E33" s="39"/>
    </row>
    <row r="34" spans="1:9">
      <c r="D34" s="39"/>
      <c r="E34" s="39"/>
    </row>
    <row r="35" spans="1:9" ht="15">
      <c r="A35" s="21" t="s">
        <v>117</v>
      </c>
      <c r="B35" s="39"/>
      <c r="C35" s="39"/>
      <c r="D35" s="39"/>
      <c r="E35" s="39"/>
    </row>
    <row r="36" spans="1:9">
      <c r="A36" s="20" t="s">
        <v>83</v>
      </c>
      <c r="B36" s="4"/>
    </row>
    <row r="37" spans="1:9" s="27" customFormat="1">
      <c r="A37" s="31" t="s">
        <v>84</v>
      </c>
      <c r="C37" s="32"/>
      <c r="D37" s="32"/>
      <c r="E37" s="32"/>
      <c r="F37" s="24"/>
    </row>
    <row r="38" spans="1:9" ht="15.75" thickBot="1">
      <c r="A38" s="21"/>
      <c r="B38" s="39"/>
      <c r="C38" s="39"/>
      <c r="D38" s="39"/>
      <c r="E38" s="39"/>
    </row>
    <row r="39" spans="1:9" s="6" customFormat="1" ht="12.75" thickBot="1">
      <c r="A39" s="39"/>
      <c r="B39" s="44">
        <v>2014</v>
      </c>
      <c r="C39" s="39"/>
      <c r="D39" s="39"/>
      <c r="E39" s="39"/>
      <c r="G39" s="4"/>
      <c r="H39" s="4"/>
      <c r="I39" s="4"/>
    </row>
    <row r="40" spans="1:9" s="6" customFormat="1">
      <c r="A40" s="11" t="s">
        <v>66</v>
      </c>
      <c r="B40" s="11" t="s">
        <v>116</v>
      </c>
      <c r="C40" s="39"/>
      <c r="D40" s="39"/>
      <c r="E40" s="39"/>
      <c r="G40" s="4"/>
      <c r="H40" s="4"/>
      <c r="I40" s="4"/>
    </row>
    <row r="41" spans="1:9" s="6" customFormat="1">
      <c r="A41" s="41" t="s">
        <v>53</v>
      </c>
      <c r="B41" s="48">
        <v>2.6195341199999995</v>
      </c>
      <c r="C41" s="39"/>
      <c r="D41" s="39"/>
      <c r="E41" s="39"/>
      <c r="G41" s="4"/>
      <c r="H41" s="4"/>
      <c r="I41" s="4"/>
    </row>
    <row r="42" spans="1:9" s="6" customFormat="1">
      <c r="A42" s="41" t="s">
        <v>59</v>
      </c>
      <c r="B42" s="48">
        <v>2299.8891868837809</v>
      </c>
      <c r="C42" s="39"/>
      <c r="D42" s="39"/>
      <c r="E42" s="39"/>
      <c r="G42" s="4"/>
      <c r="H42" s="4"/>
      <c r="I42" s="4"/>
    </row>
    <row r="43" spans="1:9" s="6" customFormat="1">
      <c r="A43" s="41" t="s">
        <v>89</v>
      </c>
      <c r="B43" s="48">
        <v>939.77661745620821</v>
      </c>
      <c r="C43" s="39"/>
      <c r="D43" s="39"/>
      <c r="E43" s="39"/>
      <c r="G43" s="4"/>
      <c r="H43" s="4"/>
      <c r="I43" s="4"/>
    </row>
    <row r="44" spans="1:9" s="6" customFormat="1">
      <c r="A44" s="41" t="s">
        <v>90</v>
      </c>
      <c r="B44" s="48">
        <v>409.890173564554</v>
      </c>
      <c r="C44" s="39"/>
      <c r="D44" s="39"/>
      <c r="E44" s="39"/>
      <c r="G44" s="4"/>
      <c r="H44" s="4"/>
      <c r="I44" s="4"/>
    </row>
    <row r="45" spans="1:9" s="6" customFormat="1">
      <c r="A45" s="41" t="s">
        <v>60</v>
      </c>
      <c r="B45" s="48">
        <v>192.060598877231</v>
      </c>
      <c r="C45" s="39"/>
      <c r="D45" s="39"/>
      <c r="E45" s="39"/>
      <c r="G45" s="4"/>
      <c r="H45" s="4"/>
      <c r="I45" s="4"/>
    </row>
    <row r="46" spans="1:9" s="6" customFormat="1">
      <c r="A46" s="41" t="s">
        <v>52</v>
      </c>
      <c r="B46" s="48">
        <v>708.35876683000004</v>
      </c>
      <c r="C46" s="39"/>
      <c r="D46" s="39"/>
      <c r="E46" s="39"/>
      <c r="G46" s="4"/>
      <c r="H46" s="4"/>
      <c r="I46" s="4"/>
    </row>
    <row r="47" spans="1:9" s="6" customFormat="1">
      <c r="A47" s="41" t="s">
        <v>61</v>
      </c>
      <c r="B47" s="48">
        <v>0</v>
      </c>
      <c r="C47" s="39"/>
      <c r="D47" s="39"/>
      <c r="E47" s="39"/>
      <c r="G47" s="4"/>
      <c r="H47" s="4"/>
      <c r="I47" s="4"/>
    </row>
    <row r="48" spans="1:9" s="6" customFormat="1">
      <c r="A48" s="41" t="s">
        <v>58</v>
      </c>
      <c r="B48" s="48">
        <v>349.00856413600337</v>
      </c>
      <c r="C48" s="39"/>
      <c r="D48" s="39"/>
      <c r="E48" s="39"/>
      <c r="G48" s="4"/>
      <c r="H48" s="4"/>
      <c r="I48" s="4"/>
    </row>
    <row r="49" spans="1:9" s="6" customFormat="1">
      <c r="A49" s="41" t="s">
        <v>91</v>
      </c>
      <c r="B49" s="48">
        <v>38.648328444955993</v>
      </c>
      <c r="C49" s="39"/>
      <c r="D49" s="39"/>
      <c r="E49" s="39"/>
      <c r="G49" s="4"/>
      <c r="H49" s="4"/>
      <c r="I49" s="4"/>
    </row>
    <row r="50" spans="1:9" s="6" customFormat="1">
      <c r="A50" s="41" t="s">
        <v>92</v>
      </c>
      <c r="B50" s="48">
        <v>225.71720261000002</v>
      </c>
      <c r="C50" s="39"/>
      <c r="D50" s="39"/>
      <c r="E50" s="39"/>
      <c r="G50" s="4"/>
      <c r="H50" s="4"/>
      <c r="I50" s="4"/>
    </row>
    <row r="51" spans="1:9" s="6" customFormat="1">
      <c r="A51" s="41" t="s">
        <v>93</v>
      </c>
      <c r="B51" s="48">
        <v>24.987835522574006</v>
      </c>
      <c r="C51" s="39"/>
      <c r="D51" s="39"/>
      <c r="E51" s="39"/>
      <c r="G51" s="4"/>
      <c r="H51" s="4"/>
      <c r="I51" s="4"/>
    </row>
    <row r="52" spans="1:9" s="6" customFormat="1">
      <c r="A52" s="41" t="s">
        <v>57</v>
      </c>
      <c r="B52" s="48">
        <v>12.183352823274996</v>
      </c>
      <c r="C52" s="39"/>
      <c r="D52" s="39"/>
      <c r="E52" s="39"/>
      <c r="G52" s="4"/>
      <c r="H52" s="4"/>
      <c r="I52" s="4"/>
    </row>
    <row r="53" spans="1:9" s="6" customFormat="1">
      <c r="A53" s="41" t="s">
        <v>94</v>
      </c>
      <c r="B53" s="48">
        <v>0</v>
      </c>
      <c r="C53" s="39"/>
      <c r="D53" s="39"/>
      <c r="E53" s="39"/>
      <c r="G53" s="4"/>
      <c r="H53" s="4"/>
      <c r="I53" s="4"/>
    </row>
    <row r="54" spans="1:9" s="6" customFormat="1">
      <c r="A54" s="41" t="s">
        <v>49</v>
      </c>
      <c r="B54" s="48">
        <v>181.25979093999999</v>
      </c>
      <c r="C54" s="39"/>
      <c r="D54" s="39"/>
      <c r="E54" s="39"/>
      <c r="G54" s="4"/>
      <c r="H54" s="4"/>
      <c r="I54" s="4"/>
    </row>
    <row r="55" spans="1:9" s="6" customFormat="1">
      <c r="A55" s="41" t="s">
        <v>95</v>
      </c>
      <c r="B55" s="48">
        <v>19.203540126541</v>
      </c>
      <c r="C55" s="39"/>
      <c r="D55" s="39"/>
      <c r="E55" s="39"/>
      <c r="G55" s="4"/>
      <c r="H55" s="4"/>
      <c r="I55" s="4"/>
    </row>
    <row r="56" spans="1:9" s="6" customFormat="1">
      <c r="A56" s="41" t="s">
        <v>96</v>
      </c>
      <c r="B56" s="48">
        <v>0</v>
      </c>
      <c r="C56" s="39"/>
      <c r="D56" s="39"/>
      <c r="E56" s="39"/>
      <c r="G56" s="4"/>
      <c r="H56" s="4"/>
      <c r="I56" s="4"/>
    </row>
    <row r="57" spans="1:9" s="6" customFormat="1">
      <c r="A57" s="41" t="s">
        <v>48</v>
      </c>
      <c r="B57" s="48">
        <v>157.78027131143469</v>
      </c>
      <c r="C57" s="39"/>
      <c r="D57" s="39"/>
      <c r="E57" s="39"/>
      <c r="G57" s="4"/>
      <c r="H57" s="4"/>
      <c r="I57" s="4"/>
    </row>
    <row r="58" spans="1:9" s="6" customFormat="1">
      <c r="A58" s="41" t="s">
        <v>50</v>
      </c>
      <c r="B58" s="48">
        <v>2.4854901905310003</v>
      </c>
      <c r="C58" s="39"/>
      <c r="D58" s="39"/>
      <c r="E58" s="39"/>
      <c r="G58" s="4"/>
      <c r="H58" s="4"/>
      <c r="I58" s="4"/>
    </row>
    <row r="59" spans="1:9" s="6" customFormat="1">
      <c r="A59" s="41" t="s">
        <v>97</v>
      </c>
      <c r="B59" s="48">
        <v>0</v>
      </c>
      <c r="C59" s="39"/>
      <c r="D59" s="39"/>
      <c r="E59" s="39"/>
      <c r="G59" s="4"/>
      <c r="H59" s="4"/>
      <c r="I59" s="4"/>
    </row>
    <row r="60" spans="1:9" s="6" customFormat="1">
      <c r="A60" s="41" t="s">
        <v>98</v>
      </c>
      <c r="B60" s="48">
        <v>0.32579999999999998</v>
      </c>
      <c r="C60" s="39"/>
      <c r="D60" s="39"/>
      <c r="E60" s="39"/>
      <c r="G60" s="4"/>
      <c r="H60" s="4"/>
      <c r="I60" s="4"/>
    </row>
    <row r="61" spans="1:9" s="6" customFormat="1">
      <c r="A61" s="41" t="s">
        <v>99</v>
      </c>
      <c r="B61" s="48">
        <v>0</v>
      </c>
      <c r="C61" s="39"/>
      <c r="D61" s="39"/>
      <c r="E61" s="39"/>
      <c r="G61" s="4"/>
      <c r="H61" s="4"/>
      <c r="I61" s="4"/>
    </row>
    <row r="62" spans="1:9" s="6" customFormat="1">
      <c r="A62" s="41" t="s">
        <v>51</v>
      </c>
      <c r="B62" s="48">
        <v>11.707172521522002</v>
      </c>
      <c r="C62" s="39"/>
      <c r="D62" s="39"/>
      <c r="E62" s="39"/>
      <c r="G62" s="4"/>
      <c r="H62" s="4"/>
      <c r="I62" s="4"/>
    </row>
    <row r="63" spans="1:9" s="6" customFormat="1">
      <c r="A63" s="41" t="s">
        <v>100</v>
      </c>
      <c r="B63" s="48">
        <v>0</v>
      </c>
      <c r="C63" s="39"/>
      <c r="D63" s="39"/>
      <c r="E63" s="39"/>
      <c r="G63" s="4"/>
      <c r="H63" s="4"/>
      <c r="I63" s="4"/>
    </row>
    <row r="64" spans="1:9" s="6" customFormat="1">
      <c r="A64" s="41" t="s">
        <v>101</v>
      </c>
      <c r="B64" s="48">
        <v>1.4210854715202003E-20</v>
      </c>
      <c r="C64" s="39"/>
      <c r="D64" s="39"/>
      <c r="E64" s="39"/>
      <c r="G64" s="4"/>
      <c r="H64" s="4"/>
      <c r="I64" s="4"/>
    </row>
    <row r="65" spans="1:23" s="6" customFormat="1">
      <c r="A65" s="41" t="s">
        <v>102</v>
      </c>
      <c r="B65" s="48">
        <v>0</v>
      </c>
      <c r="C65" s="39"/>
      <c r="D65" s="39"/>
      <c r="E65" s="39"/>
      <c r="G65" s="4"/>
      <c r="H65" s="4"/>
      <c r="I65" s="4"/>
    </row>
    <row r="66" spans="1:23" s="6" customFormat="1">
      <c r="A66" s="41" t="s">
        <v>103</v>
      </c>
      <c r="B66" s="48">
        <v>5.9000216424465184E-11</v>
      </c>
      <c r="C66" s="39"/>
      <c r="D66" s="39"/>
      <c r="E66" s="39"/>
      <c r="G66" s="4"/>
      <c r="H66" s="4"/>
      <c r="I66" s="4"/>
    </row>
    <row r="67" spans="1:23" s="6" customFormat="1">
      <c r="A67" s="41" t="s">
        <v>104</v>
      </c>
      <c r="B67" s="48">
        <v>1.9599999999999999E-3</v>
      </c>
      <c r="C67" s="39"/>
      <c r="D67" s="39"/>
      <c r="E67" s="39"/>
      <c r="G67" s="4"/>
      <c r="H67" s="4"/>
      <c r="I67" s="4"/>
    </row>
    <row r="68" spans="1:23" s="6" customFormat="1">
      <c r="A68" s="41" t="s">
        <v>105</v>
      </c>
      <c r="B68" s="48">
        <v>5.6843418860808012E-20</v>
      </c>
      <c r="C68" s="39"/>
      <c r="D68" s="39"/>
      <c r="E68" s="39"/>
    </row>
    <row r="69" spans="1:23" s="6" customFormat="1">
      <c r="A69" s="41" t="s">
        <v>106</v>
      </c>
      <c r="B69" s="48">
        <v>0</v>
      </c>
      <c r="C69" s="39"/>
      <c r="D69" s="39"/>
      <c r="E69" s="39"/>
    </row>
    <row r="70" spans="1:23" s="6" customFormat="1">
      <c r="A70" s="41" t="s">
        <v>107</v>
      </c>
      <c r="B70" s="48">
        <v>0</v>
      </c>
      <c r="C70" s="39"/>
      <c r="D70" s="39"/>
      <c r="E70" s="39"/>
    </row>
    <row r="71" spans="1:23" s="6" customFormat="1">
      <c r="A71" s="41" t="s">
        <v>108</v>
      </c>
      <c r="B71" s="48">
        <v>5.6843418860808012E-20</v>
      </c>
      <c r="C71" s="39"/>
      <c r="D71" s="39"/>
      <c r="E71" s="39"/>
    </row>
    <row r="72" spans="1:23" s="6" customFormat="1">
      <c r="A72" s="41" t="s">
        <v>109</v>
      </c>
      <c r="B72" s="48">
        <v>4.6701499999999996</v>
      </c>
      <c r="C72" s="39"/>
      <c r="D72" s="39"/>
      <c r="E72" s="39"/>
    </row>
    <row r="73" spans="1:23" s="6" customFormat="1">
      <c r="A73" s="41" t="s">
        <v>110</v>
      </c>
      <c r="B73" s="48">
        <v>0</v>
      </c>
      <c r="C73" s="39"/>
      <c r="D73" s="39"/>
      <c r="E73" s="39"/>
    </row>
    <row r="74" spans="1:23" s="6" customFormat="1">
      <c r="A74" s="41" t="s">
        <v>111</v>
      </c>
      <c r="B74" s="48">
        <v>0</v>
      </c>
      <c r="C74" s="39"/>
      <c r="D74" s="39"/>
      <c r="E74" s="39"/>
    </row>
    <row r="75" spans="1:23" s="6" customFormat="1">
      <c r="A75" s="41" t="s">
        <v>112</v>
      </c>
      <c r="B75" s="48">
        <v>4.7643486383059042</v>
      </c>
      <c r="C75" s="39"/>
      <c r="D75" s="39"/>
      <c r="E75" s="39"/>
    </row>
    <row r="76" spans="1:23" s="6" customFormat="1">
      <c r="A76" s="41" t="s">
        <v>113</v>
      </c>
      <c r="B76" s="48">
        <v>2.1400000000000003E-6</v>
      </c>
      <c r="C76" s="39"/>
      <c r="D76" s="39"/>
      <c r="E76" s="39"/>
    </row>
    <row r="77" spans="1:23" s="6" customFormat="1">
      <c r="A77" s="41" t="s">
        <v>114</v>
      </c>
      <c r="B77" s="48">
        <v>0</v>
      </c>
      <c r="C77" s="39"/>
      <c r="D77" s="39"/>
      <c r="E77" s="39"/>
    </row>
    <row r="78" spans="1:23" s="6" customFormat="1">
      <c r="A78" s="41" t="s">
        <v>115</v>
      </c>
      <c r="B78" s="48">
        <v>2.4349140000076184</v>
      </c>
      <c r="C78" s="39"/>
      <c r="D78" s="39"/>
      <c r="E78" s="39"/>
    </row>
    <row r="79" spans="1:23" s="6" customFormat="1">
      <c r="A79" s="41" t="s">
        <v>27</v>
      </c>
      <c r="B79" s="48">
        <v>16.664288910570125</v>
      </c>
      <c r="C79" s="39"/>
      <c r="D79" s="39"/>
      <c r="E79" s="39"/>
    </row>
    <row r="80" spans="1:23" s="6" customFormat="1">
      <c r="A80" s="41"/>
      <c r="B80" s="49"/>
      <c r="C80" s="39"/>
      <c r="D80" s="39"/>
      <c r="E80" s="3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3" t="s">
        <v>56</v>
      </c>
      <c r="B81" s="50">
        <v>5604.4378900475531</v>
      </c>
      <c r="C81" s="39"/>
      <c r="D81" s="39"/>
      <c r="E81" s="3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9"/>
      <c r="B82" s="39"/>
      <c r="C82" s="39"/>
      <c r="D82" s="39"/>
      <c r="E82" s="3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7" t="s">
        <v>88</v>
      </c>
      <c r="B83" s="39"/>
      <c r="C83" s="39"/>
      <c r="D83" s="39"/>
      <c r="E83" s="3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7" t="s">
        <v>87</v>
      </c>
      <c r="B84" s="39"/>
      <c r="C84" s="39"/>
      <c r="D84" s="39"/>
      <c r="E84" s="3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7" t="s">
        <v>86</v>
      </c>
      <c r="B85" s="39"/>
      <c r="C85" s="39"/>
      <c r="D85" s="39"/>
      <c r="E85" s="3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9"/>
      <c r="D86" s="39"/>
      <c r="E86" s="39"/>
    </row>
    <row r="87" spans="1:23">
      <c r="C87" s="39"/>
      <c r="D87" s="39"/>
      <c r="E87" s="39"/>
      <c r="F87" s="39"/>
      <c r="G87" s="39"/>
      <c r="H87" s="39"/>
      <c r="I87" s="39"/>
    </row>
    <row r="88" spans="1:23">
      <c r="C88" s="39"/>
      <c r="D88" s="39"/>
      <c r="E88" s="39"/>
    </row>
    <row r="89" spans="1:23">
      <c r="A89" s="39"/>
      <c r="B89" s="39"/>
      <c r="C89" s="39"/>
      <c r="D89" s="39"/>
      <c r="E89" s="39"/>
      <c r="F89" s="4"/>
    </row>
    <row r="90" spans="1:23">
      <c r="A90" s="39"/>
      <c r="B90" s="39"/>
      <c r="C90" s="39"/>
      <c r="D90" s="39"/>
      <c r="E90" s="39"/>
      <c r="F90" s="4"/>
    </row>
    <row r="91" spans="1:23">
      <c r="A91" s="39"/>
      <c r="B91" s="39"/>
      <c r="C91" s="39"/>
      <c r="D91" s="39"/>
      <c r="E91" s="39"/>
    </row>
    <row r="92" spans="1:23">
      <c r="A92" s="39"/>
      <c r="B92" s="39"/>
      <c r="C92" s="39"/>
      <c r="D92" s="39"/>
      <c r="E92" s="39"/>
    </row>
    <row r="93" spans="1:23">
      <c r="A93" s="39"/>
      <c r="B93" s="39"/>
      <c r="C93" s="39"/>
      <c r="D93" s="39"/>
      <c r="E93" s="39"/>
    </row>
    <row r="94" spans="1:23">
      <c r="A94" s="39"/>
      <c r="B94" s="39"/>
      <c r="C94" s="39"/>
      <c r="D94" s="39"/>
      <c r="E94" s="39"/>
    </row>
    <row r="95" spans="1:23">
      <c r="A95" s="39"/>
      <c r="B95" s="39"/>
      <c r="C95" s="39"/>
      <c r="D95" s="39"/>
      <c r="E95" s="39"/>
    </row>
    <row r="96" spans="1:23">
      <c r="A96" s="39"/>
      <c r="B96" s="39"/>
      <c r="C96" s="39"/>
      <c r="D96" s="39"/>
      <c r="E96" s="39"/>
    </row>
    <row r="97" spans="1:6">
      <c r="A97" s="39"/>
      <c r="B97" s="39"/>
      <c r="C97" s="39"/>
      <c r="D97" s="39"/>
      <c r="E97" s="39"/>
    </row>
    <row r="98" spans="1:6">
      <c r="A98" s="39"/>
      <c r="B98" s="39"/>
      <c r="C98" s="39"/>
      <c r="D98" s="39"/>
      <c r="E98" s="39"/>
    </row>
    <row r="99" spans="1:6">
      <c r="A99" s="39"/>
      <c r="B99" s="39"/>
      <c r="C99" s="39"/>
      <c r="D99" s="39"/>
      <c r="E99" s="39"/>
    </row>
    <row r="100" spans="1:6">
      <c r="A100" s="39"/>
      <c r="B100" s="39"/>
      <c r="C100" s="39"/>
      <c r="D100" s="39"/>
      <c r="E100" s="39"/>
    </row>
    <row r="101" spans="1:6">
      <c r="A101" s="39"/>
      <c r="B101" s="39"/>
      <c r="C101" s="39"/>
      <c r="D101" s="39"/>
      <c r="E101" s="39"/>
    </row>
    <row r="102" spans="1:6">
      <c r="A102" s="39"/>
      <c r="B102" s="39"/>
      <c r="C102" s="39"/>
      <c r="D102" s="39"/>
      <c r="E102" s="39"/>
    </row>
    <row r="103" spans="1:6">
      <c r="A103" s="39"/>
      <c r="B103" s="39"/>
      <c r="C103" s="39"/>
      <c r="D103" s="39"/>
      <c r="E103" s="39"/>
    </row>
    <row r="104" spans="1:6">
      <c r="A104" s="39"/>
      <c r="B104" s="39"/>
      <c r="C104" s="39"/>
      <c r="D104" s="39"/>
      <c r="E104" s="39"/>
    </row>
    <row r="105" spans="1:6">
      <c r="A105" s="39"/>
      <c r="B105" s="39"/>
      <c r="C105" s="39"/>
      <c r="D105" s="39"/>
      <c r="E105" s="39"/>
      <c r="F105" s="4"/>
    </row>
    <row r="106" spans="1:6">
      <c r="A106" s="39"/>
      <c r="B106" s="39"/>
      <c r="C106" s="39"/>
      <c r="D106" s="39"/>
      <c r="E106" s="39"/>
      <c r="F106" s="4"/>
    </row>
    <row r="107" spans="1:6" s="29" customFormat="1">
      <c r="A107" s="39"/>
      <c r="B107" s="39"/>
      <c r="C107" s="39"/>
      <c r="D107" s="39"/>
      <c r="E107" s="39"/>
    </row>
    <row r="108" spans="1:6">
      <c r="A108" s="39"/>
      <c r="B108" s="39"/>
      <c r="C108" s="39"/>
      <c r="D108" s="39"/>
      <c r="E108" s="39"/>
      <c r="F108" s="4"/>
    </row>
    <row r="109" spans="1:6" s="38" customFormat="1">
      <c r="A109" s="39"/>
      <c r="B109" s="39"/>
      <c r="C109" s="39"/>
      <c r="D109" s="39"/>
      <c r="E109" s="39"/>
    </row>
    <row r="110" spans="1:6">
      <c r="A110" s="39"/>
      <c r="B110" s="39"/>
      <c r="C110" s="39"/>
      <c r="D110" s="39"/>
      <c r="E110" s="39"/>
      <c r="F110" s="4"/>
    </row>
    <row r="111" spans="1:6">
      <c r="A111" s="39"/>
      <c r="B111" s="39"/>
      <c r="C111" s="39"/>
      <c r="D111" s="39"/>
      <c r="E111" s="39"/>
      <c r="F111" s="4"/>
    </row>
    <row r="112" spans="1:6">
      <c r="A112" s="39"/>
      <c r="B112" s="39"/>
      <c r="C112" s="39"/>
      <c r="D112" s="39"/>
      <c r="E112" s="39"/>
      <c r="F112" s="4"/>
    </row>
    <row r="113" spans="1:9">
      <c r="A113" s="39"/>
      <c r="B113" s="39"/>
      <c r="C113" s="39"/>
      <c r="D113" s="39"/>
      <c r="E113" s="39"/>
      <c r="F113" s="4"/>
    </row>
    <row r="114" spans="1:9">
      <c r="A114" s="39"/>
      <c r="B114" s="39"/>
      <c r="C114" s="39"/>
      <c r="D114" s="39"/>
      <c r="E114" s="39"/>
      <c r="F114" s="4"/>
    </row>
    <row r="115" spans="1:9">
      <c r="A115" s="39"/>
      <c r="B115" s="39"/>
      <c r="C115" s="39"/>
      <c r="D115" s="39"/>
      <c r="E115" s="39"/>
      <c r="F115" s="4"/>
    </row>
    <row r="116" spans="1:9" s="29" customFormat="1">
      <c r="A116" s="39"/>
      <c r="B116" s="39"/>
      <c r="C116" s="39"/>
      <c r="D116" s="39"/>
      <c r="E116" s="39"/>
    </row>
    <row r="117" spans="1:9">
      <c r="A117" s="39"/>
      <c r="B117" s="39"/>
      <c r="C117" s="39"/>
      <c r="D117" s="39"/>
      <c r="E117" s="39"/>
      <c r="F117" s="4"/>
    </row>
    <row r="118" spans="1:9" s="38" customFormat="1">
      <c r="A118" s="39"/>
      <c r="B118" s="39"/>
      <c r="C118" s="39"/>
      <c r="D118" s="39"/>
      <c r="E118" s="39"/>
    </row>
    <row r="119" spans="1:9">
      <c r="A119" s="39"/>
      <c r="B119" s="39"/>
      <c r="C119" s="39"/>
      <c r="D119" s="39"/>
      <c r="E119" s="39"/>
      <c r="F119" s="4"/>
    </row>
    <row r="120" spans="1:9">
      <c r="A120" s="39"/>
      <c r="B120" s="39"/>
      <c r="C120" s="39"/>
      <c r="D120" s="39"/>
      <c r="E120" s="39"/>
      <c r="F120" s="4"/>
    </row>
    <row r="121" spans="1:9">
      <c r="A121" s="39"/>
      <c r="B121" s="39"/>
      <c r="C121" s="39"/>
      <c r="D121" s="39"/>
      <c r="E121" s="39"/>
      <c r="F121" s="4"/>
    </row>
    <row r="122" spans="1:9">
      <c r="A122" s="39"/>
      <c r="B122" s="39"/>
      <c r="C122" s="39"/>
      <c r="D122" s="39"/>
      <c r="E122" s="39"/>
    </row>
    <row r="123" spans="1:9">
      <c r="A123" s="39"/>
      <c r="B123" s="39"/>
      <c r="C123" s="39"/>
      <c r="D123" s="39"/>
      <c r="E123" s="39"/>
    </row>
    <row r="124" spans="1:9">
      <c r="A124" s="39"/>
      <c r="B124" s="39"/>
      <c r="C124" s="39"/>
      <c r="D124" s="39"/>
      <c r="E124" s="39"/>
    </row>
    <row r="125" spans="1:9">
      <c r="A125" s="39"/>
      <c r="B125" s="39"/>
      <c r="C125" s="39"/>
      <c r="D125" s="39"/>
      <c r="E125" s="39"/>
    </row>
    <row r="126" spans="1:9">
      <c r="A126" s="39"/>
      <c r="B126" s="39"/>
      <c r="C126" s="39"/>
      <c r="D126" s="39"/>
      <c r="E126" s="39"/>
    </row>
    <row r="127" spans="1:9" s="20" customFormat="1">
      <c r="A127" s="39"/>
      <c r="B127" s="39"/>
      <c r="C127" s="39"/>
      <c r="D127" s="39"/>
      <c r="E127" s="39"/>
      <c r="F127" s="6"/>
      <c r="G127" s="4"/>
      <c r="H127" s="4"/>
      <c r="I127" s="4"/>
    </row>
    <row r="128" spans="1:9" s="31" customFormat="1">
      <c r="A128" s="39"/>
      <c r="B128" s="39"/>
      <c r="C128" s="39"/>
      <c r="D128" s="39"/>
      <c r="E128" s="39"/>
      <c r="F128" s="24"/>
      <c r="G128" s="27"/>
      <c r="H128" s="27"/>
      <c r="I128" s="27"/>
    </row>
    <row r="129" spans="1:5">
      <c r="A129" s="39"/>
      <c r="B129" s="39"/>
      <c r="C129" s="39"/>
      <c r="D129" s="39"/>
      <c r="E129" s="39"/>
    </row>
    <row r="130" spans="1:5">
      <c r="A130" s="39"/>
      <c r="B130" s="39"/>
      <c r="C130" s="39"/>
      <c r="D130" s="39"/>
      <c r="E130" s="39"/>
    </row>
    <row r="131" spans="1:5">
      <c r="A131" s="39"/>
      <c r="B131" s="39"/>
      <c r="C131" s="39"/>
      <c r="D131" s="39"/>
      <c r="E131" s="39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5"/>
  <sheetViews>
    <sheetView showGridLines="0" zoomScaleNormal="100" workbookViewId="0">
      <selection activeCell="F46" sqref="F46"/>
    </sheetView>
  </sheetViews>
  <sheetFormatPr baseColWidth="10" defaultColWidth="11.5703125" defaultRowHeight="12.75"/>
  <cols>
    <col min="1" max="1" width="25.7109375" style="275" customWidth="1"/>
    <col min="2" max="3" width="12.140625" style="308" customWidth="1"/>
    <col min="4" max="4" width="11.42578125" style="308" customWidth="1"/>
    <col min="5" max="6" width="12.5703125" style="302" customWidth="1"/>
    <col min="7" max="7" width="11.42578125" style="273" customWidth="1"/>
    <col min="8" max="8" width="12.140625" style="273" customWidth="1"/>
    <col min="9" max="16384" width="11.5703125" style="275"/>
  </cols>
  <sheetData>
    <row r="1" spans="1:9" ht="12" customHeight="1">
      <c r="A1" s="272" t="s">
        <v>260</v>
      </c>
      <c r="B1" s="301"/>
      <c r="C1" s="301"/>
      <c r="D1" s="301"/>
    </row>
    <row r="2" spans="1:9" ht="15.75">
      <c r="A2" s="276" t="s">
        <v>261</v>
      </c>
      <c r="B2" s="301"/>
      <c r="C2" s="301"/>
      <c r="D2" s="301"/>
    </row>
    <row r="3" spans="1:9" s="307" customFormat="1" ht="12" customHeight="1">
      <c r="A3" s="303"/>
      <c r="B3" s="304"/>
      <c r="C3" s="304"/>
      <c r="D3" s="304"/>
      <c r="E3" s="305"/>
      <c r="F3" s="305"/>
      <c r="G3" s="306"/>
      <c r="H3" s="306"/>
    </row>
    <row r="4" spans="1:9" ht="12" customHeight="1" thickBot="1"/>
    <row r="5" spans="1:9" ht="12" customHeight="1" thickBot="1">
      <c r="A5" s="300"/>
      <c r="B5" s="655" t="s">
        <v>596</v>
      </c>
      <c r="C5" s="656"/>
      <c r="D5" s="657"/>
      <c r="E5" s="655" t="str">
        <f xml:space="preserve"> "Acumulado enero - octubre"</f>
        <v>Acumulado enero - octubre</v>
      </c>
      <c r="F5" s="656"/>
      <c r="G5" s="656"/>
      <c r="H5" s="657"/>
    </row>
    <row r="6" spans="1:9" ht="12" customHeight="1" thickBot="1">
      <c r="A6" s="163" t="s">
        <v>243</v>
      </c>
      <c r="B6" s="149">
        <v>2016</v>
      </c>
      <c r="C6" s="150">
        <v>2017</v>
      </c>
      <c r="D6" s="151" t="s">
        <v>240</v>
      </c>
      <c r="E6" s="149">
        <v>2016</v>
      </c>
      <c r="F6" s="150">
        <v>2017</v>
      </c>
      <c r="G6" s="514" t="s">
        <v>240</v>
      </c>
      <c r="H6" s="515" t="s">
        <v>241</v>
      </c>
    </row>
    <row r="7" spans="1:9" ht="12" customHeight="1">
      <c r="A7" s="278" t="s">
        <v>244</v>
      </c>
      <c r="B7" s="309">
        <f>SUM(B8:B39)</f>
        <v>4326506.9629999995</v>
      </c>
      <c r="C7" s="310">
        <f>SUM(C8:C39)</f>
        <v>5396889.9099999992</v>
      </c>
      <c r="D7" s="281">
        <f>C7/B7-1</f>
        <v>0.24740118440900338</v>
      </c>
      <c r="E7" s="309">
        <f>SUM(E8:E39)</f>
        <v>39588465.156000018</v>
      </c>
      <c r="F7" s="310">
        <f>SUM(F8:F39)</f>
        <v>38086662.4626</v>
      </c>
      <c r="G7" s="516">
        <f>F7/E7-1</f>
        <v>-3.7935360400614182E-2</v>
      </c>
      <c r="H7" s="517">
        <f>F7/$F$7</f>
        <v>1</v>
      </c>
    </row>
    <row r="8" spans="1:9" ht="12" customHeight="1">
      <c r="A8" s="285" t="s">
        <v>191</v>
      </c>
      <c r="B8" s="311">
        <v>1736642.8689999999</v>
      </c>
      <c r="C8" s="312">
        <v>2899736.1449999996</v>
      </c>
      <c r="D8" s="288">
        <f>C8/B8-1</f>
        <v>0.66973659165153299</v>
      </c>
      <c r="E8" s="311">
        <v>15824211.519000003</v>
      </c>
      <c r="F8" s="312">
        <v>15032332.483000001</v>
      </c>
      <c r="G8" s="518">
        <f t="shared" ref="G8:G42" si="0">F8/E8-1</f>
        <v>-5.0042242866205289E-2</v>
      </c>
      <c r="H8" s="519">
        <f>F8/$F$7</f>
        <v>0.3946875759397746</v>
      </c>
      <c r="I8" s="313"/>
    </row>
    <row r="9" spans="1:9" ht="12" customHeight="1">
      <c r="A9" s="285" t="s">
        <v>254</v>
      </c>
      <c r="B9" s="311">
        <v>570239.08399999992</v>
      </c>
      <c r="C9" s="312">
        <v>668151.88</v>
      </c>
      <c r="D9" s="288">
        <f>C9/B9-1</f>
        <v>0.17170481425647099</v>
      </c>
      <c r="E9" s="311">
        <v>4579958.9119999995</v>
      </c>
      <c r="F9" s="312">
        <v>6971049.4879999999</v>
      </c>
      <c r="G9" s="518">
        <f t="shared" si="0"/>
        <v>0.5220768618109386</v>
      </c>
      <c r="H9" s="519">
        <f t="shared" ref="H9:H39" si="1">F9/$F$7</f>
        <v>0.18303125129027434</v>
      </c>
    </row>
    <row r="10" spans="1:9" ht="12" customHeight="1">
      <c r="A10" s="291" t="s">
        <v>192</v>
      </c>
      <c r="B10" s="311">
        <v>930382</v>
      </c>
      <c r="C10" s="312">
        <v>799777.01</v>
      </c>
      <c r="D10" s="288">
        <f t="shared" ref="D10:D37" si="2">C10/B10-1</f>
        <v>-0.14037781255441317</v>
      </c>
      <c r="E10" s="311">
        <v>8861530</v>
      </c>
      <c r="F10" s="312">
        <v>6836942.0199999996</v>
      </c>
      <c r="G10" s="518">
        <f t="shared" si="0"/>
        <v>-0.22846934784399542</v>
      </c>
      <c r="H10" s="519">
        <f t="shared" si="1"/>
        <v>0.179510137616119</v>
      </c>
    </row>
    <row r="11" spans="1:9" ht="12" customHeight="1">
      <c r="A11" s="291" t="s">
        <v>193</v>
      </c>
      <c r="B11" s="311">
        <v>220392.565</v>
      </c>
      <c r="C11" s="312">
        <v>167335.17499999999</v>
      </c>
      <c r="D11" s="288">
        <f>C11/B11-1</f>
        <v>-0.24074038069296944</v>
      </c>
      <c r="E11" s="311">
        <v>1727370.1950000001</v>
      </c>
      <c r="F11" s="312">
        <v>1590620.7949999999</v>
      </c>
      <c r="G11" s="518">
        <f t="shared" si="0"/>
        <v>-7.9166238016512791E-2</v>
      </c>
      <c r="H11" s="519">
        <f t="shared" si="1"/>
        <v>4.1763197196970026E-2</v>
      </c>
    </row>
    <row r="12" spans="1:9" ht="12" customHeight="1">
      <c r="A12" s="291" t="s">
        <v>195</v>
      </c>
      <c r="B12" s="311">
        <v>111490</v>
      </c>
      <c r="C12" s="312">
        <v>134781</v>
      </c>
      <c r="D12" s="288">
        <f>C12/B12-1</f>
        <v>0.20890662839716567</v>
      </c>
      <c r="E12" s="311">
        <v>1177241</v>
      </c>
      <c r="F12" s="312">
        <v>1364913</v>
      </c>
      <c r="G12" s="518">
        <f t="shared" si="0"/>
        <v>0.15941680590465324</v>
      </c>
      <c r="H12" s="519">
        <f t="shared" si="1"/>
        <v>3.5837033537404465E-2</v>
      </c>
    </row>
    <row r="13" spans="1:9" ht="12" customHeight="1">
      <c r="A13" s="291" t="s">
        <v>194</v>
      </c>
      <c r="B13" s="311">
        <v>155751.40999999997</v>
      </c>
      <c r="C13" s="312">
        <v>96417.560000000012</v>
      </c>
      <c r="D13" s="288">
        <f>C13/B13-1</f>
        <v>-0.3809522494852533</v>
      </c>
      <c r="E13" s="311">
        <v>1383511.5899999999</v>
      </c>
      <c r="F13" s="312">
        <v>1340878.9355999997</v>
      </c>
      <c r="G13" s="518">
        <f t="shared" si="0"/>
        <v>-3.0814815508701354E-2</v>
      </c>
      <c r="H13" s="519">
        <f t="shared" si="1"/>
        <v>3.5205997294110607E-2</v>
      </c>
    </row>
    <row r="14" spans="1:9">
      <c r="A14" s="291" t="s">
        <v>196</v>
      </c>
      <c r="B14" s="311">
        <v>113159.11</v>
      </c>
      <c r="C14" s="312">
        <v>132735.86000000002</v>
      </c>
      <c r="D14" s="288">
        <f>C14/B14-1</f>
        <v>0.17300197924851135</v>
      </c>
      <c r="E14" s="311">
        <v>1138455.118</v>
      </c>
      <c r="F14" s="312">
        <v>1192347.635</v>
      </c>
      <c r="G14" s="518">
        <f t="shared" si="0"/>
        <v>4.7338288657946093E-2</v>
      </c>
      <c r="H14" s="519">
        <f t="shared" si="1"/>
        <v>3.1306172762469039E-2</v>
      </c>
    </row>
    <row r="15" spans="1:9">
      <c r="A15" s="291" t="s">
        <v>246</v>
      </c>
      <c r="B15" s="311">
        <v>123635.55</v>
      </c>
      <c r="C15" s="312">
        <v>104822.18</v>
      </c>
      <c r="D15" s="288">
        <f>C15/B15-1</f>
        <v>-0.15216796463476734</v>
      </c>
      <c r="E15" s="311">
        <v>1459588.59</v>
      </c>
      <c r="F15" s="312">
        <v>1066113.33</v>
      </c>
      <c r="G15" s="518">
        <f t="shared" si="0"/>
        <v>-0.26957956693810547</v>
      </c>
      <c r="H15" s="519">
        <f t="shared" si="1"/>
        <v>2.7991776151215467E-2</v>
      </c>
    </row>
    <row r="16" spans="1:9">
      <c r="A16" s="291" t="s">
        <v>197</v>
      </c>
      <c r="B16" s="311">
        <v>97924.21</v>
      </c>
      <c r="C16" s="312">
        <v>114574.07</v>
      </c>
      <c r="D16" s="288">
        <f t="shared" si="2"/>
        <v>0.17002802473463907</v>
      </c>
      <c r="E16" s="311">
        <v>815030.21</v>
      </c>
      <c r="F16" s="312">
        <v>856427.56</v>
      </c>
      <c r="G16" s="518">
        <f t="shared" si="0"/>
        <v>5.0792411731584997E-2</v>
      </c>
      <c r="H16" s="519">
        <f t="shared" si="1"/>
        <v>2.2486285345716159E-2</v>
      </c>
    </row>
    <row r="17" spans="1:8">
      <c r="A17" s="291" t="s">
        <v>198</v>
      </c>
      <c r="B17" s="311">
        <v>112763</v>
      </c>
      <c r="C17" s="312">
        <v>131319</v>
      </c>
      <c r="D17" s="288">
        <f t="shared" si="2"/>
        <v>0.16455752330108275</v>
      </c>
      <c r="E17" s="311">
        <v>1134513</v>
      </c>
      <c r="F17" s="312">
        <v>583704</v>
      </c>
      <c r="G17" s="518">
        <f t="shared" si="0"/>
        <v>-0.48550259009813024</v>
      </c>
      <c r="H17" s="519">
        <f t="shared" si="1"/>
        <v>1.5325679969285322E-2</v>
      </c>
    </row>
    <row r="18" spans="1:8">
      <c r="A18" s="291" t="s">
        <v>199</v>
      </c>
      <c r="B18" s="311">
        <v>52244.18</v>
      </c>
      <c r="C18" s="312">
        <v>72185.429999999993</v>
      </c>
      <c r="D18" s="288">
        <f t="shared" si="2"/>
        <v>0.3816932335812333</v>
      </c>
      <c r="E18" s="311">
        <v>536255.13</v>
      </c>
      <c r="F18" s="312">
        <v>412864.59</v>
      </c>
      <c r="G18" s="518">
        <f t="shared" si="0"/>
        <v>-0.2300967078860392</v>
      </c>
      <c r="H18" s="519">
        <f t="shared" si="1"/>
        <v>1.0840135714317869E-2</v>
      </c>
    </row>
    <row r="19" spans="1:8">
      <c r="A19" s="291" t="s">
        <v>247</v>
      </c>
      <c r="B19" s="311">
        <v>23157.09</v>
      </c>
      <c r="C19" s="312">
        <v>27150.314000000002</v>
      </c>
      <c r="D19" s="288">
        <f t="shared" si="2"/>
        <v>0.17244066504038291</v>
      </c>
      <c r="E19" s="311">
        <v>304279.99</v>
      </c>
      <c r="F19" s="312">
        <v>323412.84899999999</v>
      </c>
      <c r="G19" s="518">
        <f t="shared" si="0"/>
        <v>6.2879123270642934E-2</v>
      </c>
      <c r="H19" s="519">
        <f t="shared" si="1"/>
        <v>8.4914988105765903E-3</v>
      </c>
    </row>
    <row r="20" spans="1:8">
      <c r="A20" s="291" t="s">
        <v>200</v>
      </c>
      <c r="B20" s="311">
        <v>44190.74</v>
      </c>
      <c r="C20" s="312">
        <v>13524.925999999999</v>
      </c>
      <c r="D20" s="288">
        <f t="shared" si="2"/>
        <v>-0.69394207926819051</v>
      </c>
      <c r="E20" s="311">
        <v>250370.03000000003</v>
      </c>
      <c r="F20" s="312">
        <v>200295.72699999998</v>
      </c>
      <c r="G20" s="518">
        <f t="shared" si="0"/>
        <v>-0.20000118624421637</v>
      </c>
      <c r="H20" s="519">
        <f t="shared" si="1"/>
        <v>5.2589466771126138E-3</v>
      </c>
    </row>
    <row r="21" spans="1:8">
      <c r="A21" s="291" t="s">
        <v>201</v>
      </c>
      <c r="B21" s="311">
        <v>13130.43</v>
      </c>
      <c r="C21" s="312">
        <v>8656.8100000000013</v>
      </c>
      <c r="D21" s="288">
        <f t="shared" si="2"/>
        <v>-0.34070628303871231</v>
      </c>
      <c r="E21" s="311">
        <v>123864.05000000002</v>
      </c>
      <c r="F21" s="312">
        <v>105893.65999999999</v>
      </c>
      <c r="G21" s="518">
        <f t="shared" si="0"/>
        <v>-0.14508156321386245</v>
      </c>
      <c r="H21" s="519">
        <f t="shared" si="1"/>
        <v>2.7803344570815178E-3</v>
      </c>
    </row>
    <row r="22" spans="1:8">
      <c r="A22" s="291" t="s">
        <v>202</v>
      </c>
      <c r="B22" s="311">
        <v>2578</v>
      </c>
      <c r="C22" s="312">
        <v>5575.3600000000006</v>
      </c>
      <c r="D22" s="288">
        <f t="shared" si="2"/>
        <v>1.1626687354538405</v>
      </c>
      <c r="E22" s="311">
        <v>63348.1</v>
      </c>
      <c r="F22" s="312">
        <v>57162.542999999998</v>
      </c>
      <c r="G22" s="518">
        <f t="shared" si="0"/>
        <v>-9.7643923022158519E-2</v>
      </c>
      <c r="H22" s="519">
        <f t="shared" si="1"/>
        <v>1.5008546116670621E-3</v>
      </c>
    </row>
    <row r="23" spans="1:8">
      <c r="A23" s="291" t="s">
        <v>203</v>
      </c>
      <c r="B23" s="311">
        <v>4700</v>
      </c>
      <c r="C23" s="312">
        <v>6908</v>
      </c>
      <c r="D23" s="288">
        <f t="shared" si="2"/>
        <v>0.46978723404255329</v>
      </c>
      <c r="E23" s="311">
        <v>53627</v>
      </c>
      <c r="F23" s="312">
        <v>50478</v>
      </c>
      <c r="G23" s="518">
        <f t="shared" si="0"/>
        <v>-5.872042068361083E-2</v>
      </c>
      <c r="H23" s="519">
        <f t="shared" si="1"/>
        <v>1.3253458490769029E-3</v>
      </c>
    </row>
    <row r="24" spans="1:8">
      <c r="A24" s="291" t="s">
        <v>204</v>
      </c>
      <c r="B24" s="311">
        <v>999.71299999999997</v>
      </c>
      <c r="C24" s="312">
        <v>2889.0459999999998</v>
      </c>
      <c r="D24" s="288">
        <f t="shared" si="2"/>
        <v>1.8898753942381461</v>
      </c>
      <c r="E24" s="311">
        <v>16697.3</v>
      </c>
      <c r="F24" s="312">
        <v>20298.103999999996</v>
      </c>
      <c r="G24" s="518">
        <f t="shared" si="0"/>
        <v>0.21565187185952195</v>
      </c>
      <c r="H24" s="519">
        <f t="shared" si="1"/>
        <v>5.3294520148443423E-4</v>
      </c>
    </row>
    <row r="25" spans="1:8">
      <c r="A25" s="291" t="s">
        <v>205</v>
      </c>
      <c r="B25" s="311">
        <v>583</v>
      </c>
      <c r="C25" s="312">
        <v>1214</v>
      </c>
      <c r="D25" s="288">
        <f t="shared" si="2"/>
        <v>1.0823327615780447</v>
      </c>
      <c r="E25" s="311">
        <v>9671</v>
      </c>
      <c r="F25" s="312">
        <v>15002.2</v>
      </c>
      <c r="G25" s="518">
        <f t="shared" si="0"/>
        <v>0.55125633336780067</v>
      </c>
      <c r="H25" s="519">
        <f t="shared" si="1"/>
        <v>3.938964201636656E-4</v>
      </c>
    </row>
    <row r="26" spans="1:8">
      <c r="A26" s="291" t="s">
        <v>248</v>
      </c>
      <c r="B26" s="311">
        <v>1316.7900000000002</v>
      </c>
      <c r="C26" s="312">
        <v>1184.5160000000001</v>
      </c>
      <c r="D26" s="288">
        <f t="shared" si="2"/>
        <v>-0.10045185640838716</v>
      </c>
      <c r="E26" s="311">
        <v>16678.21</v>
      </c>
      <c r="F26" s="312">
        <v>14968.974999999999</v>
      </c>
      <c r="G26" s="518">
        <f t="shared" si="0"/>
        <v>-0.10248312019095573</v>
      </c>
      <c r="H26" s="519">
        <f t="shared" si="1"/>
        <v>3.930240675380548E-4</v>
      </c>
    </row>
    <row r="27" spans="1:8">
      <c r="A27" s="291" t="s">
        <v>206</v>
      </c>
      <c r="B27" s="311">
        <v>918.25</v>
      </c>
      <c r="C27" s="312">
        <v>2529.0549999999998</v>
      </c>
      <c r="D27" s="288">
        <f t="shared" si="2"/>
        <v>1.7542118159542608</v>
      </c>
      <c r="E27" s="311">
        <v>9425.5850000000009</v>
      </c>
      <c r="F27" s="312">
        <v>14077.365</v>
      </c>
      <c r="G27" s="518">
        <f t="shared" si="0"/>
        <v>0.49352692697588507</v>
      </c>
      <c r="H27" s="519">
        <f t="shared" si="1"/>
        <v>3.6961403519732307E-4</v>
      </c>
    </row>
    <row r="28" spans="1:8">
      <c r="A28" s="291" t="s">
        <v>207</v>
      </c>
      <c r="B28" s="311">
        <v>3434.1</v>
      </c>
      <c r="C28" s="312">
        <v>2245.65</v>
      </c>
      <c r="D28" s="288">
        <f t="shared" si="2"/>
        <v>-0.34607320695378696</v>
      </c>
      <c r="E28" s="311">
        <v>21698.739999999998</v>
      </c>
      <c r="F28" s="312">
        <v>13716.315000000001</v>
      </c>
      <c r="G28" s="518">
        <f t="shared" si="0"/>
        <v>-0.3678750471225517</v>
      </c>
      <c r="H28" s="519">
        <f t="shared" si="1"/>
        <v>3.601343387194671E-4</v>
      </c>
    </row>
    <row r="29" spans="1:8">
      <c r="A29" s="291" t="s">
        <v>208</v>
      </c>
      <c r="B29" s="311">
        <v>2527.3820000000001</v>
      </c>
      <c r="C29" s="312">
        <v>1520.9089999999999</v>
      </c>
      <c r="D29" s="288">
        <f t="shared" si="2"/>
        <v>-0.39822749390475998</v>
      </c>
      <c r="E29" s="311">
        <v>13921.361000000001</v>
      </c>
      <c r="F29" s="312">
        <v>11287.162</v>
      </c>
      <c r="G29" s="518">
        <f t="shared" si="0"/>
        <v>-0.18921993330968145</v>
      </c>
      <c r="H29" s="519">
        <f t="shared" si="1"/>
        <v>2.9635471501562172E-4</v>
      </c>
    </row>
    <row r="30" spans="1:8">
      <c r="A30" s="291" t="s">
        <v>209</v>
      </c>
      <c r="B30" s="311">
        <v>1276.835</v>
      </c>
      <c r="C30" s="312">
        <v>1017.1949999999999</v>
      </c>
      <c r="D30" s="288">
        <f t="shared" si="2"/>
        <v>-0.20334655613293817</v>
      </c>
      <c r="E30" s="311">
        <v>6927.494999999999</v>
      </c>
      <c r="F30" s="312">
        <v>6855.7199999999993</v>
      </c>
      <c r="G30" s="518">
        <f t="shared" si="0"/>
        <v>-1.0360888026624271E-2</v>
      </c>
      <c r="H30" s="519">
        <f t="shared" si="1"/>
        <v>1.8000317057794492E-4</v>
      </c>
    </row>
    <row r="31" spans="1:8">
      <c r="A31" s="291" t="s">
        <v>210</v>
      </c>
      <c r="B31" s="311">
        <v>168.44</v>
      </c>
      <c r="C31" s="312">
        <v>178</v>
      </c>
      <c r="D31" s="288">
        <f t="shared" si="2"/>
        <v>5.6756114937069668E-2</v>
      </c>
      <c r="E31" s="311">
        <v>2809.24</v>
      </c>
      <c r="F31" s="312">
        <v>2838.39</v>
      </c>
      <c r="G31" s="518">
        <f t="shared" si="0"/>
        <v>1.0376471928350783E-2</v>
      </c>
      <c r="H31" s="519">
        <f t="shared" si="1"/>
        <v>7.4524513739874596E-5</v>
      </c>
    </row>
    <row r="32" spans="1:8">
      <c r="A32" s="291" t="s">
        <v>211</v>
      </c>
      <c r="B32" s="311">
        <v>2764.35</v>
      </c>
      <c r="C32" s="312">
        <v>16.289000000000001</v>
      </c>
      <c r="D32" s="288">
        <f t="shared" si="2"/>
        <v>-0.99410747553674461</v>
      </c>
      <c r="E32" s="311">
        <v>14401.955999999998</v>
      </c>
      <c r="F32" s="312">
        <v>725.23500000000001</v>
      </c>
      <c r="G32" s="518">
        <f t="shared" si="0"/>
        <v>-0.94964329845196027</v>
      </c>
      <c r="H32" s="520">
        <f t="shared" si="1"/>
        <v>1.9041705235058593E-5</v>
      </c>
    </row>
    <row r="33" spans="1:8">
      <c r="A33" s="291" t="s">
        <v>249</v>
      </c>
      <c r="B33" s="311">
        <v>50</v>
      </c>
      <c r="C33" s="312">
        <v>93</v>
      </c>
      <c r="D33" s="288">
        <f t="shared" si="2"/>
        <v>0.8600000000000001</v>
      </c>
      <c r="E33" s="311">
        <v>171</v>
      </c>
      <c r="F33" s="312">
        <v>355</v>
      </c>
      <c r="G33" s="518">
        <f t="shared" si="0"/>
        <v>1.0760233918128654</v>
      </c>
      <c r="H33" s="520">
        <f t="shared" si="1"/>
        <v>9.3208482194678971E-6</v>
      </c>
    </row>
    <row r="34" spans="1:8">
      <c r="A34" s="291" t="s">
        <v>212</v>
      </c>
      <c r="B34" s="549">
        <v>0</v>
      </c>
      <c r="C34" s="550">
        <v>65.69</v>
      </c>
      <c r="D34" s="551" t="s">
        <v>65</v>
      </c>
      <c r="E34" s="549">
        <v>0</v>
      </c>
      <c r="F34" s="550">
        <v>319.23099999999999</v>
      </c>
      <c r="G34" s="552" t="s">
        <v>65</v>
      </c>
      <c r="H34" s="553">
        <f t="shared" si="1"/>
        <v>8.3817005576026935E-6</v>
      </c>
    </row>
    <row r="35" spans="1:8">
      <c r="A35" s="291" t="s">
        <v>250</v>
      </c>
      <c r="B35" s="549">
        <v>0</v>
      </c>
      <c r="C35" s="550">
        <v>200</v>
      </c>
      <c r="D35" s="551" t="s">
        <v>65</v>
      </c>
      <c r="E35" s="549">
        <v>303.63</v>
      </c>
      <c r="F35" s="550">
        <v>220</v>
      </c>
      <c r="G35" s="552">
        <f t="shared" si="0"/>
        <v>-0.2754339162796825</v>
      </c>
      <c r="H35" s="553">
        <f t="shared" si="1"/>
        <v>5.7763003050223589E-6</v>
      </c>
    </row>
    <row r="36" spans="1:8">
      <c r="A36" s="291" t="s">
        <v>215</v>
      </c>
      <c r="B36" s="549">
        <v>49</v>
      </c>
      <c r="C36" s="550">
        <v>72</v>
      </c>
      <c r="D36" s="551">
        <f t="shared" si="2"/>
        <v>0.46938775510204089</v>
      </c>
      <c r="E36" s="549">
        <v>8648</v>
      </c>
      <c r="F36" s="550">
        <v>217</v>
      </c>
      <c r="G36" s="552">
        <f t="shared" si="0"/>
        <v>-0.97490749306197966</v>
      </c>
      <c r="H36" s="553">
        <f t="shared" si="1"/>
        <v>5.6975325735902358E-6</v>
      </c>
    </row>
    <row r="37" spans="1:8">
      <c r="A37" s="291" t="s">
        <v>213</v>
      </c>
      <c r="B37" s="549">
        <v>6.8650000000000002</v>
      </c>
      <c r="C37" s="550">
        <v>13.84</v>
      </c>
      <c r="D37" s="551">
        <f t="shared" si="2"/>
        <v>1.0160233066278224</v>
      </c>
      <c r="E37" s="549">
        <v>74.52</v>
      </c>
      <c r="F37" s="550">
        <v>193.15</v>
      </c>
      <c r="G37" s="552">
        <f t="shared" si="0"/>
        <v>1.5919216317767044</v>
      </c>
      <c r="H37" s="553">
        <f t="shared" si="1"/>
        <v>5.071329108704857E-6</v>
      </c>
    </row>
    <row r="38" spans="1:8">
      <c r="A38" s="291" t="s">
        <v>214</v>
      </c>
      <c r="B38" s="549">
        <v>32</v>
      </c>
      <c r="C38" s="550">
        <v>0</v>
      </c>
      <c r="D38" s="551" t="s">
        <v>55</v>
      </c>
      <c r="E38" s="549">
        <v>90.67</v>
      </c>
      <c r="F38" s="550">
        <v>152</v>
      </c>
      <c r="G38" s="552">
        <f t="shared" si="0"/>
        <v>0.67640895555310454</v>
      </c>
      <c r="H38" s="553">
        <f t="shared" si="1"/>
        <v>3.9908983925609021E-6</v>
      </c>
    </row>
    <row r="39" spans="1:8" ht="13.5" thickBot="1">
      <c r="A39" s="297" t="s">
        <v>216</v>
      </c>
      <c r="B39" s="554">
        <v>0</v>
      </c>
      <c r="C39" s="555">
        <v>0</v>
      </c>
      <c r="D39" s="556" t="s">
        <v>55</v>
      </c>
      <c r="E39" s="554">
        <v>33792.014999999999</v>
      </c>
      <c r="F39" s="555">
        <v>0</v>
      </c>
      <c r="G39" s="557" t="s">
        <v>55</v>
      </c>
      <c r="H39" s="558">
        <f t="shared" si="1"/>
        <v>0</v>
      </c>
    </row>
    <row r="40" spans="1:8">
      <c r="A40" s="278" t="s">
        <v>245</v>
      </c>
      <c r="B40" s="309">
        <f>SUM(B41:B43)</f>
        <v>27119.620000000003</v>
      </c>
      <c r="C40" s="310">
        <f>SUM(C41:C43)</f>
        <v>23904.27</v>
      </c>
      <c r="D40" s="281">
        <f>C40/B40-1</f>
        <v>-0.11856176450849987</v>
      </c>
      <c r="E40" s="309">
        <f>SUM(E41:E43)</f>
        <v>211643.96000000002</v>
      </c>
      <c r="F40" s="310">
        <f>SUM(F41:F43)</f>
        <v>260775.3</v>
      </c>
      <c r="G40" s="516">
        <f>F40/E40-1</f>
        <v>0.2321414700424238</v>
      </c>
      <c r="H40" s="517">
        <f>F40/$F$40</f>
        <v>1</v>
      </c>
    </row>
    <row r="41" spans="1:8">
      <c r="A41" s="285" t="s">
        <v>251</v>
      </c>
      <c r="B41" s="311">
        <v>17256.060000000001</v>
      </c>
      <c r="C41" s="312">
        <v>13635.74</v>
      </c>
      <c r="D41" s="288">
        <f t="shared" ref="D41:D42" si="3">C41/B41-1</f>
        <v>-0.20979991956448929</v>
      </c>
      <c r="E41" s="311">
        <v>113018.79000000002</v>
      </c>
      <c r="F41" s="312">
        <v>164261.04999999999</v>
      </c>
      <c r="G41" s="518">
        <f t="shared" si="0"/>
        <v>0.45339593531305677</v>
      </c>
      <c r="H41" s="519">
        <f t="shared" ref="H41:H43" si="4">F41/$F$40</f>
        <v>0.62989497088106117</v>
      </c>
    </row>
    <row r="42" spans="1:8">
      <c r="A42" s="285" t="s">
        <v>252</v>
      </c>
      <c r="B42" s="311">
        <v>9863.56</v>
      </c>
      <c r="C42" s="312">
        <v>10236.540000000001</v>
      </c>
      <c r="D42" s="288">
        <f t="shared" si="3"/>
        <v>3.7813933306027669E-2</v>
      </c>
      <c r="E42" s="311">
        <v>98625.17</v>
      </c>
      <c r="F42" s="312">
        <v>96274.559999999983</v>
      </c>
      <c r="G42" s="518">
        <f t="shared" si="0"/>
        <v>-2.3833773873343067E-2</v>
      </c>
      <c r="H42" s="519">
        <f t="shared" si="4"/>
        <v>0.36918588531966023</v>
      </c>
    </row>
    <row r="43" spans="1:8" ht="13.5" thickBot="1">
      <c r="A43" s="297" t="s">
        <v>253</v>
      </c>
      <c r="B43" s="554">
        <v>0</v>
      </c>
      <c r="C43" s="559">
        <v>31.99</v>
      </c>
      <c r="D43" s="556" t="s">
        <v>65</v>
      </c>
      <c r="E43" s="554">
        <v>0</v>
      </c>
      <c r="F43" s="555">
        <v>239.69</v>
      </c>
      <c r="G43" s="557" t="s">
        <v>65</v>
      </c>
      <c r="H43" s="521">
        <f t="shared" si="4"/>
        <v>9.1914379927853602E-4</v>
      </c>
    </row>
    <row r="44" spans="1:8">
      <c r="A44" s="658" t="s">
        <v>217</v>
      </c>
      <c r="B44" s="659"/>
      <c r="C44" s="659"/>
      <c r="D44" s="659"/>
      <c r="E44" s="659"/>
      <c r="F44" s="567"/>
      <c r="G44" s="568"/>
      <c r="H44" s="568"/>
    </row>
    <row r="45" spans="1:8">
      <c r="A45" s="569" t="s">
        <v>639</v>
      </c>
      <c r="B45" s="570"/>
      <c r="C45" s="570"/>
      <c r="D45" s="570"/>
      <c r="E45" s="571"/>
      <c r="F45" s="571"/>
      <c r="G45" s="572"/>
      <c r="H45" s="572"/>
    </row>
  </sheetData>
  <sortState ref="A47:E78">
    <sortCondition descending="1" ref="E47"/>
  </sortState>
  <mergeCells count="3">
    <mergeCell ref="B5:D5"/>
    <mergeCell ref="E5:H5"/>
    <mergeCell ref="A44:E44"/>
  </mergeCells>
  <conditionalFormatting sqref="H7:H14">
    <cfRule type="cellIs" dxfId="3" priority="4" operator="greaterThan">
      <formula>1</formula>
    </cfRule>
  </conditionalFormatting>
  <conditionalFormatting sqref="H15:H39">
    <cfRule type="cellIs" dxfId="2" priority="2" operator="greaterThan">
      <formula>1</formula>
    </cfRule>
  </conditionalFormatting>
  <conditionalFormatting sqref="H40:H43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r:id="rId1"/>
  <ignoredErrors>
    <ignoredError sqref="D7 D4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4"/>
  <sheetViews>
    <sheetView showGridLines="0" workbookViewId="0"/>
  </sheetViews>
  <sheetFormatPr baseColWidth="10" defaultColWidth="11.5703125" defaultRowHeight="12.75"/>
  <cols>
    <col min="1" max="1" width="16.42578125" style="257" customWidth="1"/>
    <col min="2" max="2" width="16" style="257" customWidth="1"/>
    <col min="3" max="9" width="16" style="314" customWidth="1"/>
    <col min="10" max="10" width="10.28515625" style="246" customWidth="1"/>
    <col min="11" max="16384" width="11.5703125" style="246"/>
  </cols>
  <sheetData>
    <row r="1" spans="1:10">
      <c r="A1" s="299" t="s">
        <v>311</v>
      </c>
    </row>
    <row r="2" spans="1:10" ht="15.75">
      <c r="A2" s="276" t="s">
        <v>262</v>
      </c>
    </row>
    <row r="3" spans="1:10">
      <c r="A3" s="247"/>
    </row>
    <row r="4" spans="1:10">
      <c r="A4" s="315" t="s">
        <v>313</v>
      </c>
      <c r="B4" s="316" t="s">
        <v>263</v>
      </c>
      <c r="C4" s="316" t="s">
        <v>264</v>
      </c>
      <c r="D4" s="316" t="s">
        <v>265</v>
      </c>
      <c r="E4" s="316" t="s">
        <v>266</v>
      </c>
      <c r="F4" s="316" t="s">
        <v>122</v>
      </c>
      <c r="G4" s="316" t="s">
        <v>267</v>
      </c>
      <c r="H4" s="316" t="s">
        <v>268</v>
      </c>
      <c r="I4" s="316" t="s">
        <v>269</v>
      </c>
    </row>
    <row r="5" spans="1:10" s="319" customFormat="1" ht="13.5" thickBot="1">
      <c r="A5" s="317"/>
      <c r="B5" s="318" t="s">
        <v>637</v>
      </c>
      <c r="C5" s="318" t="s">
        <v>637</v>
      </c>
      <c r="D5" s="318" t="s">
        <v>637</v>
      </c>
      <c r="E5" s="318" t="s">
        <v>638</v>
      </c>
      <c r="F5" s="318" t="s">
        <v>270</v>
      </c>
      <c r="G5" s="318" t="s">
        <v>270</v>
      </c>
      <c r="H5" s="318" t="s">
        <v>270</v>
      </c>
      <c r="I5" s="318" t="s">
        <v>270</v>
      </c>
    </row>
    <row r="6" spans="1:10">
      <c r="A6" s="257">
        <v>2004</v>
      </c>
      <c r="B6" s="320">
        <v>0.05</v>
      </c>
      <c r="C6" s="320">
        <v>5.0999999999999997E-2</v>
      </c>
      <c r="D6" s="320">
        <v>3.4799999999999998E-2</v>
      </c>
      <c r="E6" s="321">
        <v>3.41</v>
      </c>
      <c r="F6" s="322">
        <v>12809</v>
      </c>
      <c r="G6" s="322">
        <v>7124</v>
      </c>
      <c r="H6" s="322">
        <v>9805</v>
      </c>
      <c r="I6" s="322">
        <f>F6-H6</f>
        <v>3004</v>
      </c>
    </row>
    <row r="7" spans="1:10">
      <c r="A7" s="257">
        <v>2005</v>
      </c>
      <c r="B7" s="320">
        <v>6.285208165967561E-2</v>
      </c>
      <c r="C7" s="320">
        <v>6.5391821324574551E-2</v>
      </c>
      <c r="D7" s="320">
        <v>1.49E-2</v>
      </c>
      <c r="E7" s="321">
        <v>3.3</v>
      </c>
      <c r="F7" s="322">
        <v>17368</v>
      </c>
      <c r="G7" s="322">
        <v>9790</v>
      </c>
      <c r="H7" s="322">
        <v>12082</v>
      </c>
      <c r="I7" s="323">
        <f t="shared" ref="I7:I8" si="0">F7-H7</f>
        <v>5286</v>
      </c>
    </row>
    <row r="8" spans="1:10">
      <c r="A8" s="257">
        <v>2006</v>
      </c>
      <c r="B8" s="324">
        <v>7.5287768916579692E-2</v>
      </c>
      <c r="C8" s="324">
        <v>9.2492579012308333E-3</v>
      </c>
      <c r="D8" s="324">
        <v>1.14E-2</v>
      </c>
      <c r="E8" s="321">
        <v>3.27</v>
      </c>
      <c r="F8" s="325">
        <v>23830</v>
      </c>
      <c r="G8" s="325">
        <v>14735</v>
      </c>
      <c r="H8" s="325">
        <v>14844</v>
      </c>
      <c r="I8" s="323">
        <f t="shared" si="0"/>
        <v>8986</v>
      </c>
    </row>
    <row r="9" spans="1:10">
      <c r="A9" s="257">
        <v>2007</v>
      </c>
      <c r="B9" s="324">
        <v>8.5184497525102362E-2</v>
      </c>
      <c r="C9" s="324">
        <v>3.7566658866790871E-2</v>
      </c>
      <c r="D9" s="324">
        <v>1.7787100404310932E-2</v>
      </c>
      <c r="E9" s="321">
        <v>3.128333699969621</v>
      </c>
      <c r="F9" s="325">
        <v>28094.019126088009</v>
      </c>
      <c r="G9" s="325">
        <v>18730.272446936651</v>
      </c>
      <c r="H9" s="325">
        <v>19590.521779000002</v>
      </c>
      <c r="I9" s="323">
        <v>8503.4973470880068</v>
      </c>
      <c r="J9" s="258"/>
    </row>
    <row r="10" spans="1:10">
      <c r="A10" s="257">
        <v>2008</v>
      </c>
      <c r="B10" s="324">
        <v>9.1431481975249085E-2</v>
      </c>
      <c r="C10" s="324">
        <v>7.1487132744776999E-2</v>
      </c>
      <c r="D10" s="324">
        <v>5.7878827399999999E-2</v>
      </c>
      <c r="E10" s="321">
        <v>2.9247264298901503</v>
      </c>
      <c r="F10" s="325">
        <v>31018.479629195266</v>
      </c>
      <c r="G10" s="325">
        <v>19513.421048299402</v>
      </c>
      <c r="H10" s="325">
        <v>28449.181869000004</v>
      </c>
      <c r="I10" s="323">
        <v>2569.2977601952657</v>
      </c>
      <c r="J10" s="258"/>
    </row>
    <row r="11" spans="1:10">
      <c r="A11" s="257">
        <v>2009</v>
      </c>
      <c r="B11" s="324">
        <v>1.0492323817545781E-2</v>
      </c>
      <c r="C11" s="324">
        <v>-2.115092483666544E-2</v>
      </c>
      <c r="D11" s="324">
        <v>2.9353462399999999E-2</v>
      </c>
      <c r="E11" s="321">
        <v>3.0115883398838004</v>
      </c>
      <c r="F11" s="325">
        <v>27070.51963887288</v>
      </c>
      <c r="G11" s="325">
        <v>17569.690328277931</v>
      </c>
      <c r="H11" s="325">
        <v>21010.687576</v>
      </c>
      <c r="I11" s="323">
        <v>6059.8320628728743</v>
      </c>
      <c r="J11" s="258"/>
    </row>
    <row r="12" spans="1:10">
      <c r="A12" s="257">
        <v>2010</v>
      </c>
      <c r="B12" s="324">
        <v>8.4507468752585455E-2</v>
      </c>
      <c r="C12" s="324">
        <v>-2.7200264214781101E-2</v>
      </c>
      <c r="D12" s="324">
        <v>1.5295290833333723E-2</v>
      </c>
      <c r="E12" s="321">
        <v>2.8250957505877676</v>
      </c>
      <c r="F12" s="325">
        <v>35803.08081459505</v>
      </c>
      <c r="G12" s="325">
        <v>23496.859365768923</v>
      </c>
      <c r="H12" s="325">
        <v>28815.319466000004</v>
      </c>
      <c r="I12" s="323">
        <v>6987.7613485950487</v>
      </c>
      <c r="J12" s="258"/>
    </row>
    <row r="13" spans="1:10">
      <c r="A13" s="257">
        <v>2011</v>
      </c>
      <c r="B13" s="324">
        <v>6.4522160023376351E-2</v>
      </c>
      <c r="C13" s="324">
        <v>-2.1193681963797388E-2</v>
      </c>
      <c r="D13" s="324">
        <v>3.3696654863748704E-2</v>
      </c>
      <c r="E13" s="321">
        <v>2.7540112112709312</v>
      </c>
      <c r="F13" s="325">
        <v>46375.961566173544</v>
      </c>
      <c r="G13" s="325">
        <v>29623.141834212729</v>
      </c>
      <c r="H13" s="325">
        <v>37151.5216</v>
      </c>
      <c r="I13" s="323">
        <v>9224.4399661735497</v>
      </c>
      <c r="J13" s="258"/>
    </row>
    <row r="14" spans="1:10">
      <c r="A14" s="257">
        <v>2012</v>
      </c>
      <c r="B14" s="324">
        <v>5.9503463404493286E-2</v>
      </c>
      <c r="C14" s="324">
        <v>2.5103842207752792E-2</v>
      </c>
      <c r="D14" s="324">
        <v>3.6554139094222504E-2</v>
      </c>
      <c r="E14" s="321">
        <v>2.6375267297979796</v>
      </c>
      <c r="F14" s="325">
        <v>47410.606678139025</v>
      </c>
      <c r="G14" s="325">
        <v>30035.325186776645</v>
      </c>
      <c r="H14" s="325">
        <v>41017.937140000002</v>
      </c>
      <c r="I14" s="323">
        <v>6392.6695381390182</v>
      </c>
      <c r="J14" s="258"/>
    </row>
    <row r="15" spans="1:10">
      <c r="A15" s="257">
        <v>2013</v>
      </c>
      <c r="B15" s="324">
        <v>5.8540570722561969E-2</v>
      </c>
      <c r="C15" s="324">
        <v>4.2606338594699762E-2</v>
      </c>
      <c r="D15" s="324">
        <v>2.8058274546629177E-2</v>
      </c>
      <c r="E15" s="321">
        <v>2.7023295295055818</v>
      </c>
      <c r="F15" s="325">
        <v>42860.636578772843</v>
      </c>
      <c r="G15" s="323">
        <v>26375.954516193058</v>
      </c>
      <c r="H15" s="323">
        <v>42356.184714999996</v>
      </c>
      <c r="I15" s="323">
        <v>504.45186377285063</v>
      </c>
      <c r="J15" s="258"/>
    </row>
    <row r="16" spans="1:10">
      <c r="A16" s="326">
        <v>2014</v>
      </c>
      <c r="B16" s="327">
        <v>2.3906678024908815E-2</v>
      </c>
      <c r="C16" s="327">
        <v>-2.2333599723621519E-2</v>
      </c>
      <c r="D16" s="327">
        <v>3.2459610352057099E-2</v>
      </c>
      <c r="E16" s="328">
        <v>2.8387441197691197</v>
      </c>
      <c r="F16" s="323">
        <v>39532.68289863666</v>
      </c>
      <c r="G16" s="323">
        <v>22938.843128408011</v>
      </c>
      <c r="H16" s="323">
        <v>41042.150549999991</v>
      </c>
      <c r="I16" s="323">
        <v>-1509.4676513633376</v>
      </c>
      <c r="J16" s="258"/>
    </row>
    <row r="17" spans="1:10" s="329" customFormat="1">
      <c r="A17" s="326">
        <v>2015</v>
      </c>
      <c r="B17" s="327">
        <v>3.3242006341480279E-2</v>
      </c>
      <c r="C17" s="327">
        <v>0.15658743860788774</v>
      </c>
      <c r="D17" s="327">
        <v>3.5478487642527201E-2</v>
      </c>
      <c r="E17" s="328">
        <v>3.1853143181818182</v>
      </c>
      <c r="F17" s="323">
        <v>34235.663917661659</v>
      </c>
      <c r="G17" s="323">
        <v>21139.489453859722</v>
      </c>
      <c r="H17" s="323">
        <v>37385.181727000003</v>
      </c>
      <c r="I17" s="323">
        <v>-3149.5178093383411</v>
      </c>
      <c r="J17" s="258"/>
    </row>
    <row r="18" spans="1:10" s="329" customFormat="1">
      <c r="A18" s="330">
        <v>2016</v>
      </c>
      <c r="B18" s="331">
        <v>3.8965679567061928E-2</v>
      </c>
      <c r="C18" s="331">
        <v>0.21202315488549117</v>
      </c>
      <c r="D18" s="331">
        <v>3.5930838949935977E-2</v>
      </c>
      <c r="E18" s="332">
        <v>3.375425825928458</v>
      </c>
      <c r="F18" s="333">
        <v>36837.510465790197</v>
      </c>
      <c r="G18" s="333">
        <v>23817.481716532107</v>
      </c>
      <c r="H18" s="333">
        <v>35107.313703</v>
      </c>
      <c r="I18" s="333">
        <v>1730.1967627902036</v>
      </c>
      <c r="J18" s="258"/>
    </row>
    <row r="19" spans="1:10">
      <c r="A19" s="334">
        <v>2017</v>
      </c>
      <c r="B19" s="335"/>
      <c r="C19" s="336"/>
      <c r="D19" s="335"/>
      <c r="E19" s="337"/>
      <c r="F19" s="338"/>
      <c r="G19" s="338"/>
      <c r="H19" s="338"/>
      <c r="I19" s="338"/>
    </row>
    <row r="20" spans="1:10">
      <c r="A20" s="565" t="s">
        <v>271</v>
      </c>
      <c r="B20" s="340">
        <v>4.9500000000000169E-2</v>
      </c>
      <c r="C20" s="340">
        <v>0.1488000000000001</v>
      </c>
      <c r="D20" s="320">
        <v>3.1E-2</v>
      </c>
      <c r="E20" s="341">
        <v>3.34</v>
      </c>
      <c r="F20" s="342">
        <v>3328.4012985944437</v>
      </c>
      <c r="G20" s="343">
        <v>1813.0820982417945</v>
      </c>
      <c r="H20" s="343">
        <v>2966.536263</v>
      </c>
      <c r="I20" s="343">
        <f>F20-H20</f>
        <v>361.86503559444373</v>
      </c>
    </row>
    <row r="21" spans="1:10">
      <c r="A21" s="565" t="s">
        <v>272</v>
      </c>
      <c r="B21" s="320">
        <v>7.4000000000000905E-3</v>
      </c>
      <c r="C21" s="320">
        <v>1.4499999999999886E-2</v>
      </c>
      <c r="D21" s="344">
        <v>3.2500000000000001E-2</v>
      </c>
      <c r="E21" s="345">
        <v>3.26</v>
      </c>
      <c r="F21" s="322">
        <v>3581.1923441518593</v>
      </c>
      <c r="G21" s="325">
        <v>2199.3113549506647</v>
      </c>
      <c r="H21" s="325">
        <v>2842.2821589999999</v>
      </c>
      <c r="I21" s="323">
        <f>F21-H21</f>
        <v>738.91018515185942</v>
      </c>
    </row>
    <row r="22" spans="1:10">
      <c r="A22" s="565" t="s">
        <v>273</v>
      </c>
      <c r="B22" s="320">
        <v>9.7000000000002726E-3</v>
      </c>
      <c r="C22" s="320">
        <v>-2.6799999999999925E-2</v>
      </c>
      <c r="D22" s="344">
        <v>3.9699999999999999E-2</v>
      </c>
      <c r="E22" s="345">
        <v>3.2639999999999998</v>
      </c>
      <c r="F22" s="322">
        <v>3310.8352564027241</v>
      </c>
      <c r="G22" s="325">
        <v>1998.1793782015072</v>
      </c>
      <c r="H22" s="325">
        <v>3184.456647</v>
      </c>
      <c r="I22" s="323">
        <f t="shared" ref="I22:I28" si="1">F22-H22</f>
        <v>126.37860940272412</v>
      </c>
    </row>
    <row r="23" spans="1:10">
      <c r="A23" s="565" t="s">
        <v>142</v>
      </c>
      <c r="B23" s="320">
        <v>2.7999999999997272E-3</v>
      </c>
      <c r="C23" s="320">
        <v>3.0000000000001136E-4</v>
      </c>
      <c r="D23" s="344">
        <v>3.6900000000000002E-2</v>
      </c>
      <c r="E23" s="345">
        <v>3.2480000000000002</v>
      </c>
      <c r="F23" s="322">
        <v>3132.3741253194084</v>
      </c>
      <c r="G23" s="325">
        <v>1930.2370921127247</v>
      </c>
      <c r="H23" s="325">
        <v>2977.601568</v>
      </c>
      <c r="I23" s="323">
        <f t="shared" si="1"/>
        <v>154.77255731940841</v>
      </c>
    </row>
    <row r="24" spans="1:10">
      <c r="A24" s="565" t="s">
        <v>143</v>
      </c>
      <c r="B24" s="320">
        <v>3.4099999999999964E-2</v>
      </c>
      <c r="C24" s="320">
        <v>-6.0999999999998521E-3</v>
      </c>
      <c r="D24" s="344">
        <v>3.04E-2</v>
      </c>
      <c r="E24" s="345">
        <v>3.2730000000000001</v>
      </c>
      <c r="F24" s="322">
        <v>3530.2408217334546</v>
      </c>
      <c r="G24" s="325">
        <v>2167.6962322273453</v>
      </c>
      <c r="H24" s="325">
        <v>3198.626694</v>
      </c>
      <c r="I24" s="323">
        <f t="shared" si="1"/>
        <v>331.61412773345455</v>
      </c>
    </row>
    <row r="25" spans="1:10">
      <c r="A25" s="565" t="s">
        <v>144</v>
      </c>
      <c r="B25" s="344">
        <v>3.5899999999999752E-2</v>
      </c>
      <c r="C25" s="344">
        <v>6.0999999999999943E-2</v>
      </c>
      <c r="D25" s="344">
        <v>2.7300000000000001E-2</v>
      </c>
      <c r="E25" s="345">
        <v>3.2679999999999998</v>
      </c>
      <c r="F25" s="322">
        <v>3849.7771554748333</v>
      </c>
      <c r="G25" s="325">
        <v>2345.2939627367705</v>
      </c>
      <c r="H25" s="325">
        <v>3065.5744420000005</v>
      </c>
      <c r="I25" s="323">
        <f t="shared" si="1"/>
        <v>784.20271347483276</v>
      </c>
    </row>
    <row r="26" spans="1:10">
      <c r="A26" s="565" t="s">
        <v>145</v>
      </c>
      <c r="B26" s="344">
        <v>1.8400000000000034E-2</v>
      </c>
      <c r="C26" s="344">
        <v>1.9900000000000091E-2</v>
      </c>
      <c r="D26" s="344">
        <v>2.8500000000000001E-2</v>
      </c>
      <c r="E26" s="345">
        <v>3.2490000000000001</v>
      </c>
      <c r="F26" s="322">
        <v>3416.481461740987</v>
      </c>
      <c r="G26" s="325">
        <v>1847.8607591353871</v>
      </c>
      <c r="H26" s="325">
        <v>3197.2328589999997</v>
      </c>
      <c r="I26" s="323">
        <f t="shared" si="1"/>
        <v>219.24860274098728</v>
      </c>
    </row>
    <row r="27" spans="1:10">
      <c r="A27" s="565" t="s">
        <v>146</v>
      </c>
      <c r="B27" s="344">
        <v>2.4900000000000092E-2</v>
      </c>
      <c r="C27" s="344">
        <v>3.6299999999999957E-2</v>
      </c>
      <c r="D27" s="344">
        <v>3.1738100701898198E-2</v>
      </c>
      <c r="E27" s="345">
        <v>3.242</v>
      </c>
      <c r="F27" s="322">
        <v>4006.7768871102626</v>
      </c>
      <c r="G27" s="325">
        <v>2421.1216034646177</v>
      </c>
      <c r="H27" s="325">
        <v>3495.2534759999999</v>
      </c>
      <c r="I27" s="323">
        <f t="shared" si="1"/>
        <v>511.52341111026271</v>
      </c>
    </row>
    <row r="28" spans="1:10">
      <c r="A28" s="565" t="s">
        <v>156</v>
      </c>
      <c r="B28" s="344">
        <v>3.180000000000021E-2</v>
      </c>
      <c r="C28" s="344">
        <v>7.1299999999999961E-2</v>
      </c>
      <c r="D28" s="344">
        <v>2.9449951355022E-2</v>
      </c>
      <c r="E28" s="345">
        <v>3.2469999999999999</v>
      </c>
      <c r="F28" s="322">
        <v>4251.9546391894874</v>
      </c>
      <c r="G28" s="325">
        <v>2794.208652906937</v>
      </c>
      <c r="H28" s="325">
        <v>3291.0208929999999</v>
      </c>
      <c r="I28" s="323">
        <f t="shared" si="1"/>
        <v>960.93374618948747</v>
      </c>
    </row>
    <row r="29" spans="1:10">
      <c r="A29" s="565" t="s">
        <v>135</v>
      </c>
      <c r="B29" s="660" t="s">
        <v>586</v>
      </c>
      <c r="C29" s="660"/>
      <c r="D29" s="344">
        <v>2.0401431227834201E-2</v>
      </c>
      <c r="E29" s="345">
        <v>3.25129545454545</v>
      </c>
      <c r="F29" s="660" t="s">
        <v>587</v>
      </c>
      <c r="G29" s="660"/>
      <c r="H29" s="660"/>
      <c r="I29" s="660"/>
    </row>
    <row r="30" spans="1:10">
      <c r="A30" s="339"/>
      <c r="B30" s="324"/>
      <c r="C30" s="324"/>
      <c r="D30" s="324"/>
      <c r="E30" s="346"/>
      <c r="I30" s="325"/>
    </row>
    <row r="31" spans="1:10" s="347" customFormat="1">
      <c r="A31" s="339"/>
      <c r="B31" s="324"/>
      <c r="C31" s="324"/>
      <c r="D31" s="324"/>
      <c r="E31" s="346"/>
      <c r="F31" s="314"/>
      <c r="G31" s="314"/>
      <c r="H31" s="314"/>
      <c r="I31" s="314"/>
    </row>
    <row r="32" spans="1:10">
      <c r="A32" s="247" t="s">
        <v>640</v>
      </c>
      <c r="B32" s="314"/>
    </row>
    <row r="33" spans="1:19">
      <c r="B33" s="314"/>
    </row>
    <row r="34" spans="1:19">
      <c r="A34" s="315" t="s">
        <v>313</v>
      </c>
      <c r="B34" s="316" t="s">
        <v>274</v>
      </c>
      <c r="C34" s="316" t="s">
        <v>275</v>
      </c>
      <c r="D34" s="316" t="s">
        <v>276</v>
      </c>
      <c r="E34" s="316" t="s">
        <v>277</v>
      </c>
      <c r="F34" s="316" t="s">
        <v>278</v>
      </c>
      <c r="G34" s="316" t="s">
        <v>279</v>
      </c>
      <c r="H34" s="316" t="s">
        <v>223</v>
      </c>
      <c r="I34" s="316" t="s">
        <v>280</v>
      </c>
      <c r="O34" s="533"/>
      <c r="P34" s="533"/>
      <c r="Q34" s="533"/>
      <c r="R34" s="533"/>
      <c r="S34" s="533"/>
    </row>
    <row r="35" spans="1:19">
      <c r="A35" s="348"/>
      <c r="B35" s="349" t="s">
        <v>281</v>
      </c>
      <c r="C35" s="350" t="s">
        <v>282</v>
      </c>
      <c r="D35" s="349" t="s">
        <v>281</v>
      </c>
      <c r="E35" s="350" t="s">
        <v>282</v>
      </c>
      <c r="F35" s="349" t="s">
        <v>281</v>
      </c>
      <c r="G35" s="351" t="s">
        <v>281</v>
      </c>
      <c r="H35" s="349" t="s">
        <v>283</v>
      </c>
      <c r="I35" s="351" t="s">
        <v>284</v>
      </c>
    </row>
    <row r="36" spans="1:19">
      <c r="A36" s="348"/>
      <c r="B36" s="349" t="s">
        <v>285</v>
      </c>
      <c r="C36" s="350" t="s">
        <v>286</v>
      </c>
      <c r="D36" s="349" t="s">
        <v>285</v>
      </c>
      <c r="E36" s="351" t="s">
        <v>287</v>
      </c>
      <c r="F36" s="349" t="s">
        <v>285</v>
      </c>
      <c r="G36" s="351" t="s">
        <v>285</v>
      </c>
      <c r="H36" s="349" t="s">
        <v>288</v>
      </c>
      <c r="I36" s="351" t="s">
        <v>289</v>
      </c>
    </row>
    <row r="37" spans="1:19">
      <c r="B37" s="325"/>
      <c r="C37" s="324"/>
      <c r="D37" s="325"/>
      <c r="E37" s="352"/>
      <c r="F37" s="325"/>
      <c r="G37" s="352"/>
      <c r="H37" s="325"/>
      <c r="I37" s="352"/>
    </row>
    <row r="38" spans="1:19">
      <c r="A38" s="257">
        <v>1995</v>
      </c>
      <c r="B38" s="353">
        <v>133.19999999999999</v>
      </c>
      <c r="C38" s="353">
        <v>384.2</v>
      </c>
      <c r="D38" s="353">
        <v>46.8</v>
      </c>
      <c r="E38" s="353">
        <v>5.19</v>
      </c>
      <c r="F38" s="353">
        <v>28.6</v>
      </c>
      <c r="G38" s="353">
        <v>294.5</v>
      </c>
      <c r="H38" s="353">
        <v>16.5</v>
      </c>
      <c r="I38" s="353">
        <v>7.9</v>
      </c>
    </row>
    <row r="39" spans="1:19">
      <c r="A39" s="257">
        <v>1996</v>
      </c>
      <c r="B39" s="353">
        <v>103.89</v>
      </c>
      <c r="C39" s="353">
        <v>387.8</v>
      </c>
      <c r="D39" s="353">
        <v>46.5</v>
      </c>
      <c r="E39" s="353">
        <v>5.18</v>
      </c>
      <c r="F39" s="353">
        <v>35.1</v>
      </c>
      <c r="G39" s="353">
        <v>289</v>
      </c>
      <c r="H39" s="353">
        <v>20.5</v>
      </c>
      <c r="I39" s="353">
        <v>3.78</v>
      </c>
    </row>
    <row r="40" spans="1:19">
      <c r="A40" s="257">
        <v>1997</v>
      </c>
      <c r="B40" s="353">
        <v>103.22</v>
      </c>
      <c r="C40" s="353">
        <v>331.2</v>
      </c>
      <c r="D40" s="353">
        <v>59.7</v>
      </c>
      <c r="E40" s="353">
        <v>4.8899999999999997</v>
      </c>
      <c r="F40" s="353">
        <v>28</v>
      </c>
      <c r="G40" s="353">
        <v>264.39999999999998</v>
      </c>
      <c r="H40" s="353">
        <v>20.100000000000001</v>
      </c>
      <c r="I40" s="353">
        <v>4.3</v>
      </c>
    </row>
    <row r="41" spans="1:19">
      <c r="A41" s="257">
        <v>1998</v>
      </c>
      <c r="B41" s="353">
        <v>74.97</v>
      </c>
      <c r="C41" s="353">
        <v>294.10000000000002</v>
      </c>
      <c r="D41" s="353">
        <v>46.5</v>
      </c>
      <c r="E41" s="353">
        <v>5.53</v>
      </c>
      <c r="F41" s="353">
        <v>24</v>
      </c>
      <c r="G41" s="353">
        <v>261.39999999999998</v>
      </c>
      <c r="H41" s="353">
        <v>21</v>
      </c>
      <c r="I41" s="353">
        <v>3.41</v>
      </c>
    </row>
    <row r="42" spans="1:19">
      <c r="A42" s="257">
        <v>1999</v>
      </c>
      <c r="B42" s="353">
        <v>71.38</v>
      </c>
      <c r="C42" s="353">
        <v>278.8</v>
      </c>
      <c r="D42" s="353">
        <v>48.8</v>
      </c>
      <c r="E42" s="353">
        <v>5.25</v>
      </c>
      <c r="F42" s="353">
        <v>22.8</v>
      </c>
      <c r="G42" s="353">
        <v>254.4</v>
      </c>
      <c r="H42" s="353">
        <v>17.399999999999999</v>
      </c>
      <c r="I42" s="353">
        <v>2.65</v>
      </c>
    </row>
    <row r="43" spans="1:19">
      <c r="A43" s="257">
        <v>2000</v>
      </c>
      <c r="B43" s="353">
        <v>82.29</v>
      </c>
      <c r="C43" s="353">
        <v>279</v>
      </c>
      <c r="D43" s="353">
        <v>51.2</v>
      </c>
      <c r="E43" s="353">
        <v>5</v>
      </c>
      <c r="F43" s="353">
        <v>20.6</v>
      </c>
      <c r="G43" s="353">
        <v>253.4</v>
      </c>
      <c r="H43" s="353">
        <v>18.5</v>
      </c>
      <c r="I43" s="353">
        <v>2.5499999999999998</v>
      </c>
    </row>
    <row r="44" spans="1:19">
      <c r="A44" s="257">
        <v>2001</v>
      </c>
      <c r="B44" s="353">
        <v>71.569999999999993</v>
      </c>
      <c r="C44" s="353">
        <v>271.14</v>
      </c>
      <c r="D44" s="353">
        <v>40.200000000000003</v>
      </c>
      <c r="E44" s="353">
        <v>4.37</v>
      </c>
      <c r="F44" s="353">
        <v>21.59</v>
      </c>
      <c r="G44" s="353" t="s">
        <v>290</v>
      </c>
      <c r="H44" s="353">
        <v>19.399999999999999</v>
      </c>
      <c r="I44" s="353">
        <v>2.36</v>
      </c>
    </row>
    <row r="45" spans="1:19">
      <c r="A45" s="257">
        <v>2002</v>
      </c>
      <c r="B45" s="353">
        <v>70.650000000000006</v>
      </c>
      <c r="C45" s="353">
        <v>310.01</v>
      </c>
      <c r="D45" s="353">
        <v>35.31</v>
      </c>
      <c r="E45" s="353">
        <v>4.5999999999999996</v>
      </c>
      <c r="F45" s="353">
        <v>20.53</v>
      </c>
      <c r="G45" s="353" t="s">
        <v>291</v>
      </c>
      <c r="H45" s="353">
        <v>19</v>
      </c>
      <c r="I45" s="353">
        <v>3.77</v>
      </c>
    </row>
    <row r="46" spans="1:19">
      <c r="A46" s="257">
        <v>2003</v>
      </c>
      <c r="B46" s="353">
        <v>80.73</v>
      </c>
      <c r="C46" s="353">
        <v>363.78</v>
      </c>
      <c r="D46" s="353">
        <v>37.58</v>
      </c>
      <c r="E46" s="353">
        <v>4.88</v>
      </c>
      <c r="F46" s="353">
        <v>23.39</v>
      </c>
      <c r="G46" s="353" t="s">
        <v>292</v>
      </c>
      <c r="H46" s="353">
        <v>15.9</v>
      </c>
      <c r="I46" s="353">
        <v>5.32</v>
      </c>
    </row>
    <row r="47" spans="1:19">
      <c r="A47" s="257">
        <v>2004</v>
      </c>
      <c r="B47" s="353">
        <v>130.22</v>
      </c>
      <c r="C47" s="353">
        <v>409.56</v>
      </c>
      <c r="D47" s="353">
        <v>47.53</v>
      </c>
      <c r="E47" s="353">
        <v>6.66</v>
      </c>
      <c r="F47" s="353">
        <v>40.29</v>
      </c>
      <c r="G47" s="353" t="s">
        <v>293</v>
      </c>
      <c r="H47" s="353">
        <v>21.5</v>
      </c>
      <c r="I47" s="353">
        <v>16.420000000000002</v>
      </c>
    </row>
    <row r="48" spans="1:19">
      <c r="A48" s="257">
        <v>2005</v>
      </c>
      <c r="B48" s="353">
        <v>167.09</v>
      </c>
      <c r="C48" s="353">
        <v>444.99</v>
      </c>
      <c r="D48" s="353">
        <v>62.68</v>
      </c>
      <c r="E48" s="353">
        <v>7.31</v>
      </c>
      <c r="F48" s="353">
        <v>44.24</v>
      </c>
      <c r="G48" s="353" t="s">
        <v>294</v>
      </c>
      <c r="H48" s="353">
        <v>32.700000000000003</v>
      </c>
      <c r="I48" s="353">
        <v>31.73</v>
      </c>
    </row>
    <row r="49" spans="1:9">
      <c r="A49" s="257">
        <v>2006</v>
      </c>
      <c r="B49" s="353">
        <v>305.29000000000002</v>
      </c>
      <c r="C49" s="353">
        <v>604.34</v>
      </c>
      <c r="D49" s="353">
        <v>148.75</v>
      </c>
      <c r="E49" s="353">
        <v>11.55</v>
      </c>
      <c r="F49" s="353">
        <v>58.5</v>
      </c>
      <c r="G49" s="353" t="s">
        <v>295</v>
      </c>
      <c r="H49" s="353">
        <v>37.4</v>
      </c>
      <c r="I49" s="353">
        <v>24.75</v>
      </c>
    </row>
    <row r="50" spans="1:9">
      <c r="A50" s="257">
        <v>2007</v>
      </c>
      <c r="B50" s="353">
        <v>323.25</v>
      </c>
      <c r="C50" s="353">
        <v>696.43</v>
      </c>
      <c r="D50" s="353">
        <v>147.24</v>
      </c>
      <c r="E50" s="353">
        <v>13.38</v>
      </c>
      <c r="F50" s="353">
        <v>118.41</v>
      </c>
      <c r="G50" s="353" t="s">
        <v>296</v>
      </c>
      <c r="H50" s="353">
        <v>39.840000000000003</v>
      </c>
      <c r="I50" s="353">
        <v>30.17</v>
      </c>
    </row>
    <row r="51" spans="1:9">
      <c r="A51" s="257">
        <v>2008</v>
      </c>
      <c r="B51" s="353">
        <v>315.32</v>
      </c>
      <c r="C51" s="353">
        <v>872.37</v>
      </c>
      <c r="D51" s="353">
        <v>84.82</v>
      </c>
      <c r="E51" s="353">
        <v>14.99</v>
      </c>
      <c r="F51" s="353">
        <v>94.56</v>
      </c>
      <c r="G51" s="353" t="s">
        <v>297</v>
      </c>
      <c r="H51" s="353">
        <v>57.5</v>
      </c>
      <c r="I51" s="353">
        <v>28.74</v>
      </c>
    </row>
    <row r="52" spans="1:9">
      <c r="A52" s="257">
        <v>2009</v>
      </c>
      <c r="B52" s="353">
        <v>234.22</v>
      </c>
      <c r="C52" s="353">
        <v>973.66</v>
      </c>
      <c r="D52" s="353">
        <v>75.25</v>
      </c>
      <c r="E52" s="353">
        <v>14.67</v>
      </c>
      <c r="F52" s="353">
        <v>78.3</v>
      </c>
      <c r="G52" s="353" t="s">
        <v>298</v>
      </c>
      <c r="H52" s="353">
        <v>43.78</v>
      </c>
      <c r="I52" s="353">
        <v>11.12</v>
      </c>
    </row>
    <row r="53" spans="1:9">
      <c r="A53" s="257">
        <v>2010</v>
      </c>
      <c r="B53" s="353">
        <v>341.98</v>
      </c>
      <c r="C53" s="353">
        <v>1226.6600000000001</v>
      </c>
      <c r="D53" s="353">
        <v>97.92</v>
      </c>
      <c r="E53" s="353">
        <v>20.190000000000001</v>
      </c>
      <c r="F53" s="353">
        <v>97.41</v>
      </c>
      <c r="G53" s="353" t="s">
        <v>299</v>
      </c>
      <c r="H53" s="353">
        <v>68.17</v>
      </c>
      <c r="I53" s="353">
        <v>15.8</v>
      </c>
    </row>
    <row r="54" spans="1:9">
      <c r="A54" s="257">
        <v>2011</v>
      </c>
      <c r="B54" s="353">
        <v>399.66</v>
      </c>
      <c r="C54" s="353">
        <v>1573.16</v>
      </c>
      <c r="D54" s="353">
        <v>99.36</v>
      </c>
      <c r="E54" s="353">
        <v>35.119999999999997</v>
      </c>
      <c r="F54" s="353">
        <v>108.76</v>
      </c>
      <c r="G54" s="353" t="s">
        <v>300</v>
      </c>
      <c r="H54" s="353">
        <v>167.79</v>
      </c>
      <c r="I54" s="353">
        <v>15.45</v>
      </c>
    </row>
    <row r="55" spans="1:9">
      <c r="A55" s="257">
        <v>2012</v>
      </c>
      <c r="B55" s="353">
        <v>360.59</v>
      </c>
      <c r="C55" s="353">
        <v>1668.86</v>
      </c>
      <c r="D55" s="353">
        <v>88.29</v>
      </c>
      <c r="E55" s="353">
        <v>31.15</v>
      </c>
      <c r="F55" s="353">
        <v>93.5</v>
      </c>
      <c r="G55" s="353" t="s">
        <v>301</v>
      </c>
      <c r="H55" s="353">
        <v>128.53</v>
      </c>
      <c r="I55" s="353">
        <v>12.74</v>
      </c>
    </row>
    <row r="56" spans="1:9">
      <c r="A56" s="257">
        <v>2013</v>
      </c>
      <c r="B56" s="353">
        <v>332.12</v>
      </c>
      <c r="C56" s="353">
        <v>1409.51</v>
      </c>
      <c r="D56" s="353">
        <v>86.59</v>
      </c>
      <c r="E56" s="353">
        <v>23.79</v>
      </c>
      <c r="F56" s="353">
        <v>97.12</v>
      </c>
      <c r="G56" s="353" t="s">
        <v>302</v>
      </c>
      <c r="H56" s="353">
        <v>135.36000000000001</v>
      </c>
      <c r="I56" s="353">
        <v>10.32</v>
      </c>
    </row>
    <row r="57" spans="1:9">
      <c r="A57" s="257">
        <v>2014</v>
      </c>
      <c r="B57" s="353">
        <v>311.26</v>
      </c>
      <c r="C57" s="353">
        <v>1266.06</v>
      </c>
      <c r="D57" s="353">
        <v>98.18</v>
      </c>
      <c r="E57" s="353">
        <v>19.079999999999998</v>
      </c>
      <c r="F57" s="353">
        <v>95.07</v>
      </c>
      <c r="G57" s="353" t="s">
        <v>303</v>
      </c>
      <c r="H57" s="353">
        <v>96.84</v>
      </c>
      <c r="I57" s="353">
        <v>11.393000000000001</v>
      </c>
    </row>
    <row r="58" spans="1:9">
      <c r="A58" s="257">
        <v>2015</v>
      </c>
      <c r="B58" s="353">
        <v>249.23</v>
      </c>
      <c r="C58" s="353">
        <v>1159.82</v>
      </c>
      <c r="D58" s="353">
        <v>87.47</v>
      </c>
      <c r="E58" s="353">
        <v>15.68</v>
      </c>
      <c r="F58" s="353">
        <v>80.900000000000006</v>
      </c>
      <c r="G58" s="353" t="s">
        <v>304</v>
      </c>
      <c r="H58" s="353">
        <v>55.21</v>
      </c>
      <c r="I58" s="353">
        <v>6.6520000000000001</v>
      </c>
    </row>
    <row r="59" spans="1:9">
      <c r="A59" s="257">
        <v>2016</v>
      </c>
      <c r="B59" s="353">
        <v>220.59249999999997</v>
      </c>
      <c r="C59" s="353">
        <v>1248.1625000000001</v>
      </c>
      <c r="D59" s="353">
        <v>94.832499999999996</v>
      </c>
      <c r="E59" s="353">
        <v>17.14</v>
      </c>
      <c r="F59" s="353">
        <v>84.89</v>
      </c>
      <c r="G59" s="353" t="s">
        <v>305</v>
      </c>
      <c r="H59" s="353">
        <v>57.705833333333345</v>
      </c>
      <c r="I59" s="353">
        <v>6.4840833333333334</v>
      </c>
    </row>
    <row r="60" spans="1:9">
      <c r="A60" s="354">
        <v>2017</v>
      </c>
      <c r="B60" s="355">
        <v>273.61168047238641</v>
      </c>
      <c r="C60" s="355">
        <v>1254.013218639484</v>
      </c>
      <c r="D60" s="355">
        <v>128.21988528466642</v>
      </c>
      <c r="E60" s="355">
        <v>17.160491407867493</v>
      </c>
      <c r="F60" s="355">
        <v>103.60049607569287</v>
      </c>
      <c r="G60" s="355">
        <v>916.95728365750097</v>
      </c>
      <c r="H60" s="355">
        <f>AVERAGE(H61:H70)</f>
        <v>85.606666666666669</v>
      </c>
      <c r="I60" s="355">
        <f>AVERAGE(I61:I69)</f>
        <v>8.0123333333333324</v>
      </c>
    </row>
    <row r="61" spans="1:9">
      <c r="A61" s="566" t="s">
        <v>139</v>
      </c>
      <c r="B61" s="357">
        <v>259.75791781449993</v>
      </c>
      <c r="C61" s="357">
        <v>1191.113636363636</v>
      </c>
      <c r="D61" s="357">
        <v>122.48231060099998</v>
      </c>
      <c r="E61" s="357">
        <v>16.857045454545453</v>
      </c>
      <c r="F61" s="357">
        <v>100.93564213424999</v>
      </c>
      <c r="G61" s="357">
        <v>941.91548305749973</v>
      </c>
      <c r="H61" s="357">
        <v>80.819999999999993</v>
      </c>
      <c r="I61" s="357">
        <v>7.3049999999999997</v>
      </c>
    </row>
    <row r="62" spans="1:9">
      <c r="A62" s="566" t="s">
        <v>140</v>
      </c>
      <c r="B62" s="357">
        <v>269.50417459735002</v>
      </c>
      <c r="C62" s="357">
        <v>1234.3400000000001</v>
      </c>
      <c r="D62" s="357">
        <v>129.03682343667498</v>
      </c>
      <c r="E62" s="357">
        <v>17.939500000000002</v>
      </c>
      <c r="F62" s="357">
        <v>105.31167452382502</v>
      </c>
      <c r="G62" s="357">
        <v>884.11956798549977</v>
      </c>
      <c r="H62" s="357">
        <v>88.8</v>
      </c>
      <c r="I62" s="357">
        <v>7.6390000000000002</v>
      </c>
    </row>
    <row r="63" spans="1:9">
      <c r="A63" s="566" t="s">
        <v>141</v>
      </c>
      <c r="B63" s="357">
        <v>264.0597842658695</v>
      </c>
      <c r="C63" s="357">
        <v>1231.0934782608692</v>
      </c>
      <c r="D63" s="357">
        <v>126.27814366726084</v>
      </c>
      <c r="E63" s="357">
        <v>17.630652173913042</v>
      </c>
      <c r="F63" s="357">
        <v>103.29678763417394</v>
      </c>
      <c r="G63" s="357">
        <v>899.54269463586957</v>
      </c>
      <c r="H63" s="357">
        <v>87.2</v>
      </c>
      <c r="I63" s="357">
        <v>8.5389999999999997</v>
      </c>
    </row>
    <row r="64" spans="1:9">
      <c r="A64" s="566" t="s">
        <v>306</v>
      </c>
      <c r="B64" s="357">
        <v>258.52855227389477</v>
      </c>
      <c r="C64" s="357">
        <v>1266.4105263157892</v>
      </c>
      <c r="D64" s="357">
        <v>119.32105392089474</v>
      </c>
      <c r="E64" s="357">
        <v>18.05</v>
      </c>
      <c r="F64" s="357">
        <v>101.58439858976314</v>
      </c>
      <c r="G64" s="357">
        <v>906.63565449947362</v>
      </c>
      <c r="H64" s="357" t="s">
        <v>571</v>
      </c>
      <c r="I64" s="357">
        <v>8.8379999999999992</v>
      </c>
    </row>
    <row r="65" spans="1:9">
      <c r="A65" s="566" t="s">
        <v>307</v>
      </c>
      <c r="B65" s="357">
        <v>253.94059566924997</v>
      </c>
      <c r="C65" s="357">
        <v>1245.9272727272726</v>
      </c>
      <c r="D65" s="357">
        <v>117.591760139</v>
      </c>
      <c r="E65" s="357">
        <v>16.750681818181814</v>
      </c>
      <c r="F65" s="357">
        <v>97.027531510000017</v>
      </c>
      <c r="G65" s="357">
        <v>917.08130079999978</v>
      </c>
      <c r="H65" s="357" t="s">
        <v>572</v>
      </c>
      <c r="I65" s="357">
        <v>8.1920000000000002</v>
      </c>
    </row>
    <row r="66" spans="1:9">
      <c r="A66" s="566" t="s">
        <v>308</v>
      </c>
      <c r="B66" s="357">
        <v>258.52394038974995</v>
      </c>
      <c r="C66" s="357">
        <v>1259.4199999999998</v>
      </c>
      <c r="D66" s="357">
        <v>116.66189578049999</v>
      </c>
      <c r="E66" s="357">
        <v>16.931136363636366</v>
      </c>
      <c r="F66" s="357">
        <v>96.668781180999986</v>
      </c>
      <c r="G66" s="357">
        <v>893.65944024000009</v>
      </c>
      <c r="H66" s="357" t="s">
        <v>573</v>
      </c>
      <c r="I66" s="357">
        <v>7.22</v>
      </c>
    </row>
    <row r="67" spans="1:9">
      <c r="A67" s="566" t="s">
        <v>309</v>
      </c>
      <c r="B67" s="357">
        <v>271.18451833183326</v>
      </c>
      <c r="C67" s="357">
        <v>1236.2214285714283</v>
      </c>
      <c r="D67" s="357">
        <v>126.13215829683334</v>
      </c>
      <c r="E67" s="357">
        <v>16.150000000000002</v>
      </c>
      <c r="F67" s="357">
        <v>102.80239073316666</v>
      </c>
      <c r="G67" s="357">
        <v>919.56133181000007</v>
      </c>
      <c r="H67" s="357" t="s">
        <v>574</v>
      </c>
      <c r="I67" s="357">
        <v>7.2619999999999996</v>
      </c>
    </row>
    <row r="68" spans="1:9">
      <c r="A68" s="566" t="s">
        <v>146</v>
      </c>
      <c r="B68" s="357">
        <v>293.68456530699996</v>
      </c>
      <c r="C68" s="357">
        <v>1281.1136363636365</v>
      </c>
      <c r="D68" s="357">
        <v>135.10764186325</v>
      </c>
      <c r="E68" s="357">
        <v>16.909772727272728</v>
      </c>
      <c r="F68" s="357">
        <v>106.862238805</v>
      </c>
      <c r="G68" s="357">
        <v>932.61683947249981</v>
      </c>
      <c r="H68" s="357" t="s">
        <v>575</v>
      </c>
      <c r="I68" s="357">
        <v>8.4149999999999991</v>
      </c>
    </row>
    <row r="69" spans="1:9">
      <c r="A69" s="566" t="s">
        <v>156</v>
      </c>
      <c r="B69" s="357">
        <v>298.60849702566662</v>
      </c>
      <c r="C69" s="357">
        <v>1314.9785714285711</v>
      </c>
      <c r="D69" s="357">
        <v>141.18710505349995</v>
      </c>
      <c r="E69" s="357">
        <v>17.444761904761904</v>
      </c>
      <c r="F69" s="357">
        <v>107.831866131</v>
      </c>
      <c r="G69" s="357">
        <v>945.98848727166649</v>
      </c>
      <c r="H69" s="357" t="s">
        <v>576</v>
      </c>
      <c r="I69" s="357">
        <v>8.7010000000000005</v>
      </c>
    </row>
    <row r="70" spans="1:9">
      <c r="A70" s="566" t="s">
        <v>135</v>
      </c>
      <c r="B70" s="357">
        <v>308.32425904874992</v>
      </c>
      <c r="C70" s="357">
        <v>1279.5136363636366</v>
      </c>
      <c r="D70" s="357">
        <v>148.39996008774997</v>
      </c>
      <c r="E70" s="357">
        <v>16.941363636363636</v>
      </c>
      <c r="F70" s="357">
        <v>113.68364951474997</v>
      </c>
      <c r="G70" s="357">
        <v>928.45203680249983</v>
      </c>
      <c r="H70" s="357" t="s">
        <v>577</v>
      </c>
      <c r="I70" s="357" t="s">
        <v>310</v>
      </c>
    </row>
    <row r="71" spans="1:9" ht="47.25" customHeight="1">
      <c r="B71" s="314"/>
      <c r="F71" s="357"/>
      <c r="G71" s="357"/>
      <c r="H71" s="357"/>
      <c r="I71" s="357"/>
    </row>
    <row r="72" spans="1:9" ht="12.75" customHeight="1">
      <c r="A72" s="522" t="s">
        <v>312</v>
      </c>
      <c r="B72" s="522"/>
      <c r="C72" s="522"/>
      <c r="D72" s="522"/>
      <c r="E72" s="522"/>
      <c r="F72" s="522"/>
      <c r="G72" s="522"/>
      <c r="H72" s="522"/>
      <c r="I72" s="522"/>
    </row>
    <row r="76" spans="1:9">
      <c r="C76" s="682"/>
      <c r="D76" s="320"/>
    </row>
    <row r="77" spans="1:9">
      <c r="C77" s="682"/>
      <c r="D77" s="320"/>
    </row>
    <row r="78" spans="1:9">
      <c r="C78" s="682"/>
      <c r="D78" s="320"/>
    </row>
    <row r="79" spans="1:9">
      <c r="C79" s="682"/>
      <c r="D79" s="320"/>
    </row>
    <row r="80" spans="1:9">
      <c r="C80" s="682"/>
      <c r="D80" s="320"/>
    </row>
    <row r="81" spans="3:4">
      <c r="C81" s="682"/>
      <c r="D81" s="320"/>
    </row>
    <row r="82" spans="3:4">
      <c r="C82" s="682"/>
      <c r="D82" s="320"/>
    </row>
    <row r="83" spans="3:4">
      <c r="C83" s="682"/>
      <c r="D83" s="320"/>
    </row>
    <row r="84" spans="3:4">
      <c r="C84" s="682"/>
      <c r="D84" s="320"/>
    </row>
  </sheetData>
  <mergeCells count="2">
    <mergeCell ref="F29:I29"/>
    <mergeCell ref="B29:C2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4"/>
  <sheetViews>
    <sheetView topLeftCell="A28" workbookViewId="0">
      <selection activeCell="A15" sqref="A15:K23"/>
    </sheetView>
  </sheetViews>
  <sheetFormatPr baseColWidth="10" defaultColWidth="11.42578125" defaultRowHeight="15"/>
  <cols>
    <col min="1" max="1" width="13" style="172" customWidth="1"/>
    <col min="2" max="4" width="14.5703125" style="168" customWidth="1"/>
    <col min="5" max="9" width="15.5703125" style="168" customWidth="1"/>
    <col min="10" max="11" width="12.85546875" style="168" customWidth="1"/>
    <col min="12" max="12" width="2.5703125" style="169" customWidth="1"/>
    <col min="13" max="16384" width="11.42578125" style="169"/>
  </cols>
  <sheetData>
    <row r="1" spans="1:11">
      <c r="A1" s="298" t="s">
        <v>316</v>
      </c>
    </row>
    <row r="2" spans="1:11" ht="15.75">
      <c r="A2" s="143" t="s">
        <v>317</v>
      </c>
    </row>
    <row r="3" spans="1:11" ht="15.75">
      <c r="A3" s="143"/>
    </row>
    <row r="4" spans="1:11">
      <c r="A4" s="8" t="s">
        <v>579</v>
      </c>
    </row>
    <row r="5" spans="1:11">
      <c r="A5" s="170" t="s">
        <v>313</v>
      </c>
      <c r="B5" s="171" t="s">
        <v>218</v>
      </c>
      <c r="C5" s="171" t="s">
        <v>219</v>
      </c>
      <c r="D5" s="171" t="s">
        <v>220</v>
      </c>
      <c r="E5" s="171" t="s">
        <v>221</v>
      </c>
      <c r="F5" s="171" t="s">
        <v>222</v>
      </c>
      <c r="G5" s="171" t="s">
        <v>224</v>
      </c>
      <c r="H5" s="171" t="s">
        <v>223</v>
      </c>
      <c r="I5" s="171" t="s">
        <v>225</v>
      </c>
      <c r="J5" s="171" t="s">
        <v>27</v>
      </c>
      <c r="K5" s="171" t="s">
        <v>56</v>
      </c>
    </row>
    <row r="6" spans="1:11">
      <c r="A6" s="172">
        <v>2009</v>
      </c>
      <c r="B6" s="173">
        <v>5935</v>
      </c>
      <c r="C6" s="173">
        <v>6791</v>
      </c>
      <c r="D6" s="173">
        <v>1233</v>
      </c>
      <c r="E6" s="168">
        <v>214</v>
      </c>
      <c r="F6" s="173">
        <v>1116</v>
      </c>
      <c r="G6" s="168">
        <v>591</v>
      </c>
      <c r="H6" s="168">
        <v>298</v>
      </c>
      <c r="I6" s="168">
        <v>276</v>
      </c>
      <c r="J6" s="168">
        <v>27</v>
      </c>
      <c r="K6" s="573">
        <v>16482</v>
      </c>
    </row>
    <row r="7" spans="1:11">
      <c r="A7" s="172">
        <v>2010</v>
      </c>
      <c r="B7" s="173">
        <v>8879</v>
      </c>
      <c r="C7" s="173">
        <v>7745</v>
      </c>
      <c r="D7" s="173">
        <v>1696</v>
      </c>
      <c r="E7" s="168">
        <v>118</v>
      </c>
      <c r="F7" s="173">
        <v>1579</v>
      </c>
      <c r="G7" s="168">
        <v>842</v>
      </c>
      <c r="H7" s="168">
        <v>523</v>
      </c>
      <c r="I7" s="168">
        <v>492</v>
      </c>
      <c r="J7" s="168">
        <v>29</v>
      </c>
      <c r="K7" s="573">
        <v>21903</v>
      </c>
    </row>
    <row r="8" spans="1:11">
      <c r="A8" s="172">
        <v>2011</v>
      </c>
      <c r="B8" s="173">
        <v>10721</v>
      </c>
      <c r="C8" s="173">
        <v>10235</v>
      </c>
      <c r="D8" s="173">
        <v>1523</v>
      </c>
      <c r="E8" s="168">
        <v>219</v>
      </c>
      <c r="F8" s="173">
        <v>2427</v>
      </c>
      <c r="G8" s="168">
        <v>776</v>
      </c>
      <c r="H8" s="173">
        <v>1030</v>
      </c>
      <c r="I8" s="168">
        <v>564</v>
      </c>
      <c r="J8" s="168">
        <v>31</v>
      </c>
      <c r="K8" s="573">
        <v>27526</v>
      </c>
    </row>
    <row r="9" spans="1:11">
      <c r="A9" s="172">
        <v>2012</v>
      </c>
      <c r="B9" s="173">
        <v>10731</v>
      </c>
      <c r="C9" s="173">
        <v>10746</v>
      </c>
      <c r="D9" s="173">
        <v>1352</v>
      </c>
      <c r="E9" s="168">
        <v>210</v>
      </c>
      <c r="F9" s="173">
        <v>2575</v>
      </c>
      <c r="G9" s="168">
        <v>558</v>
      </c>
      <c r="H9" s="168">
        <v>845</v>
      </c>
      <c r="I9" s="168">
        <v>428</v>
      </c>
      <c r="J9" s="168">
        <v>22</v>
      </c>
      <c r="K9" s="573">
        <v>27467</v>
      </c>
    </row>
    <row r="10" spans="1:11">
      <c r="A10" s="172">
        <v>2013</v>
      </c>
      <c r="B10" s="173">
        <v>9821</v>
      </c>
      <c r="C10" s="173">
        <v>8536</v>
      </c>
      <c r="D10" s="173">
        <v>1414</v>
      </c>
      <c r="E10" s="168">
        <v>479</v>
      </c>
      <c r="F10" s="173">
        <v>1776</v>
      </c>
      <c r="G10" s="168">
        <v>528</v>
      </c>
      <c r="H10" s="168">
        <v>857</v>
      </c>
      <c r="I10" s="168">
        <v>356</v>
      </c>
      <c r="J10" s="168">
        <v>23</v>
      </c>
      <c r="K10" s="573">
        <v>23789</v>
      </c>
    </row>
    <row r="11" spans="1:11">
      <c r="A11" s="172">
        <v>2014</v>
      </c>
      <c r="B11" s="173">
        <v>8875</v>
      </c>
      <c r="C11" s="173">
        <v>6729</v>
      </c>
      <c r="D11" s="173">
        <v>1504</v>
      </c>
      <c r="E11" s="168">
        <v>331</v>
      </c>
      <c r="F11" s="173">
        <v>1523</v>
      </c>
      <c r="G11" s="168">
        <v>540</v>
      </c>
      <c r="H11" s="168">
        <v>647</v>
      </c>
      <c r="I11" s="168">
        <v>360</v>
      </c>
      <c r="J11" s="168">
        <v>38</v>
      </c>
      <c r="K11" s="573">
        <v>20545</v>
      </c>
    </row>
    <row r="12" spans="1:11">
      <c r="A12" s="172">
        <v>2015</v>
      </c>
      <c r="B12" s="173">
        <v>8175</v>
      </c>
      <c r="C12" s="173">
        <v>6537</v>
      </c>
      <c r="D12" s="173">
        <v>1507</v>
      </c>
      <c r="E12" s="168">
        <v>138</v>
      </c>
      <c r="F12" s="173">
        <v>1542</v>
      </c>
      <c r="G12" s="168">
        <v>342</v>
      </c>
      <c r="H12" s="168">
        <v>350</v>
      </c>
      <c r="I12" s="168">
        <v>220</v>
      </c>
      <c r="J12" s="168">
        <v>27</v>
      </c>
      <c r="K12" s="573">
        <v>18836</v>
      </c>
    </row>
    <row r="13" spans="1:11">
      <c r="A13" s="172">
        <v>2016</v>
      </c>
      <c r="B13" s="173">
        <v>10168</v>
      </c>
      <c r="C13" s="173">
        <v>7267</v>
      </c>
      <c r="D13" s="173">
        <v>1466</v>
      </c>
      <c r="E13" s="168">
        <v>119.9</v>
      </c>
      <c r="F13" s="173">
        <v>1656</v>
      </c>
      <c r="G13" s="168">
        <v>344</v>
      </c>
      <c r="H13" s="168">
        <v>344</v>
      </c>
      <c r="I13" s="168">
        <v>273</v>
      </c>
      <c r="J13" s="168">
        <v>15</v>
      </c>
      <c r="K13" s="573">
        <v>21652</v>
      </c>
    </row>
    <row r="14" spans="1:11">
      <c r="A14" s="170">
        <v>2017</v>
      </c>
      <c r="B14" s="178">
        <f>SUM(B15:B23)</f>
        <v>9750.9581908147775</v>
      </c>
      <c r="C14" s="178">
        <f t="shared" ref="C14:K14" si="0">SUM(C15:C23)</f>
        <v>5927.0165058859175</v>
      </c>
      <c r="D14" s="178">
        <f t="shared" si="0"/>
        <v>1599.2211722614356</v>
      </c>
      <c r="E14" s="178">
        <f t="shared" si="0"/>
        <v>84.872029414319996</v>
      </c>
      <c r="F14" s="178">
        <f t="shared" si="0"/>
        <v>1214.791726924323</v>
      </c>
      <c r="G14" s="178">
        <f t="shared" si="0"/>
        <v>283.13159461432537</v>
      </c>
      <c r="H14" s="178">
        <f t="shared" si="0"/>
        <v>385.89705406265193</v>
      </c>
      <c r="I14" s="178">
        <f t="shared" si="0"/>
        <v>244.76310436443814</v>
      </c>
      <c r="J14" s="178">
        <f t="shared" si="0"/>
        <v>26.33975563556184</v>
      </c>
      <c r="K14" s="178">
        <f t="shared" si="0"/>
        <v>19516.99113397775</v>
      </c>
    </row>
    <row r="15" spans="1:11">
      <c r="A15" s="574" t="s">
        <v>139</v>
      </c>
      <c r="B15" s="173">
        <v>877.512989608834</v>
      </c>
      <c r="C15" s="173">
        <v>564.53643808390007</v>
      </c>
      <c r="D15" s="173">
        <v>146.65418780015941</v>
      </c>
      <c r="E15" s="173">
        <v>7.5365141339719992</v>
      </c>
      <c r="F15" s="173">
        <v>99.876782463540735</v>
      </c>
      <c r="G15" s="173">
        <v>27.353139893823393</v>
      </c>
      <c r="H15" s="173">
        <v>66.769689257564991</v>
      </c>
      <c r="I15" s="173">
        <v>19.184964352212127</v>
      </c>
      <c r="J15" s="174">
        <v>3.6573926477878729</v>
      </c>
      <c r="K15" s="173">
        <v>1813.0820982417949</v>
      </c>
    </row>
    <row r="16" spans="1:11">
      <c r="A16" s="574" t="s">
        <v>140</v>
      </c>
      <c r="B16" s="173">
        <v>1151.4053077613312</v>
      </c>
      <c r="C16" s="173">
        <v>602.28093565885797</v>
      </c>
      <c r="D16" s="173">
        <v>192.93146834337486</v>
      </c>
      <c r="E16" s="173">
        <v>9.0493834877759998</v>
      </c>
      <c r="F16" s="173">
        <v>156.49080269787902</v>
      </c>
      <c r="G16" s="173">
        <v>27.810328453472</v>
      </c>
      <c r="H16" s="173">
        <v>32.514615547974003</v>
      </c>
      <c r="I16" s="173">
        <v>23.393300919776348</v>
      </c>
      <c r="J16" s="174">
        <v>3.4352120802236534</v>
      </c>
      <c r="K16" s="173">
        <v>2199.3113549506647</v>
      </c>
    </row>
    <row r="17" spans="1:11">
      <c r="A17" s="574" t="s">
        <v>141</v>
      </c>
      <c r="B17" s="173">
        <v>1016.9505004080187</v>
      </c>
      <c r="C17" s="173">
        <v>597.29400216310307</v>
      </c>
      <c r="D17" s="173">
        <v>175.07233319807827</v>
      </c>
      <c r="E17" s="173">
        <v>10.008598209219</v>
      </c>
      <c r="F17" s="173">
        <v>79.031079869824495</v>
      </c>
      <c r="G17" s="173">
        <v>35.308213501116761</v>
      </c>
      <c r="H17" s="173">
        <v>54.889995852147003</v>
      </c>
      <c r="I17" s="173">
        <v>27.419922635552243</v>
      </c>
      <c r="J17" s="174">
        <v>2.2047323644477572</v>
      </c>
      <c r="K17" s="173">
        <v>1998.1793782015072</v>
      </c>
    </row>
    <row r="18" spans="1:11">
      <c r="A18" s="574" t="s">
        <v>142</v>
      </c>
      <c r="B18" s="173">
        <v>932.39109662231965</v>
      </c>
      <c r="C18" s="173">
        <v>638.06696453105997</v>
      </c>
      <c r="D18" s="173">
        <v>122.6139612722109</v>
      </c>
      <c r="E18" s="173">
        <v>9.1513478096400007</v>
      </c>
      <c r="F18" s="173">
        <v>114.85748576072299</v>
      </c>
      <c r="G18" s="173">
        <v>34.129454632682446</v>
      </c>
      <c r="H18" s="173">
        <v>56.789979484089002</v>
      </c>
      <c r="I18" s="173">
        <v>21.769065244547917</v>
      </c>
      <c r="J18" s="174">
        <v>0.46773675545208349</v>
      </c>
      <c r="K18" s="173">
        <v>1930.2370921127247</v>
      </c>
    </row>
    <row r="19" spans="1:11">
      <c r="A19" s="574" t="s">
        <v>143</v>
      </c>
      <c r="B19" s="173">
        <v>1078.9757704032047</v>
      </c>
      <c r="C19" s="173">
        <v>602.65854574233208</v>
      </c>
      <c r="D19" s="173">
        <v>228.85546537778995</v>
      </c>
      <c r="E19" s="173">
        <v>9.6489415464779995</v>
      </c>
      <c r="F19" s="173">
        <v>138.56335723600827</v>
      </c>
      <c r="G19" s="173">
        <v>34.374069326525401</v>
      </c>
      <c r="H19" s="173">
        <v>43.271902595007006</v>
      </c>
      <c r="I19" s="173">
        <v>29.520713922088724</v>
      </c>
      <c r="J19" s="174">
        <v>1.827466077911275</v>
      </c>
      <c r="K19" s="173">
        <v>2167.6962322273453</v>
      </c>
    </row>
    <row r="20" spans="1:11">
      <c r="A20" s="574" t="s">
        <v>144</v>
      </c>
      <c r="B20" s="173">
        <v>1184.4104446028718</v>
      </c>
      <c r="C20" s="173">
        <v>726.60493124600771</v>
      </c>
      <c r="D20" s="173">
        <v>188.24303836137605</v>
      </c>
      <c r="E20" s="173">
        <v>10.68768956295</v>
      </c>
      <c r="F20" s="173">
        <v>149.14662393114895</v>
      </c>
      <c r="G20" s="173">
        <v>27.301988371810577</v>
      </c>
      <c r="H20" s="173">
        <v>27.805291660605995</v>
      </c>
      <c r="I20" s="173">
        <v>26.851422099237009</v>
      </c>
      <c r="J20" s="174">
        <v>4.2425329007629919</v>
      </c>
      <c r="K20" s="173">
        <v>2345.2939627367709</v>
      </c>
    </row>
    <row r="21" spans="1:11">
      <c r="A21" s="574" t="s">
        <v>145</v>
      </c>
      <c r="B21" s="173">
        <v>837.7628599172516</v>
      </c>
      <c r="C21" s="173">
        <v>616.17722396962574</v>
      </c>
      <c r="D21" s="173">
        <v>154.76742697780972</v>
      </c>
      <c r="E21" s="173">
        <v>9.7940026013520001</v>
      </c>
      <c r="F21" s="173">
        <v>133.90133632354409</v>
      </c>
      <c r="G21" s="173">
        <v>31.23221820174378</v>
      </c>
      <c r="H21" s="173">
        <v>30.815104144060001</v>
      </c>
      <c r="I21" s="173">
        <v>30.096915452122811</v>
      </c>
      <c r="J21" s="174">
        <v>3.3136715478771883</v>
      </c>
      <c r="K21" s="173">
        <v>1847.8607591353868</v>
      </c>
    </row>
    <row r="22" spans="1:11">
      <c r="A22" s="574" t="s">
        <v>146</v>
      </c>
      <c r="B22" s="173">
        <v>1182.7608852554188</v>
      </c>
      <c r="C22" s="173">
        <v>805.95440571094503</v>
      </c>
      <c r="D22" s="173">
        <v>156.00303309331207</v>
      </c>
      <c r="E22" s="173">
        <v>10.427459544003</v>
      </c>
      <c r="F22" s="173">
        <v>160.92281248477389</v>
      </c>
      <c r="G22" s="173">
        <v>34.245846255525201</v>
      </c>
      <c r="H22" s="173">
        <v>37.25317312064</v>
      </c>
      <c r="I22" s="173">
        <v>29.256239137801682</v>
      </c>
      <c r="J22" s="174">
        <v>4.2977488621983149</v>
      </c>
      <c r="K22" s="173">
        <v>2421.1216034646177</v>
      </c>
    </row>
    <row r="23" spans="1:11">
      <c r="A23" s="574" t="s">
        <v>156</v>
      </c>
      <c r="B23" s="173">
        <v>1488.7883362355278</v>
      </c>
      <c r="C23" s="173">
        <v>773.44305878008493</v>
      </c>
      <c r="D23" s="173">
        <v>234.08025783732467</v>
      </c>
      <c r="E23" s="173">
        <v>8.5680925189300012</v>
      </c>
      <c r="F23" s="173">
        <v>182.00144615688052</v>
      </c>
      <c r="G23" s="173">
        <v>31.376335977625772</v>
      </c>
      <c r="H23" s="173">
        <v>35.787302400564002</v>
      </c>
      <c r="I23" s="173">
        <v>37.270560601099298</v>
      </c>
      <c r="J23" s="174">
        <v>2.8932623989007027</v>
      </c>
      <c r="K23" s="173">
        <v>2794.208652906937</v>
      </c>
    </row>
    <row r="25" spans="1:11" ht="15.75">
      <c r="A25" s="175" t="s">
        <v>580</v>
      </c>
    </row>
    <row r="26" spans="1:11">
      <c r="A26" s="172" t="s">
        <v>641</v>
      </c>
      <c r="B26" s="173">
        <v>6898.2416895659862</v>
      </c>
      <c r="C26" s="173">
        <v>5535.602492879596</v>
      </c>
      <c r="D26" s="173">
        <v>984.42554673203904</v>
      </c>
      <c r="E26" s="173">
        <v>90.54761588944001</v>
      </c>
      <c r="F26" s="173">
        <v>1178.5746811190863</v>
      </c>
      <c r="G26" s="173">
        <v>238.84707969657165</v>
      </c>
      <c r="H26" s="173">
        <v>247.74351861638198</v>
      </c>
      <c r="I26" s="173">
        <v>194.48903236936263</v>
      </c>
      <c r="J26" s="173">
        <v>6.5795116306373576</v>
      </c>
      <c r="K26" s="173">
        <v>15375.051168499102</v>
      </c>
    </row>
    <row r="27" spans="1:11">
      <c r="A27" s="172" t="s">
        <v>237</v>
      </c>
      <c r="B27" s="173">
        <v>9750.9581908147775</v>
      </c>
      <c r="C27" s="173">
        <v>5927.0165058859175</v>
      </c>
      <c r="D27" s="173">
        <v>1599.2211722614356</v>
      </c>
      <c r="E27" s="173">
        <v>84.872029414319996</v>
      </c>
      <c r="F27" s="173">
        <v>1214.791726924323</v>
      </c>
      <c r="G27" s="173">
        <v>283.13159461432537</v>
      </c>
      <c r="H27" s="173">
        <v>385.89705406265193</v>
      </c>
      <c r="I27" s="173">
        <v>244.76310436443814</v>
      </c>
      <c r="J27" s="173">
        <v>26.33975563556184</v>
      </c>
      <c r="K27" s="173">
        <v>19516.991133977754</v>
      </c>
    </row>
    <row r="28" spans="1:11">
      <c r="A28" s="176" t="s">
        <v>314</v>
      </c>
      <c r="B28" s="177">
        <f t="shared" ref="B28:K28" si="1">B27/B26-1</f>
        <v>0.41354255615075064</v>
      </c>
      <c r="C28" s="177">
        <f t="shared" si="1"/>
        <v>7.0708475456789932E-2</v>
      </c>
      <c r="D28" s="177">
        <f t="shared" si="1"/>
        <v>0.62452221762256266</v>
      </c>
      <c r="E28" s="177">
        <f t="shared" si="1"/>
        <v>-6.2680683741579535E-2</v>
      </c>
      <c r="F28" s="177">
        <f t="shared" si="1"/>
        <v>3.0729529817192125E-2</v>
      </c>
      <c r="G28" s="177">
        <f t="shared" si="1"/>
        <v>0.18540948867372475</v>
      </c>
      <c r="H28" s="177">
        <f t="shared" si="1"/>
        <v>0.55764742592597782</v>
      </c>
      <c r="I28" s="177">
        <f t="shared" si="1"/>
        <v>0.25849309538235454</v>
      </c>
      <c r="J28" s="177">
        <f t="shared" si="1"/>
        <v>3.0032995021866551</v>
      </c>
      <c r="K28" s="177">
        <f t="shared" si="1"/>
        <v>0.26939357274886944</v>
      </c>
    </row>
    <row r="32" spans="1:11">
      <c r="A32" s="661" t="s">
        <v>315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</row>
    <row r="47" spans="1:9">
      <c r="A47" s="8" t="s">
        <v>321</v>
      </c>
    </row>
    <row r="48" spans="1:9">
      <c r="A48" s="170" t="s">
        <v>313</v>
      </c>
      <c r="B48" s="171" t="s">
        <v>218</v>
      </c>
      <c r="C48" s="171" t="s">
        <v>219</v>
      </c>
      <c r="D48" s="171" t="s">
        <v>220</v>
      </c>
      <c r="E48" s="171" t="s">
        <v>221</v>
      </c>
      <c r="F48" s="171" t="s">
        <v>222</v>
      </c>
      <c r="G48" s="171" t="s">
        <v>224</v>
      </c>
      <c r="H48" s="171" t="s">
        <v>223</v>
      </c>
      <c r="I48" s="171" t="s">
        <v>225</v>
      </c>
    </row>
    <row r="49" spans="1:9">
      <c r="B49" s="168" t="s">
        <v>318</v>
      </c>
      <c r="C49" s="168" t="s">
        <v>322</v>
      </c>
      <c r="D49" s="168" t="s">
        <v>318</v>
      </c>
      <c r="E49" s="168" t="s">
        <v>319</v>
      </c>
      <c r="F49" s="168" t="s">
        <v>318</v>
      </c>
      <c r="G49" s="168" t="s">
        <v>318</v>
      </c>
      <c r="H49" s="168" t="s">
        <v>318</v>
      </c>
      <c r="I49" s="168" t="s">
        <v>318</v>
      </c>
    </row>
    <row r="50" spans="1:9">
      <c r="A50" s="172">
        <v>2009</v>
      </c>
      <c r="B50" s="173">
        <v>1246</v>
      </c>
      <c r="C50" s="173">
        <v>6972</v>
      </c>
      <c r="D50" s="173">
        <v>1373</v>
      </c>
      <c r="E50" s="168">
        <v>16</v>
      </c>
      <c r="F50" s="173">
        <v>682</v>
      </c>
      <c r="G50" s="168">
        <v>37</v>
      </c>
      <c r="H50" s="168">
        <v>12</v>
      </c>
      <c r="I50" s="168">
        <v>12</v>
      </c>
    </row>
    <row r="51" spans="1:9">
      <c r="A51" s="172">
        <v>2010</v>
      </c>
      <c r="B51" s="173">
        <v>1256</v>
      </c>
      <c r="C51" s="173">
        <v>6335</v>
      </c>
      <c r="D51" s="173">
        <v>1314</v>
      </c>
      <c r="E51" s="168">
        <v>6</v>
      </c>
      <c r="F51" s="173">
        <v>770</v>
      </c>
      <c r="G51" s="168">
        <v>39</v>
      </c>
      <c r="H51" s="168">
        <v>17</v>
      </c>
      <c r="I51" s="168">
        <v>17</v>
      </c>
    </row>
    <row r="52" spans="1:9">
      <c r="A52" s="172">
        <v>2011</v>
      </c>
      <c r="B52" s="173">
        <v>1262</v>
      </c>
      <c r="C52" s="173">
        <v>6492</v>
      </c>
      <c r="D52" s="173">
        <v>1007</v>
      </c>
      <c r="E52" s="168">
        <v>7</v>
      </c>
      <c r="F52" s="173">
        <v>988</v>
      </c>
      <c r="G52" s="168">
        <v>32</v>
      </c>
      <c r="H52" s="173">
        <v>19</v>
      </c>
      <c r="I52" s="168">
        <v>19</v>
      </c>
    </row>
    <row r="53" spans="1:9">
      <c r="A53" s="172">
        <v>2012</v>
      </c>
      <c r="B53" s="173">
        <v>1406</v>
      </c>
      <c r="C53" s="173">
        <v>6427</v>
      </c>
      <c r="D53" s="173">
        <v>1016</v>
      </c>
      <c r="E53" s="168">
        <v>7</v>
      </c>
      <c r="F53" s="173">
        <v>1170</v>
      </c>
      <c r="G53" s="168">
        <v>26</v>
      </c>
      <c r="H53" s="168">
        <v>18</v>
      </c>
      <c r="I53" s="168">
        <v>18</v>
      </c>
    </row>
    <row r="54" spans="1:9">
      <c r="A54" s="172">
        <v>2013</v>
      </c>
      <c r="B54" s="173">
        <v>1404</v>
      </c>
      <c r="C54" s="173">
        <v>6047</v>
      </c>
      <c r="D54" s="173">
        <v>1079</v>
      </c>
      <c r="E54" s="168">
        <v>21</v>
      </c>
      <c r="F54" s="173">
        <v>855</v>
      </c>
      <c r="G54" s="168">
        <v>24</v>
      </c>
      <c r="H54" s="168">
        <v>18</v>
      </c>
      <c r="I54" s="168">
        <v>18</v>
      </c>
    </row>
    <row r="55" spans="1:9">
      <c r="A55" s="172">
        <v>2014</v>
      </c>
      <c r="B55" s="173">
        <v>1402</v>
      </c>
      <c r="C55" s="173">
        <v>5323</v>
      </c>
      <c r="D55" s="173">
        <v>1149</v>
      </c>
      <c r="E55" s="168">
        <v>17</v>
      </c>
      <c r="F55" s="173">
        <v>768</v>
      </c>
      <c r="G55" s="168">
        <v>25</v>
      </c>
      <c r="H55" s="168">
        <v>16</v>
      </c>
      <c r="I55" s="168">
        <v>16</v>
      </c>
    </row>
    <row r="56" spans="1:9">
      <c r="A56" s="172">
        <v>2015</v>
      </c>
      <c r="B56" s="173">
        <v>1735</v>
      </c>
      <c r="C56" s="173">
        <v>5689</v>
      </c>
      <c r="D56" s="173">
        <v>1217</v>
      </c>
      <c r="E56" s="168">
        <v>9</v>
      </c>
      <c r="F56" s="173">
        <v>930</v>
      </c>
      <c r="G56" s="168">
        <v>20</v>
      </c>
      <c r="H56" s="168">
        <v>18</v>
      </c>
      <c r="I56" s="168">
        <v>18</v>
      </c>
    </row>
    <row r="57" spans="1:9">
      <c r="A57" s="172">
        <v>2016</v>
      </c>
      <c r="B57" s="173">
        <v>2492</v>
      </c>
      <c r="C57" s="173">
        <v>5810</v>
      </c>
      <c r="D57" s="173">
        <v>1114</v>
      </c>
      <c r="E57" s="168">
        <v>7.1</v>
      </c>
      <c r="F57" s="173">
        <v>941</v>
      </c>
      <c r="G57" s="168">
        <v>11</v>
      </c>
      <c r="H57" s="168">
        <v>19</v>
      </c>
      <c r="I57" s="168">
        <v>24</v>
      </c>
    </row>
    <row r="58" spans="1:9">
      <c r="A58" s="179">
        <v>2017</v>
      </c>
      <c r="B58" s="178">
        <f>B71</f>
        <v>1926.9638380000001</v>
      </c>
      <c r="C58" s="178">
        <f t="shared" ref="C58:I58" si="2">C71</f>
        <v>4727.2654920000004</v>
      </c>
      <c r="D58" s="178">
        <f t="shared" si="2"/>
        <v>884.49917200000004</v>
      </c>
      <c r="E58" s="178">
        <f t="shared" si="2"/>
        <v>4.9855599999999995</v>
      </c>
      <c r="F58" s="178">
        <f t="shared" si="2"/>
        <v>620.62154800000008</v>
      </c>
      <c r="G58" s="178">
        <f t="shared" si="2"/>
        <v>14.249205000000002</v>
      </c>
      <c r="H58" s="178">
        <f t="shared" si="2"/>
        <v>9.635644000000001</v>
      </c>
      <c r="I58" s="178">
        <f t="shared" si="2"/>
        <v>17.31096776</v>
      </c>
    </row>
    <row r="59" spans="1:9">
      <c r="A59" s="574" t="s">
        <v>139</v>
      </c>
      <c r="B59" s="173">
        <v>187.35705999999999</v>
      </c>
      <c r="C59" s="173">
        <v>473.95659699999999</v>
      </c>
      <c r="D59" s="173">
        <v>94.812437000000003</v>
      </c>
      <c r="E59" s="174">
        <v>0.44813199999999997</v>
      </c>
      <c r="F59" s="173">
        <v>52.202260000000003</v>
      </c>
      <c r="G59" s="174">
        <v>1.31603</v>
      </c>
      <c r="H59" s="174">
        <v>1.3887149999999999</v>
      </c>
      <c r="I59" s="174">
        <v>1.5830079720000001</v>
      </c>
    </row>
    <row r="60" spans="1:9">
      <c r="A60" s="574" t="s">
        <v>166</v>
      </c>
      <c r="B60" s="173">
        <v>220.39220299999999</v>
      </c>
      <c r="C60" s="173">
        <v>487.93769600000002</v>
      </c>
      <c r="D60" s="173">
        <v>110.88611800000001</v>
      </c>
      <c r="E60" s="174">
        <v>0.52719899999999997</v>
      </c>
      <c r="F60" s="173">
        <v>78.205518999999995</v>
      </c>
      <c r="G60" s="174">
        <v>1.4013199999999999</v>
      </c>
      <c r="H60" s="174">
        <v>0.74816900000000008</v>
      </c>
      <c r="I60" s="174">
        <v>1.743105474</v>
      </c>
    </row>
    <row r="61" spans="1:9">
      <c r="A61" s="574" t="s">
        <v>141</v>
      </c>
      <c r="B61" s="173">
        <v>192.605693</v>
      </c>
      <c r="C61" s="173">
        <v>485.17356799999999</v>
      </c>
      <c r="D61" s="173">
        <v>97.585436000000001</v>
      </c>
      <c r="E61" s="174">
        <v>0.56929700000000005</v>
      </c>
      <c r="F61" s="173">
        <v>40.207402000000002</v>
      </c>
      <c r="G61" s="174">
        <v>1.811407</v>
      </c>
      <c r="H61" s="174">
        <v>1.2708390000000001</v>
      </c>
      <c r="I61" s="174">
        <v>1.9565257700000001</v>
      </c>
    </row>
    <row r="62" spans="1:9">
      <c r="A62" s="574" t="s">
        <v>142</v>
      </c>
      <c r="B62" s="173">
        <v>198.84464400000002</v>
      </c>
      <c r="C62" s="173">
        <v>503.83883600000001</v>
      </c>
      <c r="D62" s="173">
        <v>71.078895000000003</v>
      </c>
      <c r="E62" s="174">
        <v>0.51117999999999997</v>
      </c>
      <c r="F62" s="173">
        <v>58.482149999999997</v>
      </c>
      <c r="G62" s="174">
        <v>1.7588790000000001</v>
      </c>
      <c r="H62" s="174">
        <v>1.45044</v>
      </c>
      <c r="I62" s="174">
        <v>1.3996478880000001</v>
      </c>
    </row>
    <row r="63" spans="1:9">
      <c r="A63" s="574" t="s">
        <v>143</v>
      </c>
      <c r="B63" s="173">
        <v>224.091903</v>
      </c>
      <c r="C63" s="173">
        <v>483.70290899999998</v>
      </c>
      <c r="D63" s="173">
        <v>125.731363</v>
      </c>
      <c r="E63" s="174">
        <v>0.56509799999999999</v>
      </c>
      <c r="F63" s="173">
        <v>74.795205999999993</v>
      </c>
      <c r="G63" s="174">
        <v>1.723708</v>
      </c>
      <c r="H63" s="174">
        <v>1.2173690000000001</v>
      </c>
      <c r="I63" s="174">
        <v>1.8504337840000002</v>
      </c>
    </row>
    <row r="64" spans="1:9">
      <c r="A64" s="574" t="s">
        <v>144</v>
      </c>
      <c r="B64" s="173">
        <v>244.104097</v>
      </c>
      <c r="C64" s="173">
        <v>576.93610100000001</v>
      </c>
      <c r="D64" s="173">
        <v>106.254958</v>
      </c>
      <c r="E64" s="174">
        <v>0.62961</v>
      </c>
      <c r="F64" s="173">
        <v>80.362859</v>
      </c>
      <c r="G64" s="174">
        <v>1.3803160000000001</v>
      </c>
      <c r="H64" s="174">
        <v>1.7792370160000002</v>
      </c>
      <c r="I64" s="174">
        <v>1.7792370160000002</v>
      </c>
    </row>
    <row r="65" spans="1:9">
      <c r="A65" s="574" t="s">
        <v>145</v>
      </c>
      <c r="B65" s="173">
        <v>170.49120000000002</v>
      </c>
      <c r="C65" s="173">
        <v>498.43598400000002</v>
      </c>
      <c r="D65" s="173">
        <v>84.956900000000005</v>
      </c>
      <c r="E65" s="174">
        <v>0.601908</v>
      </c>
      <c r="F65" s="173">
        <v>69.020111999999997</v>
      </c>
      <c r="G65" s="174">
        <v>1.5880810000000001</v>
      </c>
      <c r="H65" s="174">
        <v>2.380517652</v>
      </c>
      <c r="I65" s="174">
        <v>2.380517652</v>
      </c>
    </row>
    <row r="66" spans="1:9">
      <c r="A66" s="574" t="s">
        <v>146</v>
      </c>
      <c r="B66" s="173">
        <v>225.21221100000002</v>
      </c>
      <c r="C66" s="173">
        <v>629.10477800000001</v>
      </c>
      <c r="D66" s="173">
        <v>83.938490999999999</v>
      </c>
      <c r="E66" s="174">
        <v>0.63643700000000003</v>
      </c>
      <c r="F66" s="173">
        <v>79.41928200000001</v>
      </c>
      <c r="G66" s="174">
        <v>1.7392350000000001</v>
      </c>
      <c r="H66" s="174">
        <v>2.226119722</v>
      </c>
      <c r="I66" s="174">
        <v>2.226119722</v>
      </c>
    </row>
    <row r="67" spans="1:9">
      <c r="A67" s="574" t="s">
        <v>156</v>
      </c>
      <c r="B67" s="173">
        <v>263.86482699999999</v>
      </c>
      <c r="C67" s="173">
        <v>588.17902300000003</v>
      </c>
      <c r="D67" s="173">
        <v>109.25457400000001</v>
      </c>
      <c r="E67" s="174">
        <v>0.496699</v>
      </c>
      <c r="F67" s="173">
        <v>87.926758000000007</v>
      </c>
      <c r="G67" s="174">
        <v>1.5302290000000001</v>
      </c>
      <c r="H67" s="174">
        <v>2.3923724820000003</v>
      </c>
      <c r="I67" s="174">
        <v>2.3923724820000003</v>
      </c>
    </row>
    <row r="68" spans="1:9">
      <c r="B68" s="173"/>
    </row>
    <row r="69" spans="1:9" ht="15.75">
      <c r="A69" s="175" t="s">
        <v>581</v>
      </c>
    </row>
    <row r="70" spans="1:9">
      <c r="A70" s="172" t="s">
        <v>641</v>
      </c>
      <c r="B70" s="173">
        <v>1740.7256580000001</v>
      </c>
      <c r="C70" s="173">
        <v>4386.6172390000002</v>
      </c>
      <c r="D70" s="173">
        <v>798.91521499999988</v>
      </c>
      <c r="E70" s="180">
        <v>5.4498269999999991</v>
      </c>
      <c r="F70" s="173">
        <v>686.40177800000004</v>
      </c>
      <c r="G70" s="180">
        <v>14.235289000000002</v>
      </c>
      <c r="H70" s="180">
        <v>8.4665599999999994</v>
      </c>
      <c r="I70" s="180">
        <v>17.800226574</v>
      </c>
    </row>
    <row r="71" spans="1:9">
      <c r="A71" s="172" t="s">
        <v>237</v>
      </c>
      <c r="B71" s="173">
        <v>1926.9638380000001</v>
      </c>
      <c r="C71" s="173">
        <v>4727.2654920000004</v>
      </c>
      <c r="D71" s="173">
        <v>884.49917200000004</v>
      </c>
      <c r="E71" s="180">
        <v>4.9855599999999995</v>
      </c>
      <c r="F71" s="173">
        <v>620.62154800000008</v>
      </c>
      <c r="G71" s="180">
        <v>14.249205000000002</v>
      </c>
      <c r="H71" s="180">
        <v>9.635644000000001</v>
      </c>
      <c r="I71" s="180">
        <v>17.31096776</v>
      </c>
    </row>
    <row r="72" spans="1:9">
      <c r="A72" s="176" t="s">
        <v>314</v>
      </c>
      <c r="B72" s="177">
        <f t="shared" ref="B72:I72" si="3">B71/B70-1</f>
        <v>0.10698881764859935</v>
      </c>
      <c r="C72" s="177">
        <f t="shared" si="3"/>
        <v>7.7656251831458301E-2</v>
      </c>
      <c r="D72" s="177">
        <f t="shared" si="3"/>
        <v>0.10712520602076681</v>
      </c>
      <c r="E72" s="177">
        <f t="shared" si="3"/>
        <v>-8.5189309679004399E-2</v>
      </c>
      <c r="F72" s="177">
        <f t="shared" si="3"/>
        <v>-9.5833420175085782E-2</v>
      </c>
      <c r="G72" s="177">
        <f t="shared" si="3"/>
        <v>9.7757059937464419E-4</v>
      </c>
      <c r="H72" s="177">
        <f t="shared" si="3"/>
        <v>0.13808252702396273</v>
      </c>
      <c r="I72" s="177">
        <f t="shared" si="3"/>
        <v>-2.7486100357544729E-2</v>
      </c>
    </row>
    <row r="76" spans="1:9">
      <c r="A76" s="661" t="s">
        <v>320</v>
      </c>
      <c r="B76" s="661"/>
      <c r="C76" s="661"/>
      <c r="D76" s="661"/>
      <c r="E76" s="661"/>
      <c r="F76" s="661"/>
      <c r="G76" s="661"/>
      <c r="H76" s="661"/>
      <c r="I76" s="661"/>
    </row>
    <row r="94" spans="1:9" ht="184.5" customHeight="1">
      <c r="A94" s="662" t="s">
        <v>323</v>
      </c>
      <c r="B94" s="662"/>
      <c r="C94" s="662"/>
      <c r="D94" s="662"/>
      <c r="E94" s="662"/>
      <c r="F94" s="662"/>
      <c r="G94" s="662"/>
      <c r="H94" s="662"/>
      <c r="I94" s="662"/>
    </row>
  </sheetData>
  <mergeCells count="3">
    <mergeCell ref="A32:K32"/>
    <mergeCell ref="A76:I76"/>
    <mergeCell ref="A94:I9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1. PRODUCCIÓN METÁLICA</vt:lpstr>
      <vt:lpstr>2. PRODUCCIÓN EMPRESAS</vt:lpstr>
      <vt:lpstr>3. PRODUCCIÓN REGIONES</vt:lpstr>
      <vt:lpstr>03.1 EXPORTACIONES MINERAS</vt:lpstr>
      <vt:lpstr>08.5 RECAUDACION TRIB</vt:lpstr>
      <vt:lpstr>SALDO IED por SECTOR</vt:lpstr>
      <vt:lpstr>4. NO METÁLICA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2017-10-23T17:41:50Z</cp:lastPrinted>
  <dcterms:created xsi:type="dcterms:W3CDTF">2014-07-07T20:10:18Z</dcterms:created>
  <dcterms:modified xsi:type="dcterms:W3CDTF">2017-11-24T14:07:13Z</dcterms:modified>
</cp:coreProperties>
</file>