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325" windowHeight="9735" tabRatio="517" firstSheet="4" activeTab="7"/>
  </bookViews>
  <sheets>
    <sheet name="01 MACRO" sheetId="23" r:id="rId1"/>
    <sheet name="02.1 PRODUCCION" sheetId="24" r:id="rId2"/>
    <sheet name="02.2 PRODUCCION EMPRESAS" sheetId="25" r:id="rId3"/>
    <sheet name="02.3 PRODUCCION REGIONES" sheetId="10" r:id="rId4"/>
    <sheet name="03.1 EXPORTACIONES MINERAS" sheetId="3" r:id="rId5"/>
    <sheet name="03.2 PARTICP. EXPORTACIONES" sheetId="11" r:id="rId6"/>
    <sheet name="03.3 PRODUCTOS EXPORTACIONES" sheetId="35" r:id="rId7"/>
    <sheet name="04 PRECIOS" sheetId="4" r:id="rId8"/>
    <sheet name="08.1 TRANSF. REGIONES" sheetId="15" r:id="rId9"/>
    <sheet name="08.2 TRANSF. CANON" sheetId="16" r:id="rId10"/>
    <sheet name="08.3 REGALIAS MINERAS" sheetId="17" r:id="rId11"/>
    <sheet name="08.4 DER. VIGENCIA PENALIDAD" sheetId="18" r:id="rId12"/>
    <sheet name="NUEVO REGIMEN TRIBUTARIO" sheetId="33" r:id="rId13"/>
    <sheet name="10 AREAS RESTRINGIDAS" sheetId="19" r:id="rId14"/>
    <sheet name="SALDO IED por SECTOR" sheetId="32" r:id="rId15"/>
    <sheet name="CATASTRO" sheetId="34" r:id="rId16"/>
  </sheets>
  <calcPr calcId="145621"/>
</workbook>
</file>

<file path=xl/calcChain.xml><?xml version="1.0" encoding="utf-8"?>
<calcChain xmlns="http://schemas.openxmlformats.org/spreadsheetml/2006/main">
  <c r="O8" i="35" l="1"/>
  <c r="L96" i="3"/>
  <c r="U96" i="3"/>
  <c r="T96" i="3"/>
  <c r="S96" i="3"/>
  <c r="R96" i="3"/>
  <c r="Q96" i="3"/>
  <c r="P96" i="3"/>
  <c r="O96" i="3"/>
  <c r="N96" i="3"/>
  <c r="M96" i="3"/>
  <c r="D41" i="19" l="1"/>
  <c r="H79" i="33" l="1"/>
  <c r="H77" i="33" l="1"/>
  <c r="H78" i="33"/>
  <c r="I30" i="4"/>
  <c r="H30" i="4"/>
  <c r="I21" i="23" l="1"/>
  <c r="E41" i="10" l="1"/>
  <c r="B23" i="24"/>
  <c r="C23" i="24"/>
  <c r="B34" i="15" l="1"/>
  <c r="M24" i="11"/>
  <c r="C26" i="11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I20" i="23"/>
  <c r="M59" i="3" l="1"/>
  <c r="D31" i="19" l="1"/>
  <c r="D32" i="19"/>
  <c r="D33" i="19"/>
  <c r="D34" i="19"/>
  <c r="D35" i="19"/>
  <c r="D36" i="19"/>
  <c r="D37" i="19"/>
  <c r="D38" i="19"/>
  <c r="G89" i="33"/>
  <c r="F89" i="33"/>
  <c r="E89" i="33"/>
  <c r="D89" i="33"/>
  <c r="H89" i="33"/>
  <c r="E107" i="10" l="1"/>
  <c r="E80" i="25"/>
  <c r="E14" i="10"/>
  <c r="E13" i="10"/>
  <c r="E13" i="25"/>
  <c r="I38" i="24" l="1"/>
  <c r="H38" i="24"/>
  <c r="G38" i="24"/>
  <c r="F38" i="24"/>
  <c r="E38" i="24"/>
  <c r="D38" i="24"/>
  <c r="C38" i="24"/>
  <c r="B38" i="24"/>
  <c r="I16" i="24"/>
  <c r="H16" i="24"/>
  <c r="G16" i="24"/>
  <c r="F16" i="24"/>
  <c r="E16" i="24"/>
  <c r="D16" i="24"/>
  <c r="C16" i="24"/>
  <c r="B16" i="24"/>
  <c r="B36" i="25" l="1"/>
  <c r="C36" i="25"/>
  <c r="E42" i="10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F24" i="11"/>
  <c r="G24" i="11"/>
  <c r="H24" i="11"/>
  <c r="I24" i="11"/>
  <c r="J24" i="11"/>
  <c r="K24" i="11"/>
  <c r="L24" i="11"/>
  <c r="L26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D59" i="3" l="1"/>
  <c r="E59" i="3"/>
  <c r="G76" i="33"/>
  <c r="F76" i="33"/>
  <c r="E76" i="33"/>
  <c r="H75" i="33"/>
  <c r="D76" i="33"/>
  <c r="F55" i="3" l="1"/>
  <c r="F56" i="3"/>
  <c r="B95" i="10" l="1"/>
  <c r="C95" i="10"/>
  <c r="C94" i="10" s="1"/>
  <c r="B26" i="11"/>
  <c r="E6" i="19" l="1"/>
  <c r="E7" i="19"/>
  <c r="E8" i="19"/>
  <c r="E9" i="19"/>
  <c r="E10" i="19"/>
  <c r="E11" i="19"/>
  <c r="E12" i="19"/>
  <c r="E13" i="19"/>
  <c r="E14" i="19"/>
  <c r="E15" i="19"/>
  <c r="E16" i="19"/>
  <c r="H74" i="33"/>
  <c r="I40" i="24" l="1"/>
  <c r="I32" i="24"/>
  <c r="I23" i="24"/>
  <c r="E78" i="25"/>
  <c r="E77" i="25"/>
  <c r="E76" i="25"/>
  <c r="C75" i="25"/>
  <c r="B75" i="25"/>
  <c r="E105" i="10"/>
  <c r="E104" i="10"/>
  <c r="E103" i="10"/>
  <c r="E102" i="10"/>
  <c r="C101" i="10"/>
  <c r="B101" i="10"/>
  <c r="H32" i="24"/>
  <c r="G32" i="24"/>
  <c r="F32" i="24"/>
  <c r="E32" i="24"/>
  <c r="D32" i="24"/>
  <c r="C32" i="24"/>
  <c r="B32" i="24"/>
  <c r="H23" i="24"/>
  <c r="G23" i="24"/>
  <c r="F23" i="24"/>
  <c r="E23" i="24"/>
  <c r="D23" i="24"/>
  <c r="D107" i="10" l="1"/>
  <c r="D103" i="10"/>
  <c r="D106" i="10"/>
  <c r="D102" i="10"/>
  <c r="D104" i="10"/>
  <c r="D105" i="10"/>
  <c r="D77" i="25"/>
  <c r="D80" i="25"/>
  <c r="D76" i="25"/>
  <c r="D79" i="25"/>
  <c r="D78" i="25"/>
  <c r="E75" i="25"/>
  <c r="E101" i="10"/>
  <c r="C23" i="25"/>
  <c r="B23" i="25"/>
  <c r="E14" i="25"/>
  <c r="K26" i="11" l="1"/>
  <c r="J26" i="11"/>
  <c r="I26" i="11"/>
  <c r="H26" i="11"/>
  <c r="G26" i="11"/>
  <c r="F26" i="11"/>
  <c r="E26" i="11"/>
  <c r="D26" i="11"/>
  <c r="M26" i="11"/>
  <c r="N26" i="11" s="1"/>
  <c r="B22" i="35"/>
  <c r="B21" i="35"/>
  <c r="B20" i="35"/>
  <c r="A22" i="35"/>
  <c r="A21" i="35"/>
  <c r="A20" i="35"/>
  <c r="F44" i="35"/>
  <c r="F20" i="35"/>
  <c r="B17" i="35"/>
  <c r="B16" i="35"/>
  <c r="B15" i="35"/>
  <c r="B14" i="35"/>
  <c r="B13" i="35"/>
  <c r="B12" i="35"/>
  <c r="B11" i="35"/>
  <c r="B10" i="35"/>
  <c r="B9" i="35"/>
  <c r="B36" i="35" l="1"/>
  <c r="B40" i="35"/>
  <c r="B33" i="35"/>
  <c r="B37" i="35"/>
  <c r="B41" i="35"/>
  <c r="B34" i="35"/>
  <c r="B38" i="35"/>
  <c r="B35" i="35"/>
  <c r="B39" i="35"/>
  <c r="B7" i="35"/>
  <c r="B24" i="35"/>
  <c r="C12" i="35" s="1"/>
  <c r="H72" i="33"/>
  <c r="C17" i="35" l="1"/>
  <c r="C11" i="35"/>
  <c r="C22" i="35"/>
  <c r="C9" i="35"/>
  <c r="C13" i="35"/>
  <c r="C10" i="35"/>
  <c r="C14" i="35"/>
  <c r="C7" i="35"/>
  <c r="C21" i="35"/>
  <c r="C16" i="35"/>
  <c r="C15" i="35"/>
  <c r="C20" i="35"/>
  <c r="B44" i="35" l="1"/>
  <c r="N24" i="11"/>
  <c r="O19" i="11"/>
  <c r="O12" i="11"/>
  <c r="O16" i="11"/>
  <c r="O20" i="11"/>
  <c r="O9" i="11"/>
  <c r="O13" i="11"/>
  <c r="O17" i="11"/>
  <c r="O21" i="11"/>
  <c r="O10" i="11"/>
  <c r="O14" i="11"/>
  <c r="O18" i="11"/>
  <c r="O11" i="11"/>
  <c r="O15" i="11"/>
  <c r="H73" i="33"/>
  <c r="O26" i="11" l="1"/>
  <c r="C35" i="35"/>
  <c r="C41" i="35"/>
  <c r="C38" i="35"/>
  <c r="C34" i="35"/>
  <c r="C33" i="35"/>
  <c r="C36" i="35"/>
  <c r="C39" i="35"/>
  <c r="C37" i="35"/>
  <c r="C40" i="35"/>
  <c r="P12" i="11"/>
  <c r="P13" i="11" s="1"/>
  <c r="H71" i="33" l="1"/>
  <c r="B62" i="25" l="1"/>
  <c r="C62" i="25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E15" i="25"/>
  <c r="C17" i="19" l="1"/>
  <c r="H69" i="33"/>
  <c r="K8" i="15"/>
  <c r="C92" i="25" l="1"/>
  <c r="C91" i="25" s="1"/>
  <c r="B92" i="25"/>
  <c r="B91" i="25" s="1"/>
  <c r="B97" i="10" s="1"/>
  <c r="C89" i="25"/>
  <c r="C88" i="25" s="1"/>
  <c r="B89" i="25"/>
  <c r="B88" i="25" s="1"/>
  <c r="B94" i="10" s="1"/>
  <c r="C98" i="10"/>
  <c r="C97" i="10" s="1"/>
  <c r="B98" i="10"/>
  <c r="E95" i="10"/>
  <c r="E17" i="10"/>
  <c r="E15" i="10"/>
  <c r="E16" i="10"/>
  <c r="E18" i="10"/>
  <c r="E19" i="10"/>
  <c r="E20" i="10"/>
  <c r="E21" i="10"/>
  <c r="E22" i="10"/>
  <c r="E23" i="10"/>
  <c r="E24" i="10"/>
  <c r="E25" i="10"/>
  <c r="E26" i="10"/>
  <c r="E29" i="10"/>
  <c r="H68" i="33"/>
  <c r="H67" i="33"/>
  <c r="H66" i="33"/>
  <c r="H65" i="33"/>
  <c r="H64" i="33"/>
  <c r="AB40" i="3"/>
  <c r="AB38" i="3"/>
  <c r="AB37" i="3"/>
  <c r="AB36" i="3"/>
  <c r="AB30" i="3"/>
  <c r="AB29" i="3"/>
  <c r="AB28" i="3"/>
  <c r="AB34" i="3"/>
  <c r="AB33" i="3"/>
  <c r="AB32" i="3"/>
  <c r="AB26" i="3"/>
  <c r="AB25" i="3"/>
  <c r="AB24" i="3"/>
  <c r="AB22" i="3"/>
  <c r="AB21" i="3"/>
  <c r="AB20" i="3"/>
  <c r="AB18" i="3"/>
  <c r="AB17" i="3"/>
  <c r="AB16" i="3"/>
  <c r="AB14" i="3"/>
  <c r="AB13" i="3"/>
  <c r="AB12" i="3"/>
  <c r="AB10" i="3"/>
  <c r="AB9" i="3"/>
  <c r="AB8" i="3"/>
  <c r="H76" i="33" l="1"/>
  <c r="E92" i="25"/>
  <c r="E89" i="25"/>
  <c r="E91" i="25"/>
  <c r="E98" i="10"/>
  <c r="E97" i="10"/>
  <c r="E88" i="25" l="1"/>
  <c r="E94" i="10"/>
  <c r="E68" i="25"/>
  <c r="E45" i="10"/>
  <c r="E44" i="10"/>
  <c r="O42" i="3" l="1"/>
  <c r="N42" i="3"/>
  <c r="E77" i="10" l="1"/>
  <c r="E36" i="10"/>
  <c r="E35" i="10"/>
  <c r="E17" i="25"/>
  <c r="E19" i="25"/>
  <c r="I7" i="23"/>
  <c r="I8" i="23"/>
  <c r="E38" i="10" l="1"/>
  <c r="E34" i="10"/>
  <c r="E18" i="25"/>
  <c r="E16" i="25"/>
  <c r="I6" i="2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K34" i="18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2" i="16"/>
  <c r="K33" i="17"/>
  <c r="K34" i="15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C69" i="3"/>
  <c r="B69" i="3"/>
  <c r="Y68" i="3"/>
  <c r="X68" i="3"/>
  <c r="W68" i="3"/>
  <c r="V68" i="3"/>
  <c r="U68" i="3"/>
  <c r="T68" i="3"/>
  <c r="S68" i="3"/>
  <c r="C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C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C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E37" i="10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H40" i="24"/>
  <c r="G40" i="24"/>
  <c r="F40" i="24"/>
  <c r="E40" i="24"/>
  <c r="D40" i="24"/>
  <c r="C40" i="24"/>
  <c r="B40" i="24"/>
  <c r="E43" i="25" l="1"/>
  <c r="W42" i="3" l="1"/>
  <c r="V42" i="3" l="1"/>
  <c r="Y42" i="3" l="1"/>
  <c r="U42" i="3"/>
  <c r="AA42" i="3" l="1"/>
  <c r="Z42" i="3"/>
  <c r="T42" i="3"/>
  <c r="S42" i="3"/>
  <c r="C41" i="19"/>
  <c r="B28" i="10"/>
  <c r="C28" i="10"/>
  <c r="B61" i="10"/>
  <c r="C61" i="10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E33" i="25"/>
  <c r="D17" i="19"/>
  <c r="E17" i="19" s="1"/>
  <c r="R42" i="3"/>
  <c r="Q42" i="3"/>
  <c r="P42" i="3"/>
  <c r="E73" i="25"/>
  <c r="E72" i="25"/>
  <c r="E71" i="25"/>
  <c r="E70" i="25"/>
  <c r="E69" i="25"/>
  <c r="E67" i="25"/>
  <c r="E66" i="25"/>
  <c r="E65" i="25"/>
  <c r="E64" i="25"/>
  <c r="E63" i="25"/>
  <c r="D63" i="25"/>
  <c r="E60" i="25"/>
  <c r="E59" i="25"/>
  <c r="E58" i="25"/>
  <c r="E57" i="25"/>
  <c r="E56" i="25"/>
  <c r="E55" i="25"/>
  <c r="E54" i="25"/>
  <c r="E53" i="25"/>
  <c r="E52" i="25"/>
  <c r="E51" i="25"/>
  <c r="E50" i="25"/>
  <c r="C49" i="25"/>
  <c r="D50" i="25" s="1"/>
  <c r="B49" i="25"/>
  <c r="E47" i="25"/>
  <c r="E46" i="25"/>
  <c r="E45" i="25"/>
  <c r="E44" i="25"/>
  <c r="E42" i="25"/>
  <c r="E41" i="25"/>
  <c r="E40" i="25"/>
  <c r="E39" i="25"/>
  <c r="E38" i="25"/>
  <c r="E37" i="25"/>
  <c r="D39" i="25"/>
  <c r="E34" i="25"/>
  <c r="E32" i="25"/>
  <c r="E31" i="25"/>
  <c r="E30" i="25"/>
  <c r="E29" i="25"/>
  <c r="E28" i="25"/>
  <c r="E27" i="25"/>
  <c r="E26" i="25"/>
  <c r="E25" i="25"/>
  <c r="E24" i="25"/>
  <c r="D26" i="25"/>
  <c r="E21" i="25"/>
  <c r="E20" i="25"/>
  <c r="E12" i="25"/>
  <c r="E11" i="25"/>
  <c r="C10" i="25"/>
  <c r="D13" i="25" s="1"/>
  <c r="B10" i="25"/>
  <c r="A41" i="19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32" i="16"/>
  <c r="J33" i="17"/>
  <c r="E31" i="10"/>
  <c r="E32" i="10"/>
  <c r="E33" i="10"/>
  <c r="E39" i="10"/>
  <c r="E40" i="10"/>
  <c r="E30" i="10"/>
  <c r="J34" i="18"/>
  <c r="E74" i="10"/>
  <c r="E75" i="10"/>
  <c r="E76" i="10"/>
  <c r="E11" i="10"/>
  <c r="E12" i="10"/>
  <c r="I34" i="18"/>
  <c r="E81" i="10"/>
  <c r="E82" i="10"/>
  <c r="E83" i="10"/>
  <c r="E84" i="10"/>
  <c r="E85" i="10"/>
  <c r="E86" i="10"/>
  <c r="E87" i="10"/>
  <c r="E88" i="10"/>
  <c r="E89" i="10"/>
  <c r="E64" i="10"/>
  <c r="E63" i="10"/>
  <c r="E67" i="10"/>
  <c r="E65" i="10"/>
  <c r="E66" i="10"/>
  <c r="E68" i="10"/>
  <c r="E69" i="10"/>
  <c r="E70" i="10"/>
  <c r="E71" i="10"/>
  <c r="E73" i="10"/>
  <c r="E72" i="10"/>
  <c r="E50" i="10"/>
  <c r="E49" i="10"/>
  <c r="E51" i="10"/>
  <c r="E52" i="10"/>
  <c r="E56" i="10"/>
  <c r="E55" i="10"/>
  <c r="E53" i="10"/>
  <c r="E54" i="10"/>
  <c r="E57" i="10"/>
  <c r="C32" i="32"/>
  <c r="D32" i="32"/>
  <c r="E32" i="32"/>
  <c r="F32" i="32"/>
  <c r="G32" i="32"/>
  <c r="H32" i="32"/>
  <c r="I32" i="32"/>
  <c r="J32" i="32"/>
  <c r="K32" i="32"/>
  <c r="L32" i="32"/>
  <c r="B32" i="32"/>
  <c r="K42" i="3"/>
  <c r="D66" i="10"/>
  <c r="C34" i="15"/>
  <c r="D34" i="15"/>
  <c r="E34" i="15"/>
  <c r="F34" i="15"/>
  <c r="G34" i="15"/>
  <c r="H34" i="15"/>
  <c r="I34" i="15"/>
  <c r="I33" i="17"/>
  <c r="H33" i="17"/>
  <c r="J42" i="3"/>
  <c r="I42" i="3"/>
  <c r="H42" i="3"/>
  <c r="G42" i="3"/>
  <c r="F42" i="3"/>
  <c r="E80" i="10"/>
  <c r="C79" i="10"/>
  <c r="B79" i="10"/>
  <c r="E62" i="10"/>
  <c r="E48" i="10"/>
  <c r="C47" i="10"/>
  <c r="D55" i="10" s="1"/>
  <c r="B47" i="10"/>
  <c r="C10" i="10"/>
  <c r="D22" i="10" s="1"/>
  <c r="B10" i="10"/>
  <c r="I32" i="16"/>
  <c r="H34" i="18"/>
  <c r="G34" i="18"/>
  <c r="F34" i="18"/>
  <c r="E34" i="18"/>
  <c r="D34" i="18"/>
  <c r="C34" i="18"/>
  <c r="B34" i="18"/>
  <c r="G33" i="17"/>
  <c r="F33" i="17"/>
  <c r="E33" i="17"/>
  <c r="D33" i="17"/>
  <c r="C33" i="17"/>
  <c r="B33" i="17"/>
  <c r="G32" i="16"/>
  <c r="F32" i="16"/>
  <c r="E32" i="16"/>
  <c r="D32" i="16"/>
  <c r="C32" i="16"/>
  <c r="B32" i="16"/>
  <c r="H32" i="16"/>
  <c r="D91" i="33" l="1"/>
  <c r="F91" i="33"/>
  <c r="H37" i="33"/>
  <c r="H50" i="33"/>
  <c r="E91" i="33"/>
  <c r="G91" i="33"/>
  <c r="D71" i="10"/>
  <c r="E61" i="10"/>
  <c r="D77" i="10"/>
  <c r="AB42" i="3"/>
  <c r="D57" i="10"/>
  <c r="D80" i="10"/>
  <c r="D64" i="10"/>
  <c r="D56" i="10"/>
  <c r="D48" i="10"/>
  <c r="E28" i="10"/>
  <c r="D50" i="10"/>
  <c r="D49" i="10"/>
  <c r="D53" i="10"/>
  <c r="E47" i="10"/>
  <c r="D39" i="10"/>
  <c r="D45" i="10"/>
  <c r="D44" i="10"/>
  <c r="H24" i="33"/>
  <c r="D84" i="10"/>
  <c r="D58" i="10"/>
  <c r="D52" i="10"/>
  <c r="D46" i="25"/>
  <c r="D15" i="10"/>
  <c r="D73" i="25"/>
  <c r="D65" i="25"/>
  <c r="D66" i="25"/>
  <c r="D54" i="10"/>
  <c r="D40" i="25"/>
  <c r="D47" i="25"/>
  <c r="D38" i="25"/>
  <c r="D45" i="25"/>
  <c r="D31" i="25"/>
  <c r="H11" i="33"/>
  <c r="H91" i="33" s="1"/>
  <c r="D30" i="10"/>
  <c r="D59" i="10"/>
  <c r="D51" i="10"/>
  <c r="D44" i="25"/>
  <c r="D41" i="25"/>
  <c r="E36" i="25"/>
  <c r="D42" i="25"/>
  <c r="D37" i="25"/>
  <c r="E10" i="25"/>
  <c r="D19" i="25"/>
  <c r="D18" i="25"/>
  <c r="D21" i="25"/>
  <c r="D17" i="25"/>
  <c r="D20" i="25"/>
  <c r="D16" i="25"/>
  <c r="D14" i="25"/>
  <c r="D91" i="10"/>
  <c r="D89" i="10"/>
  <c r="D86" i="10"/>
  <c r="E79" i="10"/>
  <c r="D72" i="25"/>
  <c r="D64" i="25"/>
  <c r="D71" i="25"/>
  <c r="D70" i="25"/>
  <c r="D69" i="25"/>
  <c r="D68" i="25"/>
  <c r="D67" i="25"/>
  <c r="E62" i="25"/>
  <c r="D67" i="10"/>
  <c r="D18" i="10"/>
  <c r="D24" i="10"/>
  <c r="D12" i="25"/>
  <c r="D15" i="25"/>
  <c r="D35" i="10"/>
  <c r="D40" i="10"/>
  <c r="D43" i="10"/>
  <c r="D42" i="10"/>
  <c r="D29" i="10"/>
  <c r="D41" i="10"/>
  <c r="D32" i="10"/>
  <c r="E23" i="25"/>
  <c r="D34" i="25"/>
  <c r="D27" i="25"/>
  <c r="D32" i="25"/>
  <c r="D29" i="25"/>
  <c r="D33" i="25"/>
  <c r="D25" i="25"/>
  <c r="D28" i="25"/>
  <c r="D83" i="10"/>
  <c r="D81" i="10"/>
  <c r="D62" i="10"/>
  <c r="D69" i="10"/>
  <c r="D72" i="10"/>
  <c r="D75" i="10"/>
  <c r="D73" i="10"/>
  <c r="D76" i="10"/>
  <c r="D70" i="10"/>
  <c r="D63" i="10"/>
  <c r="D74" i="10"/>
  <c r="D65" i="10"/>
  <c r="D68" i="10"/>
  <c r="D52" i="25"/>
  <c r="D53" i="25"/>
  <c r="D43" i="25"/>
  <c r="D30" i="25"/>
  <c r="D19" i="10"/>
  <c r="D14" i="10"/>
  <c r="D13" i="10"/>
  <c r="D16" i="10"/>
  <c r="D23" i="10"/>
  <c r="E10" i="10"/>
  <c r="D20" i="10"/>
  <c r="D17" i="10"/>
  <c r="D21" i="10"/>
  <c r="D12" i="10"/>
  <c r="D11" i="25"/>
  <c r="J34" i="15"/>
  <c r="D87" i="10"/>
  <c r="D90" i="10"/>
  <c r="D82" i="10"/>
  <c r="D85" i="10"/>
  <c r="D88" i="10"/>
  <c r="D56" i="25"/>
  <c r="D55" i="25"/>
  <c r="D60" i="25"/>
  <c r="D54" i="25"/>
  <c r="D59" i="25"/>
  <c r="D51" i="25"/>
  <c r="E49" i="25"/>
  <c r="D58" i="25"/>
  <c r="D57" i="25"/>
  <c r="D38" i="10"/>
  <c r="D37" i="10"/>
  <c r="D36" i="10"/>
  <c r="D34" i="10"/>
  <c r="D31" i="10"/>
  <c r="D33" i="10"/>
  <c r="D24" i="25"/>
  <c r="D11" i="10"/>
  <c r="D26" i="10"/>
  <c r="D25" i="10"/>
  <c r="G29" i="10" l="1"/>
</calcChain>
</file>

<file path=xl/sharedStrings.xml><?xml version="1.0" encoding="utf-8"?>
<sst xmlns="http://schemas.openxmlformats.org/spreadsheetml/2006/main" count="963" uniqueCount="414">
  <si>
    <t>Año</t>
  </si>
  <si>
    <t xml:space="preserve">PBI   </t>
  </si>
  <si>
    <t>PBI Minero</t>
  </si>
  <si>
    <t>Inflación</t>
  </si>
  <si>
    <t xml:space="preserve">Exportaciones      </t>
  </si>
  <si>
    <t xml:space="preserve">Importaciones </t>
  </si>
  <si>
    <t>Bal. Comercial</t>
  </si>
  <si>
    <t>Fuente: Ministerio de Energía y Minas</t>
  </si>
  <si>
    <t>VOLUMEN DE LA PRODUCCIÓN MINERO METÁLICA, POR PRINCIPALES METALES</t>
  </si>
  <si>
    <t>Cobre</t>
  </si>
  <si>
    <t>Valor</t>
  </si>
  <si>
    <t>(US$MM)</t>
  </si>
  <si>
    <t>Cantidad</t>
  </si>
  <si>
    <t>(Miles Tm)</t>
  </si>
  <si>
    <t>Precio*</t>
  </si>
  <si>
    <t xml:space="preserve"> (Ctvs US$/Lb.)</t>
  </si>
  <si>
    <t>Oro</t>
  </si>
  <si>
    <t>(Miles Oz. Tr.)</t>
  </si>
  <si>
    <t>(US$/Oz Tr.)</t>
  </si>
  <si>
    <t>Zinc</t>
  </si>
  <si>
    <t>(Miles Tm.)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</si>
  <si>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</si>
  <si>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</si>
  <si>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</si>
  <si>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</si>
  <si>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</si>
  <si>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</si>
  <si>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</si>
  <si>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</si>
  <si>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</si>
  <si>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</si>
  <si>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</si>
  <si>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</si>
  <si>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</si>
  <si>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</si>
  <si>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</si>
  <si>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COMPAÑIA MINERA ARES S.A.C.</t>
  </si>
  <si>
    <t>MINERA YANACOCHA S.R.L.</t>
  </si>
  <si>
    <t>Var%</t>
  </si>
  <si>
    <t>COMPAÑIA MINERA ANTAMINA S.A.</t>
  </si>
  <si>
    <t>SOUTHERN PERU COPPER CORPORATION SUCURSAL DEL PERU</t>
  </si>
  <si>
    <t>COMPAÑIA MINERA ANTAPACCAY S.A.</t>
  </si>
  <si>
    <t>GOLD FIELDS LA CIMA S.A.</t>
  </si>
  <si>
    <t>OTROS</t>
  </si>
  <si>
    <t>VOLUMEN DE LA PRODUCCIÓN MINERO METÁLICA, EMPRESAS</t>
  </si>
  <si>
    <t>MINERA BARRICK MISQUICHILCA S.A.</t>
  </si>
  <si>
    <t>MADRE DE DIOS</t>
  </si>
  <si>
    <t>CONSORCIO MINERO HORIZONTE S.A.</t>
  </si>
  <si>
    <t>LA ARENA S.A.</t>
  </si>
  <si>
    <t>MINERA AURIFERA RETAMAS S.A.</t>
  </si>
  <si>
    <t>COBRE / TMF</t>
  </si>
  <si>
    <t>VOLCAN COMPAÑÍA MINERA S.A.A.</t>
  </si>
  <si>
    <t>SOCIEDAD MINERA CORONA S.A.</t>
  </si>
  <si>
    <t>CATALINA HUANCA SOCIEDAD MINERA S.A.C.</t>
  </si>
  <si>
    <t>PLOMO / TMF</t>
  </si>
  <si>
    <t>ZINC / TMF</t>
  </si>
  <si>
    <t>VOLUMEN DE LA PRODUCCIÓN MINERO METÁLICA, REGIONES</t>
  </si>
  <si>
    <t>ANCASH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</si>
  <si>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</si>
  <si>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</si>
  <si>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</si>
  <si>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</si>
  <si>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</si>
  <si>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</si>
  <si>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</si>
  <si>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</si>
  <si>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JUNIN</t>
  </si>
  <si>
    <t>HUANCAVELICA</t>
  </si>
  <si>
    <t>PUNO</t>
  </si>
  <si>
    <t>HUANUCO</t>
  </si>
  <si>
    <t>LA LIBERTAD</t>
  </si>
  <si>
    <t>AYACUCHO</t>
  </si>
  <si>
    <t>Part%</t>
  </si>
  <si>
    <t>PRODUCTO / REGION</t>
  </si>
  <si>
    <t>PRODUCTO / EMPRESA</t>
  </si>
  <si>
    <t>TOTAL EXPORTACIONES</t>
  </si>
  <si>
    <t>RUBRO</t>
  </si>
  <si>
    <t>CHINA</t>
  </si>
  <si>
    <t>JAPON</t>
  </si>
  <si>
    <t>ALEMANIA</t>
  </si>
  <si>
    <t>ITALIA</t>
  </si>
  <si>
    <t>BRASIL</t>
  </si>
  <si>
    <t>ESPAÑA</t>
  </si>
  <si>
    <t>Acum. Anual US$ Millones</t>
  </si>
  <si>
    <t>COMPAÑIA MINERA RAURA S.A.</t>
  </si>
  <si>
    <t>-</t>
  </si>
  <si>
    <t>(En nuevos soles)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</si>
  <si>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</si>
  <si>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</si>
  <si>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</si>
  <si>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</si>
  <si>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</si>
  <si>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</si>
  <si>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</si>
  <si>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</si>
  <si>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</si>
  <si>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</si>
  <si>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</si>
  <si>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</si>
  <si>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</si>
  <si>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</si>
  <si>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</si>
  <si>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</si>
  <si>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</si>
  <si>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</si>
  <si>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</si>
  <si>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</si>
  <si>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</si>
  <si>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</si>
  <si>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</si>
  <si>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</si>
  <si>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</si>
  <si>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</si>
  <si>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TOTAL</t>
  </si>
  <si>
    <t>Fuente: Transparencia Económica del M.E.F. - INGEMMET. Elaboración MINEM.</t>
  </si>
  <si>
    <t>La distribución del Canon Minero, por parte del MEF, se realiza en Julio de cada año  y es de periodicidad anual. Esta constituido por el 50% del Impuesto a la Renta correspondiente al año anterior. El monto corresponde al aporte asignado (monto acreditado), según los índices que se aprueba anualmente.</t>
  </si>
  <si>
    <t>La distribución de las Regalías Mineras es de periodicidad trimestral, el monto corresponde a la asignación (monto acreditado) más los intereses acumulados, según los índices que se aprueba mensualmente</t>
  </si>
  <si>
    <t xml:space="preserve">2010 </t>
  </si>
  <si>
    <t>2011</t>
  </si>
  <si>
    <t>2012</t>
  </si>
  <si>
    <t>2013</t>
  </si>
  <si>
    <t>Este cambio de cálculo es producto de la nueva normatividad Ley Nª 29788 – Ley que Modifica la Ley de Regalía Minera</t>
  </si>
  <si>
    <t>TRANSFERENCIAS A LAS REGIONES POR CANON MINERO</t>
  </si>
  <si>
    <t>TRANSFERENCIAS A LAS REGIONES POR REGALIAS MINERAS</t>
  </si>
  <si>
    <t>TRANSFERENCIAS A LAS REGIONES POR DERECHO DE VIGENCIA Y PENALIDAD</t>
  </si>
  <si>
    <t>TIPO DE ÁREAS RESTRINGIDAS</t>
  </si>
  <si>
    <t>CANTIDAD</t>
  </si>
  <si>
    <t>HAS.</t>
  </si>
  <si>
    <t>% DEL PERÚ</t>
  </si>
  <si>
    <t>1</t>
  </si>
  <si>
    <t>3</t>
  </si>
  <si>
    <t>4</t>
  </si>
  <si>
    <t>PROYECTO ESPECIAL</t>
  </si>
  <si>
    <t>5</t>
  </si>
  <si>
    <t>6</t>
  </si>
  <si>
    <t>7</t>
  </si>
  <si>
    <t>8</t>
  </si>
  <si>
    <t>9</t>
  </si>
  <si>
    <t>10</t>
  </si>
  <si>
    <t>PUERTOS Y AEROPUERTOS</t>
  </si>
  <si>
    <r>
      <t xml:space="preserve">REGALÍAS MINERAS / </t>
    </r>
    <r>
      <rPr>
        <b/>
        <i/>
        <sz val="9"/>
        <color theme="0" tint="-0.499984740745262"/>
        <rFont val="Calibri"/>
        <family val="2"/>
        <scheme val="minor"/>
      </rPr>
      <t>MINING ROYALTIES</t>
    </r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</si>
  <si>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PENALTY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</si>
  <si>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 xml:space="preserve">MINING CANON 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</si>
  <si>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>MINING CANON</t>
    </r>
  </si>
  <si>
    <t>SUIZA</t>
  </si>
  <si>
    <t>CANADA</t>
  </si>
  <si>
    <t>REINO UNIDO</t>
  </si>
  <si>
    <t>CHILE</t>
  </si>
  <si>
    <t>COLOMBIA</t>
  </si>
  <si>
    <t>TRANSFERENCIAS A LAS REGIONES POR RECURSOS GENERADOS POR LA MINERÍA (CANON, REGALIAS Y DERECHO DE VIGENCIA)</t>
  </si>
  <si>
    <t xml:space="preserve">PRINCIPALES INDICADORES MACROECONÓMICOS </t>
  </si>
  <si>
    <t xml:space="preserve">EXPORTACIONES MINERAS POR PRINCIPALES PRODUCTOS </t>
  </si>
  <si>
    <t xml:space="preserve">ESTRUCTURA DE LAS EXPORTACIONES PERUANAS </t>
  </si>
  <si>
    <t>Source: Transparencia Económica del M.E.F. - INGEMMET. Elaborated by MINEM.</t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</si>
  <si>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PENALTIES</t>
    </r>
  </si>
  <si>
    <t xml:space="preserve">ITEM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</si>
  <si>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</si>
  <si>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</si>
  <si>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Base legal : artículo 57 , literal a) Texto Unico Ordenado de la Ley General de Minería , modificado por Ley N°29169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</si>
  <si>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</si>
  <si>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</si>
  <si>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</si>
  <si>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</si>
  <si>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</si>
  <si>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</si>
  <si>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</si>
  <si>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</si>
  <si>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</si>
  <si>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</si>
  <si>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</si>
  <si>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</si>
  <si>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</si>
  <si>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</si>
  <si>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</si>
  <si>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</si>
  <si>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</si>
  <si>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</si>
  <si>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</si>
  <si>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</si>
  <si>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</si>
  <si>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</si>
  <si>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</si>
  <si>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</si>
  <si>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</si>
  <si>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</si>
  <si>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</si>
  <si>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</si>
  <si>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</si>
  <si>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</si>
  <si>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</si>
  <si>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</si>
  <si>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</si>
  <si>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</si>
  <si>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</si>
  <si>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</si>
  <si>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</si>
  <si>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</si>
  <si>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</si>
  <si>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</si>
  <si>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</si>
  <si>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</si>
  <si>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</si>
  <si>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</si>
  <si>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</si>
  <si>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</si>
  <si>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</si>
  <si>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</si>
  <si>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</si>
  <si>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</si>
  <si>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</si>
  <si>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</si>
  <si>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</si>
  <si>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HUDBAY PERU S.A.C.</t>
  </si>
  <si>
    <t>EVOLUCION ANUAL</t>
  </si>
  <si>
    <t xml:space="preserve">Ene </t>
  </si>
  <si>
    <t>MILPO ANDINA PERU S.A.C.</t>
  </si>
  <si>
    <t>ENE</t>
  </si>
  <si>
    <t>PLATA / onzas</t>
  </si>
  <si>
    <t>APURIMAC</t>
  </si>
  <si>
    <t>FEB</t>
  </si>
  <si>
    <t>Var(%)</t>
  </si>
  <si>
    <t>Abr</t>
  </si>
  <si>
    <t xml:space="preserve">Tabla 02.1 </t>
  </si>
  <si>
    <t xml:space="preserve">Hierro </t>
  </si>
  <si>
    <t>TMF</t>
  </si>
  <si>
    <t>Tabla 02.2</t>
  </si>
  <si>
    <t xml:space="preserve">Tabla 02.3 </t>
  </si>
  <si>
    <t>EXPORTACIONES</t>
  </si>
  <si>
    <t>UNIDAD</t>
  </si>
  <si>
    <t>Tabla 03</t>
  </si>
  <si>
    <t>MAR</t>
  </si>
  <si>
    <t xml:space="preserve">Tabla 03.2 </t>
  </si>
  <si>
    <t xml:space="preserve">Tabla 07 </t>
  </si>
  <si>
    <t>Tabla 07.1</t>
  </si>
  <si>
    <t>REGIONES</t>
  </si>
  <si>
    <t xml:space="preserve">Tabla 07.3 </t>
  </si>
  <si>
    <t xml:space="preserve">Tabla 07.2 </t>
  </si>
  <si>
    <t>Tabla 09</t>
  </si>
  <si>
    <t>UNIDADES</t>
  </si>
  <si>
    <t>SITUACIÓN</t>
  </si>
  <si>
    <t>Ha</t>
  </si>
  <si>
    <t>EXPLOTACIÓN</t>
  </si>
  <si>
    <t>EXPLORACIÓN</t>
  </si>
  <si>
    <t>CONSTRUCCIÓN</t>
  </si>
  <si>
    <t>CATEO Y PROSPECCIÓN</t>
  </si>
  <si>
    <t>CIERRE POST-CIERRE(DEFINITIVO)</t>
  </si>
  <si>
    <t>CIERRE FINAL</t>
  </si>
  <si>
    <t>UNIDADES MINERAS EN ACTIVIDAD</t>
  </si>
  <si>
    <t>Nota:  Territorio Nacional  = 128,521,560 ha.</t>
  </si>
  <si>
    <t>COMPAÑÍA MINERA MILPO S.A.A.</t>
  </si>
  <si>
    <t>COMPAÑÍA DE MINAS BUENAVENTURA S.A.A.</t>
  </si>
  <si>
    <t>ABR</t>
  </si>
  <si>
    <t>MAY</t>
  </si>
  <si>
    <t>Ingresos del Gobierno Central (Millones de Nuevos Soles)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</si>
  <si>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</si>
  <si>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</si>
  <si>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</si>
  <si>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</si>
  <si>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</si>
  <si>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</si>
  <si>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</si>
  <si>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</si>
  <si>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</si>
  <si>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</si>
  <si>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</si>
  <si>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</si>
  <si>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</si>
  <si>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</si>
  <si>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</si>
  <si>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</si>
  <si>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</si>
  <si>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</si>
  <si>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</si>
  <si>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</si>
  <si>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</si>
  <si>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</si>
  <si>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</si>
  <si>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</si>
  <si>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</si>
  <si>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*Tipo de cambio : 1$=3.162 soles</t>
  </si>
  <si>
    <t>JUL</t>
  </si>
  <si>
    <t>*Para el año 2015 la distribución correspondiente al periodo comprendido entre el 01/01/2015 y el 31/07/2015</t>
  </si>
  <si>
    <t>La distribución por concepto de Derecho de Vigencia y Penalidad, es de periodicidad mensual y efectivamente pagado en el año. Cifras al 31 Jul 2015.</t>
  </si>
  <si>
    <t xml:space="preserve">La distribución por concepto de Derecho de Vigencia y Penalidad, es de periodicidad mensual y efectivamente pagado en el año. </t>
  </si>
  <si>
    <t>La distribución por concepto de Derecho de Vigencia y Penalidad, es de periodicidad mensual y efectivamente pagado en el año.</t>
  </si>
  <si>
    <t>Set.</t>
  </si>
  <si>
    <t>AGO</t>
  </si>
  <si>
    <t>SET</t>
  </si>
  <si>
    <t>BENEFICIO</t>
  </si>
  <si>
    <t>OCT</t>
  </si>
  <si>
    <t>Fuente: INGEMMET. Elaboración MEM.</t>
  </si>
  <si>
    <t>ALMACENAMIENTO</t>
  </si>
  <si>
    <t>Tabla 9.1:</t>
  </si>
  <si>
    <t>CANTIDAD DE SOLICITUDES DE PETITORIOS MINEROS A NIVEL NACIONAL</t>
  </si>
  <si>
    <t>NOV</t>
  </si>
  <si>
    <t>DIC</t>
  </si>
  <si>
    <t>Tabla 9.2:</t>
  </si>
  <si>
    <t>CANTIDAD DE TITULOS OTORGADOS POR INGEMMET</t>
  </si>
  <si>
    <t>Tabla 9.3:</t>
  </si>
  <si>
    <t>Tipo Cambio *</t>
  </si>
  <si>
    <t>Variación respecto al mes anterior</t>
  </si>
  <si>
    <t>Mes</t>
  </si>
  <si>
    <t>MINERA LAS BAMBAS S.A.</t>
  </si>
  <si>
    <t>COMPAÑIA MINERA ATACOCHA S.A.A.</t>
  </si>
  <si>
    <t>g finos</t>
  </si>
  <si>
    <t>kg finos</t>
  </si>
  <si>
    <t>ORO / g finos</t>
  </si>
  <si>
    <t>PLATA / KG FINOS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</si>
  <si>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</si>
  <si>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</si>
  <si>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</si>
  <si>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</si>
  <si>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</si>
  <si>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</si>
  <si>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</si>
  <si>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</si>
  <si>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</si>
  <si>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</si>
  <si>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US$/Oz.tr.</t>
  </si>
  <si>
    <t>US$/tm</t>
  </si>
  <si>
    <t>US$/lb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</si>
  <si>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</si>
  <si>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</si>
  <si>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</si>
  <si>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</si>
  <si>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 xml:space="preserve">Export. Met.  </t>
  </si>
  <si>
    <t>Minerales no metálicos</t>
  </si>
  <si>
    <t>Sidero-metalúrgicos y joyería</t>
  </si>
  <si>
    <t>Metal-mecánicos</t>
  </si>
  <si>
    <t>Petróleo y gas natural</t>
  </si>
  <si>
    <t>Agrícolas</t>
  </si>
  <si>
    <t>Agropecuarios</t>
  </si>
  <si>
    <t>Textiles</t>
  </si>
  <si>
    <t>Maderas y papeles</t>
  </si>
  <si>
    <t>COMPAÑIA MINERA PODEROSA S.A.</t>
  </si>
  <si>
    <t>* Promedio del Cambio Interbancario</t>
  </si>
  <si>
    <t>11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</si>
  <si>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</si>
  <si>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</si>
  <si>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</si>
  <si>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</si>
  <si>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</si>
  <si>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AREAS DE NO ADMISION DE PETITORIOS</t>
  </si>
  <si>
    <t>PROPUESTA DE AREA NATURAL</t>
  </si>
  <si>
    <t>POSIBLE AREA URBANA</t>
  </si>
  <si>
    <t xml:space="preserve">ZONA URBANA </t>
  </si>
  <si>
    <t>Nd:  No Disponible a la fecha</t>
  </si>
  <si>
    <t>Millones US$</t>
  </si>
  <si>
    <t>(Soles por U.S. dólar)</t>
  </si>
  <si>
    <t xml:space="preserve">Var. % mensual </t>
  </si>
  <si>
    <t>(Var % anualizadas)</t>
  </si>
  <si>
    <t>Fuente: Banco Central de Reserva del Perú / Elaborado por MINEM.</t>
  </si>
  <si>
    <t>Químicos</t>
  </si>
  <si>
    <t>Pesqueros (Export. No Trad.)</t>
  </si>
  <si>
    <t>Pesqueros (Export. Trad.)</t>
  </si>
  <si>
    <t>HIERRO / TMF</t>
  </si>
  <si>
    <t>ESTAÑO / TMF</t>
  </si>
  <si>
    <t>SHOUGANG HIERRO PERU S.A.A.</t>
  </si>
  <si>
    <t>MINSUR S.A.</t>
  </si>
  <si>
    <t>Información Preliminar</t>
  </si>
  <si>
    <t>PIURA</t>
  </si>
  <si>
    <t>COMPAÑIA MINERA CHUNGAR S.A.C.</t>
  </si>
  <si>
    <t>Set</t>
  </si>
  <si>
    <t>Mineros Metálicos</t>
  </si>
  <si>
    <t>PRINCIPALES PRODUCTOS METÁLICOS (Millones de US$ Part %)</t>
  </si>
  <si>
    <t>Tabla 03.3</t>
  </si>
  <si>
    <t>Tabla 03.4</t>
  </si>
  <si>
    <t>Productos Metálicos</t>
  </si>
  <si>
    <t xml:space="preserve">Tabla 01  </t>
  </si>
  <si>
    <t>MOLIBDENO / TMF</t>
  </si>
  <si>
    <t>TOTAL EXPORTACIONES MINERAS</t>
  </si>
  <si>
    <t xml:space="preserve">Feb. </t>
  </si>
  <si>
    <t xml:space="preserve">Abr. </t>
  </si>
  <si>
    <t>LME</t>
  </si>
  <si>
    <t>LMB</t>
  </si>
  <si>
    <t>London Fix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</si>
  <si>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</si>
  <si>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</si>
  <si>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</si>
  <si>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</si>
  <si>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</si>
  <si>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</si>
  <si>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</si>
  <si>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</si>
  <si>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</si>
  <si>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</si>
  <si>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</si>
  <si>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</si>
  <si>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</si>
  <si>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</si>
  <si>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</si>
  <si>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</si>
  <si>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TSI</t>
  </si>
  <si>
    <t>US Market</t>
  </si>
  <si>
    <t>RECAUDACION POR RÉGIMEN TRIBUTARIO DE LA MINERÍA</t>
  </si>
  <si>
    <t>TITULOS OTORGADAS POR INGEMMET (HECTAREAS)</t>
  </si>
  <si>
    <t>TOTAL EXPORTACIONES NACIONALES</t>
  </si>
  <si>
    <t>COMPAÑIA MINERA SAN IGNACIO DE MOROCOCHA S.A.A.</t>
  </si>
  <si>
    <t>nd</t>
  </si>
  <si>
    <t>Feb</t>
  </si>
  <si>
    <t>1995 - 2017: COTIZACIÓN DE PRINCIPALES PRODUCTOS MINEROS (A)   - PROMEDIO ANUAL</t>
  </si>
  <si>
    <t>MINERA LA ZANJA S.R.L.</t>
  </si>
  <si>
    <t>MINERA BATEAS S.A.C.</t>
  </si>
  <si>
    <t>COMPAÑIA MINERA CASAPALCA S.A.</t>
  </si>
  <si>
    <t>Mar</t>
  </si>
  <si>
    <t>Disponible 18 de Mayo - BCRP</t>
  </si>
  <si>
    <t>Disponible 04 de Mayo - BCRP</t>
  </si>
  <si>
    <t>Variación Interanual / Marzo</t>
  </si>
  <si>
    <t>Variación Acumulada / Enero - Marzo</t>
  </si>
  <si>
    <t>ACUM ENERO-MARZO</t>
  </si>
  <si>
    <t>Acum. Ene-Feb</t>
  </si>
  <si>
    <t>ene-feb</t>
  </si>
  <si>
    <t>ÁREAS RESTRINGIDAS A LA MINERÍA / MARZO 2017</t>
  </si>
  <si>
    <t>ACTIVIDAD MINERA -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</si>
</sst>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0.0"/>
    <numFmt numFmtId="175" formatCode="0.000%"/>
    <numFmt numFmtId="176" formatCode="General_)"/>
    <numFmt numFmtId="177" formatCode="_ * #,##0.0000_ ;_ * \-#,##0.0000_ ;_ * &quot;-&quot;??_ ;_ @_ "/>
    <numFmt numFmtId="178" formatCode="#,##0.00_ ;\-#,##0.00\ "/>
    <numFmt numFmtId="179" formatCode="0.0000%"/>
    <numFmt numFmtId="180" formatCode="#,##0.000"/>
  </numFmts>
  <fonts count="5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67447"/>
      </left>
      <right/>
      <top style="medium">
        <color rgb="FF167447"/>
      </top>
      <bottom/>
      <diagonal/>
    </border>
    <border>
      <left/>
      <right style="medium">
        <color rgb="FF167447"/>
      </right>
      <top style="medium">
        <color rgb="FF167447"/>
      </top>
      <bottom/>
      <diagonal/>
    </border>
    <border>
      <left style="medium">
        <color rgb="FF167447"/>
      </left>
      <right/>
      <top style="mediumDashed">
        <color rgb="FF167447"/>
      </top>
      <bottom/>
      <diagonal/>
    </border>
    <border>
      <left/>
      <right style="mediumDashed">
        <color rgb="FF167447"/>
      </right>
      <top style="mediumDashed">
        <color rgb="FF167447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</borders>
  <cellStyleXfs count="113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24" fillId="0" borderId="0"/>
    <xf numFmtId="0" fontId="25" fillId="8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22" borderId="23">
      <alignment wrapText="1"/>
    </xf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32" fillId="11" borderId="20" applyNumberFormat="0" applyAlignment="0" applyProtection="0"/>
    <xf numFmtId="169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0" applyNumberFormat="0" applyBorder="0" applyAlignment="0" applyProtection="0"/>
    <xf numFmtId="43" fontId="30" fillId="0" borderId="0" applyFont="0" applyFill="0" applyBorder="0" applyAlignment="0" applyProtection="0"/>
    <xf numFmtId="0" fontId="34" fillId="27" borderId="0" applyNumberFormat="0" applyBorder="0" applyAlignment="0" applyProtection="0"/>
    <xf numFmtId="0" fontId="21" fillId="0" borderId="0"/>
    <xf numFmtId="0" fontId="9" fillId="0" borderId="0"/>
    <xf numFmtId="0" fontId="20" fillId="0" borderId="0"/>
    <xf numFmtId="0" fontId="22" fillId="0" borderId="0"/>
    <xf numFmtId="0" fontId="9" fillId="0" borderId="0"/>
    <xf numFmtId="0" fontId="19" fillId="0" borderId="0"/>
    <xf numFmtId="0" fontId="30" fillId="0" borderId="0"/>
    <xf numFmtId="0" fontId="30" fillId="28" borderId="24" applyNumberFormat="0" applyFont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1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170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4" fillId="0" borderId="0"/>
    <xf numFmtId="0" fontId="9" fillId="28" borderId="2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9" fillId="0" borderId="0"/>
    <xf numFmtId="0" fontId="43" fillId="0" borderId="0"/>
    <xf numFmtId="170" fontId="43" fillId="0" borderId="0" applyFont="0" applyFill="0" applyBorder="0" applyAlignment="0" applyProtection="0"/>
    <xf numFmtId="176" fontId="50" fillId="0" borderId="0"/>
    <xf numFmtId="176" fontId="51" fillId="0" borderId="0"/>
    <xf numFmtId="176" fontId="52" fillId="0" borderId="0"/>
    <xf numFmtId="176" fontId="53" fillId="33" borderId="0"/>
    <xf numFmtId="176" fontId="54" fillId="0" borderId="0"/>
    <xf numFmtId="170" fontId="9" fillId="0" borderId="0" applyFont="0" applyFill="0" applyBorder="0" applyAlignment="0" applyProtection="0"/>
  </cellStyleXfs>
  <cellXfs count="347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3" fontId="3" fillId="2" borderId="0" xfId="1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3" fontId="2" fillId="2" borderId="1" xfId="1" applyNumberFormat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0" fontId="7" fillId="2" borderId="2" xfId="1" applyFont="1" applyBorder="1" applyAlignment="1">
      <alignment horizontal="center"/>
    </xf>
    <xf numFmtId="10" fontId="3" fillId="2" borderId="0" xfId="3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6" xfId="1" applyFont="1" applyBorder="1" applyAlignment="1">
      <alignment horizontal="center"/>
    </xf>
    <xf numFmtId="3" fontId="3" fillId="2" borderId="7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2" fillId="2" borderId="1" xfId="1" applyFont="1" applyBorder="1" applyAlignment="1"/>
    <xf numFmtId="3" fontId="3" fillId="2" borderId="0" xfId="1" applyNumberFormat="1" applyAlignment="1">
      <alignment horizontal="right"/>
    </xf>
    <xf numFmtId="3" fontId="2" fillId="2" borderId="1" xfId="1" applyNumberFormat="1" applyFont="1" applyBorder="1" applyAlignment="1">
      <alignment horizontal="right"/>
    </xf>
    <xf numFmtId="10" fontId="0" fillId="2" borderId="0" xfId="3" applyNumberFormat="1" applyFont="1" applyFill="1"/>
    <xf numFmtId="3" fontId="0" fillId="2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10" fontId="1" fillId="2" borderId="1" xfId="3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3" fillId="5" borderId="0" xfId="0" applyFont="1" applyFill="1"/>
    <xf numFmtId="0" fontId="11" fillId="2" borderId="0" xfId="1" applyFont="1" applyAlignment="1">
      <alignment horizontal="left"/>
    </xf>
    <xf numFmtId="0" fontId="14" fillId="5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14" fillId="5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1" applyFont="1">
      <alignment horizontal="left"/>
    </xf>
    <xf numFmtId="0" fontId="15" fillId="2" borderId="0" xfId="1" applyFont="1">
      <alignment horizontal="left"/>
    </xf>
    <xf numFmtId="0" fontId="12" fillId="2" borderId="0" xfId="1" applyFont="1">
      <alignment horizontal="left"/>
    </xf>
    <xf numFmtId="0" fontId="11" fillId="2" borderId="0" xfId="0" applyFont="1" applyFill="1" applyBorder="1" applyAlignment="1">
      <alignment horizontal="center"/>
    </xf>
    <xf numFmtId="0" fontId="15" fillId="2" borderId="0" xfId="1" applyFont="1" applyAlignment="1">
      <alignment horizontal="center"/>
    </xf>
    <xf numFmtId="0" fontId="11" fillId="2" borderId="0" xfId="1" applyFont="1" applyAlignment="1"/>
    <xf numFmtId="4" fontId="11" fillId="2" borderId="0" xfId="1" applyNumberFormat="1" applyFont="1" applyAlignment="1">
      <alignment horizontal="center"/>
    </xf>
    <xf numFmtId="4" fontId="3" fillId="2" borderId="0" xfId="1" applyNumberFormat="1">
      <alignment horizontal="left"/>
    </xf>
    <xf numFmtId="3" fontId="3" fillId="2" borderId="0" xfId="1" applyNumberFormat="1" applyAlignment="1">
      <alignment horizontal="left"/>
    </xf>
    <xf numFmtId="3" fontId="2" fillId="2" borderId="1" xfId="1" applyNumberFormat="1" applyFont="1" applyBorder="1" applyAlignment="1">
      <alignment horizontal="left"/>
    </xf>
    <xf numFmtId="10" fontId="2" fillId="2" borderId="1" xfId="3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Alignment="1">
      <alignment horizontal="center"/>
    </xf>
    <xf numFmtId="0" fontId="10" fillId="2" borderId="0" xfId="1" applyFont="1" applyAlignment="1">
      <alignment horizontal="left"/>
    </xf>
    <xf numFmtId="0" fontId="10" fillId="2" borderId="0" xfId="1" applyFont="1" applyAlignment="1">
      <alignment horizontal="center"/>
    </xf>
    <xf numFmtId="0" fontId="10" fillId="2" borderId="0" xfId="1" applyFont="1">
      <alignment horizontal="left"/>
    </xf>
    <xf numFmtId="0" fontId="11" fillId="2" borderId="0" xfId="1" applyFont="1" applyFill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3" fontId="11" fillId="2" borderId="0" xfId="1" applyNumberFormat="1" applyFont="1" applyBorder="1" applyAlignment="1">
      <alignment horizontal="left"/>
    </xf>
    <xf numFmtId="4" fontId="12" fillId="2" borderId="0" xfId="1" applyNumberFormat="1" applyFont="1" applyAlignment="1">
      <alignment horizontal="center"/>
    </xf>
    <xf numFmtId="4" fontId="15" fillId="2" borderId="0" xfId="1" applyNumberFormat="1" applyFont="1" applyAlignment="1">
      <alignment horizontal="center"/>
    </xf>
    <xf numFmtId="0" fontId="15" fillId="2" borderId="0" xfId="1" applyFont="1" applyBorder="1" applyAlignment="1">
      <alignment horizontal="center"/>
    </xf>
    <xf numFmtId="0" fontId="16" fillId="2" borderId="0" xfId="0" applyFont="1" applyFill="1"/>
    <xf numFmtId="0" fontId="18" fillId="2" borderId="0" xfId="1" applyFont="1">
      <alignment horizontal="left"/>
    </xf>
    <xf numFmtId="167" fontId="3" fillId="2" borderId="0" xfId="1" applyNumberFormat="1" applyAlignment="1">
      <alignment horizontal="center"/>
    </xf>
    <xf numFmtId="0" fontId="10" fillId="2" borderId="0" xfId="0" applyFont="1" applyFill="1" applyAlignment="1"/>
    <xf numFmtId="167" fontId="3" fillId="2" borderId="18" xfId="1" applyNumberFormat="1" applyBorder="1" applyAlignment="1">
      <alignment horizontal="center"/>
    </xf>
    <xf numFmtId="167" fontId="3" fillId="2" borderId="19" xfId="1" applyNumberFormat="1" applyBorder="1" applyAlignment="1">
      <alignment horizontal="center"/>
    </xf>
    <xf numFmtId="167" fontId="3" fillId="2" borderId="17" xfId="1" applyNumberFormat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167" fontId="3" fillId="2" borderId="0" xfId="1" applyNumberFormat="1" applyAlignment="1">
      <alignment horizontal="left"/>
    </xf>
    <xf numFmtId="3" fontId="3" fillId="2" borderId="33" xfId="2" applyNumberFormat="1" applyFont="1" applyFill="1" applyBorder="1" applyAlignment="1">
      <alignment horizontal="center"/>
    </xf>
    <xf numFmtId="3" fontId="3" fillId="2" borderId="32" xfId="2" applyNumberFormat="1" applyFont="1" applyFill="1" applyBorder="1" applyAlignment="1">
      <alignment horizontal="center"/>
    </xf>
    <xf numFmtId="3" fontId="3" fillId="2" borderId="35" xfId="2" applyNumberFormat="1" applyFont="1" applyFill="1" applyBorder="1" applyAlignment="1">
      <alignment horizontal="center"/>
    </xf>
    <xf numFmtId="3" fontId="3" fillId="2" borderId="36" xfId="2" applyNumberFormat="1" applyFont="1" applyFill="1" applyBorder="1" applyAlignment="1">
      <alignment horizontal="center"/>
    </xf>
    <xf numFmtId="0" fontId="2" fillId="2" borderId="10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3" fontId="2" fillId="2" borderId="37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8" xfId="1" applyNumberFormat="1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10" fontId="3" fillId="2" borderId="3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1" applyFont="1" applyFill="1" applyAlignment="1"/>
    <xf numFmtId="1" fontId="3" fillId="2" borderId="7" xfId="1" applyNumberForma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left" vertical="center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0" fontId="5" fillId="4" borderId="0" xfId="1" applyFont="1" applyFill="1" applyAlignment="1">
      <alignment horizontal="center"/>
    </xf>
    <xf numFmtId="0" fontId="45" fillId="2" borderId="0" xfId="0" applyFont="1" applyFill="1"/>
    <xf numFmtId="3" fontId="16" fillId="2" borderId="0" xfId="1" applyNumberFormat="1" applyFont="1" applyFill="1" applyAlignment="1">
      <alignment horizontal="center"/>
    </xf>
    <xf numFmtId="0" fontId="16" fillId="2" borderId="0" xfId="1" applyFont="1" applyFill="1">
      <alignment horizontal="left"/>
    </xf>
    <xf numFmtId="0" fontId="45" fillId="2" borderId="0" xfId="0" applyFont="1" applyFill="1" applyAlignment="1">
      <alignment horizontal="left"/>
    </xf>
    <xf numFmtId="0" fontId="46" fillId="2" borderId="0" xfId="1" applyFont="1" applyFill="1" applyAlignment="1">
      <alignment horizontal="left"/>
    </xf>
    <xf numFmtId="3" fontId="46" fillId="2" borderId="0" xfId="1" applyNumberFormat="1" applyFont="1" applyFill="1" applyAlignment="1">
      <alignment horizontal="center"/>
    </xf>
    <xf numFmtId="0" fontId="46" fillId="2" borderId="0" xfId="1" applyFont="1" applyFill="1">
      <alignment horizontal="left"/>
    </xf>
    <xf numFmtId="0" fontId="17" fillId="4" borderId="0" xfId="1" applyFont="1" applyFill="1" applyAlignment="1">
      <alignment horizontal="left"/>
    </xf>
    <xf numFmtId="1" fontId="17" fillId="4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4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3" fontId="45" fillId="2" borderId="2" xfId="1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9" fontId="45" fillId="2" borderId="5" xfId="3" applyFont="1" applyFill="1" applyBorder="1" applyAlignment="1">
      <alignment horizontal="center"/>
    </xf>
    <xf numFmtId="10" fontId="45" fillId="2" borderId="2" xfId="3" applyNumberFormat="1" applyFont="1" applyFill="1" applyBorder="1" applyAlignment="1">
      <alignment horizontal="center"/>
    </xf>
    <xf numFmtId="165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center"/>
    </xf>
    <xf numFmtId="3" fontId="16" fillId="2" borderId="6" xfId="2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10" fontId="16" fillId="2" borderId="0" xfId="3" applyNumberFormat="1" applyFont="1" applyFill="1" applyAlignment="1">
      <alignment horizontal="center"/>
    </xf>
    <xf numFmtId="3" fontId="16" fillId="2" borderId="8" xfId="2" applyNumberFormat="1" applyFont="1" applyFill="1" applyBorder="1" applyAlignment="1">
      <alignment horizontal="center"/>
    </xf>
    <xf numFmtId="10" fontId="16" fillId="2" borderId="9" xfId="3" applyNumberFormat="1" applyFont="1" applyFill="1" applyBorder="1" applyAlignment="1">
      <alignment horizontal="center"/>
    </xf>
    <xf numFmtId="0" fontId="9" fillId="2" borderId="2" xfId="0" applyFont="1" applyFill="1" applyBorder="1"/>
    <xf numFmtId="0" fontId="16" fillId="2" borderId="0" xfId="1" applyFont="1" applyFill="1" applyBorder="1">
      <alignment horizontal="left"/>
    </xf>
    <xf numFmtId="1" fontId="9" fillId="2" borderId="41" xfId="0" applyNumberFormat="1" applyFont="1" applyFill="1" applyBorder="1"/>
    <xf numFmtId="3" fontId="45" fillId="2" borderId="5" xfId="1" applyNumberFormat="1" applyFont="1" applyFill="1" applyBorder="1" applyAlignment="1">
      <alignment horizontal="center"/>
    </xf>
    <xf numFmtId="3" fontId="16" fillId="2" borderId="10" xfId="2" applyNumberFormat="1" applyFont="1" applyFill="1" applyBorder="1" applyAlignment="1">
      <alignment horizontal="center"/>
    </xf>
    <xf numFmtId="10" fontId="16" fillId="2" borderId="11" xfId="3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0" fontId="2" fillId="2" borderId="0" xfId="0" applyFont="1" applyFill="1" applyAlignment="1">
      <alignment horizontal="left"/>
    </xf>
    <xf numFmtId="3" fontId="3" fillId="2" borderId="0" xfId="1" applyNumberFormat="1" applyFont="1" applyAlignment="1">
      <alignment horizontal="center"/>
    </xf>
    <xf numFmtId="0" fontId="11" fillId="2" borderId="0" xfId="0" applyFont="1" applyFill="1" applyAlignment="1">
      <alignment horizontal="left"/>
    </xf>
    <xf numFmtId="0" fontId="2" fillId="2" borderId="0" xfId="1" applyFont="1" applyAlignment="1">
      <alignment horizontal="left"/>
    </xf>
    <xf numFmtId="0" fontId="3" fillId="2" borderId="0" xfId="1" applyFont="1" applyFill="1">
      <alignment horizontal="left"/>
    </xf>
    <xf numFmtId="4" fontId="3" fillId="2" borderId="0" xfId="0" applyNumberFormat="1" applyFont="1" applyFill="1" applyAlignment="1">
      <alignment horizontal="center"/>
    </xf>
    <xf numFmtId="0" fontId="20" fillId="0" borderId="0" xfId="47"/>
    <xf numFmtId="0" fontId="20" fillId="2" borderId="31" xfId="47" applyFill="1" applyBorder="1" applyAlignment="1">
      <alignment horizontal="center" vertical="center"/>
    </xf>
    <xf numFmtId="0" fontId="20" fillId="2" borderId="30" xfId="47" applyFill="1" applyBorder="1" applyAlignment="1">
      <alignment vertical="center"/>
    </xf>
    <xf numFmtId="170" fontId="20" fillId="2" borderId="30" xfId="65" applyNumberFormat="1" applyFont="1" applyFill="1" applyBorder="1" applyAlignment="1">
      <alignment horizontal="center" vertical="center"/>
    </xf>
    <xf numFmtId="170" fontId="20" fillId="2" borderId="17" xfId="65" applyNumberFormat="1" applyFont="1" applyFill="1" applyBorder="1" applyAlignment="1">
      <alignment horizontal="center" vertical="center"/>
    </xf>
    <xf numFmtId="0" fontId="20" fillId="2" borderId="40" xfId="47" applyFill="1" applyBorder="1" applyAlignment="1">
      <alignment horizontal="center" vertical="center"/>
    </xf>
    <xf numFmtId="0" fontId="20" fillId="2" borderId="0" xfId="47" applyFill="1" applyBorder="1" applyAlignment="1">
      <alignment vertical="center"/>
    </xf>
    <xf numFmtId="170" fontId="20" fillId="2" borderId="0" xfId="65" applyNumberFormat="1" applyFont="1" applyFill="1" applyBorder="1" applyAlignment="1">
      <alignment horizontal="center" vertical="center"/>
    </xf>
    <xf numFmtId="170" fontId="20" fillId="2" borderId="18" xfId="65" applyNumberFormat="1" applyFont="1" applyFill="1" applyBorder="1" applyAlignment="1">
      <alignment horizontal="center" vertical="center"/>
    </xf>
    <xf numFmtId="0" fontId="20" fillId="2" borderId="42" xfId="47" applyFill="1" applyBorder="1" applyAlignment="1">
      <alignment horizontal="center" vertical="center"/>
    </xf>
    <xf numFmtId="0" fontId="20" fillId="2" borderId="39" xfId="47" applyFill="1" applyBorder="1" applyAlignment="1">
      <alignment vertical="center"/>
    </xf>
    <xf numFmtId="170" fontId="20" fillId="2" borderId="39" xfId="65" applyNumberFormat="1" applyFont="1" applyFill="1" applyBorder="1" applyAlignment="1">
      <alignment horizontal="center" vertical="center"/>
    </xf>
    <xf numFmtId="170" fontId="20" fillId="2" borderId="19" xfId="65" applyNumberFormat="1" applyFont="1" applyFill="1" applyBorder="1" applyAlignment="1">
      <alignment horizontal="center" vertical="center"/>
    </xf>
    <xf numFmtId="0" fontId="20" fillId="2" borderId="1" xfId="47" applyFill="1" applyBorder="1" applyAlignment="1">
      <alignment horizontal="center" vertical="center"/>
    </xf>
    <xf numFmtId="0" fontId="20" fillId="2" borderId="1" xfId="47" applyFill="1" applyBorder="1" applyAlignment="1">
      <alignment vertical="center"/>
    </xf>
    <xf numFmtId="0" fontId="20" fillId="2" borderId="1" xfId="47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9" fontId="3" fillId="2" borderId="0" xfId="3" applyFont="1" applyFill="1" applyAlignment="1">
      <alignment horizontal="left"/>
    </xf>
    <xf numFmtId="9" fontId="10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11" fillId="2" borderId="0" xfId="3" applyFont="1" applyFill="1" applyAlignment="1">
      <alignment horizontal="left"/>
    </xf>
    <xf numFmtId="0" fontId="5" fillId="4" borderId="0" xfId="1" applyFont="1" applyFill="1" applyAlignment="1">
      <alignment horizontal="center"/>
    </xf>
    <xf numFmtId="3" fontId="16" fillId="2" borderId="0" xfId="1" applyNumberFormat="1" applyFont="1" applyFill="1">
      <alignment horizontal="left"/>
    </xf>
    <xf numFmtId="0" fontId="5" fillId="4" borderId="0" xfId="1" applyFont="1" applyFill="1" applyAlignment="1">
      <alignment horizontal="left"/>
    </xf>
    <xf numFmtId="0" fontId="18" fillId="4" borderId="0" xfId="1" applyFont="1" applyFill="1" applyAlignment="1">
      <alignment horizontal="left"/>
    </xf>
    <xf numFmtId="0" fontId="18" fillId="4" borderId="0" xfId="1" applyFont="1" applyFill="1" applyAlignment="1">
      <alignment horizontal="center"/>
    </xf>
    <xf numFmtId="3" fontId="3" fillId="30" borderId="0" xfId="1" applyNumberForma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0" fontId="5" fillId="4" borderId="0" xfId="1" applyFont="1" applyFill="1" applyAlignment="1"/>
    <xf numFmtId="0" fontId="5" fillId="4" borderId="0" xfId="1" applyNumberFormat="1" applyFont="1" applyFill="1" applyAlignment="1">
      <alignment horizontal="center"/>
    </xf>
    <xf numFmtId="0" fontId="8" fillId="4" borderId="0" xfId="0" applyFont="1" applyFill="1"/>
    <xf numFmtId="0" fontId="17" fillId="4" borderId="0" xfId="0" applyFont="1" applyFill="1"/>
    <xf numFmtId="3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" fontId="3" fillId="30" borderId="6" xfId="1" applyNumberFormat="1" applyFill="1" applyBorder="1" applyAlignment="1">
      <alignment horizontal="center"/>
    </xf>
    <xf numFmtId="3" fontId="3" fillId="30" borderId="7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8" fillId="31" borderId="0" xfId="47" applyFont="1" applyFill="1" applyAlignment="1">
      <alignment horizontal="center" vertical="center"/>
    </xf>
    <xf numFmtId="0" fontId="48" fillId="31" borderId="0" xfId="47" applyFont="1" applyFill="1" applyAlignment="1">
      <alignment vertical="center"/>
    </xf>
    <xf numFmtId="0" fontId="48" fillId="31" borderId="0" xfId="47" applyFont="1" applyFill="1" applyAlignment="1">
      <alignment horizontal="center" vertical="center" wrapText="1"/>
    </xf>
    <xf numFmtId="9" fontId="3" fillId="2" borderId="0" xfId="3" applyFont="1" applyFill="1" applyAlignment="1">
      <alignment horizontal="center"/>
    </xf>
    <xf numFmtId="0" fontId="1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172" fontId="3" fillId="30" borderId="6" xfId="2" applyNumberFormat="1" applyFont="1" applyFill="1" applyBorder="1" applyAlignment="1">
      <alignment horizontal="center"/>
    </xf>
    <xf numFmtId="172" fontId="3" fillId="30" borderId="7" xfId="2" applyNumberFormat="1" applyFont="1" applyFill="1" applyBorder="1" applyAlignment="1">
      <alignment horizontal="center"/>
    </xf>
    <xf numFmtId="172" fontId="3" fillId="30" borderId="0" xfId="2" applyNumberFormat="1" applyFont="1" applyFill="1" applyBorder="1" applyAlignment="1">
      <alignment horizontal="center"/>
    </xf>
    <xf numFmtId="172" fontId="3" fillId="2" borderId="7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7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8" xfId="2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" fontId="3" fillId="2" borderId="0" xfId="1" applyNumberFormat="1" applyFont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4" fontId="3" fillId="2" borderId="39" xfId="3" applyNumberFormat="1" applyFont="1" applyFill="1" applyBorder="1" applyAlignment="1">
      <alignment horizontal="center"/>
    </xf>
    <xf numFmtId="174" fontId="3" fillId="2" borderId="0" xfId="1" applyNumberFormat="1">
      <alignment horizontal="left"/>
    </xf>
    <xf numFmtId="165" fontId="3" fillId="2" borderId="0" xfId="2" applyNumberFormat="1" applyFont="1" applyFill="1" applyAlignment="1">
      <alignment horizontal="center"/>
    </xf>
    <xf numFmtId="175" fontId="0" fillId="2" borderId="0" xfId="3" applyNumberFormat="1" applyFont="1" applyFill="1"/>
    <xf numFmtId="0" fontId="5" fillId="4" borderId="0" xfId="1" applyFont="1" applyFill="1" applyAlignment="1">
      <alignment horizontal="center"/>
    </xf>
    <xf numFmtId="172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3" fillId="30" borderId="0" xfId="2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4" fontId="49" fillId="0" borderId="43" xfId="0" applyNumberFormat="1" applyFont="1" applyBorder="1" applyAlignment="1">
      <alignment horizontal="right" vertical="center"/>
    </xf>
    <xf numFmtId="9" fontId="3" fillId="29" borderId="45" xfId="3" applyFont="1" applyFill="1" applyBorder="1" applyAlignment="1">
      <alignment horizontal="center"/>
    </xf>
    <xf numFmtId="10" fontId="3" fillId="29" borderId="45" xfId="3" applyNumberFormat="1" applyFont="1" applyFill="1" applyBorder="1" applyAlignment="1">
      <alignment horizontal="center"/>
    </xf>
    <xf numFmtId="10" fontId="3" fillId="29" borderId="44" xfId="3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0" xfId="1" applyNumberFormat="1" applyFill="1" applyAlignment="1">
      <alignment horizontal="left"/>
    </xf>
    <xf numFmtId="3" fontId="3" fillId="2" borderId="0" xfId="1" applyNumberForma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6" xfId="1" applyBorder="1" applyAlignment="1">
      <alignment horizontal="center"/>
    </xf>
    <xf numFmtId="3" fontId="3" fillId="2" borderId="36" xfId="1" applyNumberFormat="1" applyBorder="1" applyAlignment="1">
      <alignment horizontal="center"/>
    </xf>
    <xf numFmtId="165" fontId="3" fillId="30" borderId="36" xfId="2" applyNumberFormat="1" applyFont="1" applyFill="1" applyBorder="1" applyAlignment="1">
      <alignment horizontal="center"/>
    </xf>
    <xf numFmtId="165" fontId="3" fillId="2" borderId="36" xfId="2" applyNumberFormat="1" applyFont="1" applyFill="1" applyBorder="1" applyAlignment="1">
      <alignment horizontal="center"/>
    </xf>
    <xf numFmtId="3" fontId="2" fillId="2" borderId="36" xfId="1" applyNumberFormat="1" applyFont="1" applyBorder="1" applyAlignment="1">
      <alignment horizontal="center"/>
    </xf>
    <xf numFmtId="3" fontId="2" fillId="2" borderId="36" xfId="1" applyNumberFormat="1" applyFont="1" applyBorder="1" applyAlignment="1">
      <alignment horizontal="right"/>
    </xf>
    <xf numFmtId="10" fontId="3" fillId="2" borderId="36" xfId="3" applyNumberFormat="1" applyFont="1" applyFill="1" applyBorder="1" applyAlignment="1">
      <alignment horizontal="center"/>
    </xf>
    <xf numFmtId="0" fontId="1" fillId="0" borderId="4" xfId="0" applyFont="1" applyBorder="1"/>
    <xf numFmtId="0" fontId="47" fillId="2" borderId="41" xfId="47" applyFont="1" applyFill="1" applyBorder="1" applyAlignment="1">
      <alignment vertical="center"/>
    </xf>
    <xf numFmtId="170" fontId="47" fillId="2" borderId="41" xfId="65" applyNumberFormat="1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left"/>
    </xf>
    <xf numFmtId="0" fontId="55" fillId="2" borderId="0" xfId="0" applyFont="1" applyFill="1"/>
    <xf numFmtId="0" fontId="55" fillId="2" borderId="0" xfId="0" applyFont="1" applyFill="1" applyBorder="1" applyAlignment="1">
      <alignment horizontal="left"/>
    </xf>
    <xf numFmtId="0" fontId="55" fillId="2" borderId="39" xfId="0" applyFont="1" applyFill="1" applyBorder="1" applyAlignment="1">
      <alignment horizontal="left"/>
    </xf>
    <xf numFmtId="4" fontId="2" fillId="2" borderId="1" xfId="1" applyNumberFormat="1" applyFont="1" applyBorder="1" applyAlignment="1">
      <alignment horizontal="center"/>
    </xf>
    <xf numFmtId="0" fontId="1" fillId="30" borderId="1" xfId="0" applyFont="1" applyFill="1" applyBorder="1"/>
    <xf numFmtId="0" fontId="47" fillId="30" borderId="1" xfId="47" applyFont="1" applyFill="1" applyBorder="1" applyAlignment="1">
      <alignment vertical="center"/>
    </xf>
    <xf numFmtId="170" fontId="47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7" fillId="30" borderId="0" xfId="47" applyFont="1" applyFill="1" applyBorder="1" applyAlignment="1">
      <alignment vertical="center"/>
    </xf>
    <xf numFmtId="170" fontId="47" fillId="30" borderId="39" xfId="65" applyNumberFormat="1" applyFont="1" applyFill="1" applyBorder="1" applyAlignment="1">
      <alignment horizontal="center" vertical="center"/>
    </xf>
    <xf numFmtId="0" fontId="47" fillId="30" borderId="40" xfId="47" applyFont="1" applyFill="1" applyBorder="1" applyAlignment="1">
      <alignment horizontal="center" vertical="center"/>
    </xf>
    <xf numFmtId="170" fontId="47" fillId="30" borderId="0" xfId="65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left"/>
    </xf>
    <xf numFmtId="1" fontId="9" fillId="2" borderId="2" xfId="0" applyNumberFormat="1" applyFont="1" applyFill="1" applyBorder="1"/>
    <xf numFmtId="9" fontId="45" fillId="2" borderId="5" xfId="3" applyNumberFormat="1" applyFont="1" applyFill="1" applyBorder="1" applyAlignment="1">
      <alignment horizontal="center"/>
    </xf>
    <xf numFmtId="9" fontId="16" fillId="2" borderId="11" xfId="3" applyNumberFormat="1" applyFont="1" applyFill="1" applyBorder="1" applyAlignment="1">
      <alignment horizontal="center"/>
    </xf>
    <xf numFmtId="9" fontId="16" fillId="2" borderId="0" xfId="1" applyNumberFormat="1" applyFont="1" applyFill="1" applyAlignment="1">
      <alignment horizontal="center"/>
    </xf>
    <xf numFmtId="0" fontId="0" fillId="0" borderId="20" xfId="0" applyBorder="1" applyAlignment="1"/>
    <xf numFmtId="3" fontId="3" fillId="34" borderId="0" xfId="1" applyNumberForma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173" fontId="16" fillId="2" borderId="0" xfId="3" applyNumberFormat="1" applyFont="1" applyFill="1" applyAlignment="1">
      <alignment horizontal="left"/>
    </xf>
    <xf numFmtId="10" fontId="16" fillId="2" borderId="0" xfId="1" applyNumberFormat="1" applyFont="1" applyFill="1">
      <alignment horizontal="left"/>
    </xf>
    <xf numFmtId="0" fontId="0" fillId="0" borderId="0" xfId="0"/>
    <xf numFmtId="0" fontId="5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3" fillId="2" borderId="10" xfId="1" applyBorder="1" applyAlignment="1">
      <alignment horizontal="center"/>
    </xf>
    <xf numFmtId="0" fontId="3" fillId="2" borderId="11" xfId="1" applyBorder="1" applyAlignment="1">
      <alignment horizontal="center"/>
    </xf>
    <xf numFmtId="10" fontId="3" fillId="30" borderId="7" xfId="3" applyNumberFormat="1" applyFont="1" applyFill="1" applyBorder="1" applyAlignment="1">
      <alignment horizontal="center"/>
    </xf>
    <xf numFmtId="10" fontId="3" fillId="2" borderId="7" xfId="3" applyNumberFormat="1" applyFont="1" applyFill="1" applyBorder="1" applyAlignment="1">
      <alignment horizontal="center"/>
    </xf>
    <xf numFmtId="3" fontId="3" fillId="2" borderId="8" xfId="1" applyNumberFormat="1" applyBorder="1" applyAlignment="1">
      <alignment horizontal="center"/>
    </xf>
    <xf numFmtId="10" fontId="3" fillId="2" borderId="9" xfId="3" applyNumberFormat="1" applyFont="1" applyFill="1" applyBorder="1" applyAlignment="1">
      <alignment horizontal="center"/>
    </xf>
    <xf numFmtId="3" fontId="3" fillId="2" borderId="0" xfId="1" applyNumberFormat="1">
      <alignment horizontal="left"/>
    </xf>
    <xf numFmtId="9" fontId="2" fillId="2" borderId="1" xfId="3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3" fontId="56" fillId="2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10" fontId="2" fillId="35" borderId="0" xfId="3" applyNumberFormat="1" applyFont="1" applyFill="1" applyAlignment="1">
      <alignment horizontal="center"/>
    </xf>
    <xf numFmtId="172" fontId="3" fillId="2" borderId="0" xfId="2" applyNumberFormat="1" applyFont="1" applyFill="1" applyAlignment="1">
      <alignment horizontal="left"/>
    </xf>
    <xf numFmtId="10" fontId="0" fillId="2" borderId="0" xfId="0" applyNumberFormat="1" applyFill="1"/>
    <xf numFmtId="177" fontId="16" fillId="2" borderId="0" xfId="2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3" fillId="2" borderId="16" xfId="1" applyBorder="1" applyAlignment="1">
      <alignment horizontal="center"/>
    </xf>
    <xf numFmtId="3" fontId="3" fillId="2" borderId="2" xfId="1" applyNumberFormat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" fillId="2" borderId="46" xfId="1" applyFill="1" applyBorder="1">
      <alignment horizontal="left"/>
    </xf>
    <xf numFmtId="0" fontId="5" fillId="2" borderId="47" xfId="1" applyFont="1" applyFill="1" applyBorder="1" applyAlignment="1">
      <alignment horizontal="center"/>
    </xf>
    <xf numFmtId="0" fontId="3" fillId="2" borderId="48" xfId="1" applyBorder="1" applyAlignment="1">
      <alignment horizontal="center"/>
    </xf>
    <xf numFmtId="0" fontId="3" fillId="2" borderId="49" xfId="1" applyBorder="1" applyAlignment="1">
      <alignment horizontal="center"/>
    </xf>
    <xf numFmtId="166" fontId="3" fillId="30" borderId="48" xfId="2" applyNumberFormat="1" applyFont="1" applyFill="1" applyBorder="1" applyAlignment="1">
      <alignment horizontal="center"/>
    </xf>
    <xf numFmtId="3" fontId="3" fillId="30" borderId="50" xfId="1" applyNumberFormat="1" applyFill="1" applyBorder="1" applyAlignment="1">
      <alignment horizontal="center"/>
    </xf>
    <xf numFmtId="166" fontId="3" fillId="2" borderId="48" xfId="2" applyNumberFormat="1" applyFont="1" applyFill="1" applyBorder="1" applyAlignment="1">
      <alignment horizontal="center"/>
    </xf>
    <xf numFmtId="3" fontId="3" fillId="2" borderId="50" xfId="1" applyNumberFormat="1" applyBorder="1" applyAlignment="1">
      <alignment horizontal="center"/>
    </xf>
    <xf numFmtId="166" fontId="3" fillId="2" borderId="51" xfId="2" applyNumberFormat="1" applyFont="1" applyFill="1" applyBorder="1" applyAlignment="1">
      <alignment horizontal="center"/>
    </xf>
    <xf numFmtId="3" fontId="3" fillId="2" borderId="52" xfId="1" applyNumberFormat="1" applyBorder="1" applyAlignment="1">
      <alignment horizontal="center"/>
    </xf>
    <xf numFmtId="0" fontId="3" fillId="2" borderId="53" xfId="1" applyBorder="1" applyAlignment="1">
      <alignment horizontal="center"/>
    </xf>
    <xf numFmtId="0" fontId="3" fillId="2" borderId="39" xfId="1" applyBorder="1" applyAlignment="1">
      <alignment horizontal="center"/>
    </xf>
    <xf numFmtId="165" fontId="3" fillId="2" borderId="6" xfId="2" applyNumberFormat="1" applyFont="1" applyFill="1" applyBorder="1" applyAlignment="1"/>
    <xf numFmtId="3" fontId="3" fillId="2" borderId="8" xfId="1" applyNumberFormat="1" applyFill="1" applyBorder="1" applyAlignment="1">
      <alignment horizontal="center"/>
    </xf>
    <xf numFmtId="9" fontId="16" fillId="2" borderId="0" xfId="3" applyFont="1" applyFill="1" applyAlignment="1">
      <alignment horizontal="left"/>
    </xf>
    <xf numFmtId="178" fontId="3" fillId="2" borderId="0" xfId="2" applyNumberFormat="1" applyFont="1" applyFill="1" applyAlignment="1">
      <alignment horizontal="center"/>
    </xf>
    <xf numFmtId="178" fontId="3" fillId="2" borderId="0" xfId="2" applyNumberFormat="1" applyFont="1" applyFill="1" applyBorder="1" applyAlignment="1">
      <alignment horizontal="center"/>
    </xf>
    <xf numFmtId="178" fontId="3" fillId="2" borderId="39" xfId="2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79" fontId="0" fillId="2" borderId="0" xfId="3" applyNumberFormat="1" applyFont="1" applyFill="1"/>
    <xf numFmtId="0" fontId="3" fillId="2" borderId="0" xfId="1" applyFont="1" applyFill="1" applyAlignment="1">
      <alignment horizontal="center"/>
    </xf>
    <xf numFmtId="3" fontId="57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0" fontId="3" fillId="2" borderId="30" xfId="3" applyNumberFormat="1" applyFont="1" applyFill="1" applyBorder="1" applyAlignment="1">
      <alignment horizontal="center"/>
    </xf>
    <xf numFmtId="166" fontId="3" fillId="2" borderId="30" xfId="2" applyNumberFormat="1" applyFont="1" applyFill="1" applyBorder="1" applyAlignment="1">
      <alignment horizontal="center"/>
    </xf>
    <xf numFmtId="180" fontId="3" fillId="2" borderId="0" xfId="0" applyNumberFormat="1" applyFont="1" applyFill="1" applyAlignment="1">
      <alignment horizontal="center"/>
    </xf>
    <xf numFmtId="180" fontId="3" fillId="2" borderId="0" xfId="0" applyNumberFormat="1" applyFont="1" applyFill="1" applyBorder="1" applyAlignment="1">
      <alignment horizontal="center"/>
    </xf>
    <xf numFmtId="3" fontId="3" fillId="30" borderId="54" xfId="1" applyNumberFormat="1" applyFill="1" applyBorder="1" applyAlignment="1">
      <alignment horizontal="center"/>
    </xf>
    <xf numFmtId="3" fontId="3" fillId="2" borderId="54" xfId="1" applyNumberFormat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Alignment="1">
      <alignment horizontal="right"/>
    </xf>
    <xf numFmtId="173" fontId="3" fillId="2" borderId="0" xfId="3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left"/>
    </xf>
    <xf numFmtId="172" fontId="58" fillId="2" borderId="0" xfId="2" applyNumberFormat="1" applyFont="1" applyFill="1" applyAlignment="1">
      <alignment horizontal="left"/>
    </xf>
    <xf numFmtId="10" fontId="3" fillId="2" borderId="0" xfId="1" applyNumberFormat="1">
      <alignment horizontal="left"/>
    </xf>
    <xf numFmtId="10" fontId="2" fillId="30" borderId="0" xfId="3" applyNumberFormat="1" applyFont="1" applyFill="1" applyBorder="1" applyAlignment="1">
      <alignment horizontal="center"/>
    </xf>
    <xf numFmtId="3" fontId="16" fillId="2" borderId="4" xfId="1" applyNumberFormat="1" applyFont="1" applyFill="1" applyBorder="1" applyAlignment="1">
      <alignment horizontal="center"/>
    </xf>
    <xf numFmtId="3" fontId="16" fillId="2" borderId="41" xfId="1" applyNumberFormat="1" applyFont="1" applyFill="1" applyBorder="1" applyAlignment="1">
      <alignment horizontal="center"/>
    </xf>
    <xf numFmtId="3" fontId="16" fillId="2" borderId="5" xfId="1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47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</cellXfs>
  <cellStyles count="113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0"/>
  <tableStyles count="0" defaultTableStyle="TableStyleMedium2" defaultPivotStyle="PivotStyleLight16"/>
  <colors>
    <mruColors>
      <color rgb="FFB6DAB4"/>
      <color rgb="FF167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9"/>
  <sheetViews>
    <sheetView zoomScale="145" zoomScaleNormal="145" workbookViewId="0">
      <pane xSplit="1" topLeftCell="B1" activePane="topRight" state="frozen"/>
      <selection activeCell="B29" sqref="B29"/>
      <selection pane="topRight" activeCell="A20" sqref="A20:I22"/>
    </sheetView>
  </sheetViews>
  <sheetFormatPr baseColWidth="10" defaultColWidth="11.5703125" defaultRowHeight="12"/>
  <cols>
    <col min="1" max="1" width="11.5703125" style="3"/>
    <col min="2" max="2" width="17.28515625" style="4" customWidth="1"/>
    <col min="3" max="9" width="17.28515625" style="7" customWidth="1"/>
    <col min="10" max="16384" width="11.5703125" style="3"/>
  </cols>
  <sheetData>
    <row r="1" spans="1:9" ht="15">
      <c r="A1" s="1" t="s">
        <v>368</v>
      </c>
    </row>
    <row r="2" spans="1:9" ht="15">
      <c r="A2" s="1" t="s">
        <v>150</v>
      </c>
    </row>
    <row r="3" spans="1:9" ht="15">
      <c r="A3" s="1"/>
    </row>
    <row r="4" spans="1:9">
      <c r="A4" s="192" t="s">
        <v>0</v>
      </c>
      <c r="B4" s="193" t="s">
        <v>1</v>
      </c>
      <c r="C4" s="193" t="s">
        <v>2</v>
      </c>
      <c r="D4" s="193" t="s">
        <v>3</v>
      </c>
      <c r="E4" s="193" t="s">
        <v>299</v>
      </c>
      <c r="F4" s="193" t="s">
        <v>4</v>
      </c>
      <c r="G4" s="193" t="s">
        <v>325</v>
      </c>
      <c r="H4" s="193" t="s">
        <v>5</v>
      </c>
      <c r="I4" s="193" t="s">
        <v>6</v>
      </c>
    </row>
    <row r="5" spans="1:9" s="66" customFormat="1" ht="12.75" thickBot="1">
      <c r="A5" s="64"/>
      <c r="B5" s="65" t="s">
        <v>350</v>
      </c>
      <c r="C5" s="65" t="s">
        <v>350</v>
      </c>
      <c r="D5" s="65" t="s">
        <v>349</v>
      </c>
      <c r="E5" s="65" t="s">
        <v>348</v>
      </c>
      <c r="F5" s="65" t="s">
        <v>347</v>
      </c>
      <c r="G5" s="65" t="s">
        <v>347</v>
      </c>
      <c r="H5" s="65" t="s">
        <v>347</v>
      </c>
      <c r="I5" s="65" t="s">
        <v>347</v>
      </c>
    </row>
    <row r="6" spans="1:9">
      <c r="A6" s="4">
        <v>2004</v>
      </c>
      <c r="B6" s="21">
        <v>0.05</v>
      </c>
      <c r="C6" s="21">
        <v>5.0999999999999997E-2</v>
      </c>
      <c r="D6" s="21">
        <v>3.4799999999999998E-2</v>
      </c>
      <c r="E6" s="316">
        <v>3.41</v>
      </c>
      <c r="F6" s="23">
        <v>12809</v>
      </c>
      <c r="G6" s="23">
        <v>7124</v>
      </c>
      <c r="H6" s="23">
        <v>9805</v>
      </c>
      <c r="I6" s="23">
        <f>F6-H6</f>
        <v>3004</v>
      </c>
    </row>
    <row r="7" spans="1:9">
      <c r="A7" s="4">
        <v>2005</v>
      </c>
      <c r="B7" s="21">
        <v>6.285208165967561E-2</v>
      </c>
      <c r="C7" s="21">
        <v>6.5391821324574551E-2</v>
      </c>
      <c r="D7" s="21">
        <v>1.49E-2</v>
      </c>
      <c r="E7" s="316">
        <v>3.3</v>
      </c>
      <c r="F7" s="23">
        <v>17368</v>
      </c>
      <c r="G7" s="23">
        <v>9790</v>
      </c>
      <c r="H7" s="23">
        <v>12082</v>
      </c>
      <c r="I7" s="101">
        <f t="shared" ref="I7:I8" si="0">F7-H7</f>
        <v>5286</v>
      </c>
    </row>
    <row r="8" spans="1:9">
      <c r="A8" s="4">
        <v>2006</v>
      </c>
      <c r="B8" s="6">
        <v>7.5287768916579692E-2</v>
      </c>
      <c r="C8" s="6">
        <v>9.2492579012308333E-3</v>
      </c>
      <c r="D8" s="6">
        <v>1.14E-2</v>
      </c>
      <c r="E8" s="316">
        <v>3.27</v>
      </c>
      <c r="F8" s="8">
        <v>23830</v>
      </c>
      <c r="G8" s="8">
        <v>14735</v>
      </c>
      <c r="H8" s="8">
        <v>14844</v>
      </c>
      <c r="I8" s="101">
        <f t="shared" si="0"/>
        <v>8986</v>
      </c>
    </row>
    <row r="9" spans="1:9">
      <c r="A9" s="4">
        <v>2007</v>
      </c>
      <c r="B9" s="6">
        <v>8.5184497525102362E-2</v>
      </c>
      <c r="C9" s="6">
        <v>3.7566658866790871E-2</v>
      </c>
      <c r="D9" s="6">
        <v>1.7787100404310932E-2</v>
      </c>
      <c r="E9" s="316">
        <v>3.128333699969621</v>
      </c>
      <c r="F9" s="8">
        <v>28094.019126088009</v>
      </c>
      <c r="G9" s="8">
        <v>18730.272446936651</v>
      </c>
      <c r="H9" s="8">
        <v>19590.521779000002</v>
      </c>
      <c r="I9" s="101">
        <v>8503.4973470880068</v>
      </c>
    </row>
    <row r="10" spans="1:9">
      <c r="A10" s="4">
        <v>2008</v>
      </c>
      <c r="B10" s="6">
        <v>9.1431481975249085E-2</v>
      </c>
      <c r="C10" s="6">
        <v>7.1487132744776999E-2</v>
      </c>
      <c r="D10" s="6">
        <v>5.7878827399999999E-2</v>
      </c>
      <c r="E10" s="316">
        <v>2.9247264298901503</v>
      </c>
      <c r="F10" s="8">
        <v>31018.479629195266</v>
      </c>
      <c r="G10" s="8">
        <v>19513.421048299402</v>
      </c>
      <c r="H10" s="8">
        <v>28449.181869000004</v>
      </c>
      <c r="I10" s="101">
        <v>2569.2977601952657</v>
      </c>
    </row>
    <row r="11" spans="1:9">
      <c r="A11" s="4">
        <v>2009</v>
      </c>
      <c r="B11" s="6">
        <v>1.0492323817545781E-2</v>
      </c>
      <c r="C11" s="6">
        <v>-2.115092483666544E-2</v>
      </c>
      <c r="D11" s="6">
        <v>2.9353462399999999E-2</v>
      </c>
      <c r="E11" s="316">
        <v>3.0115883398838004</v>
      </c>
      <c r="F11" s="8">
        <v>27070.51963887288</v>
      </c>
      <c r="G11" s="8">
        <v>17569.690328277931</v>
      </c>
      <c r="H11" s="8">
        <v>21010.687576</v>
      </c>
      <c r="I11" s="101">
        <v>6059.8320628728743</v>
      </c>
    </row>
    <row r="12" spans="1:9">
      <c r="A12" s="4">
        <v>2010</v>
      </c>
      <c r="B12" s="6">
        <v>8.4507468752585455E-2</v>
      </c>
      <c r="C12" s="6">
        <v>-2.7200264214781101E-2</v>
      </c>
      <c r="D12" s="6">
        <v>1.5295290833333723E-2</v>
      </c>
      <c r="E12" s="316">
        <v>2.8250957505877676</v>
      </c>
      <c r="F12" s="8">
        <v>35803.08081459505</v>
      </c>
      <c r="G12" s="8">
        <v>23496.859365768923</v>
      </c>
      <c r="H12" s="8">
        <v>28815.319466000004</v>
      </c>
      <c r="I12" s="101">
        <v>6987.7613485950487</v>
      </c>
    </row>
    <row r="13" spans="1:9">
      <c r="A13" s="4">
        <v>2011</v>
      </c>
      <c r="B13" s="6">
        <v>6.4522160023376351E-2</v>
      </c>
      <c r="C13" s="6">
        <v>-2.1193681963797388E-2</v>
      </c>
      <c r="D13" s="6">
        <v>3.3696654863748704E-2</v>
      </c>
      <c r="E13" s="316">
        <v>2.7540112112709312</v>
      </c>
      <c r="F13" s="8">
        <v>46375.961566173544</v>
      </c>
      <c r="G13" s="8">
        <v>29623.141834212729</v>
      </c>
      <c r="H13" s="8">
        <v>37151.5216</v>
      </c>
      <c r="I13" s="101">
        <v>9224.4399661735497</v>
      </c>
    </row>
    <row r="14" spans="1:9">
      <c r="A14" s="4">
        <v>2012</v>
      </c>
      <c r="B14" s="6">
        <v>5.9503463404493286E-2</v>
      </c>
      <c r="C14" s="6">
        <v>2.5103842207752792E-2</v>
      </c>
      <c r="D14" s="6">
        <v>3.6554139094222504E-2</v>
      </c>
      <c r="E14" s="316">
        <v>2.6375267297979796</v>
      </c>
      <c r="F14" s="8">
        <v>47410.606678139025</v>
      </c>
      <c r="G14" s="8">
        <v>30035.325186776645</v>
      </c>
      <c r="H14" s="8">
        <v>41017.937140000002</v>
      </c>
      <c r="I14" s="101">
        <v>6392.6695381390182</v>
      </c>
    </row>
    <row r="15" spans="1:9">
      <c r="A15" s="4">
        <v>2013</v>
      </c>
      <c r="B15" s="6">
        <v>5.8540570722561969E-2</v>
      </c>
      <c r="C15" s="6">
        <v>4.2606338594699762E-2</v>
      </c>
      <c r="D15" s="6">
        <v>2.8058274546629177E-2</v>
      </c>
      <c r="E15" s="316">
        <v>2.7023295295055818</v>
      </c>
      <c r="F15" s="8">
        <v>42860.636578772843</v>
      </c>
      <c r="G15" s="101">
        <v>26375.954516193058</v>
      </c>
      <c r="H15" s="101">
        <v>42356.184714999996</v>
      </c>
      <c r="I15" s="101">
        <v>504.45186377285063</v>
      </c>
    </row>
    <row r="16" spans="1:9">
      <c r="A16" s="232">
        <v>2014</v>
      </c>
      <c r="B16" s="241">
        <v>2.3906678024908815E-2</v>
      </c>
      <c r="C16" s="241">
        <v>-2.2333599723621519E-2</v>
      </c>
      <c r="D16" s="241">
        <v>3.2459610352057099E-2</v>
      </c>
      <c r="E16" s="317">
        <v>2.8387441197691197</v>
      </c>
      <c r="F16" s="101">
        <v>39532.68289863666</v>
      </c>
      <c r="G16" s="101">
        <v>22938.843128408011</v>
      </c>
      <c r="H16" s="101">
        <v>41042.150549999991</v>
      </c>
      <c r="I16" s="101">
        <v>-1509.4676513633376</v>
      </c>
    </row>
    <row r="17" spans="1:9" s="242" customFormat="1">
      <c r="A17" s="232">
        <v>2015</v>
      </c>
      <c r="B17" s="241">
        <v>3.3242006341480279E-2</v>
      </c>
      <c r="C17" s="241">
        <v>0.15658743860788774</v>
      </c>
      <c r="D17" s="241">
        <v>3.5478487642527201E-2</v>
      </c>
      <c r="E17" s="317">
        <v>3.1853143181818182</v>
      </c>
      <c r="F17" s="101">
        <v>34235.663917661659</v>
      </c>
      <c r="G17" s="101">
        <v>21139.489453859722</v>
      </c>
      <c r="H17" s="101">
        <v>37385.181727000003</v>
      </c>
      <c r="I17" s="101">
        <v>-3149.5178093383411</v>
      </c>
    </row>
    <row r="18" spans="1:9" s="242" customFormat="1">
      <c r="A18" s="99">
        <v>2016</v>
      </c>
      <c r="B18" s="100">
        <v>3.8965679567061928E-2</v>
      </c>
      <c r="C18" s="100">
        <v>0.21202315488549117</v>
      </c>
      <c r="D18" s="100">
        <v>3.5930838949935977E-2</v>
      </c>
      <c r="E18" s="318">
        <v>3.375425825928458</v>
      </c>
      <c r="F18" s="98">
        <v>36837.510465790197</v>
      </c>
      <c r="G18" s="98">
        <v>23817.481716532107</v>
      </c>
      <c r="H18" s="98">
        <v>35107.313703</v>
      </c>
      <c r="I18" s="98">
        <v>1730.1967627902036</v>
      </c>
    </row>
    <row r="19" spans="1:9">
      <c r="A19" s="99">
        <v>2017</v>
      </c>
      <c r="B19" s="100"/>
      <c r="C19" s="221"/>
      <c r="D19" s="100"/>
      <c r="E19" s="222"/>
      <c r="F19" s="98"/>
      <c r="G19" s="98"/>
      <c r="H19" s="98"/>
      <c r="I19" s="98"/>
    </row>
    <row r="20" spans="1:9">
      <c r="A20" s="102" t="s">
        <v>214</v>
      </c>
      <c r="B20" s="326">
        <v>4.8100000000000025E-2</v>
      </c>
      <c r="C20" s="326">
        <v>0.13929999999999992</v>
      </c>
      <c r="D20" s="21">
        <v>3.1E-2</v>
      </c>
      <c r="E20" s="328">
        <v>3.34</v>
      </c>
      <c r="F20" s="327">
        <v>3253.9024607637666</v>
      </c>
      <c r="G20" s="321">
        <v>1750.8655346833148</v>
      </c>
      <c r="H20" s="321">
        <v>2966.3657620000004</v>
      </c>
      <c r="I20" s="321">
        <f>F20-H20</f>
        <v>287.53669876376625</v>
      </c>
    </row>
    <row r="21" spans="1:9">
      <c r="A21" s="102" t="s">
        <v>399</v>
      </c>
      <c r="B21" s="21">
        <v>7.4000000000000905E-3</v>
      </c>
      <c r="C21" s="21">
        <v>1.4658298635525001E-2</v>
      </c>
      <c r="D21" s="300">
        <v>3.2497932455964898E-2</v>
      </c>
      <c r="E21" s="329">
        <v>3.26</v>
      </c>
      <c r="F21" s="23">
        <v>3583.0506397966337</v>
      </c>
      <c r="G21" s="8">
        <v>2224.5679427507739</v>
      </c>
      <c r="H21" s="8">
        <v>2842.2605370000001</v>
      </c>
      <c r="I21" s="321">
        <f>F21-H21</f>
        <v>740.79010279663362</v>
      </c>
    </row>
    <row r="22" spans="1:9">
      <c r="A22" s="102" t="s">
        <v>404</v>
      </c>
      <c r="B22" s="339" t="s">
        <v>405</v>
      </c>
      <c r="C22" s="339"/>
      <c r="D22" s="300">
        <v>3.9699999999999999E-2</v>
      </c>
      <c r="E22" s="329">
        <v>3.2639999999999998</v>
      </c>
      <c r="F22" s="339" t="s">
        <v>406</v>
      </c>
      <c r="G22" s="339"/>
      <c r="H22" s="339"/>
      <c r="I22" s="339"/>
    </row>
    <row r="23" spans="1:9">
      <c r="A23" s="102"/>
      <c r="B23" s="6"/>
      <c r="C23" s="6"/>
      <c r="D23" s="6"/>
      <c r="E23" s="22"/>
      <c r="I23" s="8"/>
    </row>
    <row r="24" spans="1:9">
      <c r="A24" s="5" t="s">
        <v>351</v>
      </c>
      <c r="B24" s="5"/>
      <c r="C24" s="9"/>
      <c r="D24" s="9"/>
      <c r="E24" s="9"/>
      <c r="F24" s="9"/>
      <c r="G24" s="9"/>
      <c r="H24" s="9"/>
      <c r="I24" s="9"/>
    </row>
    <row r="25" spans="1:9" s="52" customFormat="1">
      <c r="A25" s="50" t="s">
        <v>335</v>
      </c>
      <c r="B25" s="50"/>
      <c r="C25" s="56"/>
      <c r="D25" s="56"/>
      <c r="E25" s="56"/>
      <c r="F25" s="332"/>
      <c r="G25" s="56"/>
      <c r="H25" s="56"/>
      <c r="I25" s="56"/>
    </row>
    <row r="26" spans="1:9">
      <c r="A26" s="50" t="s">
        <v>346</v>
      </c>
      <c r="D26" s="203"/>
      <c r="F26" s="273"/>
    </row>
    <row r="39" spans="4:4">
      <c r="D39" s="21"/>
    </row>
  </sheetData>
  <mergeCells count="2">
    <mergeCell ref="B22:C22"/>
    <mergeCell ref="F22:I22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A1:K55"/>
  <sheetViews>
    <sheetView zoomScaleNormal="100" workbookViewId="0">
      <selection activeCell="K31" sqref="K31"/>
    </sheetView>
  </sheetViews>
  <sheetFormatPr baseColWidth="10" defaultColWidth="11.5703125" defaultRowHeight="12"/>
  <cols>
    <col min="1" max="1" width="18.42578125" style="10" customWidth="1"/>
    <col min="2" max="5" width="15.42578125" style="18" customWidth="1"/>
    <col min="6" max="9" width="15.42578125" style="12" customWidth="1"/>
    <col min="10" max="10" width="18.28515625" style="10" customWidth="1"/>
    <col min="11" max="11" width="16.85546875" style="10" customWidth="1"/>
    <col min="12" max="16384" width="11.5703125" style="10"/>
  </cols>
  <sheetData>
    <row r="1" spans="1:11" ht="15">
      <c r="A1" s="34" t="s">
        <v>233</v>
      </c>
    </row>
    <row r="2" spans="1:11" ht="15">
      <c r="A2" s="34" t="s">
        <v>122</v>
      </c>
    </row>
    <row r="3" spans="1:11">
      <c r="A3" s="33" t="s">
        <v>86</v>
      </c>
      <c r="G3" s="28"/>
      <c r="H3" s="28"/>
    </row>
    <row r="4" spans="1:11">
      <c r="E4" s="12"/>
    </row>
    <row r="5" spans="1:11">
      <c r="A5" s="186" t="s">
        <v>234</v>
      </c>
      <c r="B5" s="187">
        <v>2008</v>
      </c>
      <c r="C5" s="187">
        <v>2009</v>
      </c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</row>
    <row r="6" spans="1:11">
      <c r="A6" s="33" t="s">
        <v>87</v>
      </c>
      <c r="B6" s="36">
        <v>17933.04</v>
      </c>
      <c r="C6" s="36">
        <v>74217.87</v>
      </c>
      <c r="D6" s="36">
        <v>111199.59</v>
      </c>
      <c r="E6" s="36">
        <v>126051.05</v>
      </c>
      <c r="F6" s="36">
        <v>92.62</v>
      </c>
      <c r="G6" s="36">
        <v>12.48</v>
      </c>
      <c r="H6" s="36">
        <v>7.12</v>
      </c>
      <c r="I6" s="36">
        <v>89.12</v>
      </c>
      <c r="J6" s="36">
        <v>14.989999999999998</v>
      </c>
      <c r="K6" s="272">
        <v>0</v>
      </c>
    </row>
    <row r="7" spans="1:11">
      <c r="A7" s="33" t="s">
        <v>88</v>
      </c>
      <c r="B7" s="36">
        <v>1319496305.51</v>
      </c>
      <c r="C7" s="36">
        <v>855475615.14999998</v>
      </c>
      <c r="D7" s="36">
        <v>782241866.36999989</v>
      </c>
      <c r="E7" s="36">
        <v>756045883.97000003</v>
      </c>
      <c r="F7" s="36">
        <v>1003300317.11</v>
      </c>
      <c r="G7" s="36">
        <v>1003366246.96</v>
      </c>
      <c r="H7" s="36">
        <v>731629442.54999995</v>
      </c>
      <c r="I7" s="36">
        <v>415256250.88999999</v>
      </c>
      <c r="J7" s="36">
        <v>313663812.89999998</v>
      </c>
      <c r="K7" s="272">
        <v>0</v>
      </c>
    </row>
    <row r="8" spans="1:11">
      <c r="A8" s="33" t="s">
        <v>89</v>
      </c>
      <c r="B8" s="36">
        <v>22544897.590000004</v>
      </c>
      <c r="C8" s="36">
        <v>12005878.120000001</v>
      </c>
      <c r="D8" s="36">
        <v>744744.65999999992</v>
      </c>
      <c r="E8" s="36">
        <v>2003181.67</v>
      </c>
      <c r="F8" s="36">
        <v>7035996.9500000002</v>
      </c>
      <c r="G8" s="36">
        <v>11641850.82</v>
      </c>
      <c r="H8" s="36">
        <v>2259338.4299999997</v>
      </c>
      <c r="I8" s="36">
        <v>659.47</v>
      </c>
      <c r="J8" s="36">
        <v>3207066.32</v>
      </c>
      <c r="K8" s="272">
        <v>0</v>
      </c>
    </row>
    <row r="9" spans="1:11">
      <c r="A9" s="33" t="s">
        <v>90</v>
      </c>
      <c r="B9" s="36">
        <v>457527413.31</v>
      </c>
      <c r="C9" s="36">
        <v>530845865.07999998</v>
      </c>
      <c r="D9" s="36">
        <v>347511926.96000004</v>
      </c>
      <c r="E9" s="36">
        <v>662649336.91999996</v>
      </c>
      <c r="F9" s="36">
        <v>781587277</v>
      </c>
      <c r="G9" s="36">
        <v>445771506.77000004</v>
      </c>
      <c r="H9" s="36">
        <v>383204568.28999996</v>
      </c>
      <c r="I9" s="36">
        <v>356823875.94999999</v>
      </c>
      <c r="J9" s="36">
        <v>21985207.27</v>
      </c>
      <c r="K9" s="272">
        <v>0</v>
      </c>
    </row>
    <row r="10" spans="1:11">
      <c r="A10" s="33" t="s">
        <v>91</v>
      </c>
      <c r="B10" s="36">
        <v>41206251.899999999</v>
      </c>
      <c r="C10" s="36">
        <v>9502869.9600000009</v>
      </c>
      <c r="D10" s="36">
        <v>34324031.140000001</v>
      </c>
      <c r="E10" s="36">
        <v>57453332.809999995</v>
      </c>
      <c r="F10" s="36">
        <v>83545774.930000007</v>
      </c>
      <c r="G10" s="36">
        <v>16803539.789999999</v>
      </c>
      <c r="H10" s="36">
        <v>3308871.21</v>
      </c>
      <c r="I10" s="36">
        <v>9649463.5899999999</v>
      </c>
      <c r="J10" s="36">
        <v>15023096.52</v>
      </c>
      <c r="K10" s="272">
        <v>0</v>
      </c>
    </row>
    <row r="11" spans="1:11">
      <c r="A11" s="33" t="s">
        <v>92</v>
      </c>
      <c r="B11" s="36">
        <v>183348632.80000001</v>
      </c>
      <c r="C11" s="36">
        <v>228105055.57999998</v>
      </c>
      <c r="D11" s="36">
        <v>411689577.15999997</v>
      </c>
      <c r="E11" s="36">
        <v>417671620.28999996</v>
      </c>
      <c r="F11" s="36">
        <v>538824016.48000002</v>
      </c>
      <c r="G11" s="36">
        <v>528459118.89999998</v>
      </c>
      <c r="H11" s="36">
        <v>351470803.22000003</v>
      </c>
      <c r="I11" s="36">
        <v>209812694.41999999</v>
      </c>
      <c r="J11" s="36">
        <v>216889851.09999999</v>
      </c>
      <c r="K11" s="272">
        <v>0</v>
      </c>
    </row>
    <row r="12" spans="1:11">
      <c r="A12" s="33" t="s">
        <v>93</v>
      </c>
      <c r="B12" s="36">
        <v>1886.72</v>
      </c>
      <c r="C12" s="36">
        <v>31.240000000000002</v>
      </c>
      <c r="D12" s="36">
        <v>13.91</v>
      </c>
      <c r="E12" s="36">
        <v>54.879999999999995</v>
      </c>
      <c r="F12" s="36">
        <v>1111.96</v>
      </c>
      <c r="G12" s="36">
        <v>477.55</v>
      </c>
      <c r="H12" s="36">
        <v>2637.24</v>
      </c>
      <c r="I12" s="36">
        <v>15468.939999999999</v>
      </c>
      <c r="J12" s="36">
        <v>5134.92</v>
      </c>
      <c r="K12" s="272">
        <v>0</v>
      </c>
    </row>
    <row r="13" spans="1:11">
      <c r="A13" s="33" t="s">
        <v>94</v>
      </c>
      <c r="B13" s="36">
        <v>242406460.46000001</v>
      </c>
      <c r="C13" s="36">
        <v>135273907.24000001</v>
      </c>
      <c r="D13" s="36">
        <v>103638879.95</v>
      </c>
      <c r="E13" s="36">
        <v>170082899.13</v>
      </c>
      <c r="F13" s="36">
        <v>357199502.73000002</v>
      </c>
      <c r="G13" s="36">
        <v>34983511.259999998</v>
      </c>
      <c r="H13" s="36">
        <v>100854933.39999999</v>
      </c>
      <c r="I13" s="36">
        <v>137066946.16</v>
      </c>
      <c r="J13" s="36">
        <v>49043314.479999997</v>
      </c>
      <c r="K13" s="272">
        <v>0</v>
      </c>
    </row>
    <row r="14" spans="1:11">
      <c r="A14" s="33" t="s">
        <v>95</v>
      </c>
      <c r="B14" s="36">
        <v>48079583.93</v>
      </c>
      <c r="C14" s="36">
        <v>16853688.530000001</v>
      </c>
      <c r="D14" s="36">
        <v>5812310.2400000002</v>
      </c>
      <c r="E14" s="36">
        <v>8536206.0899999999</v>
      </c>
      <c r="F14" s="36">
        <v>18430940.420000002</v>
      </c>
      <c r="G14" s="36">
        <v>9866148.8900000006</v>
      </c>
      <c r="H14" s="36">
        <v>3403180.4899999998</v>
      </c>
      <c r="I14" s="36">
        <v>1919372.6</v>
      </c>
      <c r="J14" s="36">
        <v>95516.83</v>
      </c>
      <c r="K14" s="272">
        <v>0</v>
      </c>
    </row>
    <row r="15" spans="1:11">
      <c r="A15" s="33" t="s">
        <v>96</v>
      </c>
      <c r="B15" s="36">
        <v>7728576.9900000002</v>
      </c>
      <c r="C15" s="36">
        <v>2682871.1500000004</v>
      </c>
      <c r="D15" s="36">
        <v>1649753.88</v>
      </c>
      <c r="E15" s="36">
        <v>4322956.87</v>
      </c>
      <c r="F15" s="36">
        <v>4139210.03</v>
      </c>
      <c r="G15" s="36">
        <v>1098254.94</v>
      </c>
      <c r="H15" s="36">
        <v>125513.64</v>
      </c>
      <c r="I15" s="36">
        <v>805950.03</v>
      </c>
      <c r="J15" s="36">
        <v>22759.97</v>
      </c>
      <c r="K15" s="272">
        <v>0</v>
      </c>
    </row>
    <row r="16" spans="1:11">
      <c r="A16" s="33" t="s">
        <v>97</v>
      </c>
      <c r="B16" s="36">
        <v>68652141.739999995</v>
      </c>
      <c r="C16" s="36">
        <v>110479558.08</v>
      </c>
      <c r="D16" s="36">
        <v>67342320.370000005</v>
      </c>
      <c r="E16" s="36">
        <v>201987826.62</v>
      </c>
      <c r="F16" s="36">
        <v>347064086</v>
      </c>
      <c r="G16" s="36">
        <v>185986109.46000001</v>
      </c>
      <c r="H16" s="36">
        <v>234651200.10999998</v>
      </c>
      <c r="I16" s="36">
        <v>126136074.55</v>
      </c>
      <c r="J16" s="36">
        <v>56638874.040000007</v>
      </c>
      <c r="K16" s="272">
        <v>0</v>
      </c>
    </row>
    <row r="17" spans="1:11">
      <c r="A17" s="33" t="s">
        <v>98</v>
      </c>
      <c r="B17" s="36">
        <v>123229875.47</v>
      </c>
      <c r="C17" s="36">
        <v>38907551.469999999</v>
      </c>
      <c r="D17" s="36">
        <v>63002507.140000001</v>
      </c>
      <c r="E17" s="36">
        <v>78663596.210000008</v>
      </c>
      <c r="F17" s="36">
        <v>108067124.84</v>
      </c>
      <c r="G17" s="36">
        <v>63627363.269999996</v>
      </c>
      <c r="H17" s="36">
        <v>32192362.059999999</v>
      </c>
      <c r="I17" s="36">
        <v>15536481.15</v>
      </c>
      <c r="J17" s="36">
        <v>25434253.299999997</v>
      </c>
      <c r="K17" s="272">
        <v>0</v>
      </c>
    </row>
    <row r="18" spans="1:11">
      <c r="A18" s="33" t="s">
        <v>99</v>
      </c>
      <c r="B18" s="36">
        <v>264799247.04000002</v>
      </c>
      <c r="C18" s="36">
        <v>372054757.60000002</v>
      </c>
      <c r="D18" s="36">
        <v>422325535.78999996</v>
      </c>
      <c r="E18" s="36">
        <v>459340507.74000001</v>
      </c>
      <c r="F18" s="36">
        <v>547675206.03999996</v>
      </c>
      <c r="G18" s="36">
        <v>545255309.13999999</v>
      </c>
      <c r="H18" s="36">
        <v>358192493.45999998</v>
      </c>
      <c r="I18" s="36">
        <v>288802646.45999998</v>
      </c>
      <c r="J18" s="36">
        <v>253360992.87</v>
      </c>
      <c r="K18" s="272">
        <v>0</v>
      </c>
    </row>
    <row r="19" spans="1:11">
      <c r="A19" s="33" t="s">
        <v>100</v>
      </c>
      <c r="B19" s="36">
        <v>0</v>
      </c>
      <c r="C19" s="36">
        <v>274095.75</v>
      </c>
      <c r="D19" s="36">
        <v>115757.74</v>
      </c>
      <c r="E19" s="36">
        <v>501828.61</v>
      </c>
      <c r="F19" s="36">
        <v>444450.51</v>
      </c>
      <c r="G19" s="36">
        <v>95383.06</v>
      </c>
      <c r="H19" s="36">
        <v>1078.8699999999999</v>
      </c>
      <c r="I19" s="36">
        <v>1429.08</v>
      </c>
      <c r="J19" s="36">
        <v>4315.1399999999994</v>
      </c>
      <c r="K19" s="272">
        <v>0</v>
      </c>
    </row>
    <row r="20" spans="1:11">
      <c r="A20" s="33" t="s">
        <v>101</v>
      </c>
      <c r="B20" s="36">
        <v>183366498.43000001</v>
      </c>
      <c r="C20" s="36">
        <v>68279154.75</v>
      </c>
      <c r="D20" s="36">
        <v>72488136.25</v>
      </c>
      <c r="E20" s="36">
        <v>105630074.91999999</v>
      </c>
      <c r="F20" s="36">
        <v>161777753.31</v>
      </c>
      <c r="G20" s="36">
        <v>103733678.27999999</v>
      </c>
      <c r="H20" s="36">
        <v>53900588.590000004</v>
      </c>
      <c r="I20" s="36">
        <v>75878391.219999999</v>
      </c>
      <c r="J20" s="36">
        <v>41111915.07</v>
      </c>
      <c r="K20" s="272">
        <v>0</v>
      </c>
    </row>
    <row r="21" spans="1:11">
      <c r="A21" s="33" t="s">
        <v>102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72">
        <v>0</v>
      </c>
    </row>
    <row r="22" spans="1:11">
      <c r="A22" s="33" t="s">
        <v>103</v>
      </c>
      <c r="B22" s="36">
        <v>47797.5</v>
      </c>
      <c r="C22" s="36">
        <v>43896.76</v>
      </c>
      <c r="D22" s="36">
        <v>56577.5</v>
      </c>
      <c r="E22" s="36">
        <v>120121.37</v>
      </c>
      <c r="F22" s="36">
        <v>710522.33</v>
      </c>
      <c r="G22" s="36">
        <v>1670990.4700000002</v>
      </c>
      <c r="H22" s="36">
        <v>789063.23</v>
      </c>
      <c r="I22" s="36">
        <v>99562.389999999985</v>
      </c>
      <c r="J22" s="36">
        <v>582873.76</v>
      </c>
      <c r="K22" s="272">
        <v>0</v>
      </c>
    </row>
    <row r="23" spans="1:11">
      <c r="A23" s="33" t="s">
        <v>104</v>
      </c>
      <c r="B23" s="36">
        <v>211435193.41</v>
      </c>
      <c r="C23" s="36">
        <v>385563975.85000002</v>
      </c>
      <c r="D23" s="36">
        <v>245490011.28</v>
      </c>
      <c r="E23" s="36">
        <v>392507454.75</v>
      </c>
      <c r="F23" s="36">
        <v>325421341.69</v>
      </c>
      <c r="G23" s="36">
        <v>297492036.81999999</v>
      </c>
      <c r="H23" s="36">
        <v>249401909.13</v>
      </c>
      <c r="I23" s="36">
        <v>233544864.59999999</v>
      </c>
      <c r="J23" s="36">
        <v>189395284.74000001</v>
      </c>
      <c r="K23" s="272">
        <v>0</v>
      </c>
    </row>
    <row r="24" spans="1:11">
      <c r="A24" s="33" t="s">
        <v>105</v>
      </c>
      <c r="B24" s="36">
        <v>377199408.09999996</v>
      </c>
      <c r="C24" s="36">
        <v>112581503.64999999</v>
      </c>
      <c r="D24" s="36">
        <v>149832539.31</v>
      </c>
      <c r="E24" s="36">
        <v>181704859.61000001</v>
      </c>
      <c r="F24" s="36">
        <v>197004847.94</v>
      </c>
      <c r="G24" s="36">
        <v>90142507.200000003</v>
      </c>
      <c r="H24" s="36">
        <v>64108014.82</v>
      </c>
      <c r="I24" s="36">
        <v>45275011.489999995</v>
      </c>
      <c r="J24" s="36">
        <v>12959532.629999999</v>
      </c>
      <c r="K24" s="272">
        <v>0</v>
      </c>
    </row>
    <row r="25" spans="1:11">
      <c r="A25" s="33" t="s">
        <v>106</v>
      </c>
      <c r="B25" s="36">
        <v>9607.2900000000009</v>
      </c>
      <c r="C25" s="36">
        <v>33783.71</v>
      </c>
      <c r="D25" s="36">
        <v>19851.16</v>
      </c>
      <c r="E25" s="36">
        <v>128027.83</v>
      </c>
      <c r="F25" s="36">
        <v>182005.68</v>
      </c>
      <c r="G25" s="36">
        <v>6206028.790000001</v>
      </c>
      <c r="H25" s="36">
        <v>4140435.82</v>
      </c>
      <c r="I25" s="36">
        <v>1851.9</v>
      </c>
      <c r="J25" s="36">
        <v>31623008.73</v>
      </c>
      <c r="K25" s="272">
        <v>0</v>
      </c>
    </row>
    <row r="26" spans="1:11">
      <c r="A26" s="33" t="s">
        <v>107</v>
      </c>
      <c r="B26" s="36">
        <v>172502222.28</v>
      </c>
      <c r="C26" s="36">
        <v>247656042.30000001</v>
      </c>
      <c r="D26" s="36">
        <v>181583871.34999999</v>
      </c>
      <c r="E26" s="36">
        <v>307169985.73000002</v>
      </c>
      <c r="F26" s="36">
        <v>304315338.49000001</v>
      </c>
      <c r="G26" s="36">
        <v>218491749.28</v>
      </c>
      <c r="H26" s="36">
        <v>177457561.19999999</v>
      </c>
      <c r="I26" s="36">
        <v>136941189.25</v>
      </c>
      <c r="J26" s="36">
        <v>87174903.689999998</v>
      </c>
      <c r="K26" s="272">
        <v>0</v>
      </c>
    </row>
    <row r="27" spans="1:11">
      <c r="A27" s="33" t="s">
        <v>108</v>
      </c>
      <c r="B27" s="36">
        <v>478211.55</v>
      </c>
      <c r="C27" s="36">
        <v>511912.33999999997</v>
      </c>
      <c r="D27" s="36">
        <v>436063.37</v>
      </c>
      <c r="E27" s="36">
        <v>622210.17000000004</v>
      </c>
      <c r="F27" s="36">
        <v>960723.89999999991</v>
      </c>
      <c r="G27" s="36">
        <v>554779.19999999995</v>
      </c>
      <c r="H27" s="36">
        <v>853012.37</v>
      </c>
      <c r="I27" s="36">
        <v>806841.22</v>
      </c>
      <c r="J27" s="36">
        <v>943407.78</v>
      </c>
      <c r="K27" s="272">
        <v>0</v>
      </c>
    </row>
    <row r="28" spans="1:11">
      <c r="A28" s="33" t="s">
        <v>109</v>
      </c>
      <c r="B28" s="36">
        <v>711596409.20000005</v>
      </c>
      <c r="C28" s="36">
        <v>307245982.46000004</v>
      </c>
      <c r="D28" s="36">
        <v>199206612.91</v>
      </c>
      <c r="E28" s="36">
        <v>350101607.76999998</v>
      </c>
      <c r="F28" s="36">
        <v>336547419.06</v>
      </c>
      <c r="G28" s="36">
        <v>251918679.81</v>
      </c>
      <c r="H28" s="36">
        <v>226801556.28999999</v>
      </c>
      <c r="I28" s="36">
        <v>205679752.31</v>
      </c>
      <c r="J28" s="36">
        <v>177659542.19</v>
      </c>
      <c r="K28" s="272">
        <v>0</v>
      </c>
    </row>
    <row r="29" spans="1:11">
      <c r="A29" s="33" t="s">
        <v>110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72">
        <v>0</v>
      </c>
    </row>
    <row r="30" spans="1:11">
      <c r="A30" s="33" t="s">
        <v>111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272">
        <v>0</v>
      </c>
    </row>
    <row r="31" spans="1:11">
      <c r="A31" s="33"/>
      <c r="B31" s="36"/>
      <c r="C31" s="36"/>
      <c r="D31" s="36"/>
      <c r="E31" s="36"/>
      <c r="F31" s="36"/>
      <c r="G31" s="36"/>
      <c r="H31" s="36"/>
      <c r="I31" s="10"/>
    </row>
    <row r="32" spans="1:11">
      <c r="A32" s="35" t="s">
        <v>112</v>
      </c>
      <c r="B32" s="37">
        <f t="shared" ref="B32:G32" si="0">SUM(B6:B30)</f>
        <v>4435674554.2599993</v>
      </c>
      <c r="C32" s="37">
        <f t="shared" si="0"/>
        <v>3434452214.6400008</v>
      </c>
      <c r="D32" s="37">
        <f t="shared" si="0"/>
        <v>3089624088.0300002</v>
      </c>
      <c r="E32" s="37">
        <f t="shared" si="0"/>
        <v>4157369625.0100002</v>
      </c>
      <c r="F32" s="37">
        <f t="shared" si="0"/>
        <v>5124235060.0200005</v>
      </c>
      <c r="G32" s="37">
        <f t="shared" si="0"/>
        <v>3817165283.1399999</v>
      </c>
      <c r="H32" s="37">
        <f>SUM(H6:H30)</f>
        <v>2978748571.54</v>
      </c>
      <c r="I32" s="37">
        <f>SUM(I6:I30)</f>
        <v>2260054866.7900004</v>
      </c>
      <c r="J32" s="37">
        <f>SUM(J6:J30)</f>
        <v>1496824679.24</v>
      </c>
      <c r="K32" s="37">
        <f>SUM(K6:K30)</f>
        <v>0</v>
      </c>
    </row>
    <row r="33" spans="1:11">
      <c r="B33" s="10"/>
      <c r="C33" s="10"/>
      <c r="D33" s="10"/>
      <c r="E33" s="10"/>
      <c r="F33" s="10"/>
      <c r="G33" s="10"/>
      <c r="H33" s="10"/>
      <c r="I33" s="10"/>
    </row>
    <row r="34" spans="1:11">
      <c r="K34" s="11" t="s">
        <v>359</v>
      </c>
    </row>
    <row r="39" spans="1:11">
      <c r="A39" s="5" t="s">
        <v>114</v>
      </c>
      <c r="B39" s="9"/>
      <c r="C39" s="9"/>
      <c r="D39" s="9"/>
      <c r="E39" s="9"/>
      <c r="F39" s="9"/>
      <c r="G39" s="9"/>
      <c r="H39" s="9"/>
      <c r="I39" s="9"/>
    </row>
    <row r="40" spans="1:11">
      <c r="A40" s="50" t="s">
        <v>153</v>
      </c>
      <c r="B40" s="45"/>
      <c r="C40" s="45"/>
      <c r="D40" s="45"/>
      <c r="E40" s="45"/>
      <c r="F40" s="45"/>
      <c r="G40" s="45"/>
      <c r="H40" s="45"/>
      <c r="I40" s="45"/>
    </row>
    <row r="42" spans="1:11">
      <c r="A42" s="11" t="s">
        <v>143</v>
      </c>
    </row>
    <row r="43" spans="1:11">
      <c r="A43" s="10" t="s">
        <v>115</v>
      </c>
    </row>
    <row r="45" spans="1:11">
      <c r="A45" s="11" t="s">
        <v>140</v>
      </c>
    </row>
    <row r="46" spans="1:11">
      <c r="A46" s="10" t="s">
        <v>116</v>
      </c>
    </row>
    <row r="47" spans="1:11">
      <c r="A47" s="10" t="s">
        <v>117</v>
      </c>
    </row>
    <row r="48" spans="1:11">
      <c r="A48" s="10" t="s">
        <v>118</v>
      </c>
    </row>
    <row r="49" spans="1:1">
      <c r="A49" s="10" t="s">
        <v>119</v>
      </c>
    </row>
    <row r="50" spans="1:1">
      <c r="A50" s="10" t="s">
        <v>120</v>
      </c>
    </row>
    <row r="52" spans="1:1">
      <c r="A52" s="10" t="s">
        <v>121</v>
      </c>
    </row>
    <row r="54" spans="1:1">
      <c r="A54" s="11" t="s">
        <v>141</v>
      </c>
    </row>
    <row r="55" spans="1:1">
      <c r="A55" s="10" t="s">
        <v>283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32: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K87"/>
  <sheetViews>
    <sheetView zoomScaleNormal="100" workbookViewId="0">
      <selection activeCell="K26" sqref="K26"/>
    </sheetView>
  </sheetViews>
  <sheetFormatPr baseColWidth="10" defaultColWidth="11.5703125" defaultRowHeight="12"/>
  <cols>
    <col min="1" max="1" width="17.5703125" style="10" customWidth="1"/>
    <col min="2" max="5" width="13.42578125" style="18" customWidth="1"/>
    <col min="6" max="9" width="13.42578125" style="12" customWidth="1"/>
    <col min="10" max="11" width="13.42578125" style="10" customWidth="1"/>
    <col min="12" max="16384" width="11.5703125" style="10"/>
  </cols>
  <sheetData>
    <row r="1" spans="1:11" ht="15">
      <c r="A1" s="34" t="s">
        <v>236</v>
      </c>
    </row>
    <row r="2" spans="1:11" ht="15">
      <c r="A2" s="34" t="s">
        <v>123</v>
      </c>
    </row>
    <row r="3" spans="1:11">
      <c r="A3" s="33" t="s">
        <v>86</v>
      </c>
      <c r="G3" s="28"/>
      <c r="H3" s="28"/>
    </row>
    <row r="5" spans="1:11">
      <c r="E5" s="12"/>
    </row>
    <row r="6" spans="1:11">
      <c r="A6" s="186" t="s">
        <v>234</v>
      </c>
      <c r="B6" s="187">
        <v>2008</v>
      </c>
      <c r="C6" s="187">
        <v>2009</v>
      </c>
      <c r="D6" s="187">
        <v>2010</v>
      </c>
      <c r="E6" s="187">
        <v>2011</v>
      </c>
      <c r="F6" s="187">
        <v>2012</v>
      </c>
      <c r="G6" s="187">
        <v>2013</v>
      </c>
      <c r="H6" s="187">
        <v>2014</v>
      </c>
      <c r="I6" s="187">
        <v>2015</v>
      </c>
      <c r="J6" s="187">
        <v>2016</v>
      </c>
      <c r="K6" s="187">
        <v>2017</v>
      </c>
    </row>
    <row r="7" spans="1:11">
      <c r="A7" s="33" t="s">
        <v>87</v>
      </c>
      <c r="B7" s="36">
        <v>134260</v>
      </c>
      <c r="C7" s="36">
        <v>4436</v>
      </c>
      <c r="D7" s="36">
        <v>4468</v>
      </c>
      <c r="E7" s="36">
        <v>923</v>
      </c>
      <c r="F7" s="36">
        <v>39</v>
      </c>
      <c r="G7" s="36">
        <v>48</v>
      </c>
      <c r="H7" s="36">
        <v>58</v>
      </c>
      <c r="I7" s="36">
        <v>74.92</v>
      </c>
      <c r="J7" s="36">
        <v>61.78</v>
      </c>
      <c r="K7" s="36">
        <v>26.189999999999998</v>
      </c>
    </row>
    <row r="8" spans="1:11">
      <c r="A8" s="33" t="s">
        <v>88</v>
      </c>
      <c r="B8" s="36">
        <v>5169377</v>
      </c>
      <c r="C8" s="36">
        <v>1914984</v>
      </c>
      <c r="D8" s="36">
        <v>4392094</v>
      </c>
      <c r="E8" s="36">
        <v>5143777</v>
      </c>
      <c r="F8" s="36">
        <v>2307836</v>
      </c>
      <c r="G8" s="36">
        <v>3591939</v>
      </c>
      <c r="H8" s="36">
        <v>2794537</v>
      </c>
      <c r="I8" s="36">
        <v>3593649.19</v>
      </c>
      <c r="J8" s="36">
        <v>64479376.629999995</v>
      </c>
      <c r="K8" s="36">
        <v>40031844.310000002</v>
      </c>
    </row>
    <row r="9" spans="1:11">
      <c r="A9" s="33" t="s">
        <v>89</v>
      </c>
      <c r="B9" s="36">
        <v>2377545</v>
      </c>
      <c r="C9" s="36">
        <v>454836</v>
      </c>
      <c r="D9" s="36">
        <v>140127</v>
      </c>
      <c r="E9" s="36">
        <v>630930</v>
      </c>
      <c r="F9" s="36">
        <v>1467003</v>
      </c>
      <c r="G9" s="36">
        <v>2311448</v>
      </c>
      <c r="H9" s="36">
        <v>465201</v>
      </c>
      <c r="I9" s="36">
        <v>1873625.73</v>
      </c>
      <c r="J9" s="36">
        <v>5593507.0299999993</v>
      </c>
      <c r="K9" s="36">
        <v>2466843.71</v>
      </c>
    </row>
    <row r="10" spans="1:11">
      <c r="A10" s="33" t="s">
        <v>90</v>
      </c>
      <c r="B10" s="36">
        <v>32353502</v>
      </c>
      <c r="C10" s="36">
        <v>37677744</v>
      </c>
      <c r="D10" s="36">
        <v>47817208</v>
      </c>
      <c r="E10" s="36">
        <v>62327359</v>
      </c>
      <c r="F10" s="36">
        <v>34047458</v>
      </c>
      <c r="G10" s="36">
        <v>28469309</v>
      </c>
      <c r="H10" s="36">
        <v>61205266</v>
      </c>
      <c r="I10" s="36">
        <v>70970669.489999995</v>
      </c>
      <c r="J10" s="36">
        <v>346070142.09000003</v>
      </c>
      <c r="K10" s="36">
        <v>92571076.330000013</v>
      </c>
    </row>
    <row r="11" spans="1:11">
      <c r="A11" s="33" t="s">
        <v>91</v>
      </c>
      <c r="B11" s="36">
        <v>2987536</v>
      </c>
      <c r="C11" s="36">
        <v>5680483</v>
      </c>
      <c r="D11" s="36">
        <v>14009728</v>
      </c>
      <c r="E11" s="36">
        <v>27428581</v>
      </c>
      <c r="F11" s="36">
        <v>11305525</v>
      </c>
      <c r="G11" s="36">
        <v>8838112</v>
      </c>
      <c r="H11" s="36">
        <v>9143440</v>
      </c>
      <c r="I11" s="36">
        <v>10431709.24</v>
      </c>
      <c r="J11" s="36">
        <v>13828411.4</v>
      </c>
      <c r="K11" s="36">
        <v>8829130.9600000009</v>
      </c>
    </row>
    <row r="12" spans="1:11">
      <c r="A12" s="33" t="s">
        <v>92</v>
      </c>
      <c r="B12" s="36">
        <v>603619</v>
      </c>
      <c r="C12" s="36">
        <v>14610064</v>
      </c>
      <c r="D12" s="36">
        <v>57124732</v>
      </c>
      <c r="E12" s="36">
        <v>89462978</v>
      </c>
      <c r="F12" s="36">
        <v>54639955</v>
      </c>
      <c r="G12" s="36">
        <v>85457657</v>
      </c>
      <c r="H12" s="36">
        <v>43509723</v>
      </c>
      <c r="I12" s="36">
        <v>37939895.130000003</v>
      </c>
      <c r="J12" s="36">
        <v>39867955.800000004</v>
      </c>
      <c r="K12" s="36">
        <v>24610858.650000002</v>
      </c>
    </row>
    <row r="13" spans="1:11">
      <c r="A13" s="33" t="s">
        <v>93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>
      <c r="A14" s="33" t="s">
        <v>94</v>
      </c>
      <c r="B14" s="36">
        <v>0</v>
      </c>
      <c r="C14" s="36">
        <v>0</v>
      </c>
      <c r="D14" s="36">
        <v>19385830</v>
      </c>
      <c r="E14" s="36">
        <v>39996699</v>
      </c>
      <c r="F14" s="36">
        <v>28282072</v>
      </c>
      <c r="G14" s="36">
        <v>21311417</v>
      </c>
      <c r="H14" s="36">
        <v>38022772</v>
      </c>
      <c r="I14" s="36">
        <v>91040799.520000011</v>
      </c>
      <c r="J14" s="36">
        <v>108135667.40000001</v>
      </c>
      <c r="K14" s="36">
        <v>48286564</v>
      </c>
    </row>
    <row r="15" spans="1:11">
      <c r="A15" s="33" t="s">
        <v>95</v>
      </c>
      <c r="B15" s="36">
        <v>13695532</v>
      </c>
      <c r="C15" s="36">
        <v>7409606</v>
      </c>
      <c r="D15" s="36">
        <v>11902860</v>
      </c>
      <c r="E15" s="36">
        <v>21536755</v>
      </c>
      <c r="F15" s="36">
        <v>7169662</v>
      </c>
      <c r="G15" s="36">
        <v>6575704</v>
      </c>
      <c r="H15" s="36">
        <v>6097305</v>
      </c>
      <c r="I15" s="36">
        <v>7386627.25</v>
      </c>
      <c r="J15" s="36">
        <v>4262079.09</v>
      </c>
      <c r="K15" s="36">
        <v>2404373.46</v>
      </c>
    </row>
    <row r="16" spans="1:11">
      <c r="A16" s="33" t="s">
        <v>96</v>
      </c>
      <c r="B16" s="36">
        <v>1932104</v>
      </c>
      <c r="C16" s="36">
        <v>925949</v>
      </c>
      <c r="D16" s="36">
        <v>1421240</v>
      </c>
      <c r="E16" s="36">
        <v>2460403</v>
      </c>
      <c r="F16" s="36">
        <v>1312787</v>
      </c>
      <c r="G16" s="36">
        <v>1350610</v>
      </c>
      <c r="H16" s="36">
        <v>1417405</v>
      </c>
      <c r="I16" s="36">
        <v>1940862.95</v>
      </c>
      <c r="J16" s="36">
        <v>1996555.1700000002</v>
      </c>
      <c r="K16" s="36">
        <v>1511267.92</v>
      </c>
    </row>
    <row r="17" spans="1:11">
      <c r="A17" s="33" t="s">
        <v>97</v>
      </c>
      <c r="B17" s="36">
        <v>11287173</v>
      </c>
      <c r="C17" s="36">
        <v>8048300</v>
      </c>
      <c r="D17" s="36">
        <v>12491671</v>
      </c>
      <c r="E17" s="36">
        <v>28657841</v>
      </c>
      <c r="F17" s="36">
        <v>50162706</v>
      </c>
      <c r="G17" s="36">
        <v>39303662</v>
      </c>
      <c r="H17" s="36">
        <v>48393448</v>
      </c>
      <c r="I17" s="36">
        <v>12316881.129999999</v>
      </c>
      <c r="J17" s="36">
        <v>10090881.529999999</v>
      </c>
      <c r="K17" s="36">
        <v>6258486.3699999992</v>
      </c>
    </row>
    <row r="18" spans="1:11">
      <c r="A18" s="33" t="s">
        <v>98</v>
      </c>
      <c r="B18" s="36">
        <v>28059807</v>
      </c>
      <c r="C18" s="36">
        <v>20609806</v>
      </c>
      <c r="D18" s="36">
        <v>35561680</v>
      </c>
      <c r="E18" s="36">
        <v>51439201</v>
      </c>
      <c r="F18" s="36">
        <v>14513337</v>
      </c>
      <c r="G18" s="36">
        <v>22211870</v>
      </c>
      <c r="H18" s="36">
        <v>4771452</v>
      </c>
      <c r="I18" s="36">
        <v>42233184.329999998</v>
      </c>
      <c r="J18" s="36">
        <v>23859437.209999997</v>
      </c>
      <c r="K18" s="36">
        <v>14886032.710000001</v>
      </c>
    </row>
    <row r="19" spans="1:11">
      <c r="A19" s="33" t="s">
        <v>99</v>
      </c>
      <c r="B19" s="36">
        <v>23501267</v>
      </c>
      <c r="C19" s="36">
        <v>26089773</v>
      </c>
      <c r="D19" s="36">
        <v>41357775</v>
      </c>
      <c r="E19" s="36">
        <v>62079461</v>
      </c>
      <c r="F19" s="36">
        <v>46281459</v>
      </c>
      <c r="G19" s="36">
        <v>43177064</v>
      </c>
      <c r="H19" s="36">
        <v>35976682</v>
      </c>
      <c r="I19" s="36">
        <v>40327207.729999997</v>
      </c>
      <c r="J19" s="36">
        <v>38962430.539999999</v>
      </c>
      <c r="K19" s="36">
        <v>25375107.869999997</v>
      </c>
    </row>
    <row r="20" spans="1:11">
      <c r="A20" s="33" t="s">
        <v>100</v>
      </c>
      <c r="B20" s="36">
        <v>0</v>
      </c>
      <c r="C20" s="36">
        <v>0</v>
      </c>
      <c r="D20" s="36">
        <v>25896</v>
      </c>
      <c r="E20" s="36">
        <v>124424</v>
      </c>
      <c r="F20" s="36">
        <v>29154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>
      <c r="A21" s="33" t="s">
        <v>101</v>
      </c>
      <c r="B21" s="36">
        <v>42749832</v>
      </c>
      <c r="C21" s="36">
        <v>18927527</v>
      </c>
      <c r="D21" s="36">
        <v>35863622</v>
      </c>
      <c r="E21" s="36">
        <v>69320655</v>
      </c>
      <c r="F21" s="36">
        <v>26921423</v>
      </c>
      <c r="G21" s="36">
        <v>29843264</v>
      </c>
      <c r="H21" s="36">
        <v>24527570</v>
      </c>
      <c r="I21" s="36">
        <v>40962473.659999996</v>
      </c>
      <c r="J21" s="36">
        <v>28250435.450000003</v>
      </c>
      <c r="K21" s="36">
        <v>19434538.25</v>
      </c>
    </row>
    <row r="22" spans="1:11">
      <c r="A22" s="33" t="s">
        <v>102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>
      <c r="A23" s="33" t="s">
        <v>103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>
      <c r="A24" s="33" t="s">
        <v>104</v>
      </c>
      <c r="B24" s="36">
        <v>104590058</v>
      </c>
      <c r="C24" s="36">
        <v>55321786</v>
      </c>
      <c r="D24" s="36">
        <v>93874114</v>
      </c>
      <c r="E24" s="36">
        <v>102567807</v>
      </c>
      <c r="F24" s="36">
        <v>88816447</v>
      </c>
      <c r="G24" s="36">
        <v>58598499</v>
      </c>
      <c r="H24" s="36">
        <v>49229991</v>
      </c>
      <c r="I24" s="36">
        <v>50191725.279999994</v>
      </c>
      <c r="J24" s="36">
        <v>31014915.91</v>
      </c>
      <c r="K24" s="36">
        <v>17006930.07</v>
      </c>
    </row>
    <row r="25" spans="1:11">
      <c r="A25" s="33" t="s">
        <v>105</v>
      </c>
      <c r="B25" s="36">
        <v>57814651</v>
      </c>
      <c r="C25" s="36">
        <v>31390469</v>
      </c>
      <c r="D25" s="36">
        <v>52135742</v>
      </c>
      <c r="E25" s="36">
        <v>75166609</v>
      </c>
      <c r="F25" s="36">
        <v>24788149</v>
      </c>
      <c r="G25" s="36">
        <v>32663590</v>
      </c>
      <c r="H25" s="36">
        <v>15509637</v>
      </c>
      <c r="I25" s="36">
        <v>41367240.32</v>
      </c>
      <c r="J25" s="36">
        <v>21140128.490000002</v>
      </c>
      <c r="K25" s="36">
        <v>11993023.6</v>
      </c>
    </row>
    <row r="26" spans="1:11">
      <c r="A26" s="33" t="s">
        <v>106</v>
      </c>
      <c r="B26" s="36">
        <v>913</v>
      </c>
      <c r="C26" s="36">
        <v>0</v>
      </c>
      <c r="D26" s="36">
        <v>1291</v>
      </c>
      <c r="E26" s="36">
        <v>168584</v>
      </c>
      <c r="F26" s="36">
        <v>127077</v>
      </c>
      <c r="G26" s="36">
        <v>172335</v>
      </c>
      <c r="H26" s="36">
        <v>288123</v>
      </c>
      <c r="I26" s="36">
        <v>296383.94</v>
      </c>
      <c r="J26" s="36">
        <v>617143.41</v>
      </c>
      <c r="K26" s="36">
        <v>260912.61000000002</v>
      </c>
    </row>
    <row r="27" spans="1:11">
      <c r="A27" s="33" t="s">
        <v>107</v>
      </c>
      <c r="B27" s="36">
        <v>62394204</v>
      </c>
      <c r="C27" s="36">
        <v>38500189</v>
      </c>
      <c r="D27" s="36">
        <v>64903313</v>
      </c>
      <c r="E27" s="36">
        <v>76674845</v>
      </c>
      <c r="F27" s="36">
        <v>59113704</v>
      </c>
      <c r="G27" s="36">
        <v>46641569</v>
      </c>
      <c r="H27" s="36">
        <v>49023865</v>
      </c>
      <c r="I27" s="36">
        <v>26760661.670000002</v>
      </c>
      <c r="J27" s="36">
        <v>19687433.66</v>
      </c>
      <c r="K27" s="36">
        <v>17454687.93</v>
      </c>
    </row>
    <row r="28" spans="1:11">
      <c r="A28" s="33" t="s">
        <v>108</v>
      </c>
      <c r="B28" s="36">
        <v>14992</v>
      </c>
      <c r="C28" s="36">
        <v>15561</v>
      </c>
      <c r="D28" s="36">
        <v>19786</v>
      </c>
      <c r="E28" s="36">
        <v>70114</v>
      </c>
      <c r="F28" s="36">
        <v>103084</v>
      </c>
      <c r="G28" s="36">
        <v>108145</v>
      </c>
      <c r="H28" s="36">
        <v>159648</v>
      </c>
      <c r="I28" s="36">
        <v>293277.71999999997</v>
      </c>
      <c r="J28" s="36">
        <v>252898.46</v>
      </c>
      <c r="K28" s="36">
        <v>134289.22</v>
      </c>
    </row>
    <row r="29" spans="1:11">
      <c r="A29" s="33" t="s">
        <v>109</v>
      </c>
      <c r="B29" s="36">
        <v>84725432</v>
      </c>
      <c r="C29" s="36">
        <v>40792981</v>
      </c>
      <c r="D29" s="36">
        <v>74792785</v>
      </c>
      <c r="E29" s="36">
        <v>105784527</v>
      </c>
      <c r="F29" s="36">
        <v>45183308</v>
      </c>
      <c r="G29" s="36">
        <v>48204769</v>
      </c>
      <c r="H29" s="36">
        <v>47222397</v>
      </c>
      <c r="I29" s="36">
        <v>47376779.530000001</v>
      </c>
      <c r="J29" s="36">
        <v>30387711.219999999</v>
      </c>
      <c r="K29" s="36">
        <v>15710345.530000001</v>
      </c>
    </row>
    <row r="30" spans="1:11">
      <c r="A30" s="33" t="s">
        <v>110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>
      <c r="A31" s="33" t="s">
        <v>111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>
      <c r="A32" s="33"/>
      <c r="B32" s="36"/>
      <c r="C32" s="36"/>
      <c r="D32" s="36"/>
      <c r="E32" s="36"/>
      <c r="F32" s="36"/>
      <c r="G32" s="36"/>
      <c r="H32" s="36"/>
      <c r="I32" s="10"/>
    </row>
    <row r="33" spans="1:11">
      <c r="A33" s="35" t="s">
        <v>112</v>
      </c>
      <c r="B33" s="37">
        <f t="shared" ref="B33:G33" si="0">SUM(B7:B31)</f>
        <v>474391804</v>
      </c>
      <c r="C33" s="37">
        <f t="shared" si="0"/>
        <v>308374494</v>
      </c>
      <c r="D33" s="37">
        <f t="shared" si="0"/>
        <v>567225962</v>
      </c>
      <c r="E33" s="37">
        <f t="shared" si="0"/>
        <v>821042473</v>
      </c>
      <c r="F33" s="37">
        <f t="shared" si="0"/>
        <v>496572185</v>
      </c>
      <c r="G33" s="37">
        <f t="shared" si="0"/>
        <v>478831011</v>
      </c>
      <c r="H33" s="37">
        <f>SUM(H7:H31)</f>
        <v>437758520</v>
      </c>
      <c r="I33" s="37">
        <f>SUM(I7:I31)</f>
        <v>527303728.73000002</v>
      </c>
      <c r="J33" s="37">
        <f>SUM(J7:J31)</f>
        <v>788497172.26999998</v>
      </c>
      <c r="K33" s="37">
        <f>SUM(K7:K31)</f>
        <v>349226339.69000006</v>
      </c>
    </row>
    <row r="34" spans="1:11">
      <c r="B34" s="10"/>
      <c r="C34" s="10"/>
      <c r="D34" s="10"/>
      <c r="E34" s="10"/>
      <c r="F34" s="10"/>
      <c r="G34" s="10"/>
      <c r="H34" s="10"/>
      <c r="I34" s="10"/>
    </row>
    <row r="40" spans="1:11">
      <c r="A40" s="5" t="s">
        <v>114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50" t="s">
        <v>153</v>
      </c>
      <c r="B41" s="45"/>
      <c r="C41" s="45"/>
      <c r="D41" s="45"/>
      <c r="E41" s="45"/>
      <c r="F41" s="45"/>
      <c r="G41" s="45"/>
      <c r="H41" s="45"/>
      <c r="I41" s="45"/>
    </row>
    <row r="43" spans="1:11">
      <c r="A43" s="11" t="s">
        <v>142</v>
      </c>
    </row>
    <row r="44" spans="1:11">
      <c r="A44" s="10" t="s">
        <v>115</v>
      </c>
    </row>
    <row r="46" spans="1:11">
      <c r="A46" s="11" t="s">
        <v>140</v>
      </c>
    </row>
    <row r="47" spans="1:11">
      <c r="A47" s="10" t="s">
        <v>116</v>
      </c>
    </row>
    <row r="48" spans="1:11">
      <c r="A48" s="10" t="s">
        <v>117</v>
      </c>
    </row>
    <row r="49" spans="1:9">
      <c r="A49" s="10" t="s">
        <v>118</v>
      </c>
    </row>
    <row r="50" spans="1:9">
      <c r="A50" s="10" t="s">
        <v>119</v>
      </c>
    </row>
    <row r="51" spans="1:9">
      <c r="A51" s="10" t="s">
        <v>120</v>
      </c>
    </row>
    <row r="53" spans="1:9">
      <c r="A53" s="10" t="s">
        <v>121</v>
      </c>
    </row>
    <row r="55" spans="1:9">
      <c r="A55" s="11" t="s">
        <v>141</v>
      </c>
    </row>
    <row r="56" spans="1:9">
      <c r="A56" s="10" t="s">
        <v>282</v>
      </c>
    </row>
    <row r="61" spans="1:9">
      <c r="G61" s="234"/>
      <c r="H61" s="234"/>
      <c r="I61" s="18"/>
    </row>
    <row r="62" spans="1:9">
      <c r="F62" s="14"/>
      <c r="G62" s="14"/>
      <c r="H62" s="14"/>
      <c r="I62" s="14"/>
    </row>
    <row r="63" spans="1:9">
      <c r="F63" s="14"/>
      <c r="G63" s="14"/>
      <c r="H63" s="14"/>
      <c r="I63" s="14"/>
    </row>
    <row r="64" spans="1:9">
      <c r="F64" s="14"/>
      <c r="G64" s="14"/>
      <c r="H64" s="14"/>
      <c r="I64" s="14"/>
    </row>
    <row r="65" spans="6:9">
      <c r="F65" s="14"/>
      <c r="G65" s="14"/>
      <c r="H65" s="14"/>
      <c r="I65" s="14"/>
    </row>
    <row r="66" spans="6:9">
      <c r="F66" s="14"/>
      <c r="G66" s="14"/>
      <c r="H66" s="14"/>
      <c r="I66" s="14"/>
    </row>
    <row r="68" spans="6:9">
      <c r="F68" s="14"/>
      <c r="G68" s="14"/>
      <c r="H68" s="14"/>
      <c r="I68" s="14"/>
    </row>
    <row r="69" spans="6:9">
      <c r="F69" s="14"/>
      <c r="G69" s="14"/>
      <c r="H69" s="14"/>
      <c r="I69" s="14"/>
    </row>
    <row r="70" spans="6:9">
      <c r="F70" s="14"/>
      <c r="G70" s="14"/>
      <c r="H70" s="14"/>
      <c r="I70" s="14"/>
    </row>
    <row r="71" spans="6:9">
      <c r="F71" s="14"/>
      <c r="G71" s="14"/>
      <c r="H71" s="14"/>
      <c r="I71" s="14"/>
    </row>
    <row r="72" spans="6:9">
      <c r="F72" s="14"/>
      <c r="G72" s="14"/>
      <c r="H72" s="14"/>
      <c r="I72" s="14"/>
    </row>
    <row r="73" spans="6:9">
      <c r="F73" s="14"/>
      <c r="G73" s="14"/>
      <c r="H73" s="14"/>
      <c r="I73" s="14"/>
    </row>
    <row r="74" spans="6:9">
      <c r="F74" s="14"/>
    </row>
    <row r="75" spans="6:9">
      <c r="F75" s="14"/>
      <c r="G75" s="14"/>
      <c r="H75" s="14"/>
      <c r="I75" s="14"/>
    </row>
    <row r="78" spans="6:9">
      <c r="F78" s="14"/>
      <c r="G78" s="14"/>
      <c r="H78" s="14"/>
      <c r="I78" s="14"/>
    </row>
    <row r="79" spans="6:9">
      <c r="F79" s="14"/>
      <c r="G79" s="14"/>
      <c r="H79" s="14"/>
      <c r="I79" s="14"/>
    </row>
    <row r="80" spans="6:9">
      <c r="F80" s="14"/>
      <c r="G80" s="14"/>
      <c r="H80" s="14"/>
      <c r="I80" s="14"/>
    </row>
    <row r="81" spans="6:9">
      <c r="F81" s="14"/>
      <c r="G81" s="14"/>
      <c r="H81" s="14"/>
      <c r="I81" s="14"/>
    </row>
    <row r="82" spans="6:9">
      <c r="F82" s="14"/>
      <c r="G82" s="14"/>
      <c r="H82" s="14"/>
      <c r="I82" s="14"/>
    </row>
    <row r="83" spans="6:9">
      <c r="F83" s="14"/>
      <c r="G83" s="14"/>
      <c r="H83" s="14"/>
      <c r="I83" s="14"/>
    </row>
    <row r="87" spans="6:9">
      <c r="F87" s="14"/>
      <c r="G87" s="14"/>
      <c r="H87" s="14"/>
      <c r="I87" s="14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B33:I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K45"/>
  <sheetViews>
    <sheetView zoomScale="85" zoomScaleNormal="85" workbookViewId="0">
      <selection activeCell="P17" sqref="P17"/>
    </sheetView>
  </sheetViews>
  <sheetFormatPr baseColWidth="10" defaultColWidth="11.5703125" defaultRowHeight="12"/>
  <cols>
    <col min="1" max="1" width="19" style="10" customWidth="1"/>
    <col min="2" max="5" width="16.42578125" style="18" customWidth="1"/>
    <col min="6" max="9" width="16.42578125" style="12" customWidth="1"/>
    <col min="10" max="11" width="16.42578125" style="10" customWidth="1"/>
    <col min="12" max="16384" width="11.5703125" style="10"/>
  </cols>
  <sheetData>
    <row r="1" spans="1:11" ht="15">
      <c r="A1" s="34" t="s">
        <v>235</v>
      </c>
    </row>
    <row r="2" spans="1:11" ht="15">
      <c r="A2" s="34" t="s">
        <v>124</v>
      </c>
    </row>
    <row r="3" spans="1:11">
      <c r="A3" s="33" t="s">
        <v>86</v>
      </c>
      <c r="G3" s="28"/>
      <c r="H3" s="28"/>
    </row>
    <row r="4" spans="1:11" s="54" customFormat="1">
      <c r="A4" s="58"/>
      <c r="B4" s="76"/>
      <c r="C4" s="76"/>
      <c r="D4" s="76"/>
      <c r="E4" s="76"/>
      <c r="F4" s="57"/>
      <c r="G4" s="77"/>
      <c r="H4" s="77"/>
      <c r="I4" s="57"/>
    </row>
    <row r="6" spans="1:11">
      <c r="E6" s="12"/>
    </row>
    <row r="7" spans="1:11">
      <c r="A7" s="186" t="s">
        <v>234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1885446.8577241739</v>
      </c>
      <c r="C8" s="36">
        <v>2604136.0375251225</v>
      </c>
      <c r="D8" s="36">
        <v>2802081.8990824148</v>
      </c>
      <c r="E8" s="36">
        <v>2758912.084381836</v>
      </c>
      <c r="F8" s="36">
        <v>2598937.7619712553</v>
      </c>
      <c r="G8" s="36">
        <v>1825791.6429200002</v>
      </c>
      <c r="H8" s="36">
        <v>1956936.3164799998</v>
      </c>
      <c r="I8" s="36">
        <v>2181076.9615000002</v>
      </c>
      <c r="J8" s="36">
        <v>1553502.3721999999</v>
      </c>
      <c r="K8" s="36">
        <v>150377.34519999998</v>
      </c>
    </row>
    <row r="9" spans="1:11">
      <c r="A9" s="33" t="s">
        <v>88</v>
      </c>
      <c r="B9" s="36">
        <v>7656222.469328573</v>
      </c>
      <c r="C9" s="36">
        <v>7271730.0195494294</v>
      </c>
      <c r="D9" s="36">
        <v>8097946.9850280313</v>
      </c>
      <c r="E9" s="36">
        <v>9392414.2086814065</v>
      </c>
      <c r="F9" s="36">
        <v>10256307.121006878</v>
      </c>
      <c r="G9" s="36">
        <v>12277707.738180002</v>
      </c>
      <c r="H9" s="36">
        <v>13685005.948799999</v>
      </c>
      <c r="I9" s="36">
        <v>16128823.085964302</v>
      </c>
      <c r="J9" s="36">
        <v>19098014.896213755</v>
      </c>
      <c r="K9" s="36">
        <v>1328083.7389999998</v>
      </c>
    </row>
    <row r="10" spans="1:11">
      <c r="A10" s="33" t="s">
        <v>89</v>
      </c>
      <c r="B10" s="36">
        <v>7312841.2329840008</v>
      </c>
      <c r="C10" s="36">
        <v>4901382.6419947008</v>
      </c>
      <c r="D10" s="36">
        <v>6571717.9971504146</v>
      </c>
      <c r="E10" s="36">
        <v>7718362.3780964613</v>
      </c>
      <c r="F10" s="36">
        <v>7755266.2230911357</v>
      </c>
      <c r="G10" s="36">
        <v>9241030.0819799993</v>
      </c>
      <c r="H10" s="36">
        <v>9635277.1273599993</v>
      </c>
      <c r="I10" s="36">
        <v>10886734.440749506</v>
      </c>
      <c r="J10" s="36">
        <v>12727727.68325145</v>
      </c>
      <c r="K10" s="36">
        <v>1196268.6381999999</v>
      </c>
    </row>
    <row r="11" spans="1:11">
      <c r="A11" s="33" t="s">
        <v>90</v>
      </c>
      <c r="B11" s="36">
        <v>11777471.507764734</v>
      </c>
      <c r="C11" s="36">
        <v>13171182.898758335</v>
      </c>
      <c r="D11" s="36">
        <v>17153291.72868719</v>
      </c>
      <c r="E11" s="36">
        <v>18448408.87328168</v>
      </c>
      <c r="F11" s="36">
        <v>18923925.400259413</v>
      </c>
      <c r="G11" s="36">
        <v>21230830.52208</v>
      </c>
      <c r="H11" s="36">
        <v>20798111.013280001</v>
      </c>
      <c r="I11" s="36">
        <v>25913730.64844257</v>
      </c>
      <c r="J11" s="36">
        <v>31496327.391209595</v>
      </c>
      <c r="K11" s="36">
        <v>1990709.7014000001</v>
      </c>
    </row>
    <row r="12" spans="1:11">
      <c r="A12" s="33" t="s">
        <v>91</v>
      </c>
      <c r="B12" s="36">
        <v>6863988.4434866421</v>
      </c>
      <c r="C12" s="36">
        <v>4986369.0543342577</v>
      </c>
      <c r="D12" s="36">
        <v>7957769.1972676329</v>
      </c>
      <c r="E12" s="36">
        <v>8454082.1447049789</v>
      </c>
      <c r="F12" s="36">
        <v>9082065.8306906074</v>
      </c>
      <c r="G12" s="36">
        <v>9929504.8179599997</v>
      </c>
      <c r="H12" s="36">
        <v>10169321.679839998</v>
      </c>
      <c r="I12" s="36">
        <v>11031189.389992861</v>
      </c>
      <c r="J12" s="36">
        <v>11082766.354011515</v>
      </c>
      <c r="K12" s="36">
        <v>573423.60060000001</v>
      </c>
    </row>
    <row r="13" spans="1:11">
      <c r="A13" s="33" t="s">
        <v>92</v>
      </c>
      <c r="B13" s="36">
        <v>13324471.013770783</v>
      </c>
      <c r="C13" s="36">
        <v>13318849.086986749</v>
      </c>
      <c r="D13" s="36">
        <v>15049567.406510746</v>
      </c>
      <c r="E13" s="36">
        <v>15557516.712760732</v>
      </c>
      <c r="F13" s="36">
        <v>15852389.235077644</v>
      </c>
      <c r="G13" s="36">
        <v>15830478.344440002</v>
      </c>
      <c r="H13" s="36">
        <v>16642735.962239999</v>
      </c>
      <c r="I13" s="36">
        <v>17557258.990963858</v>
      </c>
      <c r="J13" s="36">
        <v>21977352.859856691</v>
      </c>
      <c r="K13" s="36">
        <v>851711.80859999987</v>
      </c>
    </row>
    <row r="14" spans="1:11">
      <c r="A14" s="33" t="s">
        <v>93</v>
      </c>
      <c r="B14" s="36">
        <v>11300.060776316483</v>
      </c>
      <c r="C14" s="36">
        <v>11245.963526444284</v>
      </c>
      <c r="D14" s="36">
        <v>22428.265658171251</v>
      </c>
      <c r="E14" s="36">
        <v>5088.0357128230453</v>
      </c>
      <c r="F14" s="36">
        <v>7579.0649344109852</v>
      </c>
      <c r="G14" s="36">
        <v>17516.543239999999</v>
      </c>
      <c r="H14" s="36">
        <v>13644.296479999999</v>
      </c>
      <c r="I14" s="36">
        <v>32464.558280000001</v>
      </c>
      <c r="J14" s="36">
        <v>28794.993199999997</v>
      </c>
      <c r="K14" s="36">
        <v>733.5</v>
      </c>
    </row>
    <row r="15" spans="1:11">
      <c r="A15" s="33" t="s">
        <v>94</v>
      </c>
      <c r="B15" s="36">
        <v>8335537.8569511361</v>
      </c>
      <c r="C15" s="36">
        <v>8329096.1438863734</v>
      </c>
      <c r="D15" s="36">
        <v>7606100.1849861285</v>
      </c>
      <c r="E15" s="36">
        <v>9659696.4300015625</v>
      </c>
      <c r="F15" s="36">
        <v>10939122.498419806</v>
      </c>
      <c r="G15" s="36">
        <v>12387522.480200002</v>
      </c>
      <c r="H15" s="36">
        <v>11999324.112959998</v>
      </c>
      <c r="I15" s="36">
        <v>13624297.120202912</v>
      </c>
      <c r="J15" s="36">
        <v>16881595.995758295</v>
      </c>
      <c r="K15" s="36">
        <v>892454.9267999999</v>
      </c>
    </row>
    <row r="16" spans="1:11">
      <c r="A16" s="33" t="s">
        <v>95</v>
      </c>
      <c r="B16" s="36">
        <v>5581649.2709796997</v>
      </c>
      <c r="C16" s="36">
        <v>5155731.3510648236</v>
      </c>
      <c r="D16" s="36">
        <v>5154738.7779010274</v>
      </c>
      <c r="E16" s="36">
        <v>7840591.8007516256</v>
      </c>
      <c r="F16" s="36">
        <v>7771474.6991853416</v>
      </c>
      <c r="G16" s="36">
        <v>8466063.7667800002</v>
      </c>
      <c r="H16" s="36">
        <v>8703169.9118399993</v>
      </c>
      <c r="I16" s="36">
        <v>9920096.3440767042</v>
      </c>
      <c r="J16" s="36">
        <v>10845170.553095507</v>
      </c>
      <c r="K16" s="36">
        <v>350472.46139999997</v>
      </c>
    </row>
    <row r="17" spans="1:11">
      <c r="A17" s="33" t="s">
        <v>96</v>
      </c>
      <c r="B17" s="36">
        <v>2463420.5479415776</v>
      </c>
      <c r="C17" s="36">
        <v>1329665.642055142</v>
      </c>
      <c r="D17" s="36">
        <v>1515454.0002538557</v>
      </c>
      <c r="E17" s="36">
        <v>1702369.8013526185</v>
      </c>
      <c r="F17" s="36">
        <v>2326784.9731547069</v>
      </c>
      <c r="G17" s="36">
        <v>2581905.7791999998</v>
      </c>
      <c r="H17" s="36">
        <v>2938348.1512000002</v>
      </c>
      <c r="I17" s="36">
        <v>3535871.7847857946</v>
      </c>
      <c r="J17" s="36">
        <v>3365550.1730587832</v>
      </c>
      <c r="K17" s="36">
        <v>135444.84999999998</v>
      </c>
    </row>
    <row r="18" spans="1:11">
      <c r="A18" s="33" t="s">
        <v>97</v>
      </c>
      <c r="B18" s="36">
        <v>3429872.9844797268</v>
      </c>
      <c r="C18" s="36">
        <v>3060716.5959932036</v>
      </c>
      <c r="D18" s="36">
        <v>4025571.4172085314</v>
      </c>
      <c r="E18" s="36">
        <v>4414770.3028009674</v>
      </c>
      <c r="F18" s="36">
        <v>3968745.9335675007</v>
      </c>
      <c r="G18" s="36">
        <v>5200478.4551406</v>
      </c>
      <c r="H18" s="36">
        <v>5010835.9271999998</v>
      </c>
      <c r="I18" s="36">
        <v>7247308.4467009911</v>
      </c>
      <c r="J18" s="36">
        <v>6947433.0747984387</v>
      </c>
      <c r="K18" s="36">
        <v>315342.66879999993</v>
      </c>
    </row>
    <row r="19" spans="1:11">
      <c r="A19" s="33" t="s">
        <v>98</v>
      </c>
      <c r="B19" s="36">
        <v>4444856.7729877736</v>
      </c>
      <c r="C19" s="36">
        <v>4159594.2536357469</v>
      </c>
      <c r="D19" s="36">
        <v>6139814.2762503335</v>
      </c>
      <c r="E19" s="36">
        <v>6393963.5306224655</v>
      </c>
      <c r="F19" s="36">
        <v>7345486.7249576561</v>
      </c>
      <c r="G19" s="36">
        <v>7856575.2497799993</v>
      </c>
      <c r="H19" s="36">
        <v>8534969.0248000007</v>
      </c>
      <c r="I19" s="36">
        <v>8708975.1152234748</v>
      </c>
      <c r="J19" s="36">
        <v>11553465.403522396</v>
      </c>
      <c r="K19" s="36">
        <v>1642526.2546000001</v>
      </c>
    </row>
    <row r="20" spans="1:11">
      <c r="A20" s="33" t="s">
        <v>99</v>
      </c>
      <c r="B20" s="36">
        <v>9710945.0055526961</v>
      </c>
      <c r="C20" s="36">
        <v>10380841.300382096</v>
      </c>
      <c r="D20" s="36">
        <v>11409208.843352167</v>
      </c>
      <c r="E20" s="36">
        <v>12095515.775883485</v>
      </c>
      <c r="F20" s="36">
        <v>13367456.898452088</v>
      </c>
      <c r="G20" s="36">
        <v>13543384.77472</v>
      </c>
      <c r="H20" s="36">
        <v>14627549.89536</v>
      </c>
      <c r="I20" s="36">
        <v>16296320.475885883</v>
      </c>
      <c r="J20" s="36">
        <v>17911957.774550453</v>
      </c>
      <c r="K20" s="36">
        <v>1515008.156</v>
      </c>
    </row>
    <row r="21" spans="1:11">
      <c r="A21" s="33" t="s">
        <v>100</v>
      </c>
      <c r="B21" s="36">
        <v>1059665.7928002398</v>
      </c>
      <c r="C21" s="36">
        <v>1423706.9451710866</v>
      </c>
      <c r="D21" s="36">
        <v>1521519.8981679007</v>
      </c>
      <c r="E21" s="36">
        <v>1790986.4947222113</v>
      </c>
      <c r="F21" s="36">
        <v>1734978.9298764425</v>
      </c>
      <c r="G21" s="36">
        <v>1644525.1435400001</v>
      </c>
      <c r="H21" s="36">
        <v>2044499.3359999999</v>
      </c>
      <c r="I21" s="36">
        <v>2820409.0690200003</v>
      </c>
      <c r="J21" s="36">
        <v>2966129.0277999998</v>
      </c>
      <c r="K21" s="36">
        <v>265901.08499999996</v>
      </c>
    </row>
    <row r="22" spans="1:11">
      <c r="A22" s="33" t="s">
        <v>101</v>
      </c>
      <c r="B22" s="36">
        <v>7667101.5063055521</v>
      </c>
      <c r="C22" s="36">
        <v>7801763.2186738746</v>
      </c>
      <c r="D22" s="36">
        <v>9431368.2414579075</v>
      </c>
      <c r="E22" s="36">
        <v>11380129.476038987</v>
      </c>
      <c r="F22" s="36">
        <v>11202302.463171164</v>
      </c>
      <c r="G22" s="36">
        <v>12173083.610840002</v>
      </c>
      <c r="H22" s="36">
        <v>13035986.717759999</v>
      </c>
      <c r="I22" s="36">
        <v>15291867.604836276</v>
      </c>
      <c r="J22" s="36">
        <v>17669817.768113412</v>
      </c>
      <c r="K22" s="36">
        <v>1135810.6994</v>
      </c>
    </row>
    <row r="23" spans="1:11">
      <c r="A23" s="33" t="s">
        <v>102</v>
      </c>
      <c r="B23" s="36">
        <v>418151.15014961758</v>
      </c>
      <c r="C23" s="36">
        <v>477062.15524675179</v>
      </c>
      <c r="D23" s="36">
        <v>114580.23345233868</v>
      </c>
      <c r="E23" s="36">
        <v>488981.38280839717</v>
      </c>
      <c r="F23" s="36">
        <v>589887.75891903555</v>
      </c>
      <c r="G23" s="36">
        <v>414056.74178000004</v>
      </c>
      <c r="H23" s="36">
        <v>465466.93167999998</v>
      </c>
      <c r="I23" s="36">
        <v>486812.70973999996</v>
      </c>
      <c r="J23" s="36">
        <v>105507.45499999999</v>
      </c>
      <c r="K23" s="36">
        <v>0</v>
      </c>
    </row>
    <row r="24" spans="1:11">
      <c r="A24" s="33" t="s">
        <v>103</v>
      </c>
      <c r="B24" s="36">
        <v>1503559.6201049828</v>
      </c>
      <c r="C24" s="36">
        <v>1815498.6870035345</v>
      </c>
      <c r="D24" s="36">
        <v>1929867.6567431935</v>
      </c>
      <c r="E24" s="36">
        <v>2087314.4489031448</v>
      </c>
      <c r="F24" s="36">
        <v>2339768.8466951731</v>
      </c>
      <c r="G24" s="36">
        <v>3449171.4610600001</v>
      </c>
      <c r="H24" s="36">
        <v>3695676.7881599995</v>
      </c>
      <c r="I24" s="36">
        <v>5477205.2553400006</v>
      </c>
      <c r="J24" s="36">
        <v>6487307.2529999996</v>
      </c>
      <c r="K24" s="36">
        <v>119655.36599999999</v>
      </c>
    </row>
    <row r="25" spans="1:11">
      <c r="A25" s="33" t="s">
        <v>104</v>
      </c>
      <c r="B25" s="36">
        <v>3869806.3761030934</v>
      </c>
      <c r="C25" s="36">
        <v>5234421.1746665835</v>
      </c>
      <c r="D25" s="36">
        <v>5892959.7344155908</v>
      </c>
      <c r="E25" s="36">
        <v>5043318.7105122404</v>
      </c>
      <c r="F25" s="36">
        <v>7083829.589219776</v>
      </c>
      <c r="G25" s="36">
        <v>6106276.6426799996</v>
      </c>
      <c r="H25" s="36">
        <v>5141307.7097599991</v>
      </c>
      <c r="I25" s="36">
        <v>4226999.2460777536</v>
      </c>
      <c r="J25" s="36">
        <v>5399259.2478026208</v>
      </c>
      <c r="K25" s="36">
        <v>726740.16179999989</v>
      </c>
    </row>
    <row r="26" spans="1:11">
      <c r="A26" s="33" t="s">
        <v>105</v>
      </c>
      <c r="B26" s="36">
        <v>3960317.6947935098</v>
      </c>
      <c r="C26" s="36">
        <v>3923245.1533731665</v>
      </c>
      <c r="D26" s="36">
        <v>4310321.7462664228</v>
      </c>
      <c r="E26" s="36">
        <v>4398577.190780038</v>
      </c>
      <c r="F26" s="36">
        <v>5657187.9169113589</v>
      </c>
      <c r="G26" s="36">
        <v>6066630.1240999997</v>
      </c>
      <c r="H26" s="36">
        <v>6336432.3414399996</v>
      </c>
      <c r="I26" s="36">
        <v>7168904.5220202953</v>
      </c>
      <c r="J26" s="36">
        <v>9040124.863637343</v>
      </c>
      <c r="K26" s="36">
        <v>565149.68799999997</v>
      </c>
    </row>
    <row r="27" spans="1:11">
      <c r="A27" s="33" t="s">
        <v>106</v>
      </c>
      <c r="B27" s="36">
        <v>5402052.7953502769</v>
      </c>
      <c r="C27" s="36">
        <v>5344138.6462381808</v>
      </c>
      <c r="D27" s="36">
        <v>5285281.432479511</v>
      </c>
      <c r="E27" s="36">
        <v>5159013.5264978996</v>
      </c>
      <c r="F27" s="36">
        <v>6323145.0950636603</v>
      </c>
      <c r="G27" s="36">
        <v>6287323.9515400007</v>
      </c>
      <c r="H27" s="36">
        <v>7264707.2099199994</v>
      </c>
      <c r="I27" s="36">
        <v>8552181.8688560091</v>
      </c>
      <c r="J27" s="36">
        <v>7859622.1596505083</v>
      </c>
      <c r="K27" s="36">
        <v>499919.95679999993</v>
      </c>
    </row>
    <row r="28" spans="1:11">
      <c r="A28" s="33" t="s">
        <v>107</v>
      </c>
      <c r="B28" s="36">
        <v>7046240.7818319406</v>
      </c>
      <c r="C28" s="36">
        <v>7291241.7582965214</v>
      </c>
      <c r="D28" s="36">
        <v>14325726.961119816</v>
      </c>
      <c r="E28" s="36">
        <v>13516184.16526149</v>
      </c>
      <c r="F28" s="36">
        <v>13686427.053516259</v>
      </c>
      <c r="G28" s="36">
        <v>10491345.324599998</v>
      </c>
      <c r="H28" s="36">
        <v>11003674.13136</v>
      </c>
      <c r="I28" s="36">
        <v>13574740.937457208</v>
      </c>
      <c r="J28" s="36">
        <v>15271857.079606745</v>
      </c>
      <c r="K28" s="36">
        <v>1760845.918666</v>
      </c>
    </row>
    <row r="29" spans="1:11">
      <c r="A29" s="33" t="s">
        <v>108</v>
      </c>
      <c r="B29" s="36">
        <v>1033820.424048265</v>
      </c>
      <c r="C29" s="36">
        <v>664529.97573027725</v>
      </c>
      <c r="D29" s="36">
        <v>927993.41310510365</v>
      </c>
      <c r="E29" s="36">
        <v>869382.4310984239</v>
      </c>
      <c r="F29" s="36">
        <v>949736.02802175866</v>
      </c>
      <c r="G29" s="36">
        <v>913443.64188000001</v>
      </c>
      <c r="H29" s="36">
        <v>2103074.92368</v>
      </c>
      <c r="I29" s="36">
        <v>1017700.4660600001</v>
      </c>
      <c r="J29" s="36">
        <v>1363104.8432</v>
      </c>
      <c r="K29" s="36">
        <v>2934</v>
      </c>
    </row>
    <row r="30" spans="1:11">
      <c r="A30" s="33" t="s">
        <v>109</v>
      </c>
      <c r="B30" s="36">
        <v>3146142.814792308</v>
      </c>
      <c r="C30" s="36">
        <v>3207876.5915867663</v>
      </c>
      <c r="D30" s="36">
        <v>4802513.511701487</v>
      </c>
      <c r="E30" s="36">
        <v>4102959.3104283637</v>
      </c>
      <c r="F30" s="36">
        <v>4833596.6362122968</v>
      </c>
      <c r="G30" s="36">
        <v>4411779.5142200002</v>
      </c>
      <c r="H30" s="36">
        <v>5212809.5318400003</v>
      </c>
      <c r="I30" s="36">
        <v>6004016.6466623656</v>
      </c>
      <c r="J30" s="36">
        <v>6718108.9049864821</v>
      </c>
      <c r="K30" s="36">
        <v>1374914.4213999999</v>
      </c>
    </row>
    <row r="31" spans="1:11">
      <c r="A31" s="33" t="s">
        <v>110</v>
      </c>
      <c r="B31" s="36">
        <v>11310.414307878293</v>
      </c>
      <c r="C31" s="36">
        <v>12014.912377266814</v>
      </c>
      <c r="D31" s="36">
        <v>19463.666679419461</v>
      </c>
      <c r="E31" s="36">
        <v>19455.877442696172</v>
      </c>
      <c r="F31" s="36">
        <v>43553.030509609976</v>
      </c>
      <c r="G31" s="36">
        <v>55096.25740000001</v>
      </c>
      <c r="H31" s="36">
        <v>56406.394079999998</v>
      </c>
      <c r="I31" s="36">
        <v>56161.129980000005</v>
      </c>
      <c r="J31" s="36">
        <v>68215.5</v>
      </c>
      <c r="K31" s="36">
        <v>24776</v>
      </c>
    </row>
    <row r="32" spans="1:11">
      <c r="A32" s="33" t="s">
        <v>111</v>
      </c>
      <c r="B32" s="36">
        <v>28699.609274904571</v>
      </c>
      <c r="C32" s="36">
        <v>25915.892184152653</v>
      </c>
      <c r="D32" s="36">
        <v>46904.923492221176</v>
      </c>
      <c r="E32" s="36">
        <v>35251.343504267919</v>
      </c>
      <c r="F32" s="36">
        <v>74048.562939078285</v>
      </c>
      <c r="G32" s="36">
        <v>37294.849779999997</v>
      </c>
      <c r="H32" s="36">
        <v>40275</v>
      </c>
      <c r="I32" s="36">
        <v>41359.83698</v>
      </c>
      <c r="J32" s="36">
        <v>20881.832200000001</v>
      </c>
      <c r="K32" s="36"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</row>
    <row r="34" spans="1:11">
      <c r="A34" s="35" t="s">
        <v>112</v>
      </c>
      <c r="B34" s="37">
        <f t="shared" ref="B34:G34" si="0">SUM(B8:B32)</f>
        <v>117944893.00459036</v>
      </c>
      <c r="C34" s="37">
        <f t="shared" si="0"/>
        <v>115901956.10024057</v>
      </c>
      <c r="D34" s="37">
        <f t="shared" si="0"/>
        <v>142114192.39841759</v>
      </c>
      <c r="E34" s="37">
        <f t="shared" si="0"/>
        <v>153333246.43703079</v>
      </c>
      <c r="F34" s="37">
        <f t="shared" si="0"/>
        <v>164714004.27582407</v>
      </c>
      <c r="G34" s="37">
        <f t="shared" si="0"/>
        <v>172438817.46004063</v>
      </c>
      <c r="H34" s="37">
        <f>SUM(H8:H32)</f>
        <v>181115546.38351998</v>
      </c>
      <c r="I34" s="37">
        <f>SUM(I8:I32)</f>
        <v>207782506.65579879</v>
      </c>
      <c r="J34" s="37">
        <f>SUM(J8:J32)</f>
        <v>238439595.45972392</v>
      </c>
      <c r="K34" s="37">
        <f>SUM(K8:K32)</f>
        <v>17419204.947666001</v>
      </c>
    </row>
    <row r="35" spans="1:11">
      <c r="B35" s="10"/>
      <c r="C35" s="10"/>
      <c r="D35" s="10"/>
      <c r="E35" s="216"/>
      <c r="F35" s="216"/>
      <c r="G35" s="216"/>
      <c r="H35" s="216"/>
      <c r="I35" s="216"/>
      <c r="J35" s="216"/>
    </row>
    <row r="37" spans="1:11">
      <c r="I37" s="224"/>
      <c r="J37" s="60"/>
    </row>
    <row r="38" spans="1:11">
      <c r="J38" s="60"/>
    </row>
    <row r="39" spans="1:11">
      <c r="J39" s="6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</row>
    <row r="43" spans="1:11">
      <c r="A43" s="10" t="s">
        <v>281</v>
      </c>
    </row>
    <row r="44" spans="1:11">
      <c r="A44" s="10" t="s">
        <v>279</v>
      </c>
    </row>
    <row r="45" spans="1:11">
      <c r="A45" s="10" t="s">
        <v>158</v>
      </c>
    </row>
  </sheetData>
  <pageMargins left="0.7" right="0.7" top="0.75" bottom="0.75" header="0.3" footer="0.3"/>
  <pageSetup scale="33" orientation="landscape" r:id="rId1"/>
  <ignoredErrors>
    <ignoredError sqref="B34:J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94"/>
  <sheetViews>
    <sheetView topLeftCell="A52" workbookViewId="0">
      <selection activeCell="H91" sqref="D91:H91"/>
    </sheetView>
  </sheetViews>
  <sheetFormatPr baseColWidth="10" defaultRowHeight="15"/>
  <sheetData>
    <row r="2" spans="2:8">
      <c r="B2" s="345" t="s">
        <v>394</v>
      </c>
      <c r="C2" s="345"/>
      <c r="D2" s="345"/>
      <c r="E2" s="345"/>
      <c r="F2" s="345"/>
      <c r="G2" s="345"/>
    </row>
    <row r="3" spans="2:8">
      <c r="B3" s="345" t="s">
        <v>253</v>
      </c>
      <c r="C3" s="345"/>
      <c r="D3" s="345"/>
      <c r="E3" s="345"/>
      <c r="F3" s="345"/>
      <c r="G3" s="345"/>
    </row>
    <row r="5" spans="2:8" ht="33.75">
      <c r="B5" s="200"/>
      <c r="C5" s="201" t="s">
        <v>254</v>
      </c>
      <c r="D5" s="200" t="s">
        <v>255</v>
      </c>
      <c r="E5" s="200" t="s">
        <v>256</v>
      </c>
      <c r="F5" s="202" t="s">
        <v>257</v>
      </c>
      <c r="G5" s="202" t="s">
        <v>258</v>
      </c>
      <c r="H5" s="202" t="s">
        <v>113</v>
      </c>
    </row>
    <row r="8" spans="2:8">
      <c r="B8" s="159">
        <v>2011</v>
      </c>
      <c r="C8" s="160" t="s">
        <v>259</v>
      </c>
      <c r="D8" s="161" t="s">
        <v>260</v>
      </c>
      <c r="E8" s="161">
        <v>74.252005180000012</v>
      </c>
      <c r="F8" s="161" t="s">
        <v>85</v>
      </c>
      <c r="G8" s="162" t="s">
        <v>85</v>
      </c>
      <c r="H8" s="162">
        <f>SUM(D8:G8)</f>
        <v>74.252005180000012</v>
      </c>
    </row>
    <row r="9" spans="2:8">
      <c r="B9" s="163"/>
      <c r="C9" s="164" t="s">
        <v>261</v>
      </c>
      <c r="D9" s="165">
        <v>5.07822101</v>
      </c>
      <c r="E9" s="165">
        <v>70.916692009999991</v>
      </c>
      <c r="F9" s="165">
        <v>5.4546779699999997</v>
      </c>
      <c r="G9" s="166" t="s">
        <v>85</v>
      </c>
      <c r="H9" s="166">
        <f t="shared" ref="H9:H61" si="0">SUM(D9:G9)</f>
        <v>81.44959098999999</v>
      </c>
    </row>
    <row r="10" spans="2:8">
      <c r="B10" s="167"/>
      <c r="C10" s="168" t="s">
        <v>262</v>
      </c>
      <c r="D10" s="169">
        <v>53.582341989999996</v>
      </c>
      <c r="E10" s="169">
        <v>0.95393199000000006</v>
      </c>
      <c r="F10" s="169">
        <v>65.223550990000007</v>
      </c>
      <c r="G10" s="170">
        <v>135.62538000999999</v>
      </c>
      <c r="H10" s="170">
        <f t="shared" si="0"/>
        <v>255.38520498</v>
      </c>
    </row>
    <row r="11" spans="2:8">
      <c r="B11" s="264"/>
      <c r="C11" s="262" t="s">
        <v>113</v>
      </c>
      <c r="D11" s="265">
        <f>SUM(D8:D10)</f>
        <v>58.660562999999996</v>
      </c>
      <c r="E11" s="265">
        <f t="shared" ref="E11:G11" si="1">SUM(E8:E10)</f>
        <v>146.12262917999999</v>
      </c>
      <c r="F11" s="265">
        <f t="shared" si="1"/>
        <v>70.678228960000013</v>
      </c>
      <c r="G11" s="265">
        <f t="shared" si="1"/>
        <v>135.62538000999999</v>
      </c>
      <c r="H11" s="265">
        <f t="shared" si="0"/>
        <v>411.08680114999993</v>
      </c>
    </row>
    <row r="12" spans="2:8">
      <c r="B12" s="159">
        <v>2012</v>
      </c>
      <c r="C12" s="160" t="s">
        <v>263</v>
      </c>
      <c r="D12" s="161">
        <v>62.824097009999996</v>
      </c>
      <c r="E12" s="161">
        <v>4.1418440200000006</v>
      </c>
      <c r="F12" s="161">
        <v>74.358613950000006</v>
      </c>
      <c r="G12" s="162">
        <v>81.362797069999985</v>
      </c>
      <c r="H12" s="162">
        <f t="shared" si="0"/>
        <v>222.68735205000002</v>
      </c>
    </row>
    <row r="13" spans="2:8">
      <c r="B13" s="163"/>
      <c r="C13" s="164" t="s">
        <v>264</v>
      </c>
      <c r="D13" s="165">
        <v>48.167363980000005</v>
      </c>
      <c r="E13" s="165">
        <v>0.10188</v>
      </c>
      <c r="F13" s="165">
        <v>60.340161020000004</v>
      </c>
      <c r="G13" s="166">
        <v>48.651877030000001</v>
      </c>
      <c r="H13" s="166">
        <f t="shared" si="0"/>
        <v>157.26128203000002</v>
      </c>
    </row>
    <row r="14" spans="2:8">
      <c r="B14" s="163"/>
      <c r="C14" s="164" t="s">
        <v>265</v>
      </c>
      <c r="D14" s="165">
        <v>9.1524989899999998</v>
      </c>
      <c r="E14" s="165">
        <v>0.37464199999999998</v>
      </c>
      <c r="F14" s="165">
        <v>9.9011580099999996</v>
      </c>
      <c r="G14" s="166">
        <v>63.045594969999996</v>
      </c>
      <c r="H14" s="166">
        <f t="shared" si="0"/>
        <v>82.473893969999992</v>
      </c>
    </row>
    <row r="15" spans="2:8">
      <c r="B15" s="163"/>
      <c r="C15" s="164" t="s">
        <v>266</v>
      </c>
      <c r="D15" s="165" t="s">
        <v>260</v>
      </c>
      <c r="E15" s="165">
        <v>0.65635500000000002</v>
      </c>
      <c r="F15" s="165" t="s">
        <v>85</v>
      </c>
      <c r="G15" s="166" t="s">
        <v>85</v>
      </c>
      <c r="H15" s="166">
        <f t="shared" si="0"/>
        <v>0.65635500000000002</v>
      </c>
    </row>
    <row r="16" spans="2:8">
      <c r="B16" s="163"/>
      <c r="C16" s="164" t="s">
        <v>267</v>
      </c>
      <c r="D16" s="165">
        <v>39.030414999999998</v>
      </c>
      <c r="E16" s="165">
        <v>1.0892379699999999</v>
      </c>
      <c r="F16" s="165">
        <v>49.080779019999994</v>
      </c>
      <c r="G16" s="166">
        <v>145.60501001</v>
      </c>
      <c r="H16" s="166">
        <f t="shared" si="0"/>
        <v>234.805442</v>
      </c>
    </row>
    <row r="17" spans="2:8">
      <c r="B17" s="163"/>
      <c r="C17" s="164" t="s">
        <v>268</v>
      </c>
      <c r="D17" s="165">
        <v>79.399479990000003</v>
      </c>
      <c r="E17" s="165">
        <v>0.66559897000000001</v>
      </c>
      <c r="F17" s="165">
        <v>102.48355596000002</v>
      </c>
      <c r="G17" s="166">
        <v>107.716645</v>
      </c>
      <c r="H17" s="166">
        <f t="shared" si="0"/>
        <v>290.26527992000001</v>
      </c>
    </row>
    <row r="18" spans="2:8">
      <c r="B18" s="163"/>
      <c r="C18" s="164" t="s">
        <v>269</v>
      </c>
      <c r="D18" s="165" t="s">
        <v>260</v>
      </c>
      <c r="E18" s="165">
        <v>0.35561801999999998</v>
      </c>
      <c r="F18" s="165">
        <v>0.39148200000000005</v>
      </c>
      <c r="G18" s="166" t="s">
        <v>85</v>
      </c>
      <c r="H18" s="166">
        <f t="shared" si="0"/>
        <v>0.74710001999999998</v>
      </c>
    </row>
    <row r="19" spans="2:8">
      <c r="B19" s="163"/>
      <c r="C19" s="164" t="s">
        <v>270</v>
      </c>
      <c r="D19" s="165">
        <v>18.247289000000002</v>
      </c>
      <c r="E19" s="165">
        <v>1.148998</v>
      </c>
      <c r="F19" s="165">
        <v>25.069594939999998</v>
      </c>
      <c r="G19" s="166" t="s">
        <v>85</v>
      </c>
      <c r="H19" s="166">
        <f t="shared" si="0"/>
        <v>44.465881940000003</v>
      </c>
    </row>
    <row r="20" spans="2:8">
      <c r="B20" s="163"/>
      <c r="C20" s="164" t="s">
        <v>271</v>
      </c>
      <c r="D20" s="165">
        <v>96.126011009999985</v>
      </c>
      <c r="E20" s="165">
        <v>1.207028</v>
      </c>
      <c r="F20" s="165">
        <v>124.00815412</v>
      </c>
      <c r="G20" s="166">
        <v>274.66685699999999</v>
      </c>
      <c r="H20" s="166">
        <f t="shared" si="0"/>
        <v>496.00805012999996</v>
      </c>
    </row>
    <row r="21" spans="2:8">
      <c r="B21" s="163"/>
      <c r="C21" s="164" t="s">
        <v>259</v>
      </c>
      <c r="D21" s="165" t="s">
        <v>260</v>
      </c>
      <c r="E21" s="165">
        <v>1.6384880000000002</v>
      </c>
      <c r="F21" s="165" t="s">
        <v>85</v>
      </c>
      <c r="G21" s="166" t="s">
        <v>85</v>
      </c>
      <c r="H21" s="166">
        <f t="shared" si="0"/>
        <v>1.6384880000000002</v>
      </c>
    </row>
    <row r="22" spans="2:8">
      <c r="B22" s="163"/>
      <c r="C22" s="164" t="s">
        <v>261</v>
      </c>
      <c r="D22" s="165">
        <v>37.156631010000005</v>
      </c>
      <c r="E22" s="165">
        <v>1.271609</v>
      </c>
      <c r="F22" s="165">
        <v>54.745559030000003</v>
      </c>
      <c r="G22" s="166" t="s">
        <v>85</v>
      </c>
      <c r="H22" s="166">
        <f t="shared" si="0"/>
        <v>93.173799040000006</v>
      </c>
    </row>
    <row r="23" spans="2:8">
      <c r="B23" s="167"/>
      <c r="C23" s="168" t="s">
        <v>272</v>
      </c>
      <c r="D23" s="169">
        <v>51.55153301</v>
      </c>
      <c r="E23" s="169">
        <v>5.9597000000000004E-2</v>
      </c>
      <c r="F23" s="169">
        <v>71.292634950000007</v>
      </c>
      <c r="G23" s="170">
        <v>220.61931699000002</v>
      </c>
      <c r="H23" s="170">
        <f t="shared" si="0"/>
        <v>343.52308195000001</v>
      </c>
    </row>
    <row r="24" spans="2:8">
      <c r="B24" s="264"/>
      <c r="C24" s="262" t="s">
        <v>113</v>
      </c>
      <c r="D24" s="265">
        <f>SUM(D12:D23)</f>
        <v>441.65531900000008</v>
      </c>
      <c r="E24" s="265">
        <f t="shared" ref="E24:G24" si="2">SUM(E12:E23)</f>
        <v>12.710895980000002</v>
      </c>
      <c r="F24" s="265">
        <f t="shared" si="2"/>
        <v>571.671693</v>
      </c>
      <c r="G24" s="265">
        <f t="shared" si="2"/>
        <v>941.66809807000004</v>
      </c>
      <c r="H24" s="265">
        <f t="shared" si="0"/>
        <v>1967.70600605</v>
      </c>
    </row>
    <row r="25" spans="2:8">
      <c r="B25" s="159">
        <v>2013</v>
      </c>
      <c r="C25" s="160" t="s">
        <v>263</v>
      </c>
      <c r="D25" s="161">
        <v>7.6820100000000004E-3</v>
      </c>
      <c r="E25" s="161">
        <v>1.6654300100000001</v>
      </c>
      <c r="F25" s="161">
        <v>0.67418499999999992</v>
      </c>
      <c r="G25" s="162">
        <v>0</v>
      </c>
      <c r="H25" s="162">
        <f t="shared" si="0"/>
        <v>2.3472970200000001</v>
      </c>
    </row>
    <row r="26" spans="2:8">
      <c r="B26" s="163"/>
      <c r="C26" s="164" t="s">
        <v>264</v>
      </c>
      <c r="D26" s="165">
        <v>21.660934000000001</v>
      </c>
      <c r="E26" s="165">
        <v>2.360214</v>
      </c>
      <c r="F26" s="165">
        <v>33.753632039999999</v>
      </c>
      <c r="G26" s="166">
        <v>5.4566549999999996</v>
      </c>
      <c r="H26" s="166">
        <f t="shared" si="0"/>
        <v>63.231435039999994</v>
      </c>
    </row>
    <row r="27" spans="2:8">
      <c r="B27" s="163"/>
      <c r="C27" s="164" t="s">
        <v>265</v>
      </c>
      <c r="D27" s="165">
        <v>65.725545979999993</v>
      </c>
      <c r="E27" s="165">
        <v>1.359478</v>
      </c>
      <c r="F27" s="165">
        <v>90.361466989999997</v>
      </c>
      <c r="G27" s="166">
        <v>293.31292001999998</v>
      </c>
      <c r="H27" s="166">
        <f t="shared" si="0"/>
        <v>450.75941098999999</v>
      </c>
    </row>
    <row r="28" spans="2:8">
      <c r="B28" s="163"/>
      <c r="C28" s="164" t="s">
        <v>221</v>
      </c>
      <c r="D28" s="165">
        <v>1.3670899599999999</v>
      </c>
      <c r="E28" s="165">
        <v>0.489813</v>
      </c>
      <c r="F28" s="165">
        <v>0.87217999999999996</v>
      </c>
      <c r="G28" s="166">
        <v>1.9000000000000001E-5</v>
      </c>
      <c r="H28" s="166">
        <f t="shared" si="0"/>
        <v>2.7291019599999999</v>
      </c>
    </row>
    <row r="29" spans="2:8">
      <c r="B29" s="163"/>
      <c r="C29" s="164" t="s">
        <v>267</v>
      </c>
      <c r="D29" s="165">
        <v>23.826887970000001</v>
      </c>
      <c r="E29" s="165">
        <v>0.68775702000000005</v>
      </c>
      <c r="F29" s="165">
        <v>34.449959069999998</v>
      </c>
      <c r="G29" s="166">
        <v>132.62300809000001</v>
      </c>
      <c r="H29" s="166">
        <f t="shared" si="0"/>
        <v>191.58761215000001</v>
      </c>
    </row>
    <row r="30" spans="2:8">
      <c r="B30" s="163"/>
      <c r="C30" s="164" t="s">
        <v>268</v>
      </c>
      <c r="D30" s="165">
        <v>73.42502300999999</v>
      </c>
      <c r="E30" s="165">
        <v>0.47390100000000002</v>
      </c>
      <c r="F30" s="165">
        <v>112.57678302000001</v>
      </c>
      <c r="G30" s="166">
        <v>20.224245</v>
      </c>
      <c r="H30" s="166">
        <f t="shared" si="0"/>
        <v>206.69995202999999</v>
      </c>
    </row>
    <row r="31" spans="2:8">
      <c r="B31" s="163"/>
      <c r="C31" s="164" t="s">
        <v>269</v>
      </c>
      <c r="D31" s="165">
        <v>0</v>
      </c>
      <c r="E31" s="165">
        <v>0.63022696999999994</v>
      </c>
      <c r="F31" s="165">
        <v>0.32477</v>
      </c>
      <c r="G31" s="166">
        <v>0</v>
      </c>
      <c r="H31" s="166">
        <f t="shared" si="0"/>
        <v>0.95499696999999995</v>
      </c>
    </row>
    <row r="32" spans="2:8">
      <c r="B32" s="163"/>
      <c r="C32" s="164" t="s">
        <v>273</v>
      </c>
      <c r="D32" s="165">
        <v>25.174167000000001</v>
      </c>
      <c r="E32" s="165">
        <v>0.69820694999999999</v>
      </c>
      <c r="F32" s="165">
        <v>45.54200307</v>
      </c>
      <c r="G32" s="166">
        <v>72.417529980000012</v>
      </c>
      <c r="H32" s="166">
        <f t="shared" si="0"/>
        <v>143.831907</v>
      </c>
    </row>
    <row r="33" spans="2:8">
      <c r="B33" s="163"/>
      <c r="C33" s="164" t="s">
        <v>274</v>
      </c>
      <c r="D33" s="165">
        <v>41.106206010000008</v>
      </c>
      <c r="E33" s="165">
        <v>0.65959699999999999</v>
      </c>
      <c r="F33" s="165">
        <v>60.56780002</v>
      </c>
      <c r="G33" s="166">
        <v>96.463214010000016</v>
      </c>
      <c r="H33" s="166">
        <f t="shared" si="0"/>
        <v>198.79681704000001</v>
      </c>
    </row>
    <row r="34" spans="2:8">
      <c r="B34" s="163"/>
      <c r="C34" s="164" t="s">
        <v>275</v>
      </c>
      <c r="D34" s="165">
        <v>3.9786000000000002E-2</v>
      </c>
      <c r="E34" s="165">
        <v>0.80451007999999991</v>
      </c>
      <c r="F34" s="165">
        <v>1.1600559499999998</v>
      </c>
      <c r="G34" s="166">
        <v>0.2</v>
      </c>
      <c r="H34" s="166">
        <f t="shared" si="0"/>
        <v>2.2043520299999999</v>
      </c>
    </row>
    <row r="35" spans="2:8">
      <c r="B35" s="163"/>
      <c r="C35" s="164" t="s">
        <v>261</v>
      </c>
      <c r="D35" s="165">
        <v>13.09331203</v>
      </c>
      <c r="E35" s="165">
        <v>0.6853490000000001</v>
      </c>
      <c r="F35" s="165">
        <v>20.488748059999999</v>
      </c>
      <c r="G35" s="166">
        <v>178.25462704</v>
      </c>
      <c r="H35" s="166">
        <f t="shared" si="0"/>
        <v>212.52203613</v>
      </c>
    </row>
    <row r="36" spans="2:8">
      <c r="B36" s="167"/>
      <c r="C36" s="168" t="s">
        <v>262</v>
      </c>
      <c r="D36" s="169">
        <v>71.55782400999999</v>
      </c>
      <c r="E36" s="169">
        <v>1.3957080000000002</v>
      </c>
      <c r="F36" s="169">
        <v>104.59380802</v>
      </c>
      <c r="G36" s="170">
        <v>10.52248393</v>
      </c>
      <c r="H36" s="170">
        <f t="shared" si="0"/>
        <v>188.06982395999998</v>
      </c>
    </row>
    <row r="37" spans="2:8">
      <c r="B37" s="264"/>
      <c r="C37" s="262" t="s">
        <v>113</v>
      </c>
      <c r="D37" s="265">
        <f>SUM(D25:D36)</f>
        <v>336.98445797999995</v>
      </c>
      <c r="E37" s="265">
        <f t="shared" ref="E37:G37" si="3">SUM(E25:E36)</f>
        <v>11.910191030000002</v>
      </c>
      <c r="F37" s="265">
        <f t="shared" si="3"/>
        <v>505.36539124000001</v>
      </c>
      <c r="G37" s="265">
        <f t="shared" si="3"/>
        <v>809.47470207000003</v>
      </c>
      <c r="H37" s="265">
        <f t="shared" si="0"/>
        <v>1663.7347423199999</v>
      </c>
    </row>
    <row r="38" spans="2:8">
      <c r="B38" s="159">
        <v>2014</v>
      </c>
      <c r="C38" s="160" t="s">
        <v>263</v>
      </c>
      <c r="D38" s="161" t="s">
        <v>85</v>
      </c>
      <c r="E38" s="161">
        <v>1.3267860900000001</v>
      </c>
      <c r="F38" s="161" t="s">
        <v>85</v>
      </c>
      <c r="G38" s="162" t="s">
        <v>85</v>
      </c>
      <c r="H38" s="162">
        <f t="shared" si="0"/>
        <v>1.3267860900000001</v>
      </c>
    </row>
    <row r="39" spans="2:8">
      <c r="B39" s="163"/>
      <c r="C39" s="164" t="s">
        <v>264</v>
      </c>
      <c r="D39" s="165">
        <v>10.899421019999998</v>
      </c>
      <c r="E39" s="165">
        <v>0.32034800000000002</v>
      </c>
      <c r="F39" s="165">
        <v>15.217180990000001</v>
      </c>
      <c r="G39" s="166">
        <v>55.58428601</v>
      </c>
      <c r="H39" s="166">
        <f t="shared" si="0"/>
        <v>82.021236020000003</v>
      </c>
    </row>
    <row r="40" spans="2:8">
      <c r="B40" s="163"/>
      <c r="C40" s="164" t="s">
        <v>265</v>
      </c>
      <c r="D40" s="165">
        <v>61.024490990000004</v>
      </c>
      <c r="E40" s="165">
        <v>0.82191999999999998</v>
      </c>
      <c r="F40" s="165">
        <v>98.17055302</v>
      </c>
      <c r="G40" s="166">
        <v>182.77540000999997</v>
      </c>
      <c r="H40" s="166">
        <f t="shared" si="0"/>
        <v>342.79236401999998</v>
      </c>
    </row>
    <row r="41" spans="2:8">
      <c r="B41" s="163"/>
      <c r="C41" s="164" t="s">
        <v>266</v>
      </c>
      <c r="D41" s="165">
        <v>3.6859999999999997E-2</v>
      </c>
      <c r="E41" s="165">
        <v>0.92506001000000004</v>
      </c>
      <c r="F41" s="165">
        <v>7.8101000000000004E-2</v>
      </c>
      <c r="G41" s="166">
        <v>3.8099999999999999E-4</v>
      </c>
      <c r="H41" s="166">
        <f t="shared" si="0"/>
        <v>1.04040201</v>
      </c>
    </row>
    <row r="42" spans="2:8">
      <c r="B42" s="163"/>
      <c r="C42" s="164" t="s">
        <v>267</v>
      </c>
      <c r="D42" s="165">
        <v>38.302218000000018</v>
      </c>
      <c r="E42" s="165">
        <v>42.345388</v>
      </c>
      <c r="F42" s="165">
        <v>54.057368050000008</v>
      </c>
      <c r="G42" s="166">
        <v>1.9800000000000002E-4</v>
      </c>
      <c r="H42" s="166">
        <f t="shared" si="0"/>
        <v>134.70517205000004</v>
      </c>
    </row>
    <row r="43" spans="2:8">
      <c r="B43" s="163"/>
      <c r="C43" s="164" t="s">
        <v>268</v>
      </c>
      <c r="D43" s="165">
        <v>64.771010009999998</v>
      </c>
      <c r="E43" s="165">
        <v>10.538568999999999</v>
      </c>
      <c r="F43" s="165">
        <v>88.058616010000009</v>
      </c>
      <c r="G43" s="166">
        <v>101.32263998000001</v>
      </c>
      <c r="H43" s="166">
        <f t="shared" si="0"/>
        <v>264.69083499999999</v>
      </c>
    </row>
    <row r="44" spans="2:8">
      <c r="B44" s="163"/>
      <c r="C44" s="164" t="s">
        <v>269</v>
      </c>
      <c r="D44" s="165" t="s">
        <v>85</v>
      </c>
      <c r="E44" s="165">
        <v>0.33582699999999999</v>
      </c>
      <c r="F44" s="165">
        <v>0.26256699999999999</v>
      </c>
      <c r="G44" s="166">
        <v>2.1699999999999999E-4</v>
      </c>
      <c r="H44" s="166">
        <f t="shared" si="0"/>
        <v>0.598611</v>
      </c>
    </row>
    <row r="45" spans="2:8">
      <c r="B45" s="163"/>
      <c r="C45" s="164" t="s">
        <v>270</v>
      </c>
      <c r="D45" s="165">
        <v>40.871275009999998</v>
      </c>
      <c r="E45" s="165">
        <v>11.906943</v>
      </c>
      <c r="F45" s="165">
        <v>46.515311079999996</v>
      </c>
      <c r="G45" s="166" t="s">
        <v>85</v>
      </c>
      <c r="H45" s="166">
        <f t="shared" si="0"/>
        <v>99.293529089999993</v>
      </c>
    </row>
    <row r="46" spans="2:8">
      <c r="B46" s="163"/>
      <c r="C46" s="164" t="s">
        <v>271</v>
      </c>
      <c r="D46" s="165">
        <v>45.749031000000002</v>
      </c>
      <c r="E46" s="165">
        <v>10.390864029999999</v>
      </c>
      <c r="F46" s="165">
        <v>76.482171969999996</v>
      </c>
      <c r="G46" s="166">
        <v>81.299084989999983</v>
      </c>
      <c r="H46" s="166">
        <f t="shared" si="0"/>
        <v>213.92115199</v>
      </c>
    </row>
    <row r="47" spans="2:8">
      <c r="B47" s="163"/>
      <c r="C47" s="164" t="s">
        <v>259</v>
      </c>
      <c r="D47" s="165" t="s">
        <v>85</v>
      </c>
      <c r="E47" s="165">
        <v>10.64740407</v>
      </c>
      <c r="F47" s="165">
        <v>0.13961199999999999</v>
      </c>
      <c r="G47" s="166">
        <v>1.9000000000000001E-5</v>
      </c>
      <c r="H47" s="166">
        <f t="shared" si="0"/>
        <v>10.78703507</v>
      </c>
    </row>
    <row r="48" spans="2:8">
      <c r="B48" s="163"/>
      <c r="C48" s="164" t="s">
        <v>261</v>
      </c>
      <c r="D48" s="165">
        <v>6.2949449999999993</v>
      </c>
      <c r="E48" s="165">
        <v>10.467304</v>
      </c>
      <c r="F48" s="165">
        <v>11.64411799</v>
      </c>
      <c r="G48" s="166">
        <v>31.104816010000004</v>
      </c>
      <c r="H48" s="166">
        <f t="shared" si="0"/>
        <v>59.511183000000003</v>
      </c>
    </row>
    <row r="49" spans="2:9">
      <c r="B49" s="167"/>
      <c r="C49" s="168" t="s">
        <v>272</v>
      </c>
      <c r="D49" s="169">
        <v>104.50301395999999</v>
      </c>
      <c r="E49" s="169">
        <v>20.614069000000001</v>
      </c>
      <c r="F49" s="169">
        <v>138.34492804000004</v>
      </c>
      <c r="G49" s="170">
        <v>83.019745959999995</v>
      </c>
      <c r="H49" s="170">
        <f t="shared" si="0"/>
        <v>346.48175695999998</v>
      </c>
    </row>
    <row r="50" spans="2:9">
      <c r="B50" s="264"/>
      <c r="C50" s="262" t="s">
        <v>113</v>
      </c>
      <c r="D50" s="265">
        <f>SUM(D38:D49)</f>
        <v>372.45226499</v>
      </c>
      <c r="E50" s="265">
        <f t="shared" ref="E50:G50" si="4">SUM(E38:E49)</f>
        <v>120.64048220000002</v>
      </c>
      <c r="F50" s="265">
        <f t="shared" si="4"/>
        <v>528.97052714999995</v>
      </c>
      <c r="G50" s="265">
        <f t="shared" si="4"/>
        <v>535.10678796000002</v>
      </c>
      <c r="H50" s="265">
        <f t="shared" si="0"/>
        <v>1557.1700622999999</v>
      </c>
    </row>
    <row r="51" spans="2:9">
      <c r="B51" s="159">
        <v>2015</v>
      </c>
      <c r="C51" s="160" t="s">
        <v>263</v>
      </c>
      <c r="D51" s="161" t="s">
        <v>85</v>
      </c>
      <c r="E51" s="161">
        <v>6.7580000000000001E-3</v>
      </c>
      <c r="F51" s="161">
        <v>4.6379999999999998E-3</v>
      </c>
      <c r="G51" s="162" t="s">
        <v>85</v>
      </c>
      <c r="H51" s="162">
        <f t="shared" si="0"/>
        <v>1.1396E-2</v>
      </c>
    </row>
    <row r="52" spans="2:9">
      <c r="B52" s="163"/>
      <c r="C52" s="164" t="s">
        <v>264</v>
      </c>
      <c r="D52" s="165">
        <v>21.104106980000001</v>
      </c>
      <c r="E52" s="165">
        <v>20.560317009999999</v>
      </c>
      <c r="F52" s="165">
        <v>27.443180969999997</v>
      </c>
      <c r="G52" s="166">
        <v>70.524554000000009</v>
      </c>
      <c r="H52" s="166">
        <f t="shared" si="0"/>
        <v>139.63215896000003</v>
      </c>
    </row>
    <row r="53" spans="2:9">
      <c r="B53" s="163"/>
      <c r="C53" s="164" t="s">
        <v>265</v>
      </c>
      <c r="D53" s="165">
        <v>39.545321969999996</v>
      </c>
      <c r="E53" s="165">
        <v>11.567159999999999</v>
      </c>
      <c r="F53" s="165">
        <v>68.441786059999998</v>
      </c>
      <c r="G53" s="166">
        <v>73.175221010000001</v>
      </c>
      <c r="H53" s="166">
        <f t="shared" si="0"/>
        <v>192.72948904</v>
      </c>
      <c r="I53" s="158"/>
    </row>
    <row r="54" spans="2:9">
      <c r="B54" s="163"/>
      <c r="C54" s="164" t="s">
        <v>266</v>
      </c>
      <c r="D54" s="165" t="s">
        <v>85</v>
      </c>
      <c r="E54" s="165">
        <v>16.368392979999999</v>
      </c>
      <c r="F54" s="165" t="s">
        <v>85</v>
      </c>
      <c r="G54" s="166">
        <v>2.0000000000000002E-5</v>
      </c>
      <c r="H54" s="166">
        <f t="shared" si="0"/>
        <v>16.368412979999999</v>
      </c>
      <c r="I54" s="158"/>
    </row>
    <row r="55" spans="2:9">
      <c r="B55" s="163"/>
      <c r="C55" s="164" t="s">
        <v>267</v>
      </c>
      <c r="D55" s="165">
        <v>17.089969980000003</v>
      </c>
      <c r="E55" s="165">
        <v>17.583893009999997</v>
      </c>
      <c r="F55" s="165">
        <v>16.96176904</v>
      </c>
      <c r="G55" s="166">
        <v>48.619993999999998</v>
      </c>
      <c r="H55" s="166">
        <f t="shared" si="0"/>
        <v>100.25562603</v>
      </c>
      <c r="I55" s="158"/>
    </row>
    <row r="56" spans="2:9">
      <c r="B56" s="163"/>
      <c r="C56" s="164" t="s">
        <v>268</v>
      </c>
      <c r="D56" s="165">
        <v>32.906866999999998</v>
      </c>
      <c r="E56" s="165">
        <v>19.527011039999998</v>
      </c>
      <c r="F56" s="165">
        <v>63.153355050000002</v>
      </c>
      <c r="G56" s="166">
        <v>1.2717000000000001E-2</v>
      </c>
      <c r="H56" s="166">
        <f t="shared" si="0"/>
        <v>115.59995008999999</v>
      </c>
      <c r="I56" s="158"/>
    </row>
    <row r="57" spans="2:9">
      <c r="B57" s="163"/>
      <c r="C57" s="164" t="s">
        <v>269</v>
      </c>
      <c r="D57" s="165">
        <v>4.5823999999999997E-2</v>
      </c>
      <c r="E57" s="165">
        <v>21.45757699</v>
      </c>
      <c r="F57" s="165">
        <v>0.34621499999999999</v>
      </c>
      <c r="G57" s="166">
        <v>5.2659999999999998E-3</v>
      </c>
      <c r="H57" s="166">
        <f t="shared" si="0"/>
        <v>21.854881989999999</v>
      </c>
      <c r="I57" s="158"/>
    </row>
    <row r="58" spans="2:9">
      <c r="B58" s="163"/>
      <c r="C58" s="164" t="s">
        <v>273</v>
      </c>
      <c r="D58" s="165">
        <v>22.478963090000001</v>
      </c>
      <c r="E58" s="165">
        <v>17.745928980000002</v>
      </c>
      <c r="F58" s="165">
        <v>24.046518980000002</v>
      </c>
      <c r="G58" s="166">
        <v>28.710903979999998</v>
      </c>
      <c r="H58" s="166">
        <f t="shared" si="0"/>
        <v>92.982315030000009</v>
      </c>
      <c r="I58" s="158"/>
    </row>
    <row r="59" spans="2:9">
      <c r="B59" s="163"/>
      <c r="C59" s="164" t="s">
        <v>285</v>
      </c>
      <c r="D59" s="165">
        <v>34.952205970000001</v>
      </c>
      <c r="E59" s="165">
        <v>25.846466009999997</v>
      </c>
      <c r="F59" s="165">
        <v>69.470865990000007</v>
      </c>
      <c r="G59" s="166">
        <v>63.415780930000004</v>
      </c>
      <c r="H59" s="166">
        <f t="shared" si="0"/>
        <v>193.6853189</v>
      </c>
      <c r="I59" s="158"/>
    </row>
    <row r="60" spans="2:9">
      <c r="B60" s="163"/>
      <c r="C60" s="164" t="s">
        <v>275</v>
      </c>
      <c r="D60" s="165">
        <v>0.65587099000000004</v>
      </c>
      <c r="E60" s="165">
        <v>8.1258590000000002</v>
      </c>
      <c r="F60" s="165">
        <v>0.90228700000000006</v>
      </c>
      <c r="G60" s="166" t="s">
        <v>85</v>
      </c>
      <c r="H60" s="166">
        <f t="shared" si="0"/>
        <v>9.6840169899999999</v>
      </c>
      <c r="I60" s="158"/>
    </row>
    <row r="61" spans="2:9">
      <c r="B61" s="163"/>
      <c r="C61" s="164" t="s">
        <v>261</v>
      </c>
      <c r="D61" s="165">
        <v>3.9933909999999999</v>
      </c>
      <c r="E61" s="165">
        <v>24.51756</v>
      </c>
      <c r="F61" s="165">
        <v>22.891978910000002</v>
      </c>
      <c r="G61" s="166">
        <v>13.276207990000001</v>
      </c>
      <c r="H61" s="166">
        <f t="shared" si="0"/>
        <v>64.679137900000001</v>
      </c>
      <c r="I61" s="158"/>
    </row>
    <row r="62" spans="2:9">
      <c r="B62" s="167"/>
      <c r="C62" s="168" t="s">
        <v>272</v>
      </c>
      <c r="D62" s="169">
        <v>35.403344019999999</v>
      </c>
      <c r="E62" s="169">
        <v>15.398918</v>
      </c>
      <c r="F62" s="169">
        <v>58.496908980000008</v>
      </c>
      <c r="G62" s="170">
        <v>46.422501979999993</v>
      </c>
      <c r="H62" s="170">
        <f>SUM(D62:G62)</f>
        <v>155.72167297999999</v>
      </c>
      <c r="I62" s="158"/>
    </row>
    <row r="63" spans="2:9">
      <c r="B63" s="261"/>
      <c r="C63" s="262" t="s">
        <v>113</v>
      </c>
      <c r="D63" s="263">
        <f>SUM(D51:D62)</f>
        <v>208.17586499999999</v>
      </c>
      <c r="E63" s="263">
        <f t="shared" ref="E63:G63" si="5">SUM(E51:E62)</f>
        <v>198.70584102000001</v>
      </c>
      <c r="F63" s="263">
        <f t="shared" si="5"/>
        <v>352.15950397999995</v>
      </c>
      <c r="G63" s="263">
        <f t="shared" si="5"/>
        <v>344.16316688999996</v>
      </c>
      <c r="H63" s="263">
        <f>SUM(H51:H62)</f>
        <v>1103.20437689</v>
      </c>
    </row>
    <row r="64" spans="2:9">
      <c r="B64" s="159">
        <v>2016</v>
      </c>
      <c r="C64" s="160" t="s">
        <v>263</v>
      </c>
      <c r="D64" s="161">
        <v>1.376401E-2</v>
      </c>
      <c r="E64" s="161">
        <v>14.001267029999999</v>
      </c>
      <c r="F64" s="161">
        <v>1.0660019999999999</v>
      </c>
      <c r="G64" s="162">
        <v>4.2499999999999998E-4</v>
      </c>
      <c r="H64" s="166">
        <f t="shared" ref="H64:H67" si="6">SUM(D64:G64)</f>
        <v>15.081458039999998</v>
      </c>
    </row>
    <row r="65" spans="2:8">
      <c r="B65" s="163"/>
      <c r="C65" s="164" t="s">
        <v>264</v>
      </c>
      <c r="D65" s="165">
        <v>5.1839040400000007</v>
      </c>
      <c r="E65" s="165">
        <v>1.8508910000000001</v>
      </c>
      <c r="F65" s="165">
        <v>27.817612949999997</v>
      </c>
      <c r="G65" s="166">
        <v>5.931448969999999</v>
      </c>
      <c r="H65" s="166">
        <f t="shared" si="6"/>
        <v>40.783856959999994</v>
      </c>
    </row>
    <row r="66" spans="2:8">
      <c r="B66" s="163"/>
      <c r="C66" s="164" t="s">
        <v>265</v>
      </c>
      <c r="D66" s="165">
        <v>29.740412020000001</v>
      </c>
      <c r="E66" s="165">
        <v>12.69303</v>
      </c>
      <c r="F66" s="165">
        <v>67.868325979999995</v>
      </c>
      <c r="G66" s="166">
        <v>54.457932</v>
      </c>
      <c r="H66" s="166">
        <f t="shared" si="6"/>
        <v>164.75970000000001</v>
      </c>
    </row>
    <row r="67" spans="2:8">
      <c r="B67" s="163"/>
      <c r="C67" s="164" t="s">
        <v>266</v>
      </c>
      <c r="D67" s="165" t="s">
        <v>85</v>
      </c>
      <c r="E67" s="165">
        <v>6.7270079800000007</v>
      </c>
      <c r="F67" s="165">
        <v>0.33634199999999997</v>
      </c>
      <c r="G67" s="166" t="s">
        <v>85</v>
      </c>
      <c r="H67" s="166">
        <f t="shared" si="6"/>
        <v>7.0633499800000008</v>
      </c>
    </row>
    <row r="68" spans="2:8">
      <c r="B68" s="163"/>
      <c r="C68" s="164" t="s">
        <v>267</v>
      </c>
      <c r="D68" s="165">
        <v>14.202285009999999</v>
      </c>
      <c r="E68" s="165">
        <v>17.326237039999999</v>
      </c>
      <c r="F68" s="165">
        <v>35.276917049999994</v>
      </c>
      <c r="G68" s="166">
        <v>8.4021020000000011</v>
      </c>
      <c r="H68" s="166">
        <f t="shared" ref="H68:H73" si="7">SUM(D68:G68)</f>
        <v>75.2075411</v>
      </c>
    </row>
    <row r="69" spans="2:8" ht="13.9" customHeight="1">
      <c r="B69" s="163"/>
      <c r="C69" s="164" t="s">
        <v>268</v>
      </c>
      <c r="D69" s="165">
        <v>34.191086000000006</v>
      </c>
      <c r="E69" s="165">
        <v>16.941938990000004</v>
      </c>
      <c r="F69" s="165">
        <v>70.099692960000013</v>
      </c>
      <c r="G69" s="166">
        <v>4.0374099999999995</v>
      </c>
      <c r="H69" s="166">
        <f t="shared" si="7"/>
        <v>125.27012795000002</v>
      </c>
    </row>
    <row r="70" spans="2:8">
      <c r="B70" s="163"/>
      <c r="C70" s="164" t="s">
        <v>269</v>
      </c>
      <c r="D70" s="165" t="s">
        <v>85</v>
      </c>
      <c r="E70" s="165">
        <v>8.5411700499999998</v>
      </c>
      <c r="F70" s="165" t="s">
        <v>85</v>
      </c>
      <c r="G70" s="166">
        <v>2.0000000000000002E-5</v>
      </c>
      <c r="H70" s="166">
        <f t="shared" si="7"/>
        <v>8.5411900499999991</v>
      </c>
    </row>
    <row r="71" spans="2:8">
      <c r="B71" s="163"/>
      <c r="C71" s="164" t="s">
        <v>273</v>
      </c>
      <c r="D71" s="165">
        <v>29.751061050000001</v>
      </c>
      <c r="E71" s="165">
        <v>19.108841000000002</v>
      </c>
      <c r="F71" s="165">
        <v>46.702360999999996</v>
      </c>
      <c r="G71" s="166">
        <v>6.2599240199999997</v>
      </c>
      <c r="H71" s="166">
        <f t="shared" si="7"/>
        <v>101.82218707</v>
      </c>
    </row>
    <row r="72" spans="2:8" s="279" customFormat="1">
      <c r="B72" s="163"/>
      <c r="C72" s="164" t="s">
        <v>362</v>
      </c>
      <c r="D72" s="165">
        <v>34.012697000000003</v>
      </c>
      <c r="E72" s="165">
        <v>40.359092960000005</v>
      </c>
      <c r="F72" s="165">
        <v>110.10975304000002</v>
      </c>
      <c r="G72" s="166">
        <v>6.5678010000000002</v>
      </c>
      <c r="H72" s="166">
        <f t="shared" si="7"/>
        <v>191.04934400000002</v>
      </c>
    </row>
    <row r="73" spans="2:8" s="276" customFormat="1">
      <c r="B73" s="163"/>
      <c r="C73" s="164" t="s">
        <v>275</v>
      </c>
      <c r="D73" s="165" t="s">
        <v>85</v>
      </c>
      <c r="E73" s="165">
        <v>18.577441060000002</v>
      </c>
      <c r="F73" s="165">
        <v>0.412051</v>
      </c>
      <c r="G73" s="166" t="s">
        <v>85</v>
      </c>
      <c r="H73" s="166">
        <f t="shared" si="7"/>
        <v>18.989492060000003</v>
      </c>
    </row>
    <row r="74" spans="2:8" s="291" customFormat="1">
      <c r="B74" s="163"/>
      <c r="C74" s="164" t="s">
        <v>261</v>
      </c>
      <c r="D74" s="165">
        <v>22.671478</v>
      </c>
      <c r="E74" s="165">
        <v>16.640420979999998</v>
      </c>
      <c r="F74" s="165">
        <v>43.419377040000001</v>
      </c>
      <c r="G74" s="166">
        <v>4.0992090000000001</v>
      </c>
      <c r="H74" s="166">
        <f t="shared" ref="H74:H75" si="8">SUM(D74:G74)</f>
        <v>86.830485019999998</v>
      </c>
    </row>
    <row r="75" spans="2:8" s="291" customFormat="1">
      <c r="B75" s="163"/>
      <c r="C75" s="164" t="s">
        <v>272</v>
      </c>
      <c r="D75" s="165">
        <v>66.662418029999998</v>
      </c>
      <c r="E75" s="165">
        <v>32.99460697</v>
      </c>
      <c r="F75" s="165">
        <v>116.46721398999999</v>
      </c>
      <c r="G75" s="166">
        <v>11.746722999999999</v>
      </c>
      <c r="H75" s="166">
        <f t="shared" si="8"/>
        <v>227.87096198999998</v>
      </c>
    </row>
    <row r="76" spans="2:8">
      <c r="B76" s="258"/>
      <c r="C76" s="259" t="s">
        <v>113</v>
      </c>
      <c r="D76" s="260">
        <f>SUM(D64:D75)</f>
        <v>236.42910516000001</v>
      </c>
      <c r="E76" s="260">
        <f>SUM(E64:E75)</f>
        <v>205.76194506000002</v>
      </c>
      <c r="F76" s="260">
        <f>SUM(F64:F75)</f>
        <v>519.57564901000001</v>
      </c>
      <c r="G76" s="260">
        <f>SUM(G64:G75)</f>
        <v>101.50299499</v>
      </c>
      <c r="H76" s="260">
        <f>SUM(H64:H75)</f>
        <v>1063.26969422</v>
      </c>
    </row>
    <row r="77" spans="2:8">
      <c r="B77" s="159">
        <v>2017</v>
      </c>
      <c r="C77" s="160" t="s">
        <v>263</v>
      </c>
      <c r="D77" s="161" t="s">
        <v>85</v>
      </c>
      <c r="E77" s="161">
        <v>23.579535010000001</v>
      </c>
      <c r="F77" s="161">
        <v>0.10778700000000001</v>
      </c>
      <c r="G77" s="162" t="s">
        <v>85</v>
      </c>
      <c r="H77" s="166">
        <f t="shared" ref="H77:H79" si="9">SUM(D77:G77)</f>
        <v>23.687322009999999</v>
      </c>
    </row>
    <row r="78" spans="2:8" s="291" customFormat="1">
      <c r="B78" s="163"/>
      <c r="C78" s="164" t="s">
        <v>264</v>
      </c>
      <c r="D78" s="165">
        <v>23.927438019999997</v>
      </c>
      <c r="E78" s="165">
        <v>14.150867060000001</v>
      </c>
      <c r="F78" s="165">
        <v>36.297165070000005</v>
      </c>
      <c r="G78" s="166">
        <v>3.716189</v>
      </c>
      <c r="H78" s="166">
        <f t="shared" si="9"/>
        <v>78.091659150000012</v>
      </c>
    </row>
    <row r="79" spans="2:8" s="291" customFormat="1">
      <c r="B79" s="163"/>
      <c r="C79" s="164" t="s">
        <v>265</v>
      </c>
      <c r="D79" s="165">
        <v>103.44074098</v>
      </c>
      <c r="E79" s="165">
        <v>19.484278009999997</v>
      </c>
      <c r="F79" s="165">
        <v>142.27080000999999</v>
      </c>
      <c r="G79" s="166">
        <v>11.723566999999999</v>
      </c>
      <c r="H79" s="166">
        <f t="shared" si="9"/>
        <v>276.91938599999997</v>
      </c>
    </row>
    <row r="80" spans="2:8" s="291" customFormat="1">
      <c r="B80" s="163"/>
      <c r="C80" s="164" t="s">
        <v>266</v>
      </c>
      <c r="D80" s="165"/>
      <c r="E80" s="165"/>
      <c r="F80" s="165"/>
      <c r="G80" s="166"/>
      <c r="H80" s="166"/>
    </row>
    <row r="81" spans="2:9" s="291" customFormat="1">
      <c r="B81" s="163"/>
      <c r="C81" s="164" t="s">
        <v>267</v>
      </c>
      <c r="D81" s="165"/>
      <c r="E81" s="165"/>
      <c r="F81" s="165"/>
      <c r="G81" s="166"/>
      <c r="H81" s="166"/>
    </row>
    <row r="82" spans="2:9" s="291" customFormat="1" ht="13.9" customHeight="1">
      <c r="B82" s="163"/>
      <c r="C82" s="164" t="s">
        <v>268</v>
      </c>
      <c r="D82" s="165"/>
      <c r="E82" s="165"/>
      <c r="F82" s="165"/>
      <c r="G82" s="166"/>
      <c r="H82" s="166"/>
    </row>
    <row r="83" spans="2:9" s="291" customFormat="1">
      <c r="B83" s="163"/>
      <c r="C83" s="164" t="s">
        <v>269</v>
      </c>
      <c r="D83" s="165"/>
      <c r="E83" s="165"/>
      <c r="F83" s="165"/>
      <c r="G83" s="166"/>
      <c r="H83" s="166"/>
    </row>
    <row r="84" spans="2:9" s="291" customFormat="1">
      <c r="B84" s="163"/>
      <c r="C84" s="164" t="s">
        <v>273</v>
      </c>
      <c r="D84" s="165"/>
      <c r="E84" s="165"/>
      <c r="F84" s="165"/>
      <c r="G84" s="166"/>
      <c r="H84" s="166"/>
    </row>
    <row r="85" spans="2:9" s="291" customFormat="1">
      <c r="B85" s="163"/>
      <c r="C85" s="164" t="s">
        <v>362</v>
      </c>
      <c r="D85" s="165"/>
      <c r="E85" s="165"/>
      <c r="F85" s="165"/>
      <c r="G85" s="166"/>
      <c r="H85" s="166"/>
    </row>
    <row r="86" spans="2:9" s="291" customFormat="1">
      <c r="B86" s="163"/>
      <c r="C86" s="164" t="s">
        <v>275</v>
      </c>
      <c r="D86" s="165"/>
      <c r="E86" s="165"/>
      <c r="F86" s="165"/>
      <c r="G86" s="166"/>
      <c r="H86" s="166"/>
    </row>
    <row r="87" spans="2:9" s="291" customFormat="1">
      <c r="B87" s="163"/>
      <c r="C87" s="164" t="s">
        <v>261</v>
      </c>
      <c r="D87" s="165"/>
      <c r="E87" s="165"/>
      <c r="F87" s="165"/>
      <c r="G87" s="166"/>
      <c r="H87" s="166"/>
    </row>
    <row r="88" spans="2:9" s="291" customFormat="1">
      <c r="B88" s="163"/>
      <c r="C88" s="164" t="s">
        <v>272</v>
      </c>
      <c r="D88" s="165"/>
      <c r="E88" s="165"/>
      <c r="F88" s="165"/>
      <c r="G88" s="166"/>
      <c r="H88" s="166"/>
    </row>
    <row r="89" spans="2:9" s="291" customFormat="1">
      <c r="B89" s="258"/>
      <c r="C89" s="259" t="s">
        <v>113</v>
      </c>
      <c r="D89" s="260">
        <f>SUM(D77:D88)</f>
        <v>127.368179</v>
      </c>
      <c r="E89" s="260">
        <f>SUM(E77:E88)</f>
        <v>57.214680080000001</v>
      </c>
      <c r="F89" s="260">
        <f>SUM(F77:F88)</f>
        <v>178.67575208</v>
      </c>
      <c r="G89" s="260">
        <f>SUM(G77:G88)</f>
        <v>15.439755999999999</v>
      </c>
      <c r="H89" s="260">
        <f>SUM(H77:H88)</f>
        <v>378.69836715999998</v>
      </c>
    </row>
    <row r="90" spans="2:9" ht="15.75" thickBot="1"/>
    <row r="91" spans="2:9" ht="15.75" thickBot="1">
      <c r="B91" s="250" t="s">
        <v>277</v>
      </c>
      <c r="C91" s="251"/>
      <c r="D91" s="252">
        <f>D11+D24+D37+D50+D63+D76+D89</f>
        <v>1781.72575413</v>
      </c>
      <c r="E91" s="252">
        <f>E11+E24+E37+E50+E63+E76+E89</f>
        <v>753.06666455000004</v>
      </c>
      <c r="F91" s="252">
        <f>F11+F24+F37+F50+F63+F76+F89</f>
        <v>2727.0967454199999</v>
      </c>
      <c r="G91" s="252">
        <f>G11+G24+G37+G50+G63+G76+G89</f>
        <v>2882.9808859900004</v>
      </c>
      <c r="H91" s="252">
        <f>H11+H24+H37+H50+H63+H76+H89</f>
        <v>8144.8700500900004</v>
      </c>
    </row>
    <row r="92" spans="2:9">
      <c r="C92" s="164"/>
      <c r="D92" s="165"/>
      <c r="E92" s="165"/>
      <c r="F92" s="165"/>
      <c r="G92" s="165"/>
      <c r="H92" s="165"/>
    </row>
    <row r="94" spans="2:9">
      <c r="B94" s="173" t="s">
        <v>276</v>
      </c>
      <c r="C94" s="172"/>
      <c r="D94" s="171"/>
      <c r="E94" s="171"/>
      <c r="F94" s="171"/>
      <c r="G94" s="171"/>
      <c r="H94" s="171"/>
      <c r="I94" s="1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A1:L75"/>
  <sheetViews>
    <sheetView topLeftCell="A13" zoomScaleNormal="100" workbookViewId="0">
      <selection activeCell="D41" sqref="A41:D41"/>
    </sheetView>
  </sheetViews>
  <sheetFormatPr baseColWidth="10" defaultColWidth="11.5703125" defaultRowHeight="15"/>
  <cols>
    <col min="1" max="1" width="9.42578125" style="2" customWidth="1"/>
    <col min="2" max="2" width="37.7109375" style="2" customWidth="1"/>
    <col min="3" max="4" width="15.7109375" style="39" customWidth="1"/>
    <col min="5" max="5" width="15.7109375" style="2" customWidth="1"/>
    <col min="6" max="6" width="17" style="2" customWidth="1"/>
    <col min="7" max="7" width="9.140625" style="2" customWidth="1"/>
    <col min="8" max="16384" width="11.5703125" style="2"/>
  </cols>
  <sheetData>
    <row r="1" spans="1:12">
      <c r="A1" s="1" t="s">
        <v>237</v>
      </c>
    </row>
    <row r="2" spans="1:12">
      <c r="A2" s="1" t="s">
        <v>412</v>
      </c>
    </row>
    <row r="4" spans="1:12" s="78" customFormat="1" ht="12.75">
      <c r="A4" s="189" t="s">
        <v>155</v>
      </c>
      <c r="B4" s="189" t="s">
        <v>125</v>
      </c>
      <c r="C4" s="190" t="s">
        <v>126</v>
      </c>
      <c r="D4" s="190" t="s">
        <v>127</v>
      </c>
      <c r="E4" s="191" t="s">
        <v>128</v>
      </c>
    </row>
    <row r="5" spans="1:12" ht="7.9" customHeight="1">
      <c r="A5" s="43"/>
      <c r="B5" s="43"/>
      <c r="C5" s="44"/>
      <c r="D5" s="44"/>
      <c r="E5" s="43"/>
    </row>
    <row r="6" spans="1:12">
      <c r="A6" s="174" t="s">
        <v>129</v>
      </c>
      <c r="B6" s="2" t="s">
        <v>337</v>
      </c>
      <c r="C6" s="39">
        <v>256</v>
      </c>
      <c r="D6" s="39">
        <v>23393385</v>
      </c>
      <c r="E6" s="38">
        <f t="shared" ref="E6:E17" si="0">D6/F6</f>
        <v>0.18201914916065445</v>
      </c>
      <c r="F6" s="105">
        <v>128521560</v>
      </c>
      <c r="K6" s="39"/>
      <c r="L6" s="294"/>
    </row>
    <row r="7" spans="1:12">
      <c r="A7" s="174">
        <v>2</v>
      </c>
      <c r="B7" s="2" t="s">
        <v>338</v>
      </c>
      <c r="C7" s="39">
        <v>54</v>
      </c>
      <c r="D7" s="39">
        <v>16580666</v>
      </c>
      <c r="E7" s="38">
        <f t="shared" si="0"/>
        <v>0.12901077453463838</v>
      </c>
      <c r="F7" s="105">
        <v>128521560</v>
      </c>
    </row>
    <row r="8" spans="1:12">
      <c r="A8" s="174" t="s">
        <v>130</v>
      </c>
      <c r="B8" s="2" t="s">
        <v>339</v>
      </c>
      <c r="C8" s="39">
        <v>65</v>
      </c>
      <c r="D8" s="39">
        <v>14461875</v>
      </c>
      <c r="E8" s="38">
        <f t="shared" si="0"/>
        <v>0.11252489465580716</v>
      </c>
      <c r="F8" s="105">
        <v>128521560</v>
      </c>
      <c r="K8" s="39"/>
      <c r="L8" s="294"/>
    </row>
    <row r="9" spans="1:12">
      <c r="A9" s="174" t="s">
        <v>131</v>
      </c>
      <c r="B9" s="2" t="s">
        <v>132</v>
      </c>
      <c r="C9" s="39">
        <v>15</v>
      </c>
      <c r="D9" s="39">
        <v>14798682</v>
      </c>
      <c r="E9" s="38">
        <f t="shared" si="0"/>
        <v>0.11514552110945432</v>
      </c>
      <c r="F9" s="105">
        <v>128521560</v>
      </c>
      <c r="K9" s="39"/>
      <c r="L9" s="294"/>
    </row>
    <row r="10" spans="1:12">
      <c r="A10" s="174" t="s">
        <v>133</v>
      </c>
      <c r="B10" s="2" t="s">
        <v>340</v>
      </c>
      <c r="C10" s="39">
        <v>8957</v>
      </c>
      <c r="D10" s="39">
        <v>5845981</v>
      </c>
      <c r="E10" s="38">
        <f t="shared" si="0"/>
        <v>4.5486383763160047E-2</v>
      </c>
      <c r="F10" s="105">
        <v>128521560</v>
      </c>
      <c r="K10" s="39"/>
      <c r="L10" s="294"/>
    </row>
    <row r="11" spans="1:12">
      <c r="A11" s="174" t="s">
        <v>134</v>
      </c>
      <c r="B11" s="2" t="s">
        <v>341</v>
      </c>
      <c r="C11" s="39">
        <v>61</v>
      </c>
      <c r="D11" s="39">
        <v>4156521</v>
      </c>
      <c r="E11" s="38">
        <f t="shared" si="0"/>
        <v>3.2341040678311096E-2</v>
      </c>
      <c r="F11" s="105">
        <v>128521560</v>
      </c>
      <c r="J11" s="39"/>
      <c r="K11" s="39"/>
      <c r="L11" s="294"/>
    </row>
    <row r="12" spans="1:12">
      <c r="A12" s="174" t="s">
        <v>135</v>
      </c>
      <c r="B12" s="2" t="s">
        <v>342</v>
      </c>
      <c r="C12" s="39">
        <v>54</v>
      </c>
      <c r="D12" s="39">
        <v>839328</v>
      </c>
      <c r="E12" s="38">
        <f t="shared" si="0"/>
        <v>6.5306396841121441E-3</v>
      </c>
      <c r="F12" s="105">
        <v>128521560</v>
      </c>
      <c r="K12" s="39"/>
      <c r="L12" s="294"/>
    </row>
    <row r="13" spans="1:12">
      <c r="A13" s="174" t="s">
        <v>136</v>
      </c>
      <c r="B13" s="2" t="s">
        <v>343</v>
      </c>
      <c r="C13" s="39">
        <v>2</v>
      </c>
      <c r="D13" s="39">
        <v>357267.82</v>
      </c>
      <c r="E13" s="38">
        <f t="shared" si="0"/>
        <v>2.7798279136979041E-3</v>
      </c>
      <c r="F13" s="105">
        <v>128521560</v>
      </c>
      <c r="K13" s="39"/>
      <c r="L13" s="294"/>
    </row>
    <row r="14" spans="1:12">
      <c r="A14" s="174" t="s">
        <v>137</v>
      </c>
      <c r="B14" s="2" t="s">
        <v>344</v>
      </c>
      <c r="C14" s="39">
        <v>2081</v>
      </c>
      <c r="D14" s="39">
        <v>346438</v>
      </c>
      <c r="E14" s="38">
        <f t="shared" si="0"/>
        <v>2.6955632969285466E-3</v>
      </c>
      <c r="F14" s="105">
        <v>128521560</v>
      </c>
      <c r="K14" s="39"/>
      <c r="L14" s="294"/>
    </row>
    <row r="15" spans="1:12">
      <c r="A15" s="174" t="s">
        <v>138</v>
      </c>
      <c r="B15" s="2" t="s">
        <v>345</v>
      </c>
      <c r="C15" s="39">
        <v>6</v>
      </c>
      <c r="D15" s="39">
        <v>223665</v>
      </c>
      <c r="E15" s="38">
        <f t="shared" si="0"/>
        <v>1.740291667794882E-3</v>
      </c>
      <c r="F15" s="105">
        <v>128521560</v>
      </c>
      <c r="J15" s="39"/>
      <c r="K15" s="39"/>
      <c r="L15" s="294"/>
    </row>
    <row r="16" spans="1:12">
      <c r="A16" s="2" t="s">
        <v>336</v>
      </c>
      <c r="B16" s="2" t="s">
        <v>139</v>
      </c>
      <c r="C16" s="39">
        <v>20</v>
      </c>
      <c r="D16" s="39">
        <v>4188.8599999999997</v>
      </c>
      <c r="E16" s="225">
        <f t="shared" si="0"/>
        <v>3.2592663830099786E-5</v>
      </c>
      <c r="F16" s="105">
        <v>128521560</v>
      </c>
      <c r="K16" s="39"/>
      <c r="L16" s="294"/>
    </row>
    <row r="17" spans="1:12">
      <c r="A17" s="40" t="s">
        <v>113</v>
      </c>
      <c r="B17" s="40"/>
      <c r="C17" s="41">
        <f>SUM(C6:C16)</f>
        <v>11571</v>
      </c>
      <c r="D17" s="41">
        <f>SUM(D6:D16)</f>
        <v>81007997.679999992</v>
      </c>
      <c r="E17" s="42">
        <f t="shared" si="0"/>
        <v>0.630306679128389</v>
      </c>
      <c r="F17" s="105">
        <v>128521560</v>
      </c>
      <c r="K17" s="39"/>
      <c r="L17" s="294"/>
    </row>
    <row r="19" spans="1:12">
      <c r="J19" s="39"/>
      <c r="K19" s="39"/>
      <c r="L19" s="294"/>
    </row>
    <row r="21" spans="1:12" s="10" customFormat="1" ht="12">
      <c r="A21" s="5" t="s">
        <v>290</v>
      </c>
      <c r="B21" s="9"/>
      <c r="C21" s="9"/>
      <c r="D21" s="9"/>
      <c r="E21" s="9"/>
      <c r="F21" s="9"/>
    </row>
    <row r="22" spans="1:12" s="53" customFormat="1" ht="12">
      <c r="A22" s="50"/>
      <c r="B22" s="56"/>
      <c r="C22" s="56"/>
      <c r="D22" s="56"/>
      <c r="E22" s="56"/>
      <c r="F22" s="56"/>
    </row>
    <row r="27" spans="1:12">
      <c r="A27" s="15" t="s">
        <v>413</v>
      </c>
    </row>
    <row r="29" spans="1:12">
      <c r="A29" s="205" t="s">
        <v>238</v>
      </c>
      <c r="B29" s="188" t="s">
        <v>239</v>
      </c>
      <c r="C29" s="333" t="s">
        <v>240</v>
      </c>
      <c r="D29" s="333" t="s">
        <v>128</v>
      </c>
    </row>
    <row r="30" spans="1:12">
      <c r="A30" s="174"/>
    </row>
    <row r="31" spans="1:12">
      <c r="A31" s="174">
        <v>595</v>
      </c>
      <c r="B31" s="2" t="s">
        <v>241</v>
      </c>
      <c r="C31" s="39">
        <v>1289782.7194999999</v>
      </c>
      <c r="D31" s="38">
        <f t="shared" ref="D31:D38" si="1">C31/F6</f>
        <v>1.0035535823717048E-2</v>
      </c>
    </row>
    <row r="32" spans="1:12">
      <c r="A32" s="174">
        <v>296</v>
      </c>
      <c r="B32" s="2" t="s">
        <v>242</v>
      </c>
      <c r="C32" s="39">
        <v>354472.32499999995</v>
      </c>
      <c r="D32" s="38">
        <f t="shared" si="1"/>
        <v>2.7580767382530988E-3</v>
      </c>
    </row>
    <row r="33" spans="1:4">
      <c r="A33" s="174">
        <v>108</v>
      </c>
      <c r="B33" s="2" t="s">
        <v>243</v>
      </c>
      <c r="C33" s="39">
        <v>80077.006900000008</v>
      </c>
      <c r="D33" s="38">
        <f t="shared" si="1"/>
        <v>6.2306283008080516E-4</v>
      </c>
    </row>
    <row r="34" spans="1:4">
      <c r="A34" s="174">
        <v>40</v>
      </c>
      <c r="B34" s="2" t="s">
        <v>245</v>
      </c>
      <c r="C34" s="39">
        <v>75231.17349999999</v>
      </c>
      <c r="D34" s="38">
        <f t="shared" si="1"/>
        <v>5.8535839045215446E-4</v>
      </c>
    </row>
    <row r="35" spans="1:4">
      <c r="A35" s="174">
        <v>142</v>
      </c>
      <c r="B35" s="2" t="s">
        <v>244</v>
      </c>
      <c r="C35" s="39">
        <v>65315.192400000007</v>
      </c>
      <c r="D35" s="38">
        <f t="shared" si="1"/>
        <v>5.082041674564175E-4</v>
      </c>
    </row>
    <row r="36" spans="1:4">
      <c r="A36" s="174">
        <v>64</v>
      </c>
      <c r="B36" s="2" t="s">
        <v>288</v>
      </c>
      <c r="C36" s="39">
        <v>29498.728799999997</v>
      </c>
      <c r="D36" s="38">
        <f t="shared" si="1"/>
        <v>2.2952358187995847E-4</v>
      </c>
    </row>
    <row r="37" spans="1:4">
      <c r="A37" s="174">
        <v>1</v>
      </c>
      <c r="B37" s="2" t="s">
        <v>246</v>
      </c>
      <c r="C37" s="39">
        <v>3680.5862000000002</v>
      </c>
      <c r="D37" s="38">
        <f t="shared" si="1"/>
        <v>2.8637889238194744E-5</v>
      </c>
    </row>
    <row r="38" spans="1:4">
      <c r="A38" s="174">
        <v>1</v>
      </c>
      <c r="B38" s="2" t="s">
        <v>291</v>
      </c>
      <c r="C38" s="39">
        <v>200</v>
      </c>
      <c r="D38" s="322">
        <f t="shared" si="1"/>
        <v>1.556159137813142E-6</v>
      </c>
    </row>
    <row r="41" spans="1:4">
      <c r="A41" s="266">
        <f>SUM(A31:A32)</f>
        <v>891</v>
      </c>
      <c r="B41" s="107" t="s">
        <v>247</v>
      </c>
      <c r="C41" s="106">
        <f>SUM(C31:C32)</f>
        <v>1644255.0444999998</v>
      </c>
      <c r="D41" s="108">
        <f>C41/$F$15</f>
        <v>1.2793612561970147E-2</v>
      </c>
    </row>
    <row r="75" spans="1:1">
      <c r="A75" s="2" t="s">
        <v>248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opLeftCell="A5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10" customWidth="1"/>
    <col min="2" max="2" width="16.5703125" style="33" customWidth="1"/>
    <col min="3" max="3" width="24.28515625" style="18" customWidth="1"/>
    <col min="4" max="4" width="19.28515625" style="18" customWidth="1"/>
    <col min="5" max="5" width="26.28515625" style="18" customWidth="1"/>
    <col min="6" max="6" width="11.5703125" style="12"/>
    <col min="7" max="16384" width="11.5703125" style="10"/>
  </cols>
  <sheetData>
    <row r="1" spans="1:12" ht="15">
      <c r="A1" s="34" t="s">
        <v>156</v>
      </c>
      <c r="B1" s="10"/>
    </row>
    <row r="2" spans="1:12">
      <c r="A2" s="46"/>
      <c r="B2" s="10"/>
    </row>
    <row r="3" spans="1:12" ht="15">
      <c r="A3" s="34" t="s">
        <v>179</v>
      </c>
      <c r="B3" s="10"/>
    </row>
    <row r="4" spans="1:12" s="55" customFormat="1" ht="15">
      <c r="A4" s="81" t="s">
        <v>157</v>
      </c>
      <c r="C4" s="75"/>
      <c r="D4" s="75"/>
      <c r="E4" s="75"/>
      <c r="F4" s="67"/>
    </row>
    <row r="5" spans="1:12">
      <c r="A5" s="46"/>
      <c r="B5" s="46"/>
      <c r="C5" s="46"/>
      <c r="D5" s="51"/>
      <c r="E5" s="51"/>
      <c r="F5" s="48"/>
    </row>
    <row r="6" spans="1:12">
      <c r="A6" s="33" t="s">
        <v>177</v>
      </c>
      <c r="B6" s="10"/>
    </row>
    <row r="7" spans="1:12" s="53" customFormat="1">
      <c r="A7" s="58" t="s">
        <v>178</v>
      </c>
      <c r="C7" s="59"/>
      <c r="D7" s="59"/>
      <c r="E7" s="59"/>
      <c r="F7" s="49"/>
    </row>
    <row r="8" spans="1:12">
      <c r="B8" s="10"/>
    </row>
    <row r="9" spans="1:12">
      <c r="A9" s="80"/>
      <c r="B9" s="80"/>
      <c r="C9" s="80"/>
      <c r="D9" s="80"/>
      <c r="E9" s="80"/>
      <c r="F9" s="80"/>
    </row>
    <row r="10" spans="1:12">
      <c r="A10" s="80"/>
      <c r="B10" s="80"/>
      <c r="C10" s="80"/>
      <c r="D10" s="80"/>
      <c r="E10" s="80"/>
      <c r="F10" s="80"/>
    </row>
    <row r="11" spans="1:12" s="54" customFormat="1">
      <c r="A11" s="80"/>
      <c r="B11" s="80"/>
      <c r="C11" s="80"/>
      <c r="D11" s="80"/>
      <c r="E11" s="80"/>
      <c r="F11" s="80"/>
    </row>
    <row r="12" spans="1:12" s="32" customFormat="1">
      <c r="A12" s="80"/>
      <c r="B12" s="80"/>
      <c r="C12" s="80"/>
      <c r="D12" s="80"/>
      <c r="E12" s="80"/>
      <c r="F12" s="80"/>
    </row>
    <row r="13" spans="1:12" ht="12.75" thickBot="1">
      <c r="A13" s="80"/>
      <c r="B13" s="80"/>
      <c r="C13" s="80"/>
      <c r="D13" s="80"/>
      <c r="E13" s="80"/>
      <c r="F13" s="10"/>
    </row>
    <row r="14" spans="1:12" ht="12.75" thickBot="1">
      <c r="B14" s="346" t="s">
        <v>83</v>
      </c>
      <c r="C14" s="346"/>
      <c r="D14" s="346"/>
      <c r="E14" s="346"/>
      <c r="F14" s="346"/>
      <c r="G14" s="346"/>
      <c r="H14" s="346"/>
      <c r="I14" s="346"/>
      <c r="J14" s="346"/>
      <c r="K14" s="346"/>
      <c r="L14" s="85">
        <v>2014</v>
      </c>
    </row>
    <row r="15" spans="1:12">
      <c r="A15" s="19" t="s">
        <v>160</v>
      </c>
      <c r="B15" s="19">
        <v>2004</v>
      </c>
      <c r="C15" s="19">
        <v>2005</v>
      </c>
      <c r="D15" s="19">
        <v>2006</v>
      </c>
      <c r="E15" s="19">
        <v>2007</v>
      </c>
      <c r="F15" s="19">
        <v>2008</v>
      </c>
      <c r="G15" s="19">
        <v>2009</v>
      </c>
      <c r="H15" s="19">
        <v>2010</v>
      </c>
      <c r="I15" s="19">
        <v>2011</v>
      </c>
      <c r="J15" s="19">
        <v>2012</v>
      </c>
      <c r="K15" s="19">
        <v>2013</v>
      </c>
      <c r="L15" s="19" t="s">
        <v>161</v>
      </c>
    </row>
    <row r="16" spans="1:12">
      <c r="A16" s="82" t="s">
        <v>162</v>
      </c>
      <c r="B16" s="24">
        <v>2016.3388019675995</v>
      </c>
      <c r="C16" s="24">
        <v>2069.2028821975996</v>
      </c>
      <c r="D16" s="24">
        <v>2650.7768734652409</v>
      </c>
      <c r="E16" s="24">
        <v>2747.715576605241</v>
      </c>
      <c r="F16" s="24">
        <v>3203.9595314852409</v>
      </c>
      <c r="G16" s="24">
        <v>4126.3384317552409</v>
      </c>
      <c r="H16" s="24">
        <v>5028.4463977652413</v>
      </c>
      <c r="I16" s="24">
        <v>5390.9563147666759</v>
      </c>
      <c r="J16" s="24">
        <v>5611.7135050666739</v>
      </c>
      <c r="K16" s="24">
        <v>5591.9661155892481</v>
      </c>
      <c r="L16" s="89">
        <v>5604.437890047554</v>
      </c>
    </row>
    <row r="17" spans="1:12">
      <c r="A17" s="82" t="s">
        <v>163</v>
      </c>
      <c r="B17" s="24">
        <v>1967.4867882353153</v>
      </c>
      <c r="C17" s="24">
        <v>2300.3104409025186</v>
      </c>
      <c r="D17" s="24">
        <v>2498.6154783761099</v>
      </c>
      <c r="E17" s="24">
        <v>2564.8533505304817</v>
      </c>
      <c r="F17" s="24">
        <v>3614.639977182519</v>
      </c>
      <c r="G17" s="24">
        <v>3736.3777963800471</v>
      </c>
      <c r="H17" s="24">
        <v>3895.533183941855</v>
      </c>
      <c r="I17" s="24">
        <v>4081.8216594039341</v>
      </c>
      <c r="J17" s="24">
        <v>4213.4929441154027</v>
      </c>
      <c r="K17" s="24">
        <v>4221.7054745731493</v>
      </c>
      <c r="L17" s="89">
        <v>4221.7054745731493</v>
      </c>
    </row>
    <row r="18" spans="1:12">
      <c r="A18" s="82" t="s">
        <v>164</v>
      </c>
      <c r="B18" s="24">
        <v>4310.2889765974332</v>
      </c>
      <c r="C18" s="24">
        <v>3687.8409155089694</v>
      </c>
      <c r="D18" s="24">
        <v>3679.6163955789693</v>
      </c>
      <c r="E18" s="24">
        <v>3751.1475445490769</v>
      </c>
      <c r="F18" s="24">
        <v>3651.869068069077</v>
      </c>
      <c r="G18" s="24">
        <v>3699.6450680690768</v>
      </c>
      <c r="H18" s="24">
        <v>3788.6378504935014</v>
      </c>
      <c r="I18" s="24">
        <v>3808.0378504935015</v>
      </c>
      <c r="J18" s="24">
        <v>3932.3510261539277</v>
      </c>
      <c r="K18" s="24">
        <v>3932.3510261539277</v>
      </c>
      <c r="L18" s="89">
        <v>3932.3510261539277</v>
      </c>
    </row>
    <row r="19" spans="1:12">
      <c r="A19" s="82" t="s">
        <v>165</v>
      </c>
      <c r="B19" s="24">
        <v>2375.2657345309881</v>
      </c>
      <c r="C19" s="24">
        <v>2297.5666158672607</v>
      </c>
      <c r="D19" s="24">
        <v>2792.1466584639056</v>
      </c>
      <c r="E19" s="24">
        <v>2811.1531355880411</v>
      </c>
      <c r="F19" s="24">
        <v>2925.1640428204187</v>
      </c>
      <c r="G19" s="24">
        <v>3061.2952120130963</v>
      </c>
      <c r="H19" s="24">
        <v>3094.9237797424066</v>
      </c>
      <c r="I19" s="24">
        <v>3107.5768861233728</v>
      </c>
      <c r="J19" s="24">
        <v>3126.2969148318903</v>
      </c>
      <c r="K19" s="24">
        <v>3138.4254700834599</v>
      </c>
      <c r="L19" s="89">
        <v>3163.4254700834599</v>
      </c>
    </row>
    <row r="20" spans="1:12">
      <c r="A20" s="82" t="s">
        <v>166</v>
      </c>
      <c r="B20" s="24">
        <v>1647.7702663745179</v>
      </c>
      <c r="C20" s="24">
        <v>1647.7702663745179</v>
      </c>
      <c r="D20" s="24">
        <v>1664.2388943545179</v>
      </c>
      <c r="E20" s="24">
        <v>1672.9916918245178</v>
      </c>
      <c r="F20" s="24">
        <v>1831.8265378245178</v>
      </c>
      <c r="G20" s="24">
        <v>2189.607049927668</v>
      </c>
      <c r="H20" s="24">
        <v>2454.9098617485233</v>
      </c>
      <c r="I20" s="24">
        <v>2513.4107839465137</v>
      </c>
      <c r="J20" s="24">
        <v>2616.594687318357</v>
      </c>
      <c r="K20" s="24">
        <v>3063.2399150183601</v>
      </c>
      <c r="L20" s="89">
        <v>3065.6903698802112</v>
      </c>
    </row>
    <row r="21" spans="1:12">
      <c r="A21" s="82" t="s">
        <v>167</v>
      </c>
      <c r="B21" s="24">
        <v>667.25720348266987</v>
      </c>
      <c r="C21" s="24">
        <v>665.26879978330419</v>
      </c>
      <c r="D21" s="24">
        <v>701.30914819929308</v>
      </c>
      <c r="E21" s="24">
        <v>710.54980143030332</v>
      </c>
      <c r="F21" s="24">
        <v>725.83371774085163</v>
      </c>
      <c r="G21" s="24">
        <v>755.97493951085164</v>
      </c>
      <c r="H21" s="24">
        <v>786.85445501085167</v>
      </c>
      <c r="I21" s="24">
        <v>794.52936158257012</v>
      </c>
      <c r="J21" s="24">
        <v>795.82925658257011</v>
      </c>
      <c r="K21" s="24">
        <v>796.82925658257011</v>
      </c>
      <c r="L21" s="89">
        <v>797.82925658257011</v>
      </c>
    </row>
    <row r="22" spans="1:12">
      <c r="A22" s="82" t="s">
        <v>168</v>
      </c>
      <c r="B22" s="24">
        <v>207.93021826308302</v>
      </c>
      <c r="C22" s="24">
        <v>207.93021826308302</v>
      </c>
      <c r="D22" s="24">
        <v>207.93021826308302</v>
      </c>
      <c r="E22" s="24">
        <v>233.2223947022014</v>
      </c>
      <c r="F22" s="24">
        <v>394.35828970220143</v>
      </c>
      <c r="G22" s="24">
        <v>415.98610970220142</v>
      </c>
      <c r="H22" s="24">
        <v>637.77964370220138</v>
      </c>
      <c r="I22" s="24">
        <v>657.77959870220138</v>
      </c>
      <c r="J22" s="24">
        <v>679.67954870220171</v>
      </c>
      <c r="K22" s="24">
        <v>679.67954870220171</v>
      </c>
      <c r="L22" s="89">
        <v>679.67954870220171</v>
      </c>
    </row>
    <row r="23" spans="1:12">
      <c r="A23" s="82" t="s">
        <v>169</v>
      </c>
      <c r="B23" s="24">
        <v>373.23570599663424</v>
      </c>
      <c r="C23" s="24">
        <v>384.93353697616629</v>
      </c>
      <c r="D23" s="24">
        <v>395.68009606137497</v>
      </c>
      <c r="E23" s="24">
        <v>420.72520141006299</v>
      </c>
      <c r="F23" s="24">
        <v>444.86441439006302</v>
      </c>
      <c r="G23" s="24">
        <v>554.86128963006297</v>
      </c>
      <c r="H23" s="24">
        <v>647.16456323334512</v>
      </c>
      <c r="I23" s="24">
        <v>654.19884916276044</v>
      </c>
      <c r="J23" s="24">
        <v>657.96556011613347</v>
      </c>
      <c r="K23" s="24">
        <v>674.21752252396402</v>
      </c>
      <c r="L23" s="89">
        <v>674.21752252396402</v>
      </c>
    </row>
    <row r="24" spans="1:12">
      <c r="A24" s="82" t="s">
        <v>170</v>
      </c>
      <c r="B24" s="24">
        <v>248.44516128020001</v>
      </c>
      <c r="C24" s="24">
        <v>265.24541328020001</v>
      </c>
      <c r="D24" s="24">
        <v>265.24541328020001</v>
      </c>
      <c r="E24" s="24">
        <v>265.24541328020001</v>
      </c>
      <c r="F24" s="24">
        <v>302.86211052020002</v>
      </c>
      <c r="G24" s="24">
        <v>322.86717758642072</v>
      </c>
      <c r="H24" s="24">
        <v>331.30892958238934</v>
      </c>
      <c r="I24" s="24">
        <v>360.17504258289864</v>
      </c>
      <c r="J24" s="24">
        <v>361.91967448473912</v>
      </c>
      <c r="K24" s="24">
        <v>365.59100315606781</v>
      </c>
      <c r="L24" s="89">
        <v>360.06981334605672</v>
      </c>
    </row>
    <row r="25" spans="1:12">
      <c r="A25" s="82" t="s">
        <v>171</v>
      </c>
      <c r="B25" s="24">
        <v>86.074439959419195</v>
      </c>
      <c r="C25" s="24">
        <v>95.21343995941919</v>
      </c>
      <c r="D25" s="24">
        <v>124.1948540138946</v>
      </c>
      <c r="E25" s="24">
        <v>163.87990531779587</v>
      </c>
      <c r="F25" s="24">
        <v>204.70128749981606</v>
      </c>
      <c r="G25" s="24">
        <v>224.93950015858047</v>
      </c>
      <c r="H25" s="24">
        <v>329.08729649534104</v>
      </c>
      <c r="I25" s="24">
        <v>329.08729649534104</v>
      </c>
      <c r="J25" s="24">
        <v>339.15682447534101</v>
      </c>
      <c r="K25" s="24">
        <v>344.04136843279014</v>
      </c>
      <c r="L25" s="89">
        <v>344.04136843279014</v>
      </c>
    </row>
    <row r="26" spans="1:12">
      <c r="A26" s="82" t="s">
        <v>172</v>
      </c>
      <c r="B26" s="24">
        <v>9.9844459099999998</v>
      </c>
      <c r="C26" s="24">
        <v>14.49959743</v>
      </c>
      <c r="D26" s="24">
        <v>132.99959742999999</v>
      </c>
      <c r="E26" s="24">
        <v>162.99959742999999</v>
      </c>
      <c r="F26" s="24">
        <v>162.99959742999999</v>
      </c>
      <c r="G26" s="24">
        <v>162.99959742999999</v>
      </c>
      <c r="H26" s="24">
        <v>163.01441792799861</v>
      </c>
      <c r="I26" s="24">
        <v>163.01441792799861</v>
      </c>
      <c r="J26" s="24">
        <v>163.01441792799861</v>
      </c>
      <c r="K26" s="24">
        <v>163.01441792799861</v>
      </c>
      <c r="L26" s="89">
        <v>163.01441792799861</v>
      </c>
    </row>
    <row r="27" spans="1:12">
      <c r="A27" s="82" t="s">
        <v>173</v>
      </c>
      <c r="B27" s="24">
        <v>62.102777143296592</v>
      </c>
      <c r="C27" s="24">
        <v>63.238038683296594</v>
      </c>
      <c r="D27" s="24">
        <v>63.367988803296591</v>
      </c>
      <c r="E27" s="24">
        <v>63.542948803296589</v>
      </c>
      <c r="F27" s="24">
        <v>63.798127193296587</v>
      </c>
      <c r="G27" s="24">
        <v>72.294871953296592</v>
      </c>
      <c r="H27" s="24">
        <v>76.554871953296598</v>
      </c>
      <c r="I27" s="24">
        <v>76.554871953296598</v>
      </c>
      <c r="J27" s="24">
        <v>81.554871953296598</v>
      </c>
      <c r="K27" s="24">
        <v>83.139495953296588</v>
      </c>
      <c r="L27" s="89">
        <v>83.139495953296588</v>
      </c>
    </row>
    <row r="28" spans="1:12">
      <c r="A28" s="82" t="s">
        <v>174</v>
      </c>
      <c r="B28" s="24">
        <v>44.403113932829655</v>
      </c>
      <c r="C28" s="24">
        <v>44.403113932829655</v>
      </c>
      <c r="D28" s="24">
        <v>44.403113932829655</v>
      </c>
      <c r="E28" s="24">
        <v>44.403113932829655</v>
      </c>
      <c r="F28" s="24">
        <v>45.227177792829657</v>
      </c>
      <c r="G28" s="24">
        <v>45.227177792829657</v>
      </c>
      <c r="H28" s="24">
        <v>45.227177792829657</v>
      </c>
      <c r="I28" s="24">
        <v>45.227177792829657</v>
      </c>
      <c r="J28" s="24">
        <v>45.227177792829657</v>
      </c>
      <c r="K28" s="24">
        <v>45.227177792829657</v>
      </c>
      <c r="L28" s="89">
        <v>70.536118793185906</v>
      </c>
    </row>
    <row r="29" spans="1:12">
      <c r="A29" s="82" t="s">
        <v>175</v>
      </c>
      <c r="B29" s="24">
        <v>24.844261986992819</v>
      </c>
      <c r="C29" s="24">
        <v>25.14426198699282</v>
      </c>
      <c r="D29" s="24">
        <v>25.724163788794623</v>
      </c>
      <c r="E29" s="24">
        <v>25.724163788794623</v>
      </c>
      <c r="F29" s="24">
        <v>26.84976370015994</v>
      </c>
      <c r="G29" s="24">
        <v>28.299685700189993</v>
      </c>
      <c r="H29" s="24">
        <v>29.798364000189995</v>
      </c>
      <c r="I29" s="24">
        <v>32.65497576986705</v>
      </c>
      <c r="J29" s="24">
        <v>32.65497576986705</v>
      </c>
      <c r="K29" s="24">
        <v>32.65497576986705</v>
      </c>
      <c r="L29" s="89">
        <v>32.65497576986705</v>
      </c>
    </row>
    <row r="30" spans="1:12">
      <c r="A30" s="82" t="s">
        <v>176</v>
      </c>
      <c r="B30" s="24">
        <v>1.2449411000000001</v>
      </c>
      <c r="C30" s="24">
        <v>1.2449411000000001</v>
      </c>
      <c r="D30" s="24">
        <v>1.2449411000000001</v>
      </c>
      <c r="E30" s="24">
        <v>1.2449411000000001</v>
      </c>
      <c r="F30" s="24">
        <v>1.2449411000000001</v>
      </c>
      <c r="G30" s="24">
        <v>1.2449411000000001</v>
      </c>
      <c r="H30" s="24">
        <v>1.2449411000000001</v>
      </c>
      <c r="I30" s="24">
        <v>1.2449411000000001</v>
      </c>
      <c r="J30" s="24">
        <v>1.2449411000000001</v>
      </c>
      <c r="K30" s="24">
        <v>1.2449411000000001</v>
      </c>
      <c r="L30" s="89">
        <v>1.2449411000000001</v>
      </c>
    </row>
    <row r="31" spans="1:12">
      <c r="A31" s="8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0"/>
    </row>
    <row r="32" spans="1:12">
      <c r="A32" s="84" t="s">
        <v>113</v>
      </c>
      <c r="B32" s="86">
        <f>SUM(B16:B30)</f>
        <v>14042.672836760981</v>
      </c>
      <c r="C32" s="87">
        <f t="shared" ref="C32:L32" si="0">SUM(C16:C30)</f>
        <v>13769.812482246158</v>
      </c>
      <c r="D32" s="87">
        <f t="shared" si="0"/>
        <v>15247.493835111507</v>
      </c>
      <c r="E32" s="87">
        <f t="shared" si="0"/>
        <v>15639.39878029284</v>
      </c>
      <c r="F32" s="87">
        <f t="shared" si="0"/>
        <v>17600.198584451187</v>
      </c>
      <c r="G32" s="87">
        <f t="shared" si="0"/>
        <v>19397.958848709561</v>
      </c>
      <c r="H32" s="87">
        <f t="shared" si="0"/>
        <v>21310.485734489972</v>
      </c>
      <c r="I32" s="87">
        <f t="shared" si="0"/>
        <v>22016.270027803759</v>
      </c>
      <c r="J32" s="87">
        <f t="shared" si="0"/>
        <v>22658.696326391229</v>
      </c>
      <c r="K32" s="87">
        <f t="shared" si="0"/>
        <v>23133.327709359728</v>
      </c>
      <c r="L32" s="92">
        <f t="shared" si="0"/>
        <v>23194.037689870234</v>
      </c>
    </row>
    <row r="33" spans="1:9">
      <c r="A33" s="80"/>
      <c r="B33" s="80"/>
      <c r="C33" s="80"/>
      <c r="D33" s="80"/>
      <c r="E33" s="80"/>
    </row>
    <row r="34" spans="1:9">
      <c r="D34" s="80"/>
      <c r="E34" s="80"/>
    </row>
    <row r="35" spans="1:9" ht="15">
      <c r="A35" s="34" t="s">
        <v>211</v>
      </c>
      <c r="B35" s="80"/>
      <c r="C35" s="80"/>
      <c r="D35" s="80"/>
      <c r="E35" s="80"/>
    </row>
    <row r="36" spans="1:9">
      <c r="A36" s="33" t="s">
        <v>177</v>
      </c>
      <c r="B36" s="10"/>
    </row>
    <row r="37" spans="1:9" s="53" customFormat="1">
      <c r="A37" s="58" t="s">
        <v>178</v>
      </c>
      <c r="C37" s="59"/>
      <c r="D37" s="59"/>
      <c r="E37" s="59"/>
      <c r="F37" s="49"/>
    </row>
    <row r="38" spans="1:9" ht="15.75" thickBot="1">
      <c r="A38" s="34"/>
      <c r="B38" s="80"/>
      <c r="C38" s="80"/>
      <c r="D38" s="80"/>
      <c r="E38" s="80"/>
    </row>
    <row r="39" spans="1:9" s="12" customFormat="1" ht="12.75" thickBot="1">
      <c r="A39" s="80"/>
      <c r="B39" s="85">
        <v>2014</v>
      </c>
      <c r="C39" s="80"/>
      <c r="D39" s="80"/>
      <c r="E39" s="80"/>
      <c r="G39" s="10"/>
      <c r="H39" s="10"/>
      <c r="I39" s="10"/>
    </row>
    <row r="40" spans="1:9" s="12" customFormat="1">
      <c r="A40" s="19" t="s">
        <v>160</v>
      </c>
      <c r="B40" s="19" t="s">
        <v>210</v>
      </c>
      <c r="C40" s="80"/>
      <c r="D40" s="80"/>
      <c r="E40" s="80"/>
      <c r="G40" s="10"/>
      <c r="H40" s="10"/>
      <c r="I40" s="10"/>
    </row>
    <row r="41" spans="1:9" s="12" customFormat="1">
      <c r="A41" s="82" t="s">
        <v>82</v>
      </c>
      <c r="B41" s="89">
        <v>2.6195341199999995</v>
      </c>
      <c r="C41" s="80"/>
      <c r="D41" s="80"/>
      <c r="E41" s="80"/>
      <c r="G41" s="10"/>
      <c r="H41" s="10"/>
      <c r="I41" s="10"/>
    </row>
    <row r="42" spans="1:9" s="12" customFormat="1">
      <c r="A42" s="82" t="s">
        <v>146</v>
      </c>
      <c r="B42" s="89">
        <v>2299.8891868837809</v>
      </c>
      <c r="C42" s="80"/>
      <c r="D42" s="80"/>
      <c r="E42" s="80"/>
      <c r="G42" s="10"/>
      <c r="H42" s="10"/>
      <c r="I42" s="10"/>
    </row>
    <row r="43" spans="1:9" s="12" customFormat="1">
      <c r="A43" s="82" t="s">
        <v>183</v>
      </c>
      <c r="B43" s="89">
        <v>939.77661745620821</v>
      </c>
      <c r="C43" s="80"/>
      <c r="D43" s="80"/>
      <c r="E43" s="80"/>
      <c r="G43" s="10"/>
      <c r="H43" s="10"/>
      <c r="I43" s="10"/>
    </row>
    <row r="44" spans="1:9" s="12" customFormat="1">
      <c r="A44" s="82" t="s">
        <v>184</v>
      </c>
      <c r="B44" s="89">
        <v>409.890173564554</v>
      </c>
      <c r="C44" s="80"/>
      <c r="D44" s="80"/>
      <c r="E44" s="80"/>
      <c r="G44" s="10"/>
      <c r="H44" s="10"/>
      <c r="I44" s="10"/>
    </row>
    <row r="45" spans="1:9" s="12" customFormat="1">
      <c r="A45" s="82" t="s">
        <v>147</v>
      </c>
      <c r="B45" s="89">
        <v>192.060598877231</v>
      </c>
      <c r="C45" s="80"/>
      <c r="D45" s="80"/>
      <c r="E45" s="80"/>
      <c r="G45" s="10"/>
      <c r="H45" s="10"/>
      <c r="I45" s="10"/>
    </row>
    <row r="46" spans="1:9" s="12" customFormat="1">
      <c r="A46" s="82" t="s">
        <v>81</v>
      </c>
      <c r="B46" s="89">
        <v>708.35876683000004</v>
      </c>
      <c r="C46" s="80"/>
      <c r="D46" s="80"/>
      <c r="E46" s="80"/>
      <c r="G46" s="10"/>
      <c r="H46" s="10"/>
      <c r="I46" s="10"/>
    </row>
    <row r="47" spans="1:9" s="12" customFormat="1">
      <c r="A47" s="82" t="s">
        <v>148</v>
      </c>
      <c r="B47" s="89">
        <v>0</v>
      </c>
      <c r="C47" s="80"/>
      <c r="D47" s="80"/>
      <c r="E47" s="80"/>
      <c r="G47" s="10"/>
      <c r="H47" s="10"/>
      <c r="I47" s="10"/>
    </row>
    <row r="48" spans="1:9" s="12" customFormat="1">
      <c r="A48" s="82" t="s">
        <v>145</v>
      </c>
      <c r="B48" s="89">
        <v>349.00856413600337</v>
      </c>
      <c r="C48" s="80"/>
      <c r="D48" s="80"/>
      <c r="E48" s="80"/>
      <c r="G48" s="10"/>
      <c r="H48" s="10"/>
      <c r="I48" s="10"/>
    </row>
    <row r="49" spans="1:9" s="12" customFormat="1">
      <c r="A49" s="82" t="s">
        <v>185</v>
      </c>
      <c r="B49" s="89">
        <v>38.648328444955993</v>
      </c>
      <c r="C49" s="80"/>
      <c r="D49" s="80"/>
      <c r="E49" s="80"/>
      <c r="G49" s="10"/>
      <c r="H49" s="10"/>
      <c r="I49" s="10"/>
    </row>
    <row r="50" spans="1:9" s="12" customFormat="1">
      <c r="A50" s="82" t="s">
        <v>186</v>
      </c>
      <c r="B50" s="89">
        <v>225.71720261000002</v>
      </c>
      <c r="C50" s="80"/>
      <c r="D50" s="80"/>
      <c r="E50" s="80"/>
      <c r="G50" s="10"/>
      <c r="H50" s="10"/>
      <c r="I50" s="10"/>
    </row>
    <row r="51" spans="1:9" s="12" customFormat="1">
      <c r="A51" s="82" t="s">
        <v>187</v>
      </c>
      <c r="B51" s="89">
        <v>24.987835522574006</v>
      </c>
      <c r="C51" s="80"/>
      <c r="D51" s="80"/>
      <c r="E51" s="80"/>
      <c r="G51" s="10"/>
      <c r="H51" s="10"/>
      <c r="I51" s="10"/>
    </row>
    <row r="52" spans="1:9" s="12" customFormat="1">
      <c r="A52" s="82" t="s">
        <v>144</v>
      </c>
      <c r="B52" s="89">
        <v>12.183352823274996</v>
      </c>
      <c r="C52" s="80"/>
      <c r="D52" s="80"/>
      <c r="E52" s="80"/>
      <c r="G52" s="10"/>
      <c r="H52" s="10"/>
      <c r="I52" s="10"/>
    </row>
    <row r="53" spans="1:9" s="12" customFormat="1">
      <c r="A53" s="82" t="s">
        <v>188</v>
      </c>
      <c r="B53" s="89">
        <v>0</v>
      </c>
      <c r="C53" s="80"/>
      <c r="D53" s="80"/>
      <c r="E53" s="80"/>
      <c r="G53" s="10"/>
      <c r="H53" s="10"/>
      <c r="I53" s="10"/>
    </row>
    <row r="54" spans="1:9" s="12" customFormat="1">
      <c r="A54" s="82" t="s">
        <v>78</v>
      </c>
      <c r="B54" s="89">
        <v>181.25979093999999</v>
      </c>
      <c r="C54" s="80"/>
      <c r="D54" s="80"/>
      <c r="E54" s="80"/>
      <c r="G54" s="10"/>
      <c r="H54" s="10"/>
      <c r="I54" s="10"/>
    </row>
    <row r="55" spans="1:9" s="12" customFormat="1">
      <c r="A55" s="82" t="s">
        <v>189</v>
      </c>
      <c r="B55" s="89">
        <v>19.203540126541</v>
      </c>
      <c r="C55" s="80"/>
      <c r="D55" s="80"/>
      <c r="E55" s="80"/>
      <c r="G55" s="10"/>
      <c r="H55" s="10"/>
      <c r="I55" s="10"/>
    </row>
    <row r="56" spans="1:9" s="12" customFormat="1">
      <c r="A56" s="82" t="s">
        <v>190</v>
      </c>
      <c r="B56" s="89">
        <v>0</v>
      </c>
      <c r="C56" s="80"/>
      <c r="D56" s="80"/>
      <c r="E56" s="80"/>
      <c r="G56" s="10"/>
      <c r="H56" s="10"/>
      <c r="I56" s="10"/>
    </row>
    <row r="57" spans="1:9" s="12" customFormat="1">
      <c r="A57" s="82" t="s">
        <v>77</v>
      </c>
      <c r="B57" s="89">
        <v>157.78027131143469</v>
      </c>
      <c r="C57" s="80"/>
      <c r="D57" s="80"/>
      <c r="E57" s="80"/>
      <c r="G57" s="10"/>
      <c r="H57" s="10"/>
      <c r="I57" s="10"/>
    </row>
    <row r="58" spans="1:9" s="12" customFormat="1">
      <c r="A58" s="82" t="s">
        <v>79</v>
      </c>
      <c r="B58" s="89">
        <v>2.4854901905310003</v>
      </c>
      <c r="C58" s="80"/>
      <c r="D58" s="80"/>
      <c r="E58" s="80"/>
      <c r="G58" s="10"/>
      <c r="H58" s="10"/>
      <c r="I58" s="10"/>
    </row>
    <row r="59" spans="1:9" s="12" customFormat="1">
      <c r="A59" s="82" t="s">
        <v>191</v>
      </c>
      <c r="B59" s="89">
        <v>0</v>
      </c>
      <c r="C59" s="80"/>
      <c r="D59" s="80"/>
      <c r="E59" s="80"/>
      <c r="G59" s="10"/>
      <c r="H59" s="10"/>
      <c r="I59" s="10"/>
    </row>
    <row r="60" spans="1:9" s="12" customFormat="1">
      <c r="A60" s="82" t="s">
        <v>192</v>
      </c>
      <c r="B60" s="89">
        <v>0.32579999999999998</v>
      </c>
      <c r="C60" s="80"/>
      <c r="D60" s="80"/>
      <c r="E60" s="80"/>
      <c r="G60" s="10"/>
      <c r="H60" s="10"/>
      <c r="I60" s="10"/>
    </row>
    <row r="61" spans="1:9" s="12" customFormat="1">
      <c r="A61" s="82" t="s">
        <v>193</v>
      </c>
      <c r="B61" s="89">
        <v>0</v>
      </c>
      <c r="C61" s="80"/>
      <c r="D61" s="80"/>
      <c r="E61" s="80"/>
      <c r="G61" s="10"/>
      <c r="H61" s="10"/>
      <c r="I61" s="10"/>
    </row>
    <row r="62" spans="1:9" s="12" customFormat="1">
      <c r="A62" s="82" t="s">
        <v>80</v>
      </c>
      <c r="B62" s="89">
        <v>11.707172521522002</v>
      </c>
      <c r="C62" s="80"/>
      <c r="D62" s="80"/>
      <c r="E62" s="80"/>
      <c r="G62" s="10"/>
      <c r="H62" s="10"/>
      <c r="I62" s="10"/>
    </row>
    <row r="63" spans="1:9" s="12" customFormat="1">
      <c r="A63" s="82" t="s">
        <v>194</v>
      </c>
      <c r="B63" s="89">
        <v>0</v>
      </c>
      <c r="C63" s="80"/>
      <c r="D63" s="80"/>
      <c r="E63" s="80"/>
      <c r="G63" s="10"/>
      <c r="H63" s="10"/>
      <c r="I63" s="10"/>
    </row>
    <row r="64" spans="1:9" s="12" customFormat="1">
      <c r="A64" s="82" t="s">
        <v>195</v>
      </c>
      <c r="B64" s="89">
        <v>1.4210854715202003E-20</v>
      </c>
      <c r="C64" s="80"/>
      <c r="D64" s="80"/>
      <c r="E64" s="80"/>
      <c r="G64" s="10"/>
      <c r="H64" s="10"/>
      <c r="I64" s="10"/>
    </row>
    <row r="65" spans="1:23" s="12" customFormat="1">
      <c r="A65" s="82" t="s">
        <v>196</v>
      </c>
      <c r="B65" s="89">
        <v>0</v>
      </c>
      <c r="C65" s="80"/>
      <c r="D65" s="80"/>
      <c r="E65" s="80"/>
      <c r="G65" s="10"/>
      <c r="H65" s="10"/>
      <c r="I65" s="10"/>
    </row>
    <row r="66" spans="1:23" s="12" customFormat="1">
      <c r="A66" s="82" t="s">
        <v>197</v>
      </c>
      <c r="B66" s="89">
        <v>5.9000216424465184E-11</v>
      </c>
      <c r="C66" s="80"/>
      <c r="D66" s="80"/>
      <c r="E66" s="80"/>
      <c r="G66" s="10"/>
      <c r="H66" s="10"/>
      <c r="I66" s="10"/>
    </row>
    <row r="67" spans="1:23" s="12" customFormat="1">
      <c r="A67" s="82" t="s">
        <v>198</v>
      </c>
      <c r="B67" s="89">
        <v>1.9599999999999999E-3</v>
      </c>
      <c r="C67" s="80"/>
      <c r="D67" s="80"/>
      <c r="E67" s="80"/>
      <c r="G67" s="10"/>
      <c r="H67" s="10"/>
      <c r="I67" s="10"/>
    </row>
    <row r="68" spans="1:23" s="12" customFormat="1">
      <c r="A68" s="82" t="s">
        <v>199</v>
      </c>
      <c r="B68" s="89">
        <v>5.6843418860808012E-20</v>
      </c>
      <c r="C68" s="80"/>
      <c r="D68" s="80"/>
      <c r="E68" s="80"/>
    </row>
    <row r="69" spans="1:23" s="12" customFormat="1">
      <c r="A69" s="82" t="s">
        <v>200</v>
      </c>
      <c r="B69" s="89">
        <v>0</v>
      </c>
      <c r="C69" s="80"/>
      <c r="D69" s="80"/>
      <c r="E69" s="80"/>
    </row>
    <row r="70" spans="1:23" s="12" customFormat="1">
      <c r="A70" s="82" t="s">
        <v>201</v>
      </c>
      <c r="B70" s="89">
        <v>0</v>
      </c>
      <c r="C70" s="80"/>
      <c r="D70" s="80"/>
      <c r="E70" s="80"/>
    </row>
    <row r="71" spans="1:23" s="12" customFormat="1">
      <c r="A71" s="82" t="s">
        <v>202</v>
      </c>
      <c r="B71" s="89">
        <v>5.6843418860808012E-20</v>
      </c>
      <c r="C71" s="80"/>
      <c r="D71" s="80"/>
      <c r="E71" s="80"/>
    </row>
    <row r="72" spans="1:23" s="12" customFormat="1">
      <c r="A72" s="82" t="s">
        <v>203</v>
      </c>
      <c r="B72" s="89">
        <v>4.6701499999999996</v>
      </c>
      <c r="C72" s="80"/>
      <c r="D72" s="80"/>
      <c r="E72" s="80"/>
    </row>
    <row r="73" spans="1:23" s="12" customFormat="1">
      <c r="A73" s="82" t="s">
        <v>204</v>
      </c>
      <c r="B73" s="89">
        <v>0</v>
      </c>
      <c r="C73" s="80"/>
      <c r="D73" s="80"/>
      <c r="E73" s="80"/>
    </row>
    <row r="74" spans="1:23" s="12" customFormat="1">
      <c r="A74" s="82" t="s">
        <v>205</v>
      </c>
      <c r="B74" s="89">
        <v>0</v>
      </c>
      <c r="C74" s="80"/>
      <c r="D74" s="80"/>
      <c r="E74" s="80"/>
    </row>
    <row r="75" spans="1:23" s="12" customFormat="1">
      <c r="A75" s="82" t="s">
        <v>206</v>
      </c>
      <c r="B75" s="89">
        <v>4.7643486383059042</v>
      </c>
      <c r="C75" s="80"/>
      <c r="D75" s="80"/>
      <c r="E75" s="80"/>
    </row>
    <row r="76" spans="1:23" s="12" customFormat="1">
      <c r="A76" s="82" t="s">
        <v>207</v>
      </c>
      <c r="B76" s="89">
        <v>2.1400000000000003E-6</v>
      </c>
      <c r="C76" s="80"/>
      <c r="D76" s="80"/>
      <c r="E76" s="80"/>
    </row>
    <row r="77" spans="1:23" s="12" customFormat="1">
      <c r="A77" s="82" t="s">
        <v>208</v>
      </c>
      <c r="B77" s="89">
        <v>0</v>
      </c>
      <c r="C77" s="80"/>
      <c r="D77" s="80"/>
      <c r="E77" s="80"/>
    </row>
    <row r="78" spans="1:23" s="12" customFormat="1">
      <c r="A78" s="82" t="s">
        <v>209</v>
      </c>
      <c r="B78" s="89">
        <v>2.4349140000076184</v>
      </c>
      <c r="C78" s="80"/>
      <c r="D78" s="80"/>
      <c r="E78" s="80"/>
    </row>
    <row r="79" spans="1:23" s="12" customFormat="1">
      <c r="A79" s="82" t="s">
        <v>43</v>
      </c>
      <c r="B79" s="89">
        <v>16.664288910570125</v>
      </c>
      <c r="C79" s="80"/>
      <c r="D79" s="80"/>
      <c r="E79" s="80"/>
    </row>
    <row r="80" spans="1:23" s="12" customFormat="1">
      <c r="A80" s="82"/>
      <c r="B80" s="90"/>
      <c r="C80" s="80"/>
      <c r="D80" s="80"/>
      <c r="E80" s="8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2" customFormat="1">
      <c r="A81" s="84" t="s">
        <v>113</v>
      </c>
      <c r="B81" s="91">
        <v>5604.4378900475531</v>
      </c>
      <c r="C81" s="80"/>
      <c r="D81" s="80"/>
      <c r="E81" s="8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2" customFormat="1">
      <c r="A82" s="80"/>
      <c r="B82" s="80"/>
      <c r="C82" s="80"/>
      <c r="D82" s="80"/>
      <c r="E82" s="8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2" customFormat="1">
      <c r="A83" s="88" t="s">
        <v>182</v>
      </c>
      <c r="B83" s="80"/>
      <c r="C83" s="80"/>
      <c r="D83" s="80"/>
      <c r="E83" s="8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" customFormat="1">
      <c r="A84" s="88" t="s">
        <v>181</v>
      </c>
      <c r="B84" s="80"/>
      <c r="C84" s="80"/>
      <c r="D84" s="80"/>
      <c r="E84" s="8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2" customFormat="1">
      <c r="A85" s="88" t="s">
        <v>180</v>
      </c>
      <c r="B85" s="80"/>
      <c r="C85" s="80"/>
      <c r="D85" s="80"/>
      <c r="E85" s="8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2"/>
      <c r="B86" s="12"/>
      <c r="C86" s="80"/>
      <c r="D86" s="80"/>
      <c r="E86" s="80"/>
    </row>
    <row r="87" spans="1:23">
      <c r="C87" s="80"/>
      <c r="D87" s="80"/>
      <c r="E87" s="80"/>
      <c r="F87" s="80"/>
      <c r="G87" s="80"/>
      <c r="H87" s="80"/>
      <c r="I87" s="80"/>
    </row>
    <row r="88" spans="1:23">
      <c r="C88" s="80"/>
      <c r="D88" s="80"/>
      <c r="E88" s="80"/>
    </row>
    <row r="89" spans="1:23">
      <c r="A89" s="80"/>
      <c r="B89" s="80"/>
      <c r="C89" s="80"/>
      <c r="D89" s="80"/>
      <c r="E89" s="80"/>
      <c r="F89" s="10"/>
    </row>
    <row r="90" spans="1:23">
      <c r="A90" s="80"/>
      <c r="B90" s="80"/>
      <c r="C90" s="80"/>
      <c r="D90" s="80"/>
      <c r="E90" s="80"/>
      <c r="F90" s="10"/>
    </row>
    <row r="91" spans="1:23">
      <c r="A91" s="80"/>
      <c r="B91" s="80"/>
      <c r="C91" s="80"/>
      <c r="D91" s="80"/>
      <c r="E91" s="80"/>
    </row>
    <row r="92" spans="1:23">
      <c r="A92" s="80"/>
      <c r="B92" s="80"/>
      <c r="C92" s="80"/>
      <c r="D92" s="80"/>
      <c r="E92" s="80"/>
    </row>
    <row r="93" spans="1:23">
      <c r="A93" s="80"/>
      <c r="B93" s="80"/>
      <c r="C93" s="80"/>
      <c r="D93" s="80"/>
      <c r="E93" s="80"/>
    </row>
    <row r="94" spans="1:23">
      <c r="A94" s="80"/>
      <c r="B94" s="80"/>
      <c r="C94" s="80"/>
      <c r="D94" s="80"/>
      <c r="E94" s="80"/>
    </row>
    <row r="95" spans="1:23">
      <c r="A95" s="80"/>
      <c r="B95" s="80"/>
      <c r="C95" s="80"/>
      <c r="D95" s="80"/>
      <c r="E95" s="80"/>
    </row>
    <row r="96" spans="1:23">
      <c r="A96" s="80"/>
      <c r="B96" s="80"/>
      <c r="C96" s="80"/>
      <c r="D96" s="80"/>
      <c r="E96" s="80"/>
    </row>
    <row r="97" spans="1:6">
      <c r="A97" s="80"/>
      <c r="B97" s="80"/>
      <c r="C97" s="80"/>
      <c r="D97" s="80"/>
      <c r="E97" s="80"/>
    </row>
    <row r="98" spans="1:6">
      <c r="A98" s="80"/>
      <c r="B98" s="80"/>
      <c r="C98" s="80"/>
      <c r="D98" s="80"/>
      <c r="E98" s="80"/>
    </row>
    <row r="99" spans="1:6">
      <c r="A99" s="80"/>
      <c r="B99" s="80"/>
      <c r="C99" s="80"/>
      <c r="D99" s="80"/>
      <c r="E99" s="80"/>
    </row>
    <row r="100" spans="1:6">
      <c r="A100" s="80"/>
      <c r="B100" s="80"/>
      <c r="C100" s="80"/>
      <c r="D100" s="80"/>
      <c r="E100" s="80"/>
    </row>
    <row r="101" spans="1:6">
      <c r="A101" s="80"/>
      <c r="B101" s="80"/>
      <c r="C101" s="80"/>
      <c r="D101" s="80"/>
      <c r="E101" s="80"/>
    </row>
    <row r="102" spans="1:6">
      <c r="A102" s="80"/>
      <c r="B102" s="80"/>
      <c r="C102" s="80"/>
      <c r="D102" s="80"/>
      <c r="E102" s="80"/>
    </row>
    <row r="103" spans="1:6">
      <c r="A103" s="80"/>
      <c r="B103" s="80"/>
      <c r="C103" s="80"/>
      <c r="D103" s="80"/>
      <c r="E103" s="80"/>
    </row>
    <row r="104" spans="1:6">
      <c r="A104" s="80"/>
      <c r="B104" s="80"/>
      <c r="C104" s="80"/>
      <c r="D104" s="80"/>
      <c r="E104" s="80"/>
    </row>
    <row r="105" spans="1:6">
      <c r="A105" s="80"/>
      <c r="B105" s="80"/>
      <c r="C105" s="80"/>
      <c r="D105" s="80"/>
      <c r="E105" s="80"/>
      <c r="F105" s="10"/>
    </row>
    <row r="106" spans="1:6">
      <c r="A106" s="80"/>
      <c r="B106" s="80"/>
      <c r="C106" s="80"/>
      <c r="D106" s="80"/>
      <c r="E106" s="80"/>
      <c r="F106" s="10"/>
    </row>
    <row r="107" spans="1:6" s="55" customFormat="1">
      <c r="A107" s="80"/>
      <c r="B107" s="80"/>
      <c r="C107" s="80"/>
      <c r="D107" s="80"/>
      <c r="E107" s="80"/>
    </row>
    <row r="108" spans="1:6">
      <c r="A108" s="80"/>
      <c r="B108" s="80"/>
      <c r="C108" s="80"/>
      <c r="D108" s="80"/>
      <c r="E108" s="80"/>
      <c r="F108" s="10"/>
    </row>
    <row r="109" spans="1:6" s="79" customFormat="1">
      <c r="A109" s="80"/>
      <c r="B109" s="80"/>
      <c r="C109" s="80"/>
      <c r="D109" s="80"/>
      <c r="E109" s="80"/>
    </row>
    <row r="110" spans="1:6">
      <c r="A110" s="80"/>
      <c r="B110" s="80"/>
      <c r="C110" s="80"/>
      <c r="D110" s="80"/>
      <c r="E110" s="80"/>
      <c r="F110" s="10"/>
    </row>
    <row r="111" spans="1:6">
      <c r="A111" s="80"/>
      <c r="B111" s="80"/>
      <c r="C111" s="80"/>
      <c r="D111" s="80"/>
      <c r="E111" s="80"/>
      <c r="F111" s="10"/>
    </row>
    <row r="112" spans="1:6">
      <c r="A112" s="80"/>
      <c r="B112" s="80"/>
      <c r="C112" s="80"/>
      <c r="D112" s="80"/>
      <c r="E112" s="80"/>
      <c r="F112" s="10"/>
    </row>
    <row r="113" spans="1:9">
      <c r="A113" s="80"/>
      <c r="B113" s="80"/>
      <c r="C113" s="80"/>
      <c r="D113" s="80"/>
      <c r="E113" s="80"/>
      <c r="F113" s="10"/>
    </row>
    <row r="114" spans="1:9">
      <c r="A114" s="80"/>
      <c r="B114" s="80"/>
      <c r="C114" s="80"/>
      <c r="D114" s="80"/>
      <c r="E114" s="80"/>
      <c r="F114" s="10"/>
    </row>
    <row r="115" spans="1:9">
      <c r="A115" s="80"/>
      <c r="B115" s="80"/>
      <c r="C115" s="80"/>
      <c r="D115" s="80"/>
      <c r="E115" s="80"/>
      <c r="F115" s="10"/>
    </row>
    <row r="116" spans="1:9" s="55" customFormat="1">
      <c r="A116" s="80"/>
      <c r="B116" s="80"/>
      <c r="C116" s="80"/>
      <c r="D116" s="80"/>
      <c r="E116" s="80"/>
    </row>
    <row r="117" spans="1:9">
      <c r="A117" s="80"/>
      <c r="B117" s="80"/>
      <c r="C117" s="80"/>
      <c r="D117" s="80"/>
      <c r="E117" s="80"/>
      <c r="F117" s="10"/>
    </row>
    <row r="118" spans="1:9" s="79" customFormat="1">
      <c r="A118" s="80"/>
      <c r="B118" s="80"/>
      <c r="C118" s="80"/>
      <c r="D118" s="80"/>
      <c r="E118" s="80"/>
    </row>
    <row r="119" spans="1:9">
      <c r="A119" s="80"/>
      <c r="B119" s="80"/>
      <c r="C119" s="80"/>
      <c r="D119" s="80"/>
      <c r="E119" s="80"/>
      <c r="F119" s="10"/>
    </row>
    <row r="120" spans="1:9">
      <c r="A120" s="80"/>
      <c r="B120" s="80"/>
      <c r="C120" s="80"/>
      <c r="D120" s="80"/>
      <c r="E120" s="80"/>
      <c r="F120" s="10"/>
    </row>
    <row r="121" spans="1:9">
      <c r="A121" s="80"/>
      <c r="B121" s="80"/>
      <c r="C121" s="80"/>
      <c r="D121" s="80"/>
      <c r="E121" s="80"/>
      <c r="F121" s="10"/>
    </row>
    <row r="122" spans="1:9">
      <c r="A122" s="80"/>
      <c r="B122" s="80"/>
      <c r="C122" s="80"/>
      <c r="D122" s="80"/>
      <c r="E122" s="80"/>
    </row>
    <row r="123" spans="1:9">
      <c r="A123" s="80"/>
      <c r="B123" s="80"/>
      <c r="C123" s="80"/>
      <c r="D123" s="80"/>
      <c r="E123" s="80"/>
    </row>
    <row r="124" spans="1:9">
      <c r="A124" s="80"/>
      <c r="B124" s="80"/>
      <c r="C124" s="80"/>
      <c r="D124" s="80"/>
      <c r="E124" s="80"/>
    </row>
    <row r="125" spans="1:9">
      <c r="A125" s="80"/>
      <c r="B125" s="80"/>
      <c r="C125" s="80"/>
      <c r="D125" s="80"/>
      <c r="E125" s="80"/>
    </row>
    <row r="126" spans="1:9">
      <c r="A126" s="80"/>
      <c r="B126" s="80"/>
      <c r="C126" s="80"/>
      <c r="D126" s="80"/>
      <c r="E126" s="80"/>
    </row>
    <row r="127" spans="1:9" s="33" customFormat="1">
      <c r="A127" s="80"/>
      <c r="B127" s="80"/>
      <c r="C127" s="80"/>
      <c r="D127" s="80"/>
      <c r="E127" s="80"/>
      <c r="F127" s="12"/>
      <c r="G127" s="10"/>
      <c r="H127" s="10"/>
      <c r="I127" s="10"/>
    </row>
    <row r="128" spans="1:9" s="58" customFormat="1">
      <c r="A128" s="80"/>
      <c r="B128" s="80"/>
      <c r="C128" s="80"/>
      <c r="D128" s="80"/>
      <c r="E128" s="80"/>
      <c r="F128" s="49"/>
      <c r="G128" s="53"/>
      <c r="H128" s="53"/>
      <c r="I128" s="53"/>
    </row>
    <row r="129" spans="1:5">
      <c r="A129" s="80"/>
      <c r="B129" s="80"/>
      <c r="C129" s="80"/>
      <c r="D129" s="80"/>
      <c r="E129" s="80"/>
    </row>
    <row r="130" spans="1:5">
      <c r="A130" s="80"/>
      <c r="B130" s="80"/>
      <c r="C130" s="80"/>
      <c r="D130" s="80"/>
      <c r="E130" s="80"/>
    </row>
    <row r="131" spans="1:5">
      <c r="A131" s="80"/>
      <c r="B131" s="80"/>
      <c r="C131" s="80"/>
      <c r="D131" s="80"/>
      <c r="E131" s="80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2"/>
  <sheetViews>
    <sheetView topLeftCell="A10" workbookViewId="0">
      <selection activeCell="F46" sqref="F46"/>
    </sheetView>
  </sheetViews>
  <sheetFormatPr baseColWidth="10" defaultRowHeight="15"/>
  <cols>
    <col min="2" max="14" width="10.140625" customWidth="1"/>
  </cols>
  <sheetData>
    <row r="1" spans="1:14">
      <c r="A1" s="204" t="s">
        <v>292</v>
      </c>
    </row>
    <row r="2" spans="1:14">
      <c r="A2" s="204" t="s">
        <v>293</v>
      </c>
    </row>
    <row r="4" spans="1:14">
      <c r="A4" s="205" t="s">
        <v>0</v>
      </c>
      <c r="B4" s="188" t="s">
        <v>216</v>
      </c>
      <c r="C4" s="188" t="s">
        <v>219</v>
      </c>
      <c r="D4" s="188" t="s">
        <v>230</v>
      </c>
      <c r="E4" s="188" t="s">
        <v>251</v>
      </c>
      <c r="F4" s="188" t="s">
        <v>252</v>
      </c>
      <c r="G4" s="188" t="s">
        <v>278</v>
      </c>
      <c r="H4" s="188" t="s">
        <v>280</v>
      </c>
      <c r="I4" s="188" t="s">
        <v>286</v>
      </c>
      <c r="J4" s="188" t="s">
        <v>287</v>
      </c>
      <c r="K4" s="188" t="s">
        <v>289</v>
      </c>
      <c r="L4" s="188" t="s">
        <v>294</v>
      </c>
      <c r="M4" s="188" t="s">
        <v>295</v>
      </c>
      <c r="N4" s="188" t="s">
        <v>113</v>
      </c>
    </row>
    <row r="5" spans="1:14">
      <c r="A5" s="206">
        <v>2008</v>
      </c>
      <c r="B5" s="207">
        <v>709</v>
      </c>
      <c r="C5" s="207">
        <v>1674</v>
      </c>
      <c r="D5" s="207">
        <v>642</v>
      </c>
      <c r="E5" s="207">
        <v>807</v>
      </c>
      <c r="F5" s="207">
        <v>1007</v>
      </c>
      <c r="G5" s="207">
        <v>649</v>
      </c>
      <c r="H5" s="207">
        <v>856</v>
      </c>
      <c r="I5" s="207">
        <v>1094</v>
      </c>
      <c r="J5" s="207">
        <v>812</v>
      </c>
      <c r="K5" s="207">
        <v>686</v>
      </c>
      <c r="L5" s="207">
        <v>511</v>
      </c>
      <c r="M5" s="207">
        <v>346</v>
      </c>
      <c r="N5" s="207">
        <v>9793</v>
      </c>
    </row>
    <row r="6" spans="1:14">
      <c r="A6" s="206">
        <v>2009</v>
      </c>
      <c r="B6" s="207">
        <v>353</v>
      </c>
      <c r="C6" s="207">
        <v>717</v>
      </c>
      <c r="D6" s="207">
        <v>601</v>
      </c>
      <c r="E6" s="207">
        <v>338</v>
      </c>
      <c r="F6" s="207">
        <v>507</v>
      </c>
      <c r="G6" s="207">
        <v>281</v>
      </c>
      <c r="H6" s="207">
        <v>304</v>
      </c>
      <c r="I6" s="207">
        <v>586</v>
      </c>
      <c r="J6" s="207">
        <v>415</v>
      </c>
      <c r="K6" s="207">
        <v>439</v>
      </c>
      <c r="L6" s="207">
        <v>404</v>
      </c>
      <c r="M6" s="207">
        <v>290</v>
      </c>
      <c r="N6" s="207">
        <v>5235</v>
      </c>
    </row>
    <row r="7" spans="1:14">
      <c r="A7" s="206">
        <v>2010</v>
      </c>
      <c r="B7" s="207">
        <v>514</v>
      </c>
      <c r="C7" s="207">
        <v>1556</v>
      </c>
      <c r="D7" s="207">
        <v>512</v>
      </c>
      <c r="E7" s="207">
        <v>467</v>
      </c>
      <c r="F7" s="207">
        <v>697</v>
      </c>
      <c r="G7" s="207">
        <v>476</v>
      </c>
      <c r="H7" s="207">
        <v>686</v>
      </c>
      <c r="I7" s="207">
        <v>686</v>
      </c>
      <c r="J7" s="207">
        <v>526</v>
      </c>
      <c r="K7" s="207">
        <v>859</v>
      </c>
      <c r="L7" s="207">
        <v>949</v>
      </c>
      <c r="M7" s="207">
        <v>1710</v>
      </c>
      <c r="N7" s="207">
        <v>9638</v>
      </c>
    </row>
    <row r="8" spans="1:14">
      <c r="A8" s="206">
        <v>2011</v>
      </c>
      <c r="B8" s="207">
        <v>1388</v>
      </c>
      <c r="C8" s="207">
        <v>1930</v>
      </c>
      <c r="D8" s="207">
        <v>961</v>
      </c>
      <c r="E8" s="207">
        <v>782</v>
      </c>
      <c r="F8" s="207">
        <v>898</v>
      </c>
      <c r="G8" s="207">
        <v>494</v>
      </c>
      <c r="H8" s="207">
        <v>545</v>
      </c>
      <c r="I8" s="207">
        <v>600</v>
      </c>
      <c r="J8" s="207">
        <v>691</v>
      </c>
      <c r="K8" s="207">
        <v>451</v>
      </c>
      <c r="L8" s="207">
        <v>739</v>
      </c>
      <c r="M8" s="207">
        <v>463</v>
      </c>
      <c r="N8" s="207">
        <v>9942</v>
      </c>
    </row>
    <row r="9" spans="1:14">
      <c r="A9" s="206">
        <v>2012</v>
      </c>
      <c r="B9" s="207">
        <v>1391</v>
      </c>
      <c r="C9" s="207">
        <v>462</v>
      </c>
      <c r="D9" s="207">
        <v>474</v>
      </c>
      <c r="E9" s="207">
        <v>345</v>
      </c>
      <c r="F9" s="207">
        <v>1279</v>
      </c>
      <c r="G9" s="207">
        <v>523</v>
      </c>
      <c r="H9" s="207">
        <v>450</v>
      </c>
      <c r="I9" s="207">
        <v>611</v>
      </c>
      <c r="J9" s="207">
        <v>384</v>
      </c>
      <c r="K9" s="207">
        <v>371</v>
      </c>
      <c r="L9" s="207">
        <v>739</v>
      </c>
      <c r="M9" s="207">
        <v>218</v>
      </c>
      <c r="N9" s="207">
        <v>7247</v>
      </c>
    </row>
    <row r="10" spans="1:14">
      <c r="A10" s="206">
        <v>2013</v>
      </c>
      <c r="B10" s="207">
        <v>1121</v>
      </c>
      <c r="C10" s="207">
        <v>319</v>
      </c>
      <c r="D10" s="207">
        <v>318</v>
      </c>
      <c r="E10" s="207">
        <v>418</v>
      </c>
      <c r="F10" s="207">
        <v>1035</v>
      </c>
      <c r="G10" s="207">
        <v>376</v>
      </c>
      <c r="H10" s="207">
        <v>360</v>
      </c>
      <c r="I10" s="207">
        <v>451</v>
      </c>
      <c r="J10" s="207">
        <v>310</v>
      </c>
      <c r="K10" s="207">
        <v>271</v>
      </c>
      <c r="L10" s="207">
        <v>650</v>
      </c>
      <c r="M10" s="207">
        <v>168</v>
      </c>
      <c r="N10" s="207">
        <v>5797</v>
      </c>
    </row>
    <row r="11" spans="1:14">
      <c r="A11" s="206">
        <v>2014</v>
      </c>
      <c r="B11" s="207">
        <v>2039</v>
      </c>
      <c r="C11" s="207">
        <v>358</v>
      </c>
      <c r="D11" s="207">
        <v>236</v>
      </c>
      <c r="E11" s="207">
        <v>250</v>
      </c>
      <c r="F11" s="207">
        <v>670</v>
      </c>
      <c r="G11" s="207">
        <v>477</v>
      </c>
      <c r="H11" s="207">
        <v>206</v>
      </c>
      <c r="I11" s="207">
        <v>389</v>
      </c>
      <c r="J11" s="207">
        <v>403</v>
      </c>
      <c r="K11" s="207">
        <v>288</v>
      </c>
      <c r="L11" s="207">
        <v>402</v>
      </c>
      <c r="M11" s="207">
        <v>372</v>
      </c>
      <c r="N11" s="207">
        <v>6090</v>
      </c>
    </row>
    <row r="12" spans="1:14">
      <c r="A12" s="206">
        <v>2015</v>
      </c>
      <c r="B12" s="207">
        <v>2176</v>
      </c>
      <c r="C12" s="207">
        <v>325</v>
      </c>
      <c r="D12" s="207">
        <v>232</v>
      </c>
      <c r="E12" s="207">
        <v>246</v>
      </c>
      <c r="F12" s="207">
        <v>771</v>
      </c>
      <c r="G12" s="207">
        <v>353</v>
      </c>
      <c r="H12" s="207">
        <v>214</v>
      </c>
      <c r="I12" s="207">
        <v>571</v>
      </c>
      <c r="J12" s="207">
        <v>192</v>
      </c>
      <c r="K12" s="207">
        <v>184</v>
      </c>
      <c r="L12" s="207">
        <v>392</v>
      </c>
      <c r="M12" s="207">
        <v>140</v>
      </c>
      <c r="N12" s="207">
        <v>5796</v>
      </c>
    </row>
    <row r="13" spans="1:14">
      <c r="A13" s="206">
        <v>2016</v>
      </c>
      <c r="B13" s="207">
        <v>1917</v>
      </c>
      <c r="C13" s="207">
        <v>223</v>
      </c>
      <c r="D13" s="207">
        <v>205</v>
      </c>
      <c r="E13" s="207">
        <v>271</v>
      </c>
      <c r="F13" s="207">
        <v>0</v>
      </c>
      <c r="G13" s="207">
        <v>0</v>
      </c>
      <c r="H13" s="207">
        <v>879</v>
      </c>
      <c r="I13" s="207">
        <v>292</v>
      </c>
      <c r="J13" s="207">
        <v>330</v>
      </c>
      <c r="K13" s="207">
        <v>307</v>
      </c>
      <c r="L13" s="207">
        <v>582</v>
      </c>
      <c r="M13" s="207">
        <v>300</v>
      </c>
      <c r="N13" s="207">
        <v>5306</v>
      </c>
    </row>
    <row r="14" spans="1:14">
      <c r="A14" s="206">
        <v>2017</v>
      </c>
      <c r="B14" s="207">
        <v>2287</v>
      </c>
      <c r="C14" s="207">
        <v>70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2357</v>
      </c>
    </row>
    <row r="16" spans="1:14">
      <c r="A16" s="204" t="s">
        <v>296</v>
      </c>
    </row>
    <row r="17" spans="1:14">
      <c r="A17" s="204" t="s">
        <v>297</v>
      </c>
    </row>
    <row r="18" spans="1:14">
      <c r="A18" s="205" t="s">
        <v>0</v>
      </c>
      <c r="B18" s="188" t="s">
        <v>216</v>
      </c>
      <c r="C18" s="188" t="s">
        <v>219</v>
      </c>
      <c r="D18" s="188" t="s">
        <v>230</v>
      </c>
      <c r="E18" s="188" t="s">
        <v>251</v>
      </c>
      <c r="F18" s="188" t="s">
        <v>252</v>
      </c>
      <c r="G18" s="188" t="s">
        <v>278</v>
      </c>
      <c r="H18" s="188" t="s">
        <v>280</v>
      </c>
      <c r="I18" s="188" t="s">
        <v>286</v>
      </c>
      <c r="J18" s="188" t="s">
        <v>287</v>
      </c>
      <c r="K18" s="188" t="s">
        <v>289</v>
      </c>
      <c r="L18" s="188" t="s">
        <v>294</v>
      </c>
      <c r="M18" s="188" t="s">
        <v>295</v>
      </c>
      <c r="N18" s="188" t="s">
        <v>113</v>
      </c>
    </row>
    <row r="19" spans="1:14">
      <c r="A19" s="206">
        <v>2008</v>
      </c>
      <c r="B19" s="207">
        <v>2</v>
      </c>
      <c r="C19" s="207">
        <v>182</v>
      </c>
      <c r="D19" s="207">
        <v>355</v>
      </c>
      <c r="E19" s="207">
        <v>252</v>
      </c>
      <c r="F19" s="207">
        <v>746</v>
      </c>
      <c r="G19" s="207">
        <v>431</v>
      </c>
      <c r="H19" s="207">
        <v>128</v>
      </c>
      <c r="I19" s="207">
        <v>580</v>
      </c>
      <c r="J19" s="207">
        <v>700</v>
      </c>
      <c r="K19" s="207">
        <v>829</v>
      </c>
      <c r="L19" s="207">
        <v>510</v>
      </c>
      <c r="M19" s="207">
        <v>748</v>
      </c>
      <c r="N19" s="207">
        <v>5463</v>
      </c>
    </row>
    <row r="20" spans="1:14">
      <c r="A20" s="206">
        <v>2009</v>
      </c>
      <c r="B20" s="207">
        <v>137</v>
      </c>
      <c r="C20" s="207">
        <v>418</v>
      </c>
      <c r="D20" s="207">
        <v>429</v>
      </c>
      <c r="E20" s="207">
        <v>93</v>
      </c>
      <c r="F20" s="207">
        <v>208</v>
      </c>
      <c r="G20" s="207">
        <v>423</v>
      </c>
      <c r="H20" s="207">
        <v>487</v>
      </c>
      <c r="I20" s="207">
        <v>121</v>
      </c>
      <c r="J20" s="207">
        <v>281</v>
      </c>
      <c r="K20" s="207">
        <v>332</v>
      </c>
      <c r="L20" s="207">
        <v>443</v>
      </c>
      <c r="M20" s="207">
        <v>490</v>
      </c>
      <c r="N20" s="207">
        <v>3862</v>
      </c>
    </row>
    <row r="21" spans="1:14">
      <c r="A21" s="206">
        <v>2010</v>
      </c>
      <c r="B21" s="207">
        <v>215</v>
      </c>
      <c r="C21" s="207">
        <v>261</v>
      </c>
      <c r="D21" s="207">
        <v>195</v>
      </c>
      <c r="E21" s="207">
        <v>236</v>
      </c>
      <c r="F21" s="207">
        <v>251</v>
      </c>
      <c r="G21" s="207">
        <v>244</v>
      </c>
      <c r="H21" s="207">
        <v>352</v>
      </c>
      <c r="I21" s="207">
        <v>216</v>
      </c>
      <c r="J21" s="207">
        <v>450</v>
      </c>
      <c r="K21" s="207">
        <v>301</v>
      </c>
      <c r="L21" s="207">
        <v>582</v>
      </c>
      <c r="M21" s="207">
        <v>688</v>
      </c>
      <c r="N21" s="207">
        <v>3991</v>
      </c>
    </row>
    <row r="22" spans="1:14">
      <c r="A22" s="206">
        <v>2011</v>
      </c>
      <c r="B22" s="207">
        <v>242</v>
      </c>
      <c r="C22" s="207">
        <v>292</v>
      </c>
      <c r="D22" s="207">
        <v>623</v>
      </c>
      <c r="E22" s="207">
        <v>481</v>
      </c>
      <c r="F22" s="207">
        <v>550</v>
      </c>
      <c r="G22" s="207">
        <v>332</v>
      </c>
      <c r="H22" s="207">
        <v>491</v>
      </c>
      <c r="I22" s="207">
        <v>455</v>
      </c>
      <c r="J22" s="207">
        <v>300</v>
      </c>
      <c r="K22" s="207">
        <v>179</v>
      </c>
      <c r="L22" s="207">
        <v>135</v>
      </c>
      <c r="M22" s="207">
        <v>175</v>
      </c>
      <c r="N22" s="207">
        <v>4255</v>
      </c>
    </row>
    <row r="23" spans="1:14">
      <c r="A23" s="206">
        <v>2012</v>
      </c>
      <c r="B23" s="207">
        <v>0</v>
      </c>
      <c r="C23" s="207">
        <v>0</v>
      </c>
      <c r="D23" s="207">
        <v>507</v>
      </c>
      <c r="E23" s="207">
        <v>1002</v>
      </c>
      <c r="F23" s="207">
        <v>517</v>
      </c>
      <c r="G23" s="207">
        <v>318</v>
      </c>
      <c r="H23" s="207">
        <v>347</v>
      </c>
      <c r="I23" s="207">
        <v>346</v>
      </c>
      <c r="J23" s="207">
        <v>196</v>
      </c>
      <c r="K23" s="207">
        <v>444</v>
      </c>
      <c r="L23" s="207">
        <v>336</v>
      </c>
      <c r="M23" s="207">
        <v>363</v>
      </c>
      <c r="N23" s="207">
        <v>4376</v>
      </c>
    </row>
    <row r="24" spans="1:14">
      <c r="A24" s="206">
        <v>2013</v>
      </c>
      <c r="B24" s="207">
        <v>125</v>
      </c>
      <c r="C24" s="207">
        <v>331</v>
      </c>
      <c r="D24" s="207">
        <v>330</v>
      </c>
      <c r="E24" s="207">
        <v>339</v>
      </c>
      <c r="F24" s="207">
        <v>326</v>
      </c>
      <c r="G24" s="207">
        <v>223</v>
      </c>
      <c r="H24" s="207">
        <v>420</v>
      </c>
      <c r="I24" s="207">
        <v>266</v>
      </c>
      <c r="J24" s="207">
        <v>390</v>
      </c>
      <c r="K24" s="207">
        <v>304</v>
      </c>
      <c r="L24" s="207">
        <v>317</v>
      </c>
      <c r="M24" s="207">
        <v>351</v>
      </c>
      <c r="N24" s="207">
        <v>3722</v>
      </c>
    </row>
    <row r="25" spans="1:14">
      <c r="A25" s="206">
        <v>2014</v>
      </c>
      <c r="B25" s="207">
        <v>214</v>
      </c>
      <c r="C25" s="207">
        <v>284</v>
      </c>
      <c r="D25" s="207">
        <v>249</v>
      </c>
      <c r="E25" s="207">
        <v>237</v>
      </c>
      <c r="F25" s="207">
        <v>357</v>
      </c>
      <c r="G25" s="207">
        <v>275</v>
      </c>
      <c r="H25" s="207">
        <v>278</v>
      </c>
      <c r="I25" s="207">
        <v>88</v>
      </c>
      <c r="J25" s="207">
        <v>244</v>
      </c>
      <c r="K25" s="207">
        <v>245</v>
      </c>
      <c r="L25" s="207">
        <v>145</v>
      </c>
      <c r="M25" s="207">
        <v>342</v>
      </c>
      <c r="N25" s="207">
        <v>2958</v>
      </c>
    </row>
    <row r="26" spans="1:14">
      <c r="A26" s="206">
        <v>2015</v>
      </c>
      <c r="B26" s="207">
        <v>225</v>
      </c>
      <c r="C26" s="207">
        <v>112</v>
      </c>
      <c r="D26" s="207">
        <v>155</v>
      </c>
      <c r="E26" s="207">
        <v>388</v>
      </c>
      <c r="F26" s="207">
        <v>364</v>
      </c>
      <c r="G26" s="207">
        <v>208</v>
      </c>
      <c r="H26" s="207">
        <v>393</v>
      </c>
      <c r="I26" s="207">
        <v>166</v>
      </c>
      <c r="J26" s="207">
        <v>476</v>
      </c>
      <c r="K26" s="207">
        <v>0</v>
      </c>
      <c r="L26" s="207">
        <v>0</v>
      </c>
      <c r="M26" s="207">
        <v>0</v>
      </c>
      <c r="N26" s="207">
        <v>2487</v>
      </c>
    </row>
    <row r="27" spans="1:14">
      <c r="A27" s="206">
        <v>2016</v>
      </c>
      <c r="B27" s="207">
        <v>0</v>
      </c>
      <c r="C27" s="207">
        <v>0</v>
      </c>
      <c r="D27" s="207">
        <v>0</v>
      </c>
      <c r="E27" s="207">
        <v>74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908</v>
      </c>
      <c r="L27" s="207">
        <v>179</v>
      </c>
      <c r="M27" s="207">
        <v>285</v>
      </c>
      <c r="N27" s="207">
        <v>1446</v>
      </c>
    </row>
    <row r="28" spans="1:14">
      <c r="A28" s="206">
        <v>2017</v>
      </c>
      <c r="B28" s="207">
        <v>0</v>
      </c>
      <c r="C28" s="207">
        <v>62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62</v>
      </c>
    </row>
    <row r="30" spans="1:14">
      <c r="A30" s="204" t="s">
        <v>298</v>
      </c>
    </row>
    <row r="31" spans="1:14">
      <c r="A31" s="204" t="s">
        <v>395</v>
      </c>
    </row>
    <row r="32" spans="1:14">
      <c r="A32" s="205" t="s">
        <v>0</v>
      </c>
      <c r="B32" s="188" t="s">
        <v>216</v>
      </c>
      <c r="C32" s="188" t="s">
        <v>219</v>
      </c>
      <c r="D32" s="188" t="s">
        <v>230</v>
      </c>
      <c r="E32" s="188" t="s">
        <v>251</v>
      </c>
      <c r="F32" s="188" t="s">
        <v>252</v>
      </c>
      <c r="G32" s="188" t="s">
        <v>278</v>
      </c>
      <c r="H32" s="188" t="s">
        <v>280</v>
      </c>
      <c r="I32" s="188" t="s">
        <v>286</v>
      </c>
      <c r="J32" s="188" t="s">
        <v>287</v>
      </c>
      <c r="K32" s="188" t="s">
        <v>289</v>
      </c>
      <c r="L32" s="188" t="s">
        <v>294</v>
      </c>
      <c r="M32" s="188" t="s">
        <v>295</v>
      </c>
      <c r="N32" s="188" t="s">
        <v>113</v>
      </c>
    </row>
    <row r="33" spans="1:14">
      <c r="A33" s="206">
        <v>2008</v>
      </c>
      <c r="B33" s="207">
        <v>800</v>
      </c>
      <c r="C33" s="207">
        <v>92518</v>
      </c>
      <c r="D33" s="207">
        <v>192433</v>
      </c>
      <c r="E33" s="207">
        <v>141524</v>
      </c>
      <c r="F33" s="207">
        <v>400303</v>
      </c>
      <c r="G33" s="207">
        <v>229588</v>
      </c>
      <c r="H33" s="207">
        <v>70032</v>
      </c>
      <c r="I33" s="207">
        <v>304691</v>
      </c>
      <c r="J33" s="207">
        <v>431052</v>
      </c>
      <c r="K33" s="207">
        <v>498837</v>
      </c>
      <c r="L33" s="207">
        <v>298851</v>
      </c>
      <c r="M33" s="207">
        <v>480402</v>
      </c>
      <c r="N33" s="207">
        <v>3141031</v>
      </c>
    </row>
    <row r="34" spans="1:14">
      <c r="A34" s="206">
        <v>2009</v>
      </c>
      <c r="B34" s="207">
        <v>79054</v>
      </c>
      <c r="C34" s="207">
        <v>233271</v>
      </c>
      <c r="D34" s="207">
        <v>245697</v>
      </c>
      <c r="E34" s="207">
        <v>49862</v>
      </c>
      <c r="F34" s="207">
        <v>128089</v>
      </c>
      <c r="G34" s="207">
        <v>262520</v>
      </c>
      <c r="H34" s="207">
        <v>287412</v>
      </c>
      <c r="I34" s="207">
        <v>58346</v>
      </c>
      <c r="J34" s="207">
        <v>184683</v>
      </c>
      <c r="K34" s="207">
        <v>187909</v>
      </c>
      <c r="L34" s="207">
        <v>239235</v>
      </c>
      <c r="M34" s="207">
        <v>252290</v>
      </c>
      <c r="N34" s="207">
        <v>2208368</v>
      </c>
    </row>
    <row r="35" spans="1:14">
      <c r="A35" s="206">
        <v>2010</v>
      </c>
      <c r="B35" s="207">
        <v>105549</v>
      </c>
      <c r="C35" s="207">
        <v>186481</v>
      </c>
      <c r="D35" s="207">
        <v>113138</v>
      </c>
      <c r="E35" s="207">
        <v>126981</v>
      </c>
      <c r="F35" s="207">
        <v>144408</v>
      </c>
      <c r="G35" s="207">
        <v>153551</v>
      </c>
      <c r="H35" s="207">
        <v>236173</v>
      </c>
      <c r="I35" s="207">
        <v>117965</v>
      </c>
      <c r="J35" s="207">
        <v>274273</v>
      </c>
      <c r="K35" s="207">
        <v>201597</v>
      </c>
      <c r="L35" s="207">
        <v>391211</v>
      </c>
      <c r="M35" s="207">
        <v>445154</v>
      </c>
      <c r="N35" s="207">
        <v>2496481</v>
      </c>
    </row>
    <row r="36" spans="1:14">
      <c r="A36" s="206">
        <v>2011</v>
      </c>
      <c r="B36" s="207">
        <v>161710</v>
      </c>
      <c r="C36" s="207">
        <v>170715</v>
      </c>
      <c r="D36" s="207">
        <v>432702</v>
      </c>
      <c r="E36" s="207">
        <v>390251</v>
      </c>
      <c r="F36" s="207">
        <v>437382</v>
      </c>
      <c r="G36" s="207">
        <v>220084</v>
      </c>
      <c r="H36" s="207">
        <v>342824</v>
      </c>
      <c r="I36" s="207">
        <v>299026</v>
      </c>
      <c r="J36" s="207">
        <v>171908</v>
      </c>
      <c r="K36" s="207">
        <v>171167</v>
      </c>
      <c r="L36" s="207">
        <v>101514</v>
      </c>
      <c r="M36" s="207">
        <v>113158</v>
      </c>
      <c r="N36" s="207">
        <v>3012441</v>
      </c>
    </row>
    <row r="37" spans="1:14">
      <c r="A37" s="206">
        <v>2012</v>
      </c>
      <c r="B37" s="207">
        <v>0</v>
      </c>
      <c r="C37" s="207">
        <v>0</v>
      </c>
      <c r="D37" s="207">
        <v>344770</v>
      </c>
      <c r="E37" s="207">
        <v>600417</v>
      </c>
      <c r="F37" s="207">
        <v>306692</v>
      </c>
      <c r="G37" s="207">
        <v>200734</v>
      </c>
      <c r="H37" s="207">
        <v>230042</v>
      </c>
      <c r="I37" s="207">
        <v>200873</v>
      </c>
      <c r="J37" s="207">
        <v>133315</v>
      </c>
      <c r="K37" s="207">
        <v>287218</v>
      </c>
      <c r="L37" s="207">
        <v>214813</v>
      </c>
      <c r="M37" s="207">
        <v>220432</v>
      </c>
      <c r="N37" s="207">
        <v>2739306</v>
      </c>
    </row>
    <row r="38" spans="1:14">
      <c r="A38" s="206">
        <v>2013</v>
      </c>
      <c r="B38" s="207">
        <v>58586</v>
      </c>
      <c r="C38" s="207">
        <v>147664</v>
      </c>
      <c r="D38" s="207">
        <v>152719</v>
      </c>
      <c r="E38" s="207">
        <v>169137</v>
      </c>
      <c r="F38" s="207">
        <v>158259</v>
      </c>
      <c r="G38" s="207">
        <v>117696</v>
      </c>
      <c r="H38" s="207">
        <v>226659</v>
      </c>
      <c r="I38" s="207">
        <v>141609</v>
      </c>
      <c r="J38" s="207">
        <v>204049</v>
      </c>
      <c r="K38" s="207">
        <v>160318</v>
      </c>
      <c r="L38" s="207">
        <v>150143</v>
      </c>
      <c r="M38" s="207">
        <v>173860</v>
      </c>
      <c r="N38" s="207">
        <v>1860699</v>
      </c>
    </row>
    <row r="39" spans="1:14">
      <c r="A39" s="206">
        <v>2014</v>
      </c>
      <c r="B39" s="207">
        <v>96936</v>
      </c>
      <c r="C39" s="207">
        <v>133326</v>
      </c>
      <c r="D39" s="207">
        <v>129647</v>
      </c>
      <c r="E39" s="207">
        <v>139241</v>
      </c>
      <c r="F39" s="207">
        <v>190666</v>
      </c>
      <c r="G39" s="207">
        <v>126401</v>
      </c>
      <c r="H39" s="207">
        <v>133390</v>
      </c>
      <c r="I39" s="207">
        <v>41694</v>
      </c>
      <c r="J39" s="207">
        <v>127290</v>
      </c>
      <c r="K39" s="207">
        <v>127743</v>
      </c>
      <c r="L39" s="207">
        <v>68142</v>
      </c>
      <c r="M39" s="207">
        <v>180040</v>
      </c>
      <c r="N39" s="207">
        <v>1494516</v>
      </c>
    </row>
    <row r="40" spans="1:14">
      <c r="A40" s="206">
        <v>2015</v>
      </c>
      <c r="B40" s="207">
        <v>110934</v>
      </c>
      <c r="C40" s="207">
        <v>53376</v>
      </c>
      <c r="D40" s="207">
        <v>106585</v>
      </c>
      <c r="E40" s="207">
        <v>228911</v>
      </c>
      <c r="F40" s="207">
        <v>208849</v>
      </c>
      <c r="G40" s="207">
        <v>117497</v>
      </c>
      <c r="H40" s="207">
        <v>210342</v>
      </c>
      <c r="I40" s="207">
        <v>97422</v>
      </c>
      <c r="J40" s="207">
        <v>254018</v>
      </c>
      <c r="K40" s="207">
        <v>0</v>
      </c>
      <c r="L40" s="207">
        <v>0</v>
      </c>
      <c r="M40" s="207">
        <v>0</v>
      </c>
      <c r="N40" s="207">
        <v>1387934</v>
      </c>
    </row>
    <row r="41" spans="1:14">
      <c r="A41" s="206">
        <v>2016</v>
      </c>
      <c r="B41" s="207">
        <v>0</v>
      </c>
      <c r="C41" s="207">
        <v>0</v>
      </c>
      <c r="D41" s="207">
        <v>0</v>
      </c>
      <c r="E41" s="207">
        <v>35313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427494</v>
      </c>
      <c r="L41" s="207">
        <v>84556</v>
      </c>
      <c r="M41" s="207">
        <v>138372</v>
      </c>
      <c r="N41" s="207">
        <v>685735</v>
      </c>
    </row>
    <row r="42" spans="1:14">
      <c r="A42" s="206">
        <v>2017</v>
      </c>
      <c r="B42" s="207">
        <v>0</v>
      </c>
      <c r="C42" s="207">
        <v>33699</v>
      </c>
      <c r="D42" s="207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33699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7" zoomScale="130" zoomScaleNormal="130" workbookViewId="0">
      <selection activeCell="B32" sqref="B32:I32"/>
    </sheetView>
  </sheetViews>
  <sheetFormatPr baseColWidth="10" defaultColWidth="11.5703125" defaultRowHeight="12" customHeight="1"/>
  <cols>
    <col min="1" max="1" width="15.28515625" style="150" customWidth="1"/>
    <col min="2" max="9" width="12.7109375" style="150" customWidth="1"/>
    <col min="10" max="16384" width="11.5703125" style="151"/>
  </cols>
  <sheetData>
    <row r="1" spans="1:9" ht="12" customHeight="1">
      <c r="A1" s="149" t="s">
        <v>222</v>
      </c>
    </row>
    <row r="2" spans="1:9" ht="12" customHeight="1">
      <c r="A2" s="152" t="s">
        <v>8</v>
      </c>
    </row>
    <row r="3" spans="1:9" s="53" customFormat="1" ht="12" customHeight="1">
      <c r="A3" s="47"/>
      <c r="B3" s="49"/>
      <c r="C3" s="49"/>
      <c r="D3" s="49"/>
      <c r="E3" s="49"/>
      <c r="F3" s="49"/>
      <c r="G3" s="49"/>
      <c r="H3" s="49"/>
      <c r="I3" s="49"/>
    </row>
    <row r="5" spans="1:9" ht="12" customHeight="1">
      <c r="A5" s="109" t="s">
        <v>0</v>
      </c>
      <c r="B5" s="109" t="s">
        <v>9</v>
      </c>
      <c r="C5" s="109" t="s">
        <v>16</v>
      </c>
      <c r="D5" s="109" t="s">
        <v>19</v>
      </c>
      <c r="E5" s="109" t="s">
        <v>22</v>
      </c>
      <c r="F5" s="109" t="s">
        <v>25</v>
      </c>
      <c r="G5" s="109" t="s">
        <v>223</v>
      </c>
      <c r="H5" s="109" t="s">
        <v>26</v>
      </c>
      <c r="I5" s="290" t="s">
        <v>29</v>
      </c>
    </row>
    <row r="6" spans="1:9" ht="12" customHeight="1" thickBot="1">
      <c r="A6" s="20"/>
      <c r="B6" s="20" t="s">
        <v>224</v>
      </c>
      <c r="C6" s="20" t="s">
        <v>304</v>
      </c>
      <c r="D6" s="20" t="s">
        <v>224</v>
      </c>
      <c r="E6" s="20" t="s">
        <v>305</v>
      </c>
      <c r="F6" s="20" t="s">
        <v>224</v>
      </c>
      <c r="G6" s="20" t="s">
        <v>224</v>
      </c>
      <c r="H6" s="20" t="s">
        <v>224</v>
      </c>
      <c r="I6" s="20" t="s">
        <v>224</v>
      </c>
    </row>
    <row r="7" spans="1:9" ht="12" customHeight="1">
      <c r="A7" s="150">
        <v>2008</v>
      </c>
      <c r="B7" s="153">
        <v>1267866.580079</v>
      </c>
      <c r="C7" s="153">
        <v>179870495.37399676</v>
      </c>
      <c r="D7" s="153">
        <v>1602597.0080210001</v>
      </c>
      <c r="E7" s="153">
        <v>3685931.4598570857</v>
      </c>
      <c r="F7" s="153">
        <v>345109.27027199999</v>
      </c>
      <c r="G7" s="153">
        <v>5243278.2475079317</v>
      </c>
      <c r="H7" s="153">
        <v>39037.065934999999</v>
      </c>
      <c r="I7" s="153">
        <v>16000</v>
      </c>
    </row>
    <row r="8" spans="1:9" ht="12" customHeight="1">
      <c r="A8" s="150">
        <v>2009</v>
      </c>
      <c r="B8" s="153">
        <v>1276249.2028350001</v>
      </c>
      <c r="C8" s="153">
        <v>183994714.39928088</v>
      </c>
      <c r="D8" s="153">
        <v>1512931.0674319996</v>
      </c>
      <c r="E8" s="153">
        <v>3922708.8843694869</v>
      </c>
      <c r="F8" s="153">
        <v>302459.11290999997</v>
      </c>
      <c r="G8" s="153">
        <v>4418768.325600001</v>
      </c>
      <c r="H8" s="153">
        <v>37502.627191</v>
      </c>
      <c r="I8" s="153">
        <v>12000</v>
      </c>
    </row>
    <row r="9" spans="1:9" ht="12" customHeight="1">
      <c r="A9" s="150">
        <v>2010</v>
      </c>
      <c r="B9" s="153">
        <v>1247184.0293920003</v>
      </c>
      <c r="C9" s="153">
        <v>164084409.31560928</v>
      </c>
      <c r="D9" s="153">
        <v>1470449.7064990001</v>
      </c>
      <c r="E9" s="153">
        <v>3640465.9170745406</v>
      </c>
      <c r="F9" s="153">
        <v>261989.60579399994</v>
      </c>
      <c r="G9" s="153">
        <v>6042644.2223000005</v>
      </c>
      <c r="H9" s="153">
        <v>33847.813441999999</v>
      </c>
      <c r="I9" s="153">
        <v>17000</v>
      </c>
    </row>
    <row r="10" spans="1:9" ht="12" customHeight="1">
      <c r="A10" s="150">
        <v>2011</v>
      </c>
      <c r="B10" s="153">
        <v>1235345.0680179999</v>
      </c>
      <c r="C10" s="153">
        <v>166186737.65759215</v>
      </c>
      <c r="D10" s="153">
        <v>1256382.6002110001</v>
      </c>
      <c r="E10" s="153">
        <v>3418862.5427760012</v>
      </c>
      <c r="F10" s="153">
        <v>230199.08238500002</v>
      </c>
      <c r="G10" s="153">
        <v>7010937.8915999997</v>
      </c>
      <c r="H10" s="153">
        <v>28881.790966</v>
      </c>
      <c r="I10" s="153">
        <v>19000</v>
      </c>
    </row>
    <row r="11" spans="1:9" ht="12" customHeight="1">
      <c r="A11" s="150">
        <v>2012</v>
      </c>
      <c r="B11" s="153">
        <v>1298761.3646879999</v>
      </c>
      <c r="C11" s="153">
        <v>161544686.25159043</v>
      </c>
      <c r="D11" s="153">
        <v>1281282.4314850001</v>
      </c>
      <c r="E11" s="153">
        <v>3480857.3450930165</v>
      </c>
      <c r="F11" s="153">
        <v>249236.15747600002</v>
      </c>
      <c r="G11" s="153">
        <v>6684539.3917999994</v>
      </c>
      <c r="H11" s="153">
        <v>26104.854507000004</v>
      </c>
      <c r="I11" s="153">
        <v>17000</v>
      </c>
    </row>
    <row r="12" spans="1:9" ht="12" customHeight="1">
      <c r="A12" s="150">
        <v>2013</v>
      </c>
      <c r="B12" s="153">
        <v>1375640.694202</v>
      </c>
      <c r="C12" s="153">
        <v>156257425.44059473</v>
      </c>
      <c r="D12" s="153">
        <v>1351273.4971160002</v>
      </c>
      <c r="E12" s="153">
        <v>3674282.9679788533</v>
      </c>
      <c r="F12" s="153">
        <v>266472.33039199992</v>
      </c>
      <c r="G12" s="153">
        <v>6680658.79</v>
      </c>
      <c r="H12" s="153">
        <v>23667.787452</v>
      </c>
      <c r="I12" s="153">
        <v>18000</v>
      </c>
    </row>
    <row r="13" spans="1:9" ht="12" customHeight="1">
      <c r="A13" s="150">
        <v>2014</v>
      </c>
      <c r="B13" s="153">
        <v>1377642.4148150005</v>
      </c>
      <c r="C13" s="153">
        <v>140097028.09351492</v>
      </c>
      <c r="D13" s="153">
        <v>1315475.3454159996</v>
      </c>
      <c r="E13" s="153">
        <v>3768147.1783280014</v>
      </c>
      <c r="F13" s="153">
        <v>277294.48258999997</v>
      </c>
      <c r="G13" s="153">
        <v>7192591.9308000002</v>
      </c>
      <c r="H13" s="153">
        <v>23105.261868000001</v>
      </c>
      <c r="I13" s="153">
        <v>17017.692465</v>
      </c>
    </row>
    <row r="14" spans="1:9" ht="12" customHeight="1">
      <c r="A14" s="150">
        <v>2015</v>
      </c>
      <c r="B14" s="153">
        <v>1700814.0358259997</v>
      </c>
      <c r="C14" s="153">
        <v>146822906.53713998</v>
      </c>
      <c r="D14" s="153">
        <v>1421513.070201</v>
      </c>
      <c r="E14" s="153">
        <v>4101567.7170699998</v>
      </c>
      <c r="F14" s="153">
        <v>315784.01908399991</v>
      </c>
      <c r="G14" s="153">
        <v>7320806.8476999998</v>
      </c>
      <c r="H14" s="153">
        <v>19510.729779000001</v>
      </c>
      <c r="I14" s="153">
        <v>20153.237616000002</v>
      </c>
    </row>
    <row r="15" spans="1:9" ht="12" customHeight="1">
      <c r="A15" s="150">
        <v>2016</v>
      </c>
      <c r="B15" s="153">
        <v>2353858.5579219996</v>
      </c>
      <c r="C15" s="153">
        <v>153005602.97612339</v>
      </c>
      <c r="D15" s="153">
        <v>1336835.1692190007</v>
      </c>
      <c r="E15" s="153">
        <v>4374355.6040669987</v>
      </c>
      <c r="F15" s="153">
        <v>314174.41007200006</v>
      </c>
      <c r="G15" s="153">
        <v>7663123.9877000004</v>
      </c>
      <c r="H15" s="153">
        <v>18789.004762</v>
      </c>
      <c r="I15" s="153">
        <v>25756.505005000006</v>
      </c>
    </row>
    <row r="16" spans="1:9" ht="12" customHeight="1">
      <c r="A16" s="16">
        <v>2017</v>
      </c>
      <c r="B16" s="17">
        <f>B30</f>
        <v>563989.29222900001</v>
      </c>
      <c r="C16" s="17">
        <f t="shared" ref="C16:I16" si="0">C30</f>
        <v>35477648.581093371</v>
      </c>
      <c r="D16" s="17">
        <f t="shared" si="0"/>
        <v>332579.702514</v>
      </c>
      <c r="E16" s="17">
        <f t="shared" si="0"/>
        <v>1016496.6703099996</v>
      </c>
      <c r="F16" s="17">
        <f t="shared" si="0"/>
        <v>72333.364720999991</v>
      </c>
      <c r="G16" s="17">
        <f t="shared" si="0"/>
        <v>2242055.0507999999</v>
      </c>
      <c r="H16" s="17">
        <f t="shared" si="0"/>
        <v>4017.2578999999996</v>
      </c>
      <c r="I16" s="17">
        <f t="shared" si="0"/>
        <v>5696.8437670000003</v>
      </c>
    </row>
    <row r="17" spans="1:9" ht="12" customHeight="1">
      <c r="A17" s="7"/>
      <c r="B17" s="153"/>
      <c r="C17" s="153"/>
      <c r="D17" s="153"/>
      <c r="E17" s="153"/>
      <c r="F17" s="153"/>
      <c r="G17" s="153"/>
      <c r="H17" s="153"/>
      <c r="I17" s="153"/>
    </row>
    <row r="18" spans="1:9" ht="12" customHeight="1">
      <c r="A18" s="152" t="s">
        <v>407</v>
      </c>
      <c r="D18" s="153"/>
    </row>
    <row r="19" spans="1:9" s="55" customFormat="1" ht="12" customHeight="1">
      <c r="A19" s="154"/>
      <c r="B19" s="67"/>
      <c r="C19" s="67"/>
      <c r="D19" s="67"/>
      <c r="E19" s="67"/>
      <c r="F19" s="67"/>
      <c r="G19" s="67"/>
      <c r="H19" s="67"/>
      <c r="I19" s="67"/>
    </row>
    <row r="20" spans="1:9" ht="12" customHeight="1">
      <c r="A20" s="109" t="s">
        <v>0</v>
      </c>
      <c r="B20" s="109" t="s">
        <v>9</v>
      </c>
      <c r="C20" s="109" t="s">
        <v>16</v>
      </c>
      <c r="D20" s="109" t="s">
        <v>19</v>
      </c>
      <c r="E20" s="109" t="s">
        <v>22</v>
      </c>
      <c r="F20" s="109" t="s">
        <v>25</v>
      </c>
      <c r="G20" s="109" t="s">
        <v>223</v>
      </c>
      <c r="H20" s="109" t="s">
        <v>26</v>
      </c>
      <c r="I20" s="290" t="s">
        <v>29</v>
      </c>
    </row>
    <row r="21" spans="1:9" ht="12" customHeight="1">
      <c r="A21" s="323">
        <v>2017</v>
      </c>
      <c r="B21" s="324">
        <v>189390.07332799994</v>
      </c>
      <c r="C21" s="324">
        <v>11700450.640771592</v>
      </c>
      <c r="D21" s="324">
        <v>109873.141093</v>
      </c>
      <c r="E21" s="324">
        <v>359285.7904900001</v>
      </c>
      <c r="F21" s="324">
        <v>25908.486014999999</v>
      </c>
      <c r="G21" s="324">
        <v>833368.85219999996</v>
      </c>
      <c r="H21" s="324">
        <v>1359.9458</v>
      </c>
      <c r="I21" s="324">
        <v>1790.679394</v>
      </c>
    </row>
    <row r="22" spans="1:9" ht="12" customHeight="1">
      <c r="A22" s="323">
        <v>2016</v>
      </c>
      <c r="B22" s="324">
        <v>188051.78516399991</v>
      </c>
      <c r="C22" s="324">
        <v>13004092.561648997</v>
      </c>
      <c r="D22" s="324">
        <v>110563.85350200001</v>
      </c>
      <c r="E22" s="324">
        <v>370020.63283399981</v>
      </c>
      <c r="F22" s="324">
        <v>27073.338859000003</v>
      </c>
      <c r="G22" s="324">
        <v>763355.52749999997</v>
      </c>
      <c r="H22" s="324">
        <v>1597.187608</v>
      </c>
      <c r="I22" s="324">
        <v>2295.2348549999997</v>
      </c>
    </row>
    <row r="23" spans="1:9" ht="12" customHeight="1">
      <c r="A23" s="325" t="s">
        <v>38</v>
      </c>
      <c r="B23" s="63">
        <f>B21/B22-1</f>
        <v>7.1165937767243559E-3</v>
      </c>
      <c r="C23" s="63">
        <f t="shared" ref="C23:I23" si="1">C21/C22-1</f>
        <v>-0.10024858825767191</v>
      </c>
      <c r="D23" s="63">
        <f t="shared" si="1"/>
        <v>-6.247181037223215E-3</v>
      </c>
      <c r="E23" s="63">
        <f t="shared" si="1"/>
        <v>-2.9011469608549167E-2</v>
      </c>
      <c r="F23" s="63">
        <f t="shared" si="1"/>
        <v>-4.3025828844630021E-2</v>
      </c>
      <c r="G23" s="63">
        <f t="shared" si="1"/>
        <v>9.1717845981013069E-2</v>
      </c>
      <c r="H23" s="63">
        <f t="shared" si="1"/>
        <v>-0.14853722055674756</v>
      </c>
      <c r="I23" s="63">
        <f t="shared" si="1"/>
        <v>-0.21982737840568378</v>
      </c>
    </row>
    <row r="24" spans="1:9" ht="12" customHeight="1">
      <c r="B24" s="153"/>
      <c r="C24" s="153"/>
      <c r="D24" s="153"/>
      <c r="E24" s="153"/>
      <c r="F24" s="153"/>
      <c r="G24" s="153"/>
      <c r="H24" s="153"/>
      <c r="I24" s="153"/>
    </row>
    <row r="27" spans="1:9" s="155" customFormat="1" ht="12" customHeight="1">
      <c r="A27" s="155" t="s">
        <v>408</v>
      </c>
    </row>
    <row r="28" spans="1:9" ht="12" customHeight="1">
      <c r="A28" s="154"/>
    </row>
    <row r="29" spans="1:9" ht="12" customHeight="1">
      <c r="A29" s="238" t="s">
        <v>0</v>
      </c>
      <c r="B29" s="238" t="s">
        <v>9</v>
      </c>
      <c r="C29" s="238" t="s">
        <v>16</v>
      </c>
      <c r="D29" s="238" t="s">
        <v>19</v>
      </c>
      <c r="E29" s="238" t="s">
        <v>22</v>
      </c>
      <c r="F29" s="238" t="s">
        <v>25</v>
      </c>
      <c r="G29" s="238" t="s">
        <v>223</v>
      </c>
      <c r="H29" s="238" t="s">
        <v>26</v>
      </c>
      <c r="I29" s="290" t="s">
        <v>29</v>
      </c>
    </row>
    <row r="30" spans="1:9" ht="12" customHeight="1">
      <c r="A30" s="323">
        <v>2017</v>
      </c>
      <c r="B30" s="324">
        <v>563989.29222900001</v>
      </c>
      <c r="C30" s="324">
        <v>35477648.581093371</v>
      </c>
      <c r="D30" s="324">
        <v>332579.702514</v>
      </c>
      <c r="E30" s="324">
        <v>1016496.6703099996</v>
      </c>
      <c r="F30" s="324">
        <v>72333.364720999991</v>
      </c>
      <c r="G30" s="324">
        <v>2242055.0507999999</v>
      </c>
      <c r="H30" s="324">
        <v>4017.2578999999996</v>
      </c>
      <c r="I30" s="324">
        <v>5696.8437670000003</v>
      </c>
    </row>
    <row r="31" spans="1:9" ht="12" customHeight="1">
      <c r="A31" s="323">
        <v>2016</v>
      </c>
      <c r="B31" s="324">
        <v>514478.19035999995</v>
      </c>
      <c r="C31" s="324">
        <v>38520183.864569202</v>
      </c>
      <c r="D31" s="324">
        <v>319618.73478300002</v>
      </c>
      <c r="E31" s="324">
        <v>1071422.1703340001</v>
      </c>
      <c r="F31" s="324">
        <v>77916.874611999985</v>
      </c>
      <c r="G31" s="324">
        <v>2095966.9913000001</v>
      </c>
      <c r="H31" s="324">
        <v>4273.9021220000004</v>
      </c>
      <c r="I31" s="324">
        <v>5856.1498650000003</v>
      </c>
    </row>
    <row r="32" spans="1:9" ht="12" customHeight="1">
      <c r="A32" s="325" t="s">
        <v>38</v>
      </c>
      <c r="B32" s="63">
        <f>B30/B31-1</f>
        <v>9.6235569936123477E-2</v>
      </c>
      <c r="C32" s="63">
        <f t="shared" ref="C32:I32" si="2">C30/C31-1</f>
        <v>-7.8985481849538908E-2</v>
      </c>
      <c r="D32" s="63">
        <f t="shared" si="2"/>
        <v>4.0551339206694514E-2</v>
      </c>
      <c r="E32" s="63">
        <f t="shared" si="2"/>
        <v>-5.1264106292366773E-2</v>
      </c>
      <c r="F32" s="63">
        <f t="shared" si="2"/>
        <v>-7.1659828744466525E-2</v>
      </c>
      <c r="G32" s="63">
        <f t="shared" si="2"/>
        <v>6.9699599328799655E-2</v>
      </c>
      <c r="H32" s="63">
        <f t="shared" si="2"/>
        <v>-6.0049157578719314E-2</v>
      </c>
      <c r="I32" s="63">
        <f t="shared" si="2"/>
        <v>-2.720321400108161E-2</v>
      </c>
    </row>
    <row r="35" spans="1:10" ht="12" customHeight="1">
      <c r="A35" s="155" t="s">
        <v>300</v>
      </c>
      <c r="B35" s="155"/>
      <c r="C35" s="155"/>
      <c r="D35" s="155"/>
      <c r="E35" s="155"/>
      <c r="F35" s="155"/>
      <c r="G35" s="155"/>
      <c r="H35" s="155"/>
      <c r="I35" s="155"/>
    </row>
    <row r="36" spans="1:10" s="155" customFormat="1" ht="12" customHeight="1">
      <c r="A36" s="154"/>
      <c r="B36" s="150"/>
      <c r="C36" s="150"/>
      <c r="D36" s="150"/>
      <c r="E36" s="150"/>
      <c r="F36" s="150"/>
      <c r="G36" s="150"/>
      <c r="H36" s="150"/>
      <c r="I36" s="150"/>
      <c r="J36" s="219"/>
    </row>
    <row r="37" spans="1:10" ht="12" customHeight="1">
      <c r="A37" s="218" t="s">
        <v>301</v>
      </c>
      <c r="B37" s="218" t="s">
        <v>9</v>
      </c>
      <c r="C37" s="218" t="s">
        <v>16</v>
      </c>
      <c r="D37" s="218" t="s">
        <v>19</v>
      </c>
      <c r="E37" s="218" t="s">
        <v>22</v>
      </c>
      <c r="F37" s="218" t="s">
        <v>25</v>
      </c>
      <c r="G37" s="218" t="s">
        <v>223</v>
      </c>
      <c r="H37" s="218" t="s">
        <v>26</v>
      </c>
      <c r="I37" s="290" t="s">
        <v>29</v>
      </c>
      <c r="J37" s="156"/>
    </row>
    <row r="38" spans="1:10" ht="12" customHeight="1">
      <c r="A38" s="220">
        <v>42795</v>
      </c>
      <c r="B38" s="153">
        <f>B21</f>
        <v>189390.07332799994</v>
      </c>
      <c r="C38" s="153">
        <f t="shared" ref="C38:I38" si="3">C21</f>
        <v>11700450.640771592</v>
      </c>
      <c r="D38" s="153">
        <f t="shared" si="3"/>
        <v>109873.141093</v>
      </c>
      <c r="E38" s="153">
        <f t="shared" si="3"/>
        <v>359285.7904900001</v>
      </c>
      <c r="F38" s="153">
        <f t="shared" si="3"/>
        <v>25908.486014999999</v>
      </c>
      <c r="G38" s="153">
        <f t="shared" si="3"/>
        <v>833368.85219999996</v>
      </c>
      <c r="H38" s="153">
        <f t="shared" si="3"/>
        <v>1359.9458</v>
      </c>
      <c r="I38" s="153">
        <f t="shared" si="3"/>
        <v>1790.679394</v>
      </c>
      <c r="J38" s="156"/>
    </row>
    <row r="39" spans="1:10" ht="12" customHeight="1">
      <c r="A39" s="220">
        <v>42767</v>
      </c>
      <c r="B39" s="153">
        <v>178282.56701500004</v>
      </c>
      <c r="C39" s="153">
        <v>11676057.278395433</v>
      </c>
      <c r="D39" s="153">
        <v>108751.95034999998</v>
      </c>
      <c r="E39" s="153">
        <v>325924.93072400003</v>
      </c>
      <c r="F39" s="153">
        <v>21539.061728000004</v>
      </c>
      <c r="G39" s="153">
        <v>667313.26199999999</v>
      </c>
      <c r="H39" s="153">
        <v>1253.1715999999999</v>
      </c>
      <c r="I39" s="153">
        <v>1990.7484420000001</v>
      </c>
      <c r="J39" s="156"/>
    </row>
    <row r="40" spans="1:10" ht="12" customHeight="1">
      <c r="A40" s="16" t="s">
        <v>38</v>
      </c>
      <c r="B40" s="63">
        <f>B38/B39-1</f>
        <v>6.2302817930961041E-2</v>
      </c>
      <c r="C40" s="63">
        <f t="shared" ref="C40:H40" si="4">C38/C39-1</f>
        <v>2.0891780328360365E-3</v>
      </c>
      <c r="D40" s="63">
        <f t="shared" si="4"/>
        <v>1.0309615040389186E-2</v>
      </c>
      <c r="E40" s="63">
        <f t="shared" si="4"/>
        <v>0.10235749591752086</v>
      </c>
      <c r="F40" s="63">
        <f t="shared" si="4"/>
        <v>0.20286047471231772</v>
      </c>
      <c r="G40" s="63">
        <f t="shared" si="4"/>
        <v>0.24884203515200021</v>
      </c>
      <c r="H40" s="63">
        <f t="shared" si="4"/>
        <v>8.5203175686394461E-2</v>
      </c>
      <c r="I40" s="63">
        <f t="shared" ref="I40" si="5">I38/I39-1</f>
        <v>-0.10049941206986512</v>
      </c>
      <c r="J40" s="156"/>
    </row>
    <row r="41" spans="1:10" ht="12" customHeight="1">
      <c r="J41" s="156"/>
    </row>
    <row r="42" spans="1:10" ht="12" customHeight="1">
      <c r="J42" s="156"/>
    </row>
    <row r="44" spans="1:10" ht="12" customHeight="1">
      <c r="A44" s="5" t="s">
        <v>7</v>
      </c>
      <c r="B44" s="9"/>
      <c r="C44" s="9"/>
      <c r="D44" s="9"/>
      <c r="E44" s="9"/>
      <c r="F44" s="9"/>
      <c r="G44" s="9"/>
      <c r="H44" s="9"/>
      <c r="I44" s="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topLeftCell="A70" zoomScale="145" zoomScaleNormal="145" workbookViewId="0">
      <selection activeCell="E75" sqref="B75:E75"/>
    </sheetView>
  </sheetViews>
  <sheetFormatPr baseColWidth="10" defaultColWidth="11.5703125" defaultRowHeight="12" customHeight="1"/>
  <cols>
    <col min="1" max="1" width="49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9" ht="12" customHeight="1">
      <c r="A1" s="110" t="s">
        <v>225</v>
      </c>
    </row>
    <row r="2" spans="1:9" ht="12" customHeight="1">
      <c r="A2" s="113" t="s">
        <v>44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340" t="s">
        <v>409</v>
      </c>
      <c r="C5" s="341"/>
      <c r="D5" s="342"/>
    </row>
    <row r="6" spans="1:9" ht="12" customHeight="1">
      <c r="A6" s="117" t="s">
        <v>74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50</v>
      </c>
      <c r="B10" s="130">
        <f>SUM(B11:B21)</f>
        <v>514478.19036000007</v>
      </c>
      <c r="C10" s="131">
        <f>SUM(C11:C21)</f>
        <v>563989.2922289999</v>
      </c>
      <c r="D10" s="132">
        <v>1</v>
      </c>
      <c r="E10" s="133">
        <f t="shared" ref="E10:E21" si="0">C10/B10-1</f>
        <v>9.6235569936123033E-2</v>
      </c>
    </row>
    <row r="11" spans="1:9" ht="12" customHeight="1">
      <c r="A11" s="134" t="s">
        <v>33</v>
      </c>
      <c r="B11" s="135">
        <v>128172.314058</v>
      </c>
      <c r="C11" s="136">
        <v>123441.84245899999</v>
      </c>
      <c r="D11" s="137">
        <f t="shared" ref="D11:D21" si="1">C11/$C$10</f>
        <v>0.21887267038551891</v>
      </c>
      <c r="E11" s="138">
        <f>C11/B11-1</f>
        <v>-3.6907124863637897E-2</v>
      </c>
      <c r="F11" s="315"/>
      <c r="G11" s="295"/>
      <c r="H11" s="180"/>
      <c r="I11" s="274"/>
    </row>
    <row r="12" spans="1:9" ht="12" customHeight="1">
      <c r="A12" s="134" t="s">
        <v>302</v>
      </c>
      <c r="B12" s="135">
        <v>31469.897454000002</v>
      </c>
      <c r="C12" s="136">
        <v>110543.213936</v>
      </c>
      <c r="D12" s="137">
        <f>C12/$C$10</f>
        <v>0.19600232745396784</v>
      </c>
      <c r="E12" s="138">
        <f t="shared" si="0"/>
        <v>2.5126652095890236</v>
      </c>
    </row>
    <row r="13" spans="1:9" ht="12" customHeight="1">
      <c r="A13" s="134" t="s">
        <v>39</v>
      </c>
      <c r="B13" s="135">
        <v>112771.230946</v>
      </c>
      <c r="C13" s="136">
        <v>93261.370572</v>
      </c>
      <c r="D13" s="137">
        <f>C13/$C$10</f>
        <v>0.16536017945201084</v>
      </c>
      <c r="E13" s="138">
        <f t="shared" si="0"/>
        <v>-0.17300387882918655</v>
      </c>
    </row>
    <row r="14" spans="1:9" ht="12" customHeight="1">
      <c r="A14" s="134" t="s">
        <v>40</v>
      </c>
      <c r="B14" s="135">
        <v>78125.80550100001</v>
      </c>
      <c r="C14" s="136">
        <v>74247.205025999996</v>
      </c>
      <c r="D14" s="137">
        <f t="shared" si="1"/>
        <v>0.13164647990489323</v>
      </c>
      <c r="E14" s="138">
        <f t="shared" si="0"/>
        <v>-4.9645574213636356E-2</v>
      </c>
    </row>
    <row r="15" spans="1:9" ht="12" customHeight="1">
      <c r="A15" s="134" t="s">
        <v>41</v>
      </c>
      <c r="B15" s="135">
        <v>48448.249400000001</v>
      </c>
      <c r="C15" s="136">
        <v>46422.393578999996</v>
      </c>
      <c r="D15" s="137">
        <f t="shared" si="1"/>
        <v>8.2310771177107445E-2</v>
      </c>
      <c r="E15" s="138">
        <f>C15/B15-1</f>
        <v>-4.1814840496589789E-2</v>
      </c>
    </row>
    <row r="16" spans="1:9" ht="12" customHeight="1">
      <c r="A16" s="134" t="s">
        <v>35</v>
      </c>
      <c r="B16" s="135">
        <v>31407.333600000002</v>
      </c>
      <c r="C16" s="136">
        <v>38333.008500000004</v>
      </c>
      <c r="D16" s="137">
        <f t="shared" si="1"/>
        <v>6.796761752071602E-2</v>
      </c>
      <c r="E16" s="138">
        <f t="shared" si="0"/>
        <v>0.2205113935555485</v>
      </c>
    </row>
    <row r="17" spans="1:5" ht="12" customHeight="1">
      <c r="A17" s="134" t="s">
        <v>212</v>
      </c>
      <c r="B17" s="135">
        <v>29126.5769</v>
      </c>
      <c r="C17" s="136">
        <v>27209.224719999998</v>
      </c>
      <c r="D17" s="137">
        <f t="shared" si="1"/>
        <v>4.8244222177452396E-2</v>
      </c>
      <c r="E17" s="138">
        <f t="shared" si="0"/>
        <v>-6.5828270400014044E-2</v>
      </c>
    </row>
    <row r="18" spans="1:5" ht="12" customHeight="1">
      <c r="A18" s="134" t="s">
        <v>34</v>
      </c>
      <c r="B18" s="135">
        <v>11344.413399999999</v>
      </c>
      <c r="C18" s="136">
        <v>11338.905699999999</v>
      </c>
      <c r="D18" s="137">
        <f t="shared" si="1"/>
        <v>2.0104824428822662E-2</v>
      </c>
      <c r="E18" s="138">
        <f t="shared" si="0"/>
        <v>-4.8549888000382069E-4</v>
      </c>
    </row>
    <row r="19" spans="1:5" ht="12" customHeight="1">
      <c r="A19" s="134" t="s">
        <v>249</v>
      </c>
      <c r="B19" s="135">
        <v>10651.721168</v>
      </c>
      <c r="C19" s="136">
        <v>9609.9167670000006</v>
      </c>
      <c r="D19" s="137">
        <f t="shared" si="1"/>
        <v>1.7039183011825745E-2</v>
      </c>
      <c r="E19" s="138">
        <f t="shared" si="0"/>
        <v>-9.78062028256802E-2</v>
      </c>
    </row>
    <row r="20" spans="1:5" ht="12" customHeight="1">
      <c r="A20" s="134" t="s">
        <v>42</v>
      </c>
      <c r="B20" s="135">
        <v>7342.7474599999996</v>
      </c>
      <c r="C20" s="136">
        <v>7226.6870749999998</v>
      </c>
      <c r="D20" s="137">
        <f t="shared" si="1"/>
        <v>1.2813518225565363E-2</v>
      </c>
      <c r="E20" s="138">
        <f t="shared" si="0"/>
        <v>-1.5806125109469549E-2</v>
      </c>
    </row>
    <row r="21" spans="1:5" ht="12" customHeight="1" thickBot="1">
      <c r="A21" s="134" t="s">
        <v>43</v>
      </c>
      <c r="B21" s="135">
        <v>25617.900472999998</v>
      </c>
      <c r="C21" s="139">
        <v>22355.523894999988</v>
      </c>
      <c r="D21" s="140">
        <f t="shared" si="1"/>
        <v>3.9638206262119675E-2</v>
      </c>
      <c r="E21" s="138">
        <f t="shared" si="0"/>
        <v>-0.12734753893818873</v>
      </c>
    </row>
    <row r="22" spans="1:5" ht="12" customHeight="1" thickBot="1"/>
    <row r="23" spans="1:5" ht="12" customHeight="1" thickBot="1">
      <c r="A23" s="129" t="s">
        <v>306</v>
      </c>
      <c r="B23" s="144">
        <f>SUM(B24:B34)</f>
        <v>38520183.86456921</v>
      </c>
      <c r="C23" s="131">
        <f>SUM(C24:C34)</f>
        <v>35477648.581093386</v>
      </c>
      <c r="D23" s="132">
        <v>1</v>
      </c>
      <c r="E23" s="133">
        <f>C23/B23-1</f>
        <v>-7.8985481849538686E-2</v>
      </c>
    </row>
    <row r="24" spans="1:5" ht="12" customHeight="1">
      <c r="A24" s="134" t="s">
        <v>37</v>
      </c>
      <c r="B24" s="135">
        <v>6021484.8928999994</v>
      </c>
      <c r="C24" s="136">
        <v>4280358.5148</v>
      </c>
      <c r="D24" s="137">
        <f>C24/$C$23</f>
        <v>0.12064944228240292</v>
      </c>
      <c r="E24" s="138">
        <f>C24/B24-1</f>
        <v>-0.28915232854822592</v>
      </c>
    </row>
    <row r="25" spans="1:5" ht="12" customHeight="1">
      <c r="A25" s="134" t="s">
        <v>45</v>
      </c>
      <c r="B25" s="135">
        <v>3721367.5293399999</v>
      </c>
      <c r="C25" s="136">
        <v>3825787.8223299999</v>
      </c>
      <c r="D25" s="137">
        <f>C25/$C$23</f>
        <v>0.10783656683404955</v>
      </c>
      <c r="E25" s="138">
        <f>C25/B25-1</f>
        <v>2.8059656071788064E-2</v>
      </c>
    </row>
    <row r="26" spans="1:5" ht="12" customHeight="1">
      <c r="A26" s="134" t="s">
        <v>334</v>
      </c>
      <c r="B26" s="135">
        <v>1692088.1907760007</v>
      </c>
      <c r="C26" s="136">
        <v>1842797.3604010001</v>
      </c>
      <c r="D26" s="137">
        <f t="shared" ref="D26:D34" si="2">C26/$C$23</f>
        <v>5.1942488696476261E-2</v>
      </c>
      <c r="E26" s="138">
        <f t="shared" ref="E26:E34" si="3">C26/B26-1</f>
        <v>8.9066970886359842E-2</v>
      </c>
    </row>
    <row r="27" spans="1:5" ht="12" customHeight="1">
      <c r="A27" s="134" t="s">
        <v>47</v>
      </c>
      <c r="B27" s="135">
        <v>1760395.9789729998</v>
      </c>
      <c r="C27" s="136">
        <v>1647049.1126919999</v>
      </c>
      <c r="D27" s="137">
        <f t="shared" si="2"/>
        <v>4.6424979629843308E-2</v>
      </c>
      <c r="E27" s="138">
        <f t="shared" si="3"/>
        <v>-6.4387142230991401E-2</v>
      </c>
    </row>
    <row r="28" spans="1:5" ht="12" customHeight="1">
      <c r="A28" s="134" t="s">
        <v>49</v>
      </c>
      <c r="B28" s="135">
        <v>1473502.023</v>
      </c>
      <c r="C28" s="136">
        <v>1589336.0730000001</v>
      </c>
      <c r="D28" s="137">
        <f t="shared" si="2"/>
        <v>4.4798235975734395E-2</v>
      </c>
      <c r="E28" s="138">
        <f t="shared" si="3"/>
        <v>7.8611395296333431E-2</v>
      </c>
    </row>
    <row r="29" spans="1:5" ht="12" customHeight="1">
      <c r="A29" s="134" t="s">
        <v>36</v>
      </c>
      <c r="B29" s="135">
        <v>1312299.00984</v>
      </c>
      <c r="C29" s="136">
        <v>1546455.3549500001</v>
      </c>
      <c r="D29" s="137">
        <f t="shared" si="2"/>
        <v>4.3589567426239498E-2</v>
      </c>
      <c r="E29" s="138">
        <f t="shared" si="3"/>
        <v>0.17843215864237316</v>
      </c>
    </row>
    <row r="30" spans="1:5" ht="12" customHeight="1">
      <c r="A30" s="134" t="s">
        <v>250</v>
      </c>
      <c r="B30" s="135">
        <v>1381044.5428859999</v>
      </c>
      <c r="C30" s="136">
        <v>1346729.9442700001</v>
      </c>
      <c r="D30" s="137">
        <f t="shared" si="2"/>
        <v>3.7959955017641565E-2</v>
      </c>
      <c r="E30" s="138">
        <f t="shared" si="3"/>
        <v>-2.4846844218573749E-2</v>
      </c>
    </row>
    <row r="31" spans="1:5" ht="12" customHeight="1">
      <c r="A31" s="134" t="s">
        <v>48</v>
      </c>
      <c r="B31" s="135">
        <v>1457518.000127</v>
      </c>
      <c r="C31" s="136">
        <v>1319064.6101019999</v>
      </c>
      <c r="D31" s="137">
        <f t="shared" si="2"/>
        <v>3.7180158856552598E-2</v>
      </c>
      <c r="E31" s="138">
        <f t="shared" si="3"/>
        <v>-9.499257642988701E-2</v>
      </c>
    </row>
    <row r="32" spans="1:5" ht="12" customHeight="1">
      <c r="A32" s="134" t="s">
        <v>42</v>
      </c>
      <c r="B32" s="135">
        <v>1127361.389</v>
      </c>
      <c r="C32" s="136">
        <v>1055362.2392</v>
      </c>
      <c r="D32" s="137">
        <f t="shared" si="2"/>
        <v>2.9747243163190346E-2</v>
      </c>
      <c r="E32" s="138">
        <f t="shared" si="3"/>
        <v>-6.3865190437172203E-2</v>
      </c>
    </row>
    <row r="33" spans="1:5" ht="12" customHeight="1">
      <c r="A33" s="134" t="s">
        <v>401</v>
      </c>
      <c r="B33" s="135">
        <v>1063911.98373</v>
      </c>
      <c r="C33" s="136">
        <v>1037069.465188</v>
      </c>
      <c r="D33" s="137">
        <f t="shared" si="2"/>
        <v>2.9231629114807544E-2</v>
      </c>
      <c r="E33" s="138">
        <f t="shared" si="3"/>
        <v>-2.5230018039548718E-2</v>
      </c>
    </row>
    <row r="34" spans="1:5" ht="12" customHeight="1" thickBot="1">
      <c r="A34" s="134" t="s">
        <v>43</v>
      </c>
      <c r="B34" s="135">
        <v>17509210.323997211</v>
      </c>
      <c r="C34" s="139">
        <v>15987638.08416038</v>
      </c>
      <c r="D34" s="140">
        <f t="shared" si="2"/>
        <v>0.45063973300306187</v>
      </c>
      <c r="E34" s="138">
        <f t="shared" si="3"/>
        <v>-8.6901248638920237E-2</v>
      </c>
    </row>
    <row r="35" spans="1:5" ht="12" customHeight="1" thickBot="1">
      <c r="A35" s="141"/>
      <c r="B35" s="142"/>
      <c r="C35" s="267"/>
    </row>
    <row r="36" spans="1:5" ht="12" customHeight="1" thickBot="1">
      <c r="A36" s="129" t="s">
        <v>54</v>
      </c>
      <c r="B36" s="144">
        <f>SUM(B37:B47)</f>
        <v>77916.874611999985</v>
      </c>
      <c r="C36" s="131">
        <f>SUM(C37:C47)</f>
        <v>72333.364720999991</v>
      </c>
      <c r="D36" s="132">
        <v>1</v>
      </c>
      <c r="E36" s="133">
        <f t="shared" ref="E36:E47" si="4">C36/B36-1</f>
        <v>-7.1659828744466525E-2</v>
      </c>
    </row>
    <row r="37" spans="1:5" ht="12" customHeight="1">
      <c r="A37" s="134" t="s">
        <v>34</v>
      </c>
      <c r="B37" s="135">
        <v>3328.2631999999999</v>
      </c>
      <c r="C37" s="136">
        <v>6735.5441000000001</v>
      </c>
      <c r="D37" s="137">
        <f t="shared" ref="D37:D47" si="5">C37/$C$36</f>
        <v>9.3118080791346369E-2</v>
      </c>
      <c r="E37" s="138">
        <f t="shared" si="4"/>
        <v>1.0237414216519896</v>
      </c>
    </row>
    <row r="38" spans="1:5" ht="12" customHeight="1">
      <c r="A38" s="134" t="s">
        <v>361</v>
      </c>
      <c r="B38" s="135">
        <v>1860.114773</v>
      </c>
      <c r="C38" s="136">
        <v>6325.6613879999995</v>
      </c>
      <c r="D38" s="137">
        <f t="shared" si="5"/>
        <v>8.7451501978360463E-2</v>
      </c>
      <c r="E38" s="138">
        <f t="shared" si="4"/>
        <v>2.4006833770789044</v>
      </c>
    </row>
    <row r="39" spans="1:5" ht="12" customHeight="1">
      <c r="A39" s="134" t="s">
        <v>84</v>
      </c>
      <c r="B39" s="135">
        <v>5938.4253799999997</v>
      </c>
      <c r="C39" s="136">
        <v>5638.4101300000002</v>
      </c>
      <c r="D39" s="137">
        <f t="shared" si="5"/>
        <v>7.795033663577168E-2</v>
      </c>
      <c r="E39" s="138">
        <f t="shared" si="4"/>
        <v>-5.0521010335571437E-2</v>
      </c>
    </row>
    <row r="40" spans="1:5" ht="12" customHeight="1">
      <c r="A40" s="134" t="s">
        <v>250</v>
      </c>
      <c r="B40" s="135">
        <v>5458.096227</v>
      </c>
      <c r="C40" s="136">
        <v>5490.6550470000002</v>
      </c>
      <c r="D40" s="137">
        <f t="shared" si="5"/>
        <v>7.5907640522160591E-2</v>
      </c>
      <c r="E40" s="138">
        <f t="shared" si="4"/>
        <v>5.9652337822369006E-3</v>
      </c>
    </row>
    <row r="41" spans="1:5" ht="12" customHeight="1">
      <c r="A41" s="134" t="s">
        <v>51</v>
      </c>
      <c r="B41" s="135">
        <v>7857.4634560000004</v>
      </c>
      <c r="C41" s="136">
        <v>4530.6452730000001</v>
      </c>
      <c r="D41" s="137">
        <f t="shared" si="5"/>
        <v>6.2635621755953691E-2</v>
      </c>
      <c r="E41" s="138">
        <f t="shared" si="4"/>
        <v>-0.42339594725822416</v>
      </c>
    </row>
    <row r="42" spans="1:5" ht="12" customHeight="1">
      <c r="A42" s="134" t="s">
        <v>249</v>
      </c>
      <c r="B42" s="135">
        <v>4515.0485339999996</v>
      </c>
      <c r="C42" s="136">
        <v>4364.3766850000002</v>
      </c>
      <c r="D42" s="137">
        <f t="shared" si="5"/>
        <v>6.0336978679673171E-2</v>
      </c>
      <c r="E42" s="138">
        <f t="shared" si="4"/>
        <v>-3.3371036405341892E-2</v>
      </c>
    </row>
    <row r="43" spans="1:5" ht="12" customHeight="1">
      <c r="A43" s="134" t="s">
        <v>39</v>
      </c>
      <c r="B43" s="135">
        <v>3721.7126579999999</v>
      </c>
      <c r="C43" s="136">
        <v>4118.7990570000002</v>
      </c>
      <c r="D43" s="137">
        <f t="shared" si="5"/>
        <v>5.6941897738157075E-2</v>
      </c>
      <c r="E43" s="138">
        <f t="shared" si="4"/>
        <v>0.10669453434199005</v>
      </c>
    </row>
    <row r="44" spans="1:5" ht="12" customHeight="1">
      <c r="A44" s="134" t="s">
        <v>52</v>
      </c>
      <c r="B44" s="135">
        <v>3346.2608180000002</v>
      </c>
      <c r="C44" s="136">
        <v>4050.969274</v>
      </c>
      <c r="D44" s="137">
        <f t="shared" si="5"/>
        <v>5.6004159209586901E-2</v>
      </c>
      <c r="E44" s="138">
        <f t="shared" si="4"/>
        <v>0.21059579462822375</v>
      </c>
    </row>
    <row r="45" spans="1:5" ht="12" customHeight="1">
      <c r="A45" s="134" t="s">
        <v>303</v>
      </c>
      <c r="B45" s="135">
        <v>4523.0992159999996</v>
      </c>
      <c r="C45" s="136">
        <v>3559.7805600000002</v>
      </c>
      <c r="D45" s="137">
        <f t="shared" si="5"/>
        <v>4.9213534773760031E-2</v>
      </c>
      <c r="E45" s="138">
        <f t="shared" si="4"/>
        <v>-0.21297756471765172</v>
      </c>
    </row>
    <row r="46" spans="1:5" ht="12" customHeight="1">
      <c r="A46" s="134" t="s">
        <v>402</v>
      </c>
      <c r="B46" s="135">
        <v>4181.0186279999998</v>
      </c>
      <c r="C46" s="136">
        <v>3358.3806119999999</v>
      </c>
      <c r="D46" s="137">
        <f t="shared" si="5"/>
        <v>4.6429204903625711E-2</v>
      </c>
      <c r="E46" s="138">
        <f t="shared" si="4"/>
        <v>-0.19675540560638705</v>
      </c>
    </row>
    <row r="47" spans="1:5" ht="12" customHeight="1">
      <c r="A47" s="134" t="s">
        <v>43</v>
      </c>
      <c r="B47" s="135">
        <v>33187.371721999996</v>
      </c>
      <c r="C47" s="136">
        <v>24160.142594999998</v>
      </c>
      <c r="D47" s="137">
        <f t="shared" si="5"/>
        <v>0.33401104301160439</v>
      </c>
      <c r="E47" s="138">
        <f t="shared" si="4"/>
        <v>-0.27200795539394351</v>
      </c>
    </row>
    <row r="48" spans="1:5" ht="12" customHeight="1" thickBot="1"/>
    <row r="49" spans="1:5" ht="12" customHeight="1" thickBot="1">
      <c r="A49" s="129" t="s">
        <v>307</v>
      </c>
      <c r="B49" s="130">
        <f>SUM(B50:B60)</f>
        <v>1071422.1703339997</v>
      </c>
      <c r="C49" s="131">
        <f>SUM(C50:C60)</f>
        <v>1016496.6703099997</v>
      </c>
      <c r="D49" s="132">
        <v>1</v>
      </c>
      <c r="E49" s="133">
        <f t="shared" ref="E49:E60" si="6">C49/B49-1</f>
        <v>-5.1264106292366329E-2</v>
      </c>
    </row>
    <row r="50" spans="1:5" ht="12" customHeight="1">
      <c r="A50" s="134" t="s">
        <v>250</v>
      </c>
      <c r="B50" s="135">
        <v>178736.906116</v>
      </c>
      <c r="C50" s="136">
        <v>203669.21314199996</v>
      </c>
      <c r="D50" s="137">
        <f t="shared" ref="D50:D60" si="7">C50/$C$49</f>
        <v>0.2003638763321155</v>
      </c>
      <c r="E50" s="138">
        <f t="shared" si="6"/>
        <v>0.13949165601993219</v>
      </c>
    </row>
    <row r="51" spans="1:5" ht="12" customHeight="1">
      <c r="A51" s="134" t="s">
        <v>39</v>
      </c>
      <c r="B51" s="135">
        <v>187435.24826299999</v>
      </c>
      <c r="C51" s="136">
        <v>141332.30057600001</v>
      </c>
      <c r="D51" s="137">
        <f t="shared" si="7"/>
        <v>0.13903862619923593</v>
      </c>
      <c r="E51" s="138">
        <f t="shared" si="6"/>
        <v>-0.24596733066082943</v>
      </c>
    </row>
    <row r="52" spans="1:5" ht="12" customHeight="1">
      <c r="A52" s="134" t="s">
        <v>36</v>
      </c>
      <c r="B52" s="135">
        <v>94735.306887000013</v>
      </c>
      <c r="C52" s="136">
        <v>104464.145676</v>
      </c>
      <c r="D52" s="137">
        <f t="shared" si="7"/>
        <v>0.10276880262100779</v>
      </c>
      <c r="E52" s="138">
        <f t="shared" si="6"/>
        <v>0.10269496250858734</v>
      </c>
    </row>
    <row r="53" spans="1:5" ht="12" customHeight="1">
      <c r="A53" s="134" t="s">
        <v>51</v>
      </c>
      <c r="B53" s="135">
        <v>97591.082466000007</v>
      </c>
      <c r="C53" s="136">
        <v>50535.834289999999</v>
      </c>
      <c r="D53" s="137">
        <f t="shared" si="7"/>
        <v>4.9715690927534618E-2</v>
      </c>
      <c r="E53" s="138">
        <f t="shared" si="6"/>
        <v>-0.48216749919126778</v>
      </c>
    </row>
    <row r="54" spans="1:5" ht="12" customHeight="1">
      <c r="A54" s="134" t="s">
        <v>361</v>
      </c>
      <c r="B54" s="135">
        <v>14445.530573</v>
      </c>
      <c r="C54" s="136">
        <v>40728.160618000002</v>
      </c>
      <c r="D54" s="137">
        <f>C54/$C$49</f>
        <v>4.0067185469067186E-2</v>
      </c>
      <c r="E54" s="138">
        <f>C54/B54-1</f>
        <v>1.8194298860939457</v>
      </c>
    </row>
    <row r="55" spans="1:5" ht="12" customHeight="1">
      <c r="A55" s="134" t="s">
        <v>34</v>
      </c>
      <c r="B55" s="135">
        <v>16410.996782999999</v>
      </c>
      <c r="C55" s="136">
        <v>32484.525570999998</v>
      </c>
      <c r="D55" s="137">
        <f t="shared" si="7"/>
        <v>3.1957335936076636E-2</v>
      </c>
      <c r="E55" s="138">
        <f t="shared" si="6"/>
        <v>0.97943647180836813</v>
      </c>
    </row>
    <row r="56" spans="1:5" ht="12" customHeight="1">
      <c r="A56" s="134" t="s">
        <v>40</v>
      </c>
      <c r="B56" s="135">
        <v>29804.542692000003</v>
      </c>
      <c r="C56" s="136">
        <v>30073.716772</v>
      </c>
      <c r="D56" s="137">
        <f t="shared" si="7"/>
        <v>2.9585652024643087E-2</v>
      </c>
      <c r="E56" s="138">
        <f t="shared" si="6"/>
        <v>9.0313105214074874E-3</v>
      </c>
    </row>
    <row r="57" spans="1:5" ht="12" customHeight="1">
      <c r="A57" s="134" t="s">
        <v>249</v>
      </c>
      <c r="B57" s="135">
        <v>30605.701183000001</v>
      </c>
      <c r="C57" s="136">
        <v>29785.970700000002</v>
      </c>
      <c r="D57" s="137">
        <f t="shared" si="7"/>
        <v>2.93025757683163E-2</v>
      </c>
      <c r="E57" s="138">
        <f t="shared" si="6"/>
        <v>-2.678358774068279E-2</v>
      </c>
    </row>
    <row r="58" spans="1:5" ht="12" customHeight="1">
      <c r="A58" s="134" t="s">
        <v>403</v>
      </c>
      <c r="B58" s="135">
        <v>22735.202717</v>
      </c>
      <c r="C58" s="136">
        <v>29211.411175000001</v>
      </c>
      <c r="D58" s="137">
        <f t="shared" si="7"/>
        <v>2.8737340739238657E-2</v>
      </c>
      <c r="E58" s="138">
        <f t="shared" si="6"/>
        <v>0.2848537810994527</v>
      </c>
    </row>
    <row r="59" spans="1:5" ht="12" customHeight="1">
      <c r="A59" s="134" t="s">
        <v>35</v>
      </c>
      <c r="B59" s="135">
        <v>30167.778111</v>
      </c>
      <c r="C59" s="136">
        <v>28877.851133</v>
      </c>
      <c r="D59" s="137">
        <f t="shared" si="7"/>
        <v>2.8409194025390321E-2</v>
      </c>
      <c r="E59" s="138">
        <f t="shared" si="6"/>
        <v>-4.2758434951815638E-2</v>
      </c>
    </row>
    <row r="60" spans="1:5" ht="12" customHeight="1">
      <c r="A60" s="134" t="s">
        <v>43</v>
      </c>
      <c r="B60" s="135">
        <v>368753.87454299984</v>
      </c>
      <c r="C60" s="136">
        <v>325333.54065699986</v>
      </c>
      <c r="D60" s="137">
        <f t="shared" si="7"/>
        <v>0.32005371995737408</v>
      </c>
      <c r="E60" s="138">
        <f t="shared" si="6"/>
        <v>-0.11774882078137139</v>
      </c>
    </row>
    <row r="61" spans="1:5" ht="12" customHeight="1" thickBot="1"/>
    <row r="62" spans="1:5" ht="12" customHeight="1" thickBot="1">
      <c r="A62" s="129" t="s">
        <v>55</v>
      </c>
      <c r="B62" s="130">
        <f>SUM(B63:B73)</f>
        <v>319618.73478499998</v>
      </c>
      <c r="C62" s="131">
        <f>SUM(C63:C73)</f>
        <v>332579.70251199999</v>
      </c>
      <c r="D62" s="132">
        <v>1</v>
      </c>
      <c r="E62" s="133">
        <f t="shared" ref="E62:E73" si="8">C62/B62-1</f>
        <v>4.0551339193926061E-2</v>
      </c>
    </row>
    <row r="63" spans="1:5" ht="12" customHeight="1">
      <c r="A63" s="134" t="s">
        <v>39</v>
      </c>
      <c r="B63" s="135">
        <v>57591.533675999999</v>
      </c>
      <c r="C63" s="145">
        <v>86643.219299999997</v>
      </c>
      <c r="D63" s="146">
        <f t="shared" ref="D63:D73" si="9">C63/$C$62</f>
        <v>0.26051866258096062</v>
      </c>
      <c r="E63" s="138">
        <f t="shared" si="8"/>
        <v>0.50444368763366776</v>
      </c>
    </row>
    <row r="64" spans="1:5" ht="12" customHeight="1">
      <c r="A64" s="134" t="s">
        <v>249</v>
      </c>
      <c r="B64" s="135">
        <v>45747.557157000003</v>
      </c>
      <c r="C64" s="136">
        <v>41387.217085999997</v>
      </c>
      <c r="D64" s="137">
        <f t="shared" si="9"/>
        <v>0.12444300350682611</v>
      </c>
      <c r="E64" s="138">
        <f t="shared" si="8"/>
        <v>-9.5313068980620197E-2</v>
      </c>
    </row>
    <row r="65" spans="1:7" ht="12" customHeight="1">
      <c r="A65" s="134" t="s">
        <v>51</v>
      </c>
      <c r="B65" s="135">
        <v>46335.662157999999</v>
      </c>
      <c r="C65" s="136">
        <v>34102.640625999993</v>
      </c>
      <c r="D65" s="137">
        <f t="shared" si="9"/>
        <v>0.10253975323334567</v>
      </c>
      <c r="E65" s="138">
        <f t="shared" si="8"/>
        <v>-0.26400877773768761</v>
      </c>
      <c r="G65" s="180"/>
    </row>
    <row r="66" spans="1:7" ht="12" customHeight="1">
      <c r="A66" s="134" t="s">
        <v>361</v>
      </c>
      <c r="B66" s="135">
        <v>2713.6843720000002</v>
      </c>
      <c r="C66" s="136">
        <v>25268.470394999997</v>
      </c>
      <c r="D66" s="137">
        <f t="shared" si="9"/>
        <v>7.5977187435508853E-2</v>
      </c>
      <c r="E66" s="138">
        <f t="shared" si="8"/>
        <v>8.3114993975430522</v>
      </c>
    </row>
    <row r="67" spans="1:7" ht="12" customHeight="1">
      <c r="A67" s="134" t="s">
        <v>34</v>
      </c>
      <c r="B67" s="135">
        <v>10233.310799999999</v>
      </c>
      <c r="C67" s="136">
        <v>17743.8976</v>
      </c>
      <c r="D67" s="137">
        <f t="shared" si="9"/>
        <v>5.3352316650652404E-2</v>
      </c>
      <c r="E67" s="138">
        <f t="shared" si="8"/>
        <v>0.73393517960971155</v>
      </c>
    </row>
    <row r="68" spans="1:7" ht="12" customHeight="1">
      <c r="A68" s="134" t="s">
        <v>84</v>
      </c>
      <c r="B68" s="135">
        <v>9332.0619900000002</v>
      </c>
      <c r="C68" s="136">
        <v>13099.600619999999</v>
      </c>
      <c r="D68" s="137">
        <f t="shared" si="9"/>
        <v>3.9387853561289855E-2</v>
      </c>
      <c r="E68" s="138">
        <f t="shared" si="8"/>
        <v>0.40371984605730193</v>
      </c>
    </row>
    <row r="69" spans="1:7" ht="12" customHeight="1">
      <c r="A69" s="134" t="s">
        <v>53</v>
      </c>
      <c r="B69" s="135">
        <v>12584.241454999999</v>
      </c>
      <c r="C69" s="136">
        <v>10988.088829</v>
      </c>
      <c r="D69" s="137">
        <f t="shared" si="9"/>
        <v>3.303896403179786E-2</v>
      </c>
      <c r="E69" s="138">
        <f t="shared" si="8"/>
        <v>-0.12683741262496295</v>
      </c>
    </row>
    <row r="70" spans="1:7" ht="12" customHeight="1">
      <c r="A70" s="134" t="s">
        <v>215</v>
      </c>
      <c r="B70" s="135">
        <v>16150.214415</v>
      </c>
      <c r="C70" s="136">
        <v>9850.2028599999994</v>
      </c>
      <c r="D70" s="137">
        <f t="shared" si="9"/>
        <v>2.9617570722448371E-2</v>
      </c>
      <c r="E70" s="138">
        <f t="shared" si="8"/>
        <v>-0.39008841573946373</v>
      </c>
    </row>
    <row r="71" spans="1:7" ht="12" customHeight="1">
      <c r="A71" s="134" t="s">
        <v>403</v>
      </c>
      <c r="B71" s="135">
        <v>10573.075570999999</v>
      </c>
      <c r="C71" s="136">
        <v>9389.1741330000004</v>
      </c>
      <c r="D71" s="137">
        <f t="shared" si="9"/>
        <v>2.8231350446472975E-2</v>
      </c>
      <c r="E71" s="138">
        <f t="shared" si="8"/>
        <v>-0.11197323144527815</v>
      </c>
    </row>
    <row r="72" spans="1:7" ht="12" customHeight="1">
      <c r="A72" s="134" t="s">
        <v>397</v>
      </c>
      <c r="B72" s="135">
        <v>8095.8046999999997</v>
      </c>
      <c r="C72" s="136">
        <v>9000.9964250000012</v>
      </c>
      <c r="D72" s="137">
        <f t="shared" si="9"/>
        <v>2.7064178472152044E-2</v>
      </c>
      <c r="E72" s="138">
        <f t="shared" si="8"/>
        <v>0.1118099754802635</v>
      </c>
    </row>
    <row r="73" spans="1:7" ht="12" customHeight="1">
      <c r="A73" s="134" t="s">
        <v>43</v>
      </c>
      <c r="B73" s="135">
        <v>100261.588491</v>
      </c>
      <c r="C73" s="136">
        <v>75106.194638000001</v>
      </c>
      <c r="D73" s="137">
        <f t="shared" si="9"/>
        <v>0.2258291593585452</v>
      </c>
      <c r="E73" s="138">
        <f t="shared" si="8"/>
        <v>-0.2508976192338912</v>
      </c>
    </row>
    <row r="74" spans="1:7" ht="12" customHeight="1" thickBot="1"/>
    <row r="75" spans="1:7" ht="12" customHeight="1" thickBot="1">
      <c r="A75" s="129" t="s">
        <v>369</v>
      </c>
      <c r="B75" s="130">
        <f>SUM(B76:B80)</f>
        <v>5856.1498650000003</v>
      </c>
      <c r="C75" s="131">
        <f>SUM(C76:C80)</f>
        <v>5696.8437670000003</v>
      </c>
      <c r="D75" s="132">
        <v>1</v>
      </c>
      <c r="E75" s="133">
        <f t="shared" ref="E75:E80" si="10">C75/B75-1</f>
        <v>-2.720321400108161E-2</v>
      </c>
    </row>
    <row r="76" spans="1:7" ht="12" customHeight="1">
      <c r="A76" s="134" t="s">
        <v>33</v>
      </c>
      <c r="B76" s="135">
        <v>2151.6488260000001</v>
      </c>
      <c r="C76" s="145">
        <v>2925.739736</v>
      </c>
      <c r="D76" s="146">
        <f>C76/$C$75</f>
        <v>0.51357205071128642</v>
      </c>
      <c r="E76" s="138">
        <f t="shared" si="10"/>
        <v>0.35976638038980813</v>
      </c>
    </row>
    <row r="77" spans="1:7" ht="12" customHeight="1">
      <c r="A77" s="134" t="s">
        <v>40</v>
      </c>
      <c r="B77" s="135">
        <v>2756.9105049999998</v>
      </c>
      <c r="C77" s="136">
        <v>2216.4289739999999</v>
      </c>
      <c r="D77" s="137">
        <f t="shared" ref="D77:D80" si="11">C77/$C$75</f>
        <v>0.38906262215563403</v>
      </c>
      <c r="E77" s="138">
        <f t="shared" si="10"/>
        <v>-0.19604609218172642</v>
      </c>
    </row>
    <row r="78" spans="1:7" ht="12" customHeight="1">
      <c r="A78" s="134" t="s">
        <v>35</v>
      </c>
      <c r="B78" s="135">
        <v>273.73376000000002</v>
      </c>
      <c r="C78" s="136">
        <v>338.41250000000002</v>
      </c>
      <c r="D78" s="137">
        <f t="shared" si="11"/>
        <v>5.9403507247349094E-2</v>
      </c>
      <c r="E78" s="138">
        <f t="shared" si="10"/>
        <v>0.23628338718614761</v>
      </c>
      <c r="G78" s="180"/>
    </row>
    <row r="79" spans="1:7" ht="12" customHeight="1">
      <c r="A79" s="134" t="s">
        <v>212</v>
      </c>
      <c r="B79" s="135">
        <v>0</v>
      </c>
      <c r="C79" s="136">
        <v>126.573368</v>
      </c>
      <c r="D79" s="137">
        <f t="shared" si="11"/>
        <v>2.2218156785902953E-2</v>
      </c>
      <c r="E79" s="138" t="s">
        <v>159</v>
      </c>
    </row>
    <row r="80" spans="1:7" ht="12" customHeight="1">
      <c r="A80" s="134" t="s">
        <v>39</v>
      </c>
      <c r="B80" s="135">
        <v>673.85677399999997</v>
      </c>
      <c r="C80" s="136">
        <v>89.689188999999999</v>
      </c>
      <c r="D80" s="137">
        <f t="shared" si="11"/>
        <v>1.5743663099827464E-2</v>
      </c>
      <c r="E80" s="138">
        <f t="shared" si="10"/>
        <v>-0.86690170306130954</v>
      </c>
    </row>
    <row r="87" spans="1:5" ht="12" customHeight="1" thickBot="1"/>
    <row r="88" spans="1:5" ht="12" customHeight="1" thickBot="1">
      <c r="A88" s="129" t="s">
        <v>355</v>
      </c>
      <c r="B88" s="130">
        <f>SUM(B89)</f>
        <v>2095966.9913000001</v>
      </c>
      <c r="C88" s="130">
        <f>SUM(C89)</f>
        <v>2242055.0507999999</v>
      </c>
      <c r="D88" s="268">
        <v>1</v>
      </c>
      <c r="E88" s="133">
        <f t="shared" ref="E88:E89" si="12">C88/B88-1</f>
        <v>6.9699599328799655E-2</v>
      </c>
    </row>
    <row r="89" spans="1:5" ht="12" customHeight="1">
      <c r="A89" s="134" t="s">
        <v>357</v>
      </c>
      <c r="B89" s="135">
        <f>'02.1 PRODUCCION'!G31</f>
        <v>2095966.9913000001</v>
      </c>
      <c r="C89" s="145">
        <f>'02.1 PRODUCCION'!G30</f>
        <v>2242055.0507999999</v>
      </c>
      <c r="D89" s="269">
        <v>1</v>
      </c>
      <c r="E89" s="138">
        <f t="shared" si="12"/>
        <v>6.9699599328799655E-2</v>
      </c>
    </row>
    <row r="90" spans="1:5" ht="12" customHeight="1" thickBot="1">
      <c r="D90" s="270"/>
    </row>
    <row r="91" spans="1:5" ht="12" customHeight="1" thickBot="1">
      <c r="A91" s="129" t="s">
        <v>356</v>
      </c>
      <c r="B91" s="130">
        <f>SUM(B92:B103)</f>
        <v>4273.9021220000004</v>
      </c>
      <c r="C91" s="130">
        <f>SUM(C92:C103)</f>
        <v>4017.2578999999996</v>
      </c>
      <c r="D91" s="268">
        <v>1</v>
      </c>
      <c r="E91" s="133">
        <f t="shared" ref="E91:E92" si="13">C91/B91-1</f>
        <v>-6.0049157578719314E-2</v>
      </c>
    </row>
    <row r="92" spans="1:5" ht="12" customHeight="1">
      <c r="A92" s="271" t="s">
        <v>358</v>
      </c>
      <c r="B92" s="135">
        <f>'02.1 PRODUCCION'!H31</f>
        <v>4273.9021220000004</v>
      </c>
      <c r="C92" s="145">
        <f>'02.1 PRODUCCION'!H30</f>
        <v>4017.2578999999996</v>
      </c>
      <c r="D92" s="269">
        <v>1</v>
      </c>
      <c r="E92" s="138">
        <f t="shared" si="13"/>
        <v>-6.0049157578719314E-2</v>
      </c>
    </row>
    <row r="95" spans="1:5" ht="12" customHeight="1">
      <c r="A95" s="147" t="s">
        <v>7</v>
      </c>
      <c r="B95" s="148"/>
      <c r="C95" s="148"/>
      <c r="D95" s="148"/>
      <c r="E95" s="148"/>
    </row>
  </sheetData>
  <mergeCells count="1">
    <mergeCell ref="B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G114"/>
  <sheetViews>
    <sheetView topLeftCell="A67" zoomScale="115" zoomScaleNormal="115" workbookViewId="0">
      <selection activeCell="E101" sqref="B101:E101"/>
    </sheetView>
  </sheetViews>
  <sheetFormatPr baseColWidth="10" defaultColWidth="11.5703125" defaultRowHeight="12" customHeight="1"/>
  <cols>
    <col min="1" max="1" width="35.28515625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7" ht="12" customHeight="1">
      <c r="A1" s="110" t="s">
        <v>226</v>
      </c>
    </row>
    <row r="2" spans="1:7" ht="12" customHeight="1">
      <c r="A2" s="113" t="s">
        <v>56</v>
      </c>
    </row>
    <row r="3" spans="1:7" s="116" customFormat="1" ht="12" customHeight="1">
      <c r="A3" s="114"/>
      <c r="B3" s="115"/>
      <c r="C3" s="115"/>
      <c r="D3" s="115"/>
      <c r="E3" s="115"/>
    </row>
    <row r="4" spans="1:7" ht="12" customHeight="1" thickBot="1"/>
    <row r="5" spans="1:7" ht="12" customHeight="1" thickBot="1">
      <c r="B5" s="340" t="s">
        <v>409</v>
      </c>
      <c r="C5" s="341"/>
      <c r="D5" s="342"/>
    </row>
    <row r="6" spans="1:7" ht="12" customHeight="1">
      <c r="A6" s="117" t="s">
        <v>73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7" ht="12" customHeight="1" thickBot="1">
      <c r="A7" s="120"/>
      <c r="B7" s="121"/>
      <c r="C7" s="121"/>
      <c r="D7" s="122"/>
      <c r="E7" s="122"/>
    </row>
    <row r="8" spans="1:7" ht="12" customHeight="1">
      <c r="A8" s="123"/>
      <c r="B8" s="124"/>
      <c r="C8" s="125"/>
      <c r="D8" s="126"/>
      <c r="E8" s="127"/>
    </row>
    <row r="9" spans="1:7" ht="12" customHeight="1" thickBot="1">
      <c r="A9" s="123"/>
      <c r="B9" s="128"/>
      <c r="C9" s="128"/>
      <c r="D9" s="128"/>
      <c r="E9" s="128"/>
    </row>
    <row r="10" spans="1:7" ht="12" customHeight="1" thickBot="1">
      <c r="A10" s="129" t="s">
        <v>50</v>
      </c>
      <c r="B10" s="130">
        <f>SUM(B11:B26)</f>
        <v>514478.19035999995</v>
      </c>
      <c r="C10" s="131">
        <f>SUM(C11:C26)</f>
        <v>563989.29222899978</v>
      </c>
      <c r="D10" s="132">
        <v>1</v>
      </c>
      <c r="E10" s="133">
        <f t="shared" ref="E10:E26" si="0">C10/B10-1</f>
        <v>9.6235569936123033E-2</v>
      </c>
    </row>
    <row r="11" spans="1:7" ht="12" customHeight="1">
      <c r="A11" s="134" t="s">
        <v>58</v>
      </c>
      <c r="B11" s="135">
        <v>128675.12415600001</v>
      </c>
      <c r="C11" s="136">
        <v>123843.40153599999</v>
      </c>
      <c r="D11" s="137">
        <f t="shared" ref="D11:D26" si="1">C11/$C$10</f>
        <v>0.21958466808216484</v>
      </c>
      <c r="E11" s="138">
        <f>C11/B11-1</f>
        <v>-3.7549780127993149E-2</v>
      </c>
      <c r="G11" s="180"/>
    </row>
    <row r="12" spans="1:7" ht="12" customHeight="1">
      <c r="A12" s="134" t="s">
        <v>218</v>
      </c>
      <c r="B12" s="135">
        <v>31469.897454000002</v>
      </c>
      <c r="C12" s="136">
        <v>110543.213936</v>
      </c>
      <c r="D12" s="137">
        <f>C12/$C$10</f>
        <v>0.1960023274539679</v>
      </c>
      <c r="E12" s="138">
        <f t="shared" si="0"/>
        <v>2.5126652095890236</v>
      </c>
    </row>
    <row r="13" spans="1:7" ht="12" customHeight="1">
      <c r="A13" s="134" t="s">
        <v>57</v>
      </c>
      <c r="B13" s="135">
        <v>115538.78534899998</v>
      </c>
      <c r="C13" s="136">
        <v>94677.751595999987</v>
      </c>
      <c r="D13" s="137">
        <f>C13/$C$10</f>
        <v>0.16787154100357893</v>
      </c>
      <c r="E13" s="138">
        <f t="shared" si="0"/>
        <v>-0.18055437998579027</v>
      </c>
    </row>
    <row r="14" spans="1:7" ht="12" customHeight="1">
      <c r="A14" s="134" t="s">
        <v>60</v>
      </c>
      <c r="B14" s="135">
        <v>77574.826300000001</v>
      </c>
      <c r="C14" s="136">
        <v>73631.618298999994</v>
      </c>
      <c r="D14" s="137">
        <f t="shared" si="1"/>
        <v>0.13055499335455989</v>
      </c>
      <c r="E14" s="138">
        <f t="shared" si="0"/>
        <v>-5.0831025850456957E-2</v>
      </c>
    </row>
    <row r="15" spans="1:7" ht="12" customHeight="1">
      <c r="A15" s="134" t="s">
        <v>66</v>
      </c>
      <c r="B15" s="135">
        <v>37047.503330999993</v>
      </c>
      <c r="C15" s="136">
        <v>43007.879771</v>
      </c>
      <c r="D15" s="137">
        <f t="shared" si="1"/>
        <v>7.6256553738855856E-2</v>
      </c>
      <c r="E15" s="138">
        <f t="shared" si="0"/>
        <v>0.16088469948290918</v>
      </c>
    </row>
    <row r="16" spans="1:7" ht="12" customHeight="1">
      <c r="A16" s="134" t="s">
        <v>59</v>
      </c>
      <c r="B16" s="135">
        <v>43110.612172000001</v>
      </c>
      <c r="C16" s="136">
        <v>39456.381718999997</v>
      </c>
      <c r="D16" s="137">
        <f t="shared" si="1"/>
        <v>6.9959451824094729E-2</v>
      </c>
      <c r="E16" s="138">
        <f t="shared" si="0"/>
        <v>-8.4764058520453989E-2</v>
      </c>
    </row>
    <row r="17" spans="1:7" ht="12" customHeight="1">
      <c r="A17" s="134" t="s">
        <v>61</v>
      </c>
      <c r="B17" s="135">
        <v>35015.193329000002</v>
      </c>
      <c r="C17" s="136">
        <v>34790.823306999999</v>
      </c>
      <c r="D17" s="137">
        <f t="shared" si="1"/>
        <v>6.1687028080798532E-2</v>
      </c>
      <c r="E17" s="138">
        <f t="shared" si="0"/>
        <v>-6.4077904666079988E-3</v>
      </c>
    </row>
    <row r="18" spans="1:7" ht="12" customHeight="1">
      <c r="A18" s="134" t="s">
        <v>62</v>
      </c>
      <c r="B18" s="135">
        <v>14817.380303</v>
      </c>
      <c r="C18" s="136">
        <v>14258.610720999999</v>
      </c>
      <c r="D18" s="137">
        <f>C18/$C$10</f>
        <v>2.5281704666141949E-2</v>
      </c>
      <c r="E18" s="138">
        <f t="shared" si="0"/>
        <v>-3.7710416455118523E-2</v>
      </c>
    </row>
    <row r="19" spans="1:7" ht="12" customHeight="1">
      <c r="A19" s="134" t="s">
        <v>63</v>
      </c>
      <c r="B19" s="135">
        <v>10781.947107000002</v>
      </c>
      <c r="C19" s="136">
        <v>9733.2470310000008</v>
      </c>
      <c r="D19" s="137">
        <f t="shared" si="1"/>
        <v>1.7257857844308069E-2</v>
      </c>
      <c r="E19" s="138">
        <f t="shared" si="0"/>
        <v>-9.7264442645906612E-2</v>
      </c>
    </row>
    <row r="20" spans="1:7" ht="12" customHeight="1">
      <c r="A20" s="134" t="s">
        <v>65</v>
      </c>
      <c r="B20" s="135">
        <v>7110.140324</v>
      </c>
      <c r="C20" s="136">
        <v>7310.9530610000002</v>
      </c>
      <c r="D20" s="137">
        <f t="shared" si="1"/>
        <v>1.2962928838782797E-2</v>
      </c>
      <c r="E20" s="138">
        <f t="shared" si="0"/>
        <v>2.8243146808532682E-2</v>
      </c>
    </row>
    <row r="21" spans="1:7" ht="12" customHeight="1">
      <c r="A21" s="134" t="s">
        <v>64</v>
      </c>
      <c r="B21" s="135">
        <v>7363.7489599999999</v>
      </c>
      <c r="C21" s="136">
        <v>7226.6870749999998</v>
      </c>
      <c r="D21" s="137">
        <f t="shared" si="1"/>
        <v>1.2813518225565366E-2</v>
      </c>
      <c r="E21" s="138">
        <f t="shared" si="0"/>
        <v>-1.8613057797668309E-2</v>
      </c>
    </row>
    <row r="22" spans="1:7" ht="12" customHeight="1">
      <c r="A22" s="134" t="s">
        <v>67</v>
      </c>
      <c r="B22" s="135">
        <v>4353.6196119999995</v>
      </c>
      <c r="C22" s="136">
        <v>3290.3317750000001</v>
      </c>
      <c r="D22" s="137">
        <f t="shared" si="1"/>
        <v>5.8340323483730399E-3</v>
      </c>
      <c r="E22" s="138">
        <f t="shared" si="0"/>
        <v>-0.24423076239119057</v>
      </c>
    </row>
    <row r="23" spans="1:7" ht="12" customHeight="1">
      <c r="A23" s="134" t="s">
        <v>68</v>
      </c>
      <c r="B23" s="135">
        <v>689.30585299999996</v>
      </c>
      <c r="C23" s="136">
        <v>1113.704772</v>
      </c>
      <c r="D23" s="137">
        <f t="shared" si="1"/>
        <v>1.9746913413877299E-3</v>
      </c>
      <c r="E23" s="138">
        <f t="shared" si="0"/>
        <v>0.61569028777708645</v>
      </c>
    </row>
    <row r="24" spans="1:7" ht="12" customHeight="1">
      <c r="A24" s="134" t="s">
        <v>69</v>
      </c>
      <c r="B24" s="135">
        <v>402.08456999999999</v>
      </c>
      <c r="C24" s="136">
        <v>519.93771000000004</v>
      </c>
      <c r="D24" s="137">
        <f t="shared" ref="D24" si="2">C24/$C$10</f>
        <v>9.2189287485423886E-4</v>
      </c>
      <c r="E24" s="138">
        <f t="shared" ref="E24" si="3">C24/B24-1</f>
        <v>0.2931053534334831</v>
      </c>
    </row>
    <row r="25" spans="1:7" ht="12" customHeight="1">
      <c r="A25" s="134" t="s">
        <v>70</v>
      </c>
      <c r="B25" s="135">
        <v>370.70828</v>
      </c>
      <c r="C25" s="136">
        <v>425.30849699999999</v>
      </c>
      <c r="D25" s="137">
        <f t="shared" si="1"/>
        <v>7.5410739682502614E-4</v>
      </c>
      <c r="E25" s="138">
        <f t="shared" si="0"/>
        <v>0.14728620844400875</v>
      </c>
    </row>
    <row r="26" spans="1:7" ht="12" customHeight="1" thickBot="1">
      <c r="A26" s="134" t="s">
        <v>71</v>
      </c>
      <c r="B26" s="135">
        <v>157.31326000000001</v>
      </c>
      <c r="C26" s="139">
        <v>159.44142300000001</v>
      </c>
      <c r="D26" s="140">
        <f t="shared" si="1"/>
        <v>2.8270292574147156E-4</v>
      </c>
      <c r="E26" s="138">
        <f t="shared" si="0"/>
        <v>1.3528185735900422E-2</v>
      </c>
    </row>
    <row r="27" spans="1:7" ht="12" customHeight="1" thickBot="1"/>
    <row r="28" spans="1:7" ht="12" customHeight="1" thickBot="1">
      <c r="A28" s="129" t="s">
        <v>306</v>
      </c>
      <c r="B28" s="130">
        <f>SUM(B29:B45)</f>
        <v>38520183.86456921</v>
      </c>
      <c r="C28" s="131">
        <f>SUM(C29:C45)</f>
        <v>35477648.581093378</v>
      </c>
      <c r="D28" s="132">
        <v>1</v>
      </c>
      <c r="E28" s="133">
        <f>C28/B28-1</f>
        <v>-7.8985481849538908E-2</v>
      </c>
    </row>
    <row r="29" spans="1:7" ht="12" customHeight="1">
      <c r="A29" s="134" t="s">
        <v>70</v>
      </c>
      <c r="B29" s="135">
        <v>10244901.591338001</v>
      </c>
      <c r="C29" s="136">
        <v>9819994.7097410001</v>
      </c>
      <c r="D29" s="137">
        <f>C29/$C$28</f>
        <v>0.2767938435179787</v>
      </c>
      <c r="E29" s="138">
        <f>C29/B29-1</f>
        <v>-4.1474959794270516E-2</v>
      </c>
      <c r="F29" s="275"/>
      <c r="G29" s="275">
        <f>SUM(D29:D31)</f>
        <v>0.62927765824035597</v>
      </c>
    </row>
    <row r="30" spans="1:7" ht="12" customHeight="1">
      <c r="A30" s="134" t="s">
        <v>64</v>
      </c>
      <c r="B30" s="135">
        <v>9529475.1512400024</v>
      </c>
      <c r="C30" s="136">
        <v>7913385.2569049997</v>
      </c>
      <c r="D30" s="137">
        <f>C30/$C$28</f>
        <v>0.22305269862564039</v>
      </c>
      <c r="E30" s="138">
        <f>C30/B30-1</f>
        <v>-0.16958855222207203</v>
      </c>
    </row>
    <row r="31" spans="1:7" ht="12" customHeight="1">
      <c r="A31" s="134" t="s">
        <v>58</v>
      </c>
      <c r="B31" s="135">
        <v>3931678.2707296005</v>
      </c>
      <c r="C31" s="136">
        <v>4591911.6523387274</v>
      </c>
      <c r="D31" s="137">
        <f t="shared" ref="D31:D43" si="4">C31/$C$28</f>
        <v>0.12943111609673683</v>
      </c>
      <c r="E31" s="138">
        <f t="shared" ref="E31:E42" si="5">C31/B31-1</f>
        <v>0.16792660440311358</v>
      </c>
    </row>
    <row r="32" spans="1:7" ht="12" customHeight="1">
      <c r="A32" s="134" t="s">
        <v>46</v>
      </c>
      <c r="B32" s="135">
        <v>5612165.2599400003</v>
      </c>
      <c r="C32" s="136">
        <v>3458842.151476</v>
      </c>
      <c r="D32" s="137">
        <f t="shared" si="4"/>
        <v>9.7493556924155164E-2</v>
      </c>
      <c r="E32" s="138">
        <f t="shared" si="5"/>
        <v>-0.38368847115650007</v>
      </c>
    </row>
    <row r="33" spans="1:5" ht="12" customHeight="1">
      <c r="A33" s="134" t="s">
        <v>71</v>
      </c>
      <c r="B33" s="135">
        <v>2954760.1461069998</v>
      </c>
      <c r="C33" s="136">
        <v>2570204.8994840002</v>
      </c>
      <c r="D33" s="137">
        <f t="shared" si="4"/>
        <v>7.2445751121558391E-2</v>
      </c>
      <c r="E33" s="138">
        <f t="shared" si="5"/>
        <v>-0.13014770323393754</v>
      </c>
    </row>
    <row r="34" spans="1:5" ht="12" customHeight="1">
      <c r="A34" s="134" t="s">
        <v>68</v>
      </c>
      <c r="B34" s="135">
        <v>2310741.8645266001</v>
      </c>
      <c r="C34" s="136">
        <v>2545306.8669930068</v>
      </c>
      <c r="D34" s="137">
        <f t="shared" si="4"/>
        <v>7.1743956231345121E-2</v>
      </c>
      <c r="E34" s="138">
        <f t="shared" si="5"/>
        <v>0.10151069059999118</v>
      </c>
    </row>
    <row r="35" spans="1:5" ht="12" customHeight="1">
      <c r="A35" s="134" t="s">
        <v>57</v>
      </c>
      <c r="B35" s="135">
        <v>639168.1300469999</v>
      </c>
      <c r="C35" s="136">
        <v>1090711.7230110001</v>
      </c>
      <c r="D35" s="137">
        <f t="shared" si="4"/>
        <v>3.0743630613452162E-2</v>
      </c>
      <c r="E35" s="138">
        <f t="shared" si="5"/>
        <v>0.70645511210140732</v>
      </c>
    </row>
    <row r="36" spans="1:5" ht="12" customHeight="1">
      <c r="A36" s="134" t="s">
        <v>60</v>
      </c>
      <c r="B36" s="135">
        <v>593308.40599999996</v>
      </c>
      <c r="C36" s="136">
        <v>925633.23010000004</v>
      </c>
      <c r="D36" s="137">
        <f t="shared" si="4"/>
        <v>2.6090602594031138E-2</v>
      </c>
      <c r="E36" s="138">
        <f t="shared" si="5"/>
        <v>0.56012155017402554</v>
      </c>
    </row>
    <row r="37" spans="1:5" ht="12" customHeight="1">
      <c r="A37" s="134" t="s">
        <v>61</v>
      </c>
      <c r="B37" s="135">
        <v>1062082.3115000001</v>
      </c>
      <c r="C37" s="136">
        <v>918921.84092600015</v>
      </c>
      <c r="D37" s="137">
        <f t="shared" si="4"/>
        <v>2.590143027166994E-2</v>
      </c>
      <c r="E37" s="138">
        <f t="shared" si="5"/>
        <v>-0.1347922557638791</v>
      </c>
    </row>
    <row r="38" spans="1:5" ht="12" customHeight="1">
      <c r="A38" s="134" t="s">
        <v>218</v>
      </c>
      <c r="B38" s="135">
        <v>645255.83269700001</v>
      </c>
      <c r="C38" s="136">
        <v>672159.43465700001</v>
      </c>
      <c r="D38" s="137">
        <f t="shared" si="4"/>
        <v>1.8945997312099339E-2</v>
      </c>
      <c r="E38" s="138">
        <f t="shared" si="5"/>
        <v>4.1694473101544949E-2</v>
      </c>
    </row>
    <row r="39" spans="1:5" ht="12" customHeight="1">
      <c r="A39" s="134" t="s">
        <v>62</v>
      </c>
      <c r="B39" s="135">
        <v>382253.940917</v>
      </c>
      <c r="C39" s="136">
        <v>437292.47323100001</v>
      </c>
      <c r="D39" s="137">
        <f t="shared" si="4"/>
        <v>1.2325858412838566E-2</v>
      </c>
      <c r="E39" s="138">
        <f t="shared" si="5"/>
        <v>0.14398421160019037</v>
      </c>
    </row>
    <row r="40" spans="1:5" ht="12" customHeight="1">
      <c r="A40" s="134" t="s">
        <v>66</v>
      </c>
      <c r="B40" s="135">
        <v>175626.74925399999</v>
      </c>
      <c r="C40" s="136">
        <v>198977.22518400001</v>
      </c>
      <c r="D40" s="137">
        <f t="shared" si="4"/>
        <v>5.608523482867978E-3</v>
      </c>
      <c r="E40" s="138">
        <f t="shared" si="5"/>
        <v>0.13295512232154016</v>
      </c>
    </row>
    <row r="41" spans="1:5" ht="12" customHeight="1">
      <c r="A41" s="134" t="s">
        <v>59</v>
      </c>
      <c r="B41" s="135">
        <v>241409.51566799998</v>
      </c>
      <c r="C41" s="136">
        <v>140985.35494399999</v>
      </c>
      <c r="D41" s="137">
        <f t="shared" si="4"/>
        <v>3.9739204987540638E-3</v>
      </c>
      <c r="E41" s="138">
        <f t="shared" si="5"/>
        <v>-0.41599089599313466</v>
      </c>
    </row>
    <row r="42" spans="1:5" ht="12" customHeight="1">
      <c r="A42" s="134" t="s">
        <v>65</v>
      </c>
      <c r="B42" s="135">
        <v>124747.78048</v>
      </c>
      <c r="C42" s="136">
        <v>108999.706488</v>
      </c>
      <c r="D42" s="137">
        <f t="shared" si="4"/>
        <v>3.0723486715545103E-3</v>
      </c>
      <c r="E42" s="138">
        <f t="shared" si="5"/>
        <v>-0.12623931208559491</v>
      </c>
    </row>
    <row r="43" spans="1:5" ht="12" customHeight="1">
      <c r="A43" s="134" t="s">
        <v>360</v>
      </c>
      <c r="B43" s="135">
        <v>0</v>
      </c>
      <c r="C43" s="136">
        <v>47634.515796650179</v>
      </c>
      <c r="D43" s="137">
        <f t="shared" si="4"/>
        <v>1.3426627102348433E-3</v>
      </c>
      <c r="E43" s="138" t="s">
        <v>159</v>
      </c>
    </row>
    <row r="44" spans="1:5" ht="12" customHeight="1">
      <c r="A44" s="134" t="s">
        <v>63</v>
      </c>
      <c r="B44" s="135">
        <v>59633.065199999997</v>
      </c>
      <c r="C44" s="136">
        <v>35204.429917999994</v>
      </c>
      <c r="D44" s="137">
        <f t="shared" ref="D44:D45" si="6">C44/$C$28</f>
        <v>9.9229885085340788E-4</v>
      </c>
      <c r="E44" s="138">
        <f t="shared" ref="E44:E45" si="7">C44/B44-1</f>
        <v>-0.40964916359858694</v>
      </c>
    </row>
    <row r="45" spans="1:5" ht="12" customHeight="1" thickBot="1">
      <c r="A45" s="134" t="s">
        <v>67</v>
      </c>
      <c r="B45" s="135">
        <v>12975.848925</v>
      </c>
      <c r="C45" s="136">
        <v>1483.1098999999999</v>
      </c>
      <c r="D45" s="140">
        <f t="shared" si="6"/>
        <v>4.1804064229622409E-5</v>
      </c>
      <c r="E45" s="138">
        <f t="shared" si="7"/>
        <v>-0.88570228363690662</v>
      </c>
    </row>
    <row r="46" spans="1:5" ht="12" customHeight="1" thickBot="1">
      <c r="A46" s="141"/>
      <c r="B46" s="142"/>
      <c r="C46" s="143"/>
    </row>
    <row r="47" spans="1:5" ht="12" customHeight="1" thickBot="1">
      <c r="A47" s="129" t="s">
        <v>54</v>
      </c>
      <c r="B47" s="144">
        <f>SUM(B48:B59)</f>
        <v>77916.874612</v>
      </c>
      <c r="C47" s="131">
        <f>SUM(C48:C59)</f>
        <v>72333.36472100002</v>
      </c>
      <c r="D47" s="132">
        <v>1</v>
      </c>
      <c r="E47" s="133">
        <f t="shared" ref="E47:E57" si="8">C47/B47-1</f>
        <v>-7.1659828744466414E-2</v>
      </c>
    </row>
    <row r="48" spans="1:5" ht="12" customHeight="1">
      <c r="A48" s="134" t="s">
        <v>62</v>
      </c>
      <c r="B48" s="135">
        <v>21461.862856</v>
      </c>
      <c r="C48" s="136">
        <v>22096.580426</v>
      </c>
      <c r="D48" s="137">
        <f t="shared" ref="D48:D59" si="9">C48/$C$47</f>
        <v>0.30548254614215203</v>
      </c>
      <c r="E48" s="138">
        <f t="shared" si="8"/>
        <v>2.9574206780589751E-2</v>
      </c>
    </row>
    <row r="49" spans="1:5" ht="12" customHeight="1">
      <c r="A49" s="134" t="s">
        <v>65</v>
      </c>
      <c r="B49" s="135">
        <v>14699.276091</v>
      </c>
      <c r="C49" s="136">
        <v>13328.480459999999</v>
      </c>
      <c r="D49" s="137">
        <f t="shared" si="9"/>
        <v>0.18426462686216555</v>
      </c>
      <c r="E49" s="138">
        <f t="shared" si="8"/>
        <v>-9.3255995908485878E-2</v>
      </c>
    </row>
    <row r="50" spans="1:5" ht="12" customHeight="1">
      <c r="A50" s="134" t="s">
        <v>66</v>
      </c>
      <c r="B50" s="135">
        <v>13172.380150999999</v>
      </c>
      <c r="C50" s="136">
        <v>9647.7209650000004</v>
      </c>
      <c r="D50" s="137">
        <f t="shared" si="9"/>
        <v>0.13337857297545358</v>
      </c>
      <c r="E50" s="138">
        <f t="shared" si="8"/>
        <v>-0.26757952212094482</v>
      </c>
    </row>
    <row r="51" spans="1:5" ht="12" customHeight="1">
      <c r="A51" s="134" t="s">
        <v>57</v>
      </c>
      <c r="B51" s="135">
        <v>6686.0296170000001</v>
      </c>
      <c r="C51" s="136">
        <v>9028.8839480000024</v>
      </c>
      <c r="D51" s="137">
        <f t="shared" si="9"/>
        <v>0.12482322622244493</v>
      </c>
      <c r="E51" s="138">
        <f t="shared" si="8"/>
        <v>0.35041040276624336</v>
      </c>
    </row>
    <row r="52" spans="1:5" ht="12" customHeight="1">
      <c r="A52" s="134" t="s">
        <v>69</v>
      </c>
      <c r="B52" s="135">
        <v>5938.4253799999997</v>
      </c>
      <c r="C52" s="136">
        <v>5638.4101300000002</v>
      </c>
      <c r="D52" s="137">
        <f t="shared" si="9"/>
        <v>7.7950336635771653E-2</v>
      </c>
      <c r="E52" s="138">
        <f t="shared" si="8"/>
        <v>-5.0521010335571437E-2</v>
      </c>
    </row>
    <row r="53" spans="1:5" ht="12" customHeight="1">
      <c r="A53" s="134" t="s">
        <v>63</v>
      </c>
      <c r="B53" s="135">
        <v>4515.0665609999996</v>
      </c>
      <c r="C53" s="136">
        <v>4364.8789919999999</v>
      </c>
      <c r="D53" s="137">
        <f t="shared" si="9"/>
        <v>6.0343923013065313E-2</v>
      </c>
      <c r="E53" s="138">
        <f t="shared" si="8"/>
        <v>-3.3263644504664014E-2</v>
      </c>
    </row>
    <row r="54" spans="1:5" ht="12" customHeight="1">
      <c r="A54" s="134" t="s">
        <v>58</v>
      </c>
      <c r="B54" s="135">
        <v>5041.997335</v>
      </c>
      <c r="C54" s="136">
        <v>3978.9229019999998</v>
      </c>
      <c r="D54" s="137">
        <f t="shared" si="9"/>
        <v>5.5008126849169343E-2</v>
      </c>
      <c r="E54" s="138">
        <f t="shared" si="8"/>
        <v>-0.21084391013467285</v>
      </c>
    </row>
    <row r="55" spans="1:5" ht="12" customHeight="1">
      <c r="A55" s="134" t="s">
        <v>67</v>
      </c>
      <c r="B55" s="135">
        <v>3829.8177140000003</v>
      </c>
      <c r="C55" s="136">
        <v>2488.0968250000001</v>
      </c>
      <c r="D55" s="137">
        <f t="shared" si="9"/>
        <v>3.4397637032328579E-2</v>
      </c>
      <c r="E55" s="138">
        <f t="shared" si="8"/>
        <v>-0.35033544392865068</v>
      </c>
    </row>
    <row r="56" spans="1:5" ht="12" customHeight="1">
      <c r="A56" s="134" t="s">
        <v>71</v>
      </c>
      <c r="B56" s="135">
        <v>2261.616904</v>
      </c>
      <c r="C56" s="136">
        <v>1377.4506220000001</v>
      </c>
      <c r="D56" s="137">
        <f t="shared" si="9"/>
        <v>1.904308789329822E-2</v>
      </c>
      <c r="E56" s="138">
        <f t="shared" si="8"/>
        <v>-0.39094431971932231</v>
      </c>
    </row>
    <row r="57" spans="1:5" ht="12" customHeight="1">
      <c r="A57" s="134" t="s">
        <v>70</v>
      </c>
      <c r="B57" s="135">
        <v>270.60984400000001</v>
      </c>
      <c r="C57" s="136">
        <v>210.53355500000001</v>
      </c>
      <c r="D57" s="137">
        <f t="shared" si="9"/>
        <v>2.9106008798575537E-3</v>
      </c>
      <c r="E57" s="138">
        <f t="shared" si="8"/>
        <v>-0.22200333924289906</v>
      </c>
    </row>
    <row r="58" spans="1:5" ht="12" customHeight="1">
      <c r="A58" s="134" t="s">
        <v>68</v>
      </c>
      <c r="B58" s="135">
        <v>39.792158999999998</v>
      </c>
      <c r="C58" s="136">
        <v>168.221474</v>
      </c>
      <c r="D58" s="137">
        <f t="shared" si="9"/>
        <v>2.3256414885282047E-3</v>
      </c>
      <c r="E58" s="138" t="s">
        <v>159</v>
      </c>
    </row>
    <row r="59" spans="1:5" ht="12" customHeight="1" thickBot="1">
      <c r="A59" s="134" t="s">
        <v>60</v>
      </c>
      <c r="B59" s="135">
        <v>0</v>
      </c>
      <c r="C59" s="139">
        <v>5.1844219999999996</v>
      </c>
      <c r="D59" s="140">
        <f t="shared" si="9"/>
        <v>7.1674005764795344E-5</v>
      </c>
      <c r="E59" s="138" t="s">
        <v>85</v>
      </c>
    </row>
    <row r="60" spans="1:5" ht="12" customHeight="1" thickBot="1"/>
    <row r="61" spans="1:5" ht="12" customHeight="1" thickBot="1">
      <c r="A61" s="129" t="s">
        <v>217</v>
      </c>
      <c r="B61" s="130">
        <f>SUM(B62:B77)</f>
        <v>1071422.1703339999</v>
      </c>
      <c r="C61" s="131">
        <f>SUM(C62:C77)</f>
        <v>1016496.67031</v>
      </c>
      <c r="D61" s="132">
        <v>1</v>
      </c>
      <c r="E61" s="133">
        <f>C61/B61-1</f>
        <v>-5.1264106292366329E-2</v>
      </c>
    </row>
    <row r="62" spans="1:5" ht="12" customHeight="1">
      <c r="A62" s="134" t="s">
        <v>65</v>
      </c>
      <c r="B62" s="135">
        <v>198066.70065200003</v>
      </c>
      <c r="C62" s="136">
        <v>231935.60971399996</v>
      </c>
      <c r="D62" s="137">
        <f t="shared" ref="D62:D77" si="10">C62/$C$61</f>
        <v>0.22817153906000184</v>
      </c>
      <c r="E62" s="138">
        <f t="shared" ref="E62:E77" si="11">C62/B62-1</f>
        <v>0.17099749200905334</v>
      </c>
    </row>
    <row r="63" spans="1:5" ht="12" customHeight="1">
      <c r="A63" s="134" t="s">
        <v>57</v>
      </c>
      <c r="B63" s="135">
        <v>214458.41042900001</v>
      </c>
      <c r="C63" s="136">
        <v>179519.02975700007</v>
      </c>
      <c r="D63" s="137">
        <f t="shared" si="10"/>
        <v>0.17660562498670293</v>
      </c>
      <c r="E63" s="138">
        <f t="shared" si="11"/>
        <v>-0.16291914409935071</v>
      </c>
    </row>
    <row r="64" spans="1:5" ht="12" customHeight="1">
      <c r="A64" s="134" t="s">
        <v>66</v>
      </c>
      <c r="B64" s="135">
        <v>198096.60305499996</v>
      </c>
      <c r="C64" s="136">
        <v>167445.84750399998</v>
      </c>
      <c r="D64" s="137">
        <f t="shared" si="10"/>
        <v>0.16472837776530461</v>
      </c>
      <c r="E64" s="138">
        <f t="shared" si="11"/>
        <v>-0.1547263056423539</v>
      </c>
    </row>
    <row r="65" spans="1:5" ht="12" customHeight="1">
      <c r="A65" s="134" t="s">
        <v>62</v>
      </c>
      <c r="B65" s="135">
        <v>156995.80175700001</v>
      </c>
      <c r="C65" s="136">
        <v>147363.54303399997</v>
      </c>
      <c r="D65" s="137">
        <f t="shared" si="10"/>
        <v>0.14497198794469113</v>
      </c>
      <c r="E65" s="138">
        <f t="shared" si="11"/>
        <v>-6.1353607008606259E-2</v>
      </c>
    </row>
    <row r="66" spans="1:5" ht="12" customHeight="1">
      <c r="A66" s="134" t="s">
        <v>71</v>
      </c>
      <c r="B66" s="135">
        <v>70344.475779999993</v>
      </c>
      <c r="C66" s="136">
        <v>88937.095033999998</v>
      </c>
      <c r="D66" s="137">
        <f>C66/$C$61</f>
        <v>8.7493739656694533E-2</v>
      </c>
      <c r="E66" s="138">
        <f>C66/B66-1</f>
        <v>0.264308164185455</v>
      </c>
    </row>
    <row r="67" spans="1:5" ht="12" customHeight="1">
      <c r="A67" s="134" t="s">
        <v>58</v>
      </c>
      <c r="B67" s="135">
        <v>66754.816685999991</v>
      </c>
      <c r="C67" s="136">
        <v>52823.242617999997</v>
      </c>
      <c r="D67" s="137">
        <f t="shared" si="10"/>
        <v>5.196597702763802E-2</v>
      </c>
      <c r="E67" s="138">
        <f t="shared" si="11"/>
        <v>-0.20869766047791072</v>
      </c>
    </row>
    <row r="68" spans="1:5" ht="12" customHeight="1">
      <c r="A68" s="134" t="s">
        <v>67</v>
      </c>
      <c r="B68" s="135">
        <v>42602.746344999992</v>
      </c>
      <c r="C68" s="136">
        <v>30591.910824999999</v>
      </c>
      <c r="D68" s="137">
        <f t="shared" si="10"/>
        <v>3.0095436333963017E-2</v>
      </c>
      <c r="E68" s="138">
        <f t="shared" si="11"/>
        <v>-0.28192632049435062</v>
      </c>
    </row>
    <row r="69" spans="1:5" ht="12" customHeight="1">
      <c r="A69" s="134" t="s">
        <v>63</v>
      </c>
      <c r="B69" s="135">
        <v>30708.892962000005</v>
      </c>
      <c r="C69" s="136">
        <v>29887.493052000002</v>
      </c>
      <c r="D69" s="137">
        <f t="shared" si="10"/>
        <v>2.9402450519474151E-2</v>
      </c>
      <c r="E69" s="138">
        <f t="shared" si="11"/>
        <v>-2.6747949234654178E-2</v>
      </c>
    </row>
    <row r="70" spans="1:5" ht="12" customHeight="1">
      <c r="A70" s="134" t="s">
        <v>59</v>
      </c>
      <c r="B70" s="135">
        <v>22244.554338000002</v>
      </c>
      <c r="C70" s="136">
        <v>21410.149571999998</v>
      </c>
      <c r="D70" s="137">
        <f t="shared" si="10"/>
        <v>2.1062685395192262E-2</v>
      </c>
      <c r="E70" s="138">
        <f t="shared" si="11"/>
        <v>-3.7510518454154984E-2</v>
      </c>
    </row>
    <row r="71" spans="1:5" ht="12" customHeight="1">
      <c r="A71" s="134" t="s">
        <v>69</v>
      </c>
      <c r="B71" s="135">
        <v>18784.220711999998</v>
      </c>
      <c r="C71" s="136">
        <v>18792.336964999999</v>
      </c>
      <c r="D71" s="137">
        <f t="shared" si="10"/>
        <v>1.8487357129530899E-2</v>
      </c>
      <c r="E71" s="138">
        <f t="shared" si="11"/>
        <v>4.3207823866842077E-4</v>
      </c>
    </row>
    <row r="72" spans="1:5" ht="12" customHeight="1">
      <c r="A72" s="134" t="s">
        <v>70</v>
      </c>
      <c r="B72" s="135">
        <v>15477.936093</v>
      </c>
      <c r="C72" s="136">
        <v>14230.169214</v>
      </c>
      <c r="D72" s="137">
        <f t="shared" si="10"/>
        <v>1.3999228555918673E-2</v>
      </c>
      <c r="E72" s="138">
        <f t="shared" si="11"/>
        <v>-8.0615843837494094E-2</v>
      </c>
    </row>
    <row r="73" spans="1:5" ht="12" customHeight="1">
      <c r="A73" s="134" t="s">
        <v>61</v>
      </c>
      <c r="B73" s="135">
        <v>13676.350735999999</v>
      </c>
      <c r="C73" s="136">
        <v>13779.588466000001</v>
      </c>
      <c r="D73" s="137">
        <f t="shared" si="10"/>
        <v>1.3555960258873897E-2</v>
      </c>
      <c r="E73" s="138">
        <f t="shared" si="11"/>
        <v>7.5486313558961182E-3</v>
      </c>
    </row>
    <row r="74" spans="1:5" ht="12" customHeight="1">
      <c r="A74" s="134" t="s">
        <v>60</v>
      </c>
      <c r="B74" s="111">
        <v>10479.517508999999</v>
      </c>
      <c r="C74" s="136">
        <v>9786.2757270000002</v>
      </c>
      <c r="D74" s="137">
        <f t="shared" si="10"/>
        <v>9.6274547795768863E-3</v>
      </c>
      <c r="E74" s="138">
        <f t="shared" si="11"/>
        <v>-6.6152070589569623E-2</v>
      </c>
    </row>
    <row r="75" spans="1:5" ht="12" customHeight="1">
      <c r="A75" s="134" t="s">
        <v>64</v>
      </c>
      <c r="B75" s="111">
        <v>12476.835077999996</v>
      </c>
      <c r="C75" s="136">
        <v>9458.6572379999998</v>
      </c>
      <c r="D75" s="137">
        <f t="shared" si="10"/>
        <v>9.3051531935814443E-3</v>
      </c>
      <c r="E75" s="138">
        <f t="shared" si="11"/>
        <v>-0.24190251943955343</v>
      </c>
    </row>
    <row r="76" spans="1:5" ht="12" customHeight="1">
      <c r="A76" s="134" t="s">
        <v>68</v>
      </c>
      <c r="B76" s="111">
        <v>131.766987</v>
      </c>
      <c r="C76" s="136">
        <v>272.005719</v>
      </c>
      <c r="D76" s="137">
        <f t="shared" si="10"/>
        <v>2.6759135267707929E-4</v>
      </c>
      <c r="E76" s="138">
        <f t="shared" si="11"/>
        <v>1.0642933802531283</v>
      </c>
    </row>
    <row r="77" spans="1:5" ht="12" customHeight="1" thickBot="1">
      <c r="A77" s="112" t="s">
        <v>218</v>
      </c>
      <c r="B77" s="111">
        <v>122.54121499999999</v>
      </c>
      <c r="C77" s="139">
        <v>263.71587099999999</v>
      </c>
      <c r="D77" s="140">
        <f t="shared" si="10"/>
        <v>2.5943604017864105E-4</v>
      </c>
      <c r="E77" s="138">
        <f t="shared" si="11"/>
        <v>1.152058562500788</v>
      </c>
    </row>
    <row r="78" spans="1:5" ht="12" customHeight="1" thickBot="1"/>
    <row r="79" spans="1:5" ht="12" customHeight="1" thickBot="1">
      <c r="A79" s="129" t="s">
        <v>55</v>
      </c>
      <c r="B79" s="130">
        <f>SUM(B80:B91)</f>
        <v>319618.73478499998</v>
      </c>
      <c r="C79" s="131">
        <f>SUM(C80:C91)</f>
        <v>332579.70251199993</v>
      </c>
      <c r="D79" s="132">
        <v>1</v>
      </c>
      <c r="E79" s="133">
        <f t="shared" ref="E79" si="12">C79/B79-1</f>
        <v>4.0551339193925839E-2</v>
      </c>
    </row>
    <row r="80" spans="1:5" ht="12" customHeight="1">
      <c r="A80" s="134" t="s">
        <v>57</v>
      </c>
      <c r="B80" s="135">
        <v>67349.518724999987</v>
      </c>
      <c r="C80" s="145">
        <v>98958.24939099999</v>
      </c>
      <c r="D80" s="146">
        <f t="shared" ref="D80:D91" si="13">C80/$C$79</f>
        <v>0.29754747100788403</v>
      </c>
      <c r="E80" s="138">
        <f t="shared" ref="E80:E89" si="14">C80/B80-1</f>
        <v>0.46932377935860314</v>
      </c>
    </row>
    <row r="81" spans="1:5" ht="12" customHeight="1">
      <c r="A81" s="134" t="s">
        <v>66</v>
      </c>
      <c r="B81" s="135">
        <v>80263.148733999988</v>
      </c>
      <c r="C81" s="136">
        <v>65548.025036999999</v>
      </c>
      <c r="D81" s="137">
        <f t="shared" si="13"/>
        <v>0.19708967366893035</v>
      </c>
      <c r="E81" s="138">
        <f t="shared" si="14"/>
        <v>-0.18333598829728648</v>
      </c>
    </row>
    <row r="82" spans="1:5" ht="12" customHeight="1">
      <c r="A82" s="134" t="s">
        <v>62</v>
      </c>
      <c r="B82" s="135">
        <v>62252.329596999996</v>
      </c>
      <c r="C82" s="136">
        <v>61602.637741999992</v>
      </c>
      <c r="D82" s="137">
        <f t="shared" si="13"/>
        <v>0.18522669085548685</v>
      </c>
      <c r="E82" s="138">
        <f t="shared" si="14"/>
        <v>-1.0436426382850028E-2</v>
      </c>
    </row>
    <row r="83" spans="1:5" ht="12" customHeight="1">
      <c r="A83" s="134" t="s">
        <v>63</v>
      </c>
      <c r="B83" s="135">
        <v>45747.557157000003</v>
      </c>
      <c r="C83" s="136">
        <v>41388.278345999999</v>
      </c>
      <c r="D83" s="137">
        <f t="shared" si="13"/>
        <v>0.12444619450132154</v>
      </c>
      <c r="E83" s="138">
        <f t="shared" si="14"/>
        <v>-9.5289870802051646E-2</v>
      </c>
    </row>
    <row r="84" spans="1:5" ht="12" customHeight="1">
      <c r="A84" s="134" t="s">
        <v>65</v>
      </c>
      <c r="B84" s="135">
        <v>32134.573517000004</v>
      </c>
      <c r="C84" s="136">
        <v>31815.880344000001</v>
      </c>
      <c r="D84" s="137">
        <f t="shared" si="13"/>
        <v>9.5663926883367278E-2</v>
      </c>
      <c r="E84" s="138">
        <f t="shared" si="14"/>
        <v>-9.9174545705860151E-3</v>
      </c>
    </row>
    <row r="85" spans="1:5" ht="12" customHeight="1">
      <c r="A85" s="134" t="s">
        <v>69</v>
      </c>
      <c r="B85" s="135">
        <v>9332.0619900000002</v>
      </c>
      <c r="C85" s="136">
        <v>13099.600619999999</v>
      </c>
      <c r="D85" s="137">
        <f t="shared" si="13"/>
        <v>3.9387853561289862E-2</v>
      </c>
      <c r="E85" s="138">
        <f t="shared" si="14"/>
        <v>0.40371984605730193</v>
      </c>
    </row>
    <row r="86" spans="1:5" ht="12" customHeight="1">
      <c r="A86" s="134" t="s">
        <v>71</v>
      </c>
      <c r="B86" s="135">
        <v>12584.241454999999</v>
      </c>
      <c r="C86" s="136">
        <v>10988.088829</v>
      </c>
      <c r="D86" s="137">
        <f t="shared" si="13"/>
        <v>3.3038964031797867E-2</v>
      </c>
      <c r="E86" s="138">
        <f t="shared" si="14"/>
        <v>-0.12683741262496295</v>
      </c>
    </row>
    <row r="87" spans="1:5" ht="12" customHeight="1">
      <c r="A87" s="134" t="s">
        <v>58</v>
      </c>
      <c r="B87" s="135">
        <v>6393.5409330000002</v>
      </c>
      <c r="C87" s="136">
        <v>6214.7183719999994</v>
      </c>
      <c r="D87" s="137">
        <f t="shared" si="13"/>
        <v>1.8686403063866364E-2</v>
      </c>
      <c r="E87" s="138">
        <f t="shared" si="14"/>
        <v>-2.7969252543143308E-2</v>
      </c>
    </row>
    <row r="88" spans="1:5" ht="12" customHeight="1">
      <c r="A88" s="134" t="s">
        <v>67</v>
      </c>
      <c r="B88" s="135">
        <v>2943.578634</v>
      </c>
      <c r="C88" s="136">
        <v>2364.5724580000001</v>
      </c>
      <c r="D88" s="137">
        <f t="shared" si="13"/>
        <v>7.1097918488115886E-3</v>
      </c>
      <c r="E88" s="138">
        <f t="shared" si="14"/>
        <v>-0.19670144677371637</v>
      </c>
    </row>
    <row r="89" spans="1:5" ht="12" customHeight="1">
      <c r="A89" s="134" t="s">
        <v>70</v>
      </c>
      <c r="B89" s="135">
        <v>580.03351599999996</v>
      </c>
      <c r="C89" s="136">
        <v>499.20227599999998</v>
      </c>
      <c r="D89" s="137">
        <f t="shared" si="13"/>
        <v>1.5010004285573864E-3</v>
      </c>
      <c r="E89" s="138">
        <f t="shared" si="14"/>
        <v>-0.13935615403300239</v>
      </c>
    </row>
    <row r="90" spans="1:5" ht="12" customHeight="1">
      <c r="A90" s="134" t="s">
        <v>68</v>
      </c>
      <c r="B90" s="135">
        <v>38.150526999999997</v>
      </c>
      <c r="C90" s="136">
        <v>97.737678000000002</v>
      </c>
      <c r="D90" s="137">
        <f t="shared" si="13"/>
        <v>2.9387745933314585E-4</v>
      </c>
      <c r="E90" s="138" t="s">
        <v>159</v>
      </c>
    </row>
    <row r="91" spans="1:5" ht="12" customHeight="1" thickBot="1">
      <c r="A91" s="134" t="s">
        <v>60</v>
      </c>
      <c r="B91" s="135">
        <v>0</v>
      </c>
      <c r="C91" s="139">
        <v>2.7114189999999998</v>
      </c>
      <c r="D91" s="140">
        <f t="shared" si="13"/>
        <v>8.1526893539216147E-6</v>
      </c>
      <c r="E91" s="138" t="s">
        <v>85</v>
      </c>
    </row>
    <row r="93" spans="1:5" ht="12" customHeight="1" thickBot="1"/>
    <row r="94" spans="1:5" ht="12" customHeight="1" thickBot="1">
      <c r="A94" s="129" t="s">
        <v>355</v>
      </c>
      <c r="B94" s="130">
        <f>'02.2 PRODUCCION EMPRESAS'!B88</f>
        <v>2095966.9913000001</v>
      </c>
      <c r="C94" s="130">
        <f>SUM(C95)</f>
        <v>2242055.0507999999</v>
      </c>
      <c r="D94" s="268">
        <v>1</v>
      </c>
      <c r="E94" s="133">
        <f t="shared" ref="E94:E95" si="15">C94/B94-1</f>
        <v>6.9699599328799655E-2</v>
      </c>
    </row>
    <row r="95" spans="1:5" ht="12" customHeight="1">
      <c r="A95" s="134" t="s">
        <v>63</v>
      </c>
      <c r="B95" s="135">
        <f>'02.1 PRODUCCION'!G31</f>
        <v>2095966.9913000001</v>
      </c>
      <c r="C95" s="145">
        <f>'02.1 PRODUCCION'!G30</f>
        <v>2242055.0507999999</v>
      </c>
      <c r="D95" s="269">
        <v>1</v>
      </c>
      <c r="E95" s="138">
        <f t="shared" si="15"/>
        <v>6.9699599328799655E-2</v>
      </c>
    </row>
    <row r="96" spans="1:5" ht="12" customHeight="1" thickBot="1">
      <c r="D96" s="270"/>
    </row>
    <row r="97" spans="1:5" ht="12" customHeight="1" thickBot="1">
      <c r="A97" s="129" t="s">
        <v>356</v>
      </c>
      <c r="B97" s="130">
        <f>'02.2 PRODUCCION EMPRESAS'!B91</f>
        <v>4273.9021220000004</v>
      </c>
      <c r="C97" s="131">
        <f>SUM(C98:C99)</f>
        <v>4017.2578999999996</v>
      </c>
      <c r="D97" s="268">
        <v>1</v>
      </c>
      <c r="E97" s="133">
        <f t="shared" ref="E97:E98" si="16">C97/B97-1</f>
        <v>-6.0049157578719314E-2</v>
      </c>
    </row>
    <row r="98" spans="1:5" ht="12" customHeight="1">
      <c r="A98" s="134" t="s">
        <v>68</v>
      </c>
      <c r="B98" s="135">
        <f>'02.1 PRODUCCION'!H31</f>
        <v>4273.9021220000004</v>
      </c>
      <c r="C98" s="145">
        <f>'02.1 PRODUCCION'!H30</f>
        <v>4017.2578999999996</v>
      </c>
      <c r="D98" s="269">
        <v>1</v>
      </c>
      <c r="E98" s="138">
        <f t="shared" si="16"/>
        <v>-6.0049157578719314E-2</v>
      </c>
    </row>
    <row r="100" spans="1:5" ht="12" customHeight="1" thickBot="1"/>
    <row r="101" spans="1:5" ht="12" customHeight="1" thickBot="1">
      <c r="A101" s="129" t="s">
        <v>369</v>
      </c>
      <c r="B101" s="130">
        <f>SUM(B102:B107)</f>
        <v>5856.1498650000003</v>
      </c>
      <c r="C101" s="131">
        <f>SUM(C102:C107)</f>
        <v>5696.8437670000012</v>
      </c>
      <c r="D101" s="132">
        <v>1</v>
      </c>
      <c r="E101" s="133">
        <f t="shared" ref="E101:E107" si="17">C101/B101-1</f>
        <v>-2.7203214001081388E-2</v>
      </c>
    </row>
    <row r="102" spans="1:5" ht="12" customHeight="1">
      <c r="A102" s="134" t="s">
        <v>58</v>
      </c>
      <c r="B102" s="135">
        <v>2151.6488260000001</v>
      </c>
      <c r="C102" s="145">
        <v>2925.739736</v>
      </c>
      <c r="D102" s="146">
        <f>C102/$C$101</f>
        <v>0.51357205071128631</v>
      </c>
      <c r="E102" s="138">
        <f t="shared" si="17"/>
        <v>0.35976638038980813</v>
      </c>
    </row>
    <row r="103" spans="1:5" ht="12" customHeight="1">
      <c r="A103" s="134" t="s">
        <v>61</v>
      </c>
      <c r="B103" s="135">
        <v>1746.3429430000001</v>
      </c>
      <c r="C103" s="136">
        <v>1293.123724</v>
      </c>
      <c r="D103" s="137">
        <f t="shared" ref="D103:D107" si="18">C103/$C$101</f>
        <v>0.22698950100942794</v>
      </c>
      <c r="E103" s="138">
        <f t="shared" si="17"/>
        <v>-0.2595247518917595</v>
      </c>
    </row>
    <row r="104" spans="1:5" ht="12" customHeight="1">
      <c r="A104" s="134" t="s">
        <v>59</v>
      </c>
      <c r="B104" s="135">
        <v>1010.567562</v>
      </c>
      <c r="C104" s="136">
        <v>923.30525</v>
      </c>
      <c r="D104" s="137">
        <f t="shared" si="18"/>
        <v>0.16207312114620603</v>
      </c>
      <c r="E104" s="138">
        <f t="shared" si="17"/>
        <v>-8.6349805081117337E-2</v>
      </c>
    </row>
    <row r="105" spans="1:5" ht="12" customHeight="1">
      <c r="A105" s="134" t="s">
        <v>66</v>
      </c>
      <c r="B105" s="135">
        <v>273.73376000000002</v>
      </c>
      <c r="C105" s="136">
        <v>338.41250000000002</v>
      </c>
      <c r="D105" s="137">
        <f t="shared" si="18"/>
        <v>5.940350724734908E-2</v>
      </c>
      <c r="E105" s="138">
        <f t="shared" si="17"/>
        <v>0.23628338718614761</v>
      </c>
    </row>
    <row r="106" spans="1:5" ht="12" customHeight="1">
      <c r="A106" s="134" t="s">
        <v>60</v>
      </c>
      <c r="B106" s="135">
        <v>0</v>
      </c>
      <c r="C106" s="136">
        <v>126.573368</v>
      </c>
      <c r="D106" s="137">
        <f t="shared" si="18"/>
        <v>2.221815678590295E-2</v>
      </c>
      <c r="E106" s="138" t="s">
        <v>159</v>
      </c>
    </row>
    <row r="107" spans="1:5" ht="12" customHeight="1">
      <c r="A107" s="134" t="s">
        <v>57</v>
      </c>
      <c r="B107" s="135">
        <v>673.85677399999997</v>
      </c>
      <c r="C107" s="136">
        <v>89.689188999999999</v>
      </c>
      <c r="D107" s="137">
        <f t="shared" si="18"/>
        <v>1.5743663099827464E-2</v>
      </c>
      <c r="E107" s="138">
        <f t="shared" si="17"/>
        <v>-0.86690170306130954</v>
      </c>
    </row>
    <row r="108" spans="1:5" ht="12" customHeight="1">
      <c r="D108" s="128"/>
    </row>
    <row r="114" spans="1:5" ht="12" customHeight="1">
      <c r="A114" s="147" t="s">
        <v>7</v>
      </c>
      <c r="B114" s="148"/>
      <c r="C114" s="148"/>
      <c r="D114" s="148"/>
      <c r="E114" s="148"/>
    </row>
  </sheetData>
  <sortState ref="A78:C89">
    <sortCondition descending="1" ref="C78:C89"/>
  </sortState>
  <mergeCells count="1"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B96"/>
  <sheetViews>
    <sheetView zoomScale="130" zoomScaleNormal="130" workbookViewId="0">
      <pane xSplit="3" ySplit="5" topLeftCell="G15" activePane="bottomRight" state="frozen"/>
      <selection activeCell="B24" sqref="B24"/>
      <selection pane="topRight" activeCell="B24" sqref="B24"/>
      <selection pane="bottomLeft" activeCell="B24" sqref="B24"/>
      <selection pane="bottomRight" activeCell="AA42" sqref="AA42"/>
    </sheetView>
  </sheetViews>
  <sheetFormatPr baseColWidth="10" defaultColWidth="11.5703125" defaultRowHeight="12"/>
  <cols>
    <col min="1" max="1" width="11" style="12" customWidth="1"/>
    <col min="2" max="2" width="7" style="12" customWidth="1"/>
    <col min="3" max="4" width="11.5703125" style="12" customWidth="1"/>
    <col min="5" max="13" width="7.5703125" style="12" customWidth="1"/>
    <col min="14" max="22" width="7" style="10" customWidth="1"/>
    <col min="23" max="23" width="9.28515625" style="10" customWidth="1"/>
    <col min="24" max="24" width="7" style="10" customWidth="1"/>
    <col min="25" max="25" width="8.140625" style="10" customWidth="1"/>
    <col min="26" max="27" width="8.28515625" style="10" customWidth="1"/>
    <col min="28" max="28" width="8.28515625" style="175" customWidth="1"/>
    <col min="29" max="16384" width="11.5703125" style="10"/>
  </cols>
  <sheetData>
    <row r="1" spans="1:28" ht="15">
      <c r="A1" s="1" t="s">
        <v>229</v>
      </c>
    </row>
    <row r="2" spans="1:28" ht="15">
      <c r="A2" s="15" t="s">
        <v>151</v>
      </c>
    </row>
    <row r="3" spans="1:28" s="70" customFormat="1" ht="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AB3" s="176"/>
    </row>
    <row r="4" spans="1:28" ht="15" customHeight="1">
      <c r="F4" s="343" t="s">
        <v>213</v>
      </c>
      <c r="G4" s="343"/>
      <c r="H4" s="343"/>
      <c r="I4" s="343"/>
      <c r="J4" s="343"/>
      <c r="K4" s="343"/>
      <c r="L4" s="343"/>
      <c r="M4" s="319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343" t="s">
        <v>410</v>
      </c>
      <c r="AA4" s="343"/>
    </row>
    <row r="5" spans="1:28" ht="12.75" thickBot="1">
      <c r="A5" s="196" t="s">
        <v>227</v>
      </c>
      <c r="B5" s="197"/>
      <c r="C5" s="198" t="s">
        <v>228</v>
      </c>
      <c r="D5" s="198">
        <v>2007</v>
      </c>
      <c r="E5" s="198">
        <v>2008</v>
      </c>
      <c r="F5" s="198">
        <v>2009</v>
      </c>
      <c r="G5" s="198">
        <v>2010</v>
      </c>
      <c r="H5" s="198">
        <v>2011</v>
      </c>
      <c r="I5" s="198">
        <v>2012</v>
      </c>
      <c r="J5" s="198">
        <v>2013</v>
      </c>
      <c r="K5" s="198">
        <v>2014</v>
      </c>
      <c r="L5" s="198">
        <v>2015</v>
      </c>
      <c r="M5" s="198">
        <v>2016</v>
      </c>
      <c r="N5" s="198" t="s">
        <v>216</v>
      </c>
      <c r="O5" s="198" t="s">
        <v>219</v>
      </c>
      <c r="P5" s="198" t="s">
        <v>230</v>
      </c>
      <c r="Q5" s="198" t="s">
        <v>251</v>
      </c>
      <c r="R5" s="198" t="s">
        <v>252</v>
      </c>
      <c r="S5" s="198" t="s">
        <v>278</v>
      </c>
      <c r="T5" s="198" t="s">
        <v>280</v>
      </c>
      <c r="U5" s="198" t="s">
        <v>286</v>
      </c>
      <c r="V5" s="198" t="s">
        <v>287</v>
      </c>
      <c r="W5" s="198" t="s">
        <v>289</v>
      </c>
      <c r="X5" s="198" t="s">
        <v>294</v>
      </c>
      <c r="Y5" s="198" t="s">
        <v>295</v>
      </c>
      <c r="Z5" s="198">
        <v>2016</v>
      </c>
      <c r="AA5" s="198">
        <v>2017</v>
      </c>
      <c r="AB5" s="199" t="s">
        <v>220</v>
      </c>
    </row>
    <row r="6" spans="1:28" ht="12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1"/>
      <c r="Z6" s="11"/>
    </row>
    <row r="7" spans="1:28">
      <c r="A7" s="13"/>
      <c r="B7" s="13"/>
      <c r="C7" s="13"/>
      <c r="D7" s="93"/>
      <c r="E7" s="26"/>
      <c r="F7" s="26"/>
      <c r="G7" s="26"/>
      <c r="H7" s="26"/>
      <c r="I7" s="26"/>
      <c r="J7" s="26"/>
      <c r="K7" s="26"/>
      <c r="L7" s="26"/>
      <c r="M7" s="26"/>
      <c r="N7" s="194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95"/>
      <c r="Z7" s="32"/>
      <c r="AA7" s="104"/>
      <c r="AB7" s="235"/>
    </row>
    <row r="8" spans="1:28">
      <c r="A8" s="12" t="s">
        <v>9</v>
      </c>
      <c r="B8" s="12" t="s">
        <v>10</v>
      </c>
      <c r="C8" s="12" t="s">
        <v>11</v>
      </c>
      <c r="D8" s="94">
        <v>7219.0687201917526</v>
      </c>
      <c r="E8" s="25">
        <v>7276.9520400628562</v>
      </c>
      <c r="F8" s="25">
        <v>5935.4024202705696</v>
      </c>
      <c r="G8" s="25">
        <v>8879.1470329311687</v>
      </c>
      <c r="H8" s="25">
        <v>10721.031282565797</v>
      </c>
      <c r="I8" s="25">
        <v>10730.942210401816</v>
      </c>
      <c r="J8" s="25">
        <v>9820.7478280872583</v>
      </c>
      <c r="K8" s="25">
        <v>8874.9060769625194</v>
      </c>
      <c r="L8" s="25">
        <v>8174.9932293081592</v>
      </c>
      <c r="M8" s="25">
        <v>10168.367285688868</v>
      </c>
      <c r="N8" s="212">
        <v>849.59772916557063</v>
      </c>
      <c r="O8" s="214">
        <v>1193.8624845681973</v>
      </c>
      <c r="P8" s="214"/>
      <c r="Q8" s="214"/>
      <c r="R8" s="214"/>
      <c r="S8" s="214"/>
      <c r="T8" s="214"/>
      <c r="U8" s="214"/>
      <c r="V8" s="214"/>
      <c r="W8" s="214"/>
      <c r="X8" s="214"/>
      <c r="Y8" s="213"/>
      <c r="Z8" s="228">
        <v>1204.6338022527311</v>
      </c>
      <c r="AA8" s="215">
        <v>2043.4602137337679</v>
      </c>
      <c r="AB8" s="236">
        <f>AA8/Z8-1</f>
        <v>0.69633311792545216</v>
      </c>
    </row>
    <row r="9" spans="1:28">
      <c r="A9" s="49"/>
      <c r="B9" s="12" t="s">
        <v>12</v>
      </c>
      <c r="C9" s="12" t="s">
        <v>13</v>
      </c>
      <c r="D9" s="94">
        <v>1121.9424399999998</v>
      </c>
      <c r="E9" s="25">
        <v>1243.0921780000001</v>
      </c>
      <c r="F9" s="25">
        <v>1246.1711079999998</v>
      </c>
      <c r="G9" s="25">
        <v>1256.1313640000003</v>
      </c>
      <c r="H9" s="25">
        <v>1262.237985</v>
      </c>
      <c r="I9" s="25">
        <v>1405.5533140000002</v>
      </c>
      <c r="J9" s="25">
        <v>1403.9670750000002</v>
      </c>
      <c r="K9" s="25">
        <v>1402.417778</v>
      </c>
      <c r="L9" s="25">
        <v>1751.5973160000001</v>
      </c>
      <c r="M9" s="25">
        <v>2492.4748870000003</v>
      </c>
      <c r="N9" s="212">
        <v>180.917348</v>
      </c>
      <c r="O9" s="214">
        <v>231.34459100000001</v>
      </c>
      <c r="P9" s="214"/>
      <c r="Q9" s="214"/>
      <c r="R9" s="214"/>
      <c r="S9" s="214"/>
      <c r="T9" s="214"/>
      <c r="U9" s="214"/>
      <c r="V9" s="214"/>
      <c r="W9" s="214"/>
      <c r="X9" s="214"/>
      <c r="Y9" s="213"/>
      <c r="Z9" s="228">
        <v>320.61657600000001</v>
      </c>
      <c r="AA9" s="215">
        <v>412.26193899999998</v>
      </c>
      <c r="AB9" s="236">
        <f t="shared" ref="AB9:AB42" si="0">AA9/Z9-1</f>
        <v>0.28584100093439946</v>
      </c>
    </row>
    <row r="10" spans="1:28">
      <c r="B10" s="12" t="s">
        <v>14</v>
      </c>
      <c r="C10" s="12" t="s">
        <v>15</v>
      </c>
      <c r="D10" s="94">
        <v>290.22858040415656</v>
      </c>
      <c r="E10" s="25">
        <v>271.70898466302566</v>
      </c>
      <c r="F10" s="25">
        <v>214.18226763318845</v>
      </c>
      <c r="G10" s="25">
        <v>320.71897813332839</v>
      </c>
      <c r="H10" s="25">
        <v>385.85798431802806</v>
      </c>
      <c r="I10" s="25">
        <v>346.33781999519397</v>
      </c>
      <c r="J10" s="25">
        <v>319.28933260710011</v>
      </c>
      <c r="K10" s="25">
        <v>287.8192267489498</v>
      </c>
      <c r="L10" s="25">
        <v>215.32391997181563</v>
      </c>
      <c r="M10" s="25">
        <v>185.04875777093758</v>
      </c>
      <c r="N10" s="212">
        <v>213.00944977306946</v>
      </c>
      <c r="O10" s="214">
        <v>234.07805278204106</v>
      </c>
      <c r="P10" s="214"/>
      <c r="Q10" s="214"/>
      <c r="R10" s="214"/>
      <c r="S10" s="214"/>
      <c r="T10" s="214"/>
      <c r="U10" s="214"/>
      <c r="V10" s="214"/>
      <c r="W10" s="214"/>
      <c r="X10" s="214"/>
      <c r="Y10" s="213"/>
      <c r="Z10" s="228">
        <v>170.42559313774458</v>
      </c>
      <c r="AA10" s="215">
        <v>224.83229075100391</v>
      </c>
      <c r="AB10" s="236">
        <f t="shared" si="0"/>
        <v>0.31924018342295413</v>
      </c>
    </row>
    <row r="11" spans="1:28">
      <c r="D11" s="94"/>
      <c r="E11" s="25"/>
      <c r="F11" s="25"/>
      <c r="G11" s="25"/>
      <c r="H11" s="25"/>
      <c r="I11" s="25"/>
      <c r="J11" s="25"/>
      <c r="K11" s="25"/>
      <c r="L11" s="25"/>
      <c r="M11" s="25"/>
      <c r="N11" s="212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6"/>
      <c r="AA11" s="215"/>
      <c r="AB11" s="236"/>
    </row>
    <row r="12" spans="1:28">
      <c r="A12" s="12" t="s">
        <v>16</v>
      </c>
      <c r="B12" s="12" t="s">
        <v>10</v>
      </c>
      <c r="C12" s="12" t="s">
        <v>11</v>
      </c>
      <c r="D12" s="94">
        <v>4187.4032129251573</v>
      </c>
      <c r="E12" s="25">
        <v>5586.0346055150185</v>
      </c>
      <c r="F12" s="25">
        <v>6790.9480920625147</v>
      </c>
      <c r="G12" s="25">
        <v>7744.6314899523886</v>
      </c>
      <c r="H12" s="25">
        <v>10235.353079840146</v>
      </c>
      <c r="I12" s="25">
        <v>10745.515758961699</v>
      </c>
      <c r="J12" s="25">
        <v>8536.2794900494937</v>
      </c>
      <c r="K12" s="25">
        <v>6729.0722178974011</v>
      </c>
      <c r="L12" s="25">
        <v>6536.8565620916115</v>
      </c>
      <c r="M12" s="25">
        <v>7266.6062404091153</v>
      </c>
      <c r="N12" s="212">
        <v>543.85010151523295</v>
      </c>
      <c r="O12" s="214">
        <v>587.58215059646227</v>
      </c>
      <c r="P12" s="214"/>
      <c r="Q12" s="214"/>
      <c r="R12" s="214"/>
      <c r="S12" s="214"/>
      <c r="T12" s="214"/>
      <c r="U12" s="214"/>
      <c r="V12" s="214"/>
      <c r="W12" s="214"/>
      <c r="X12" s="214"/>
      <c r="Y12" s="213"/>
      <c r="Z12" s="228">
        <v>1017.2868896465704</v>
      </c>
      <c r="AA12" s="215">
        <v>1131.4322521116951</v>
      </c>
      <c r="AB12" s="236">
        <f t="shared" si="0"/>
        <v>0.11220567533784043</v>
      </c>
    </row>
    <row r="13" spans="1:28">
      <c r="A13" s="49"/>
      <c r="B13" s="12" t="s">
        <v>12</v>
      </c>
      <c r="C13" s="12" t="s">
        <v>17</v>
      </c>
      <c r="D13" s="94">
        <v>5967.3943619999991</v>
      </c>
      <c r="E13" s="25">
        <v>6417.683814</v>
      </c>
      <c r="F13" s="25">
        <v>6972.1969499999996</v>
      </c>
      <c r="G13" s="25">
        <v>6334.5532089999997</v>
      </c>
      <c r="H13" s="25">
        <v>6492.2497979999989</v>
      </c>
      <c r="I13" s="25">
        <v>6427.0524130000013</v>
      </c>
      <c r="J13" s="25">
        <v>6047.3659180000004</v>
      </c>
      <c r="K13" s="25">
        <v>5323.3804000000009</v>
      </c>
      <c r="L13" s="25">
        <v>5641.7128549999998</v>
      </c>
      <c r="M13" s="25">
        <v>5810.3506559999996</v>
      </c>
      <c r="N13" s="212">
        <v>456.58970900000003</v>
      </c>
      <c r="O13" s="214">
        <v>476.02941199999998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3"/>
      <c r="Z13" s="228">
        <v>889.17533500000002</v>
      </c>
      <c r="AA13" s="215">
        <v>932.61912099999995</v>
      </c>
      <c r="AB13" s="236">
        <f t="shared" si="0"/>
        <v>4.8858514502091888E-2</v>
      </c>
    </row>
    <row r="14" spans="1:28">
      <c r="B14" s="12" t="s">
        <v>14</v>
      </c>
      <c r="C14" s="12" t="s">
        <v>18</v>
      </c>
      <c r="D14" s="94">
        <v>697.40740391666668</v>
      </c>
      <c r="E14" s="25">
        <v>872.72369391666655</v>
      </c>
      <c r="F14" s="25">
        <v>973.62445291666654</v>
      </c>
      <c r="G14" s="25">
        <v>1225.2929394166665</v>
      </c>
      <c r="H14" s="25">
        <v>1569.5253051666666</v>
      </c>
      <c r="I14" s="25">
        <v>1669.8708749999998</v>
      </c>
      <c r="J14" s="25">
        <v>1410.99973475</v>
      </c>
      <c r="K14" s="25">
        <v>1266.0884009166668</v>
      </c>
      <c r="L14" s="25">
        <v>1160.0657712499999</v>
      </c>
      <c r="M14" s="25">
        <v>1250.6312735024569</v>
      </c>
      <c r="N14" s="212">
        <v>1191.1133580000001</v>
      </c>
      <c r="O14" s="214">
        <v>1234.340013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3"/>
      <c r="Z14" s="228">
        <v>1144.0790692271848</v>
      </c>
      <c r="AA14" s="215">
        <v>1213.1771981026059</v>
      </c>
      <c r="AB14" s="236">
        <f t="shared" si="0"/>
        <v>6.0396287926232306E-2</v>
      </c>
    </row>
    <row r="15" spans="1:28">
      <c r="D15" s="94"/>
      <c r="E15" s="25"/>
      <c r="F15" s="25"/>
      <c r="G15" s="25"/>
      <c r="H15" s="25"/>
      <c r="I15" s="25"/>
      <c r="J15" s="25"/>
      <c r="K15" s="25"/>
      <c r="L15" s="25"/>
      <c r="M15" s="25"/>
      <c r="N15" s="212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3"/>
      <c r="Z15" s="216"/>
      <c r="AA15" s="215"/>
      <c r="AB15" s="236"/>
    </row>
    <row r="16" spans="1:28">
      <c r="A16" s="12" t="s">
        <v>19</v>
      </c>
      <c r="B16" s="12" t="s">
        <v>10</v>
      </c>
      <c r="C16" s="12" t="s">
        <v>11</v>
      </c>
      <c r="D16" s="94">
        <v>2539.4072801646053</v>
      </c>
      <c r="E16" s="25">
        <v>1468.2951198311805</v>
      </c>
      <c r="F16" s="25">
        <v>1233.2203045912822</v>
      </c>
      <c r="G16" s="25">
        <v>1696.0733253334295</v>
      </c>
      <c r="H16" s="25">
        <v>1522.5406592484687</v>
      </c>
      <c r="I16" s="25">
        <v>1352.3374325660052</v>
      </c>
      <c r="J16" s="25">
        <v>1413.8433873410634</v>
      </c>
      <c r="K16" s="25">
        <v>1503.5472338862523</v>
      </c>
      <c r="L16" s="25">
        <v>1506.7224184186537</v>
      </c>
      <c r="M16" s="25">
        <v>1465.5124362924942</v>
      </c>
      <c r="N16" s="212">
        <v>138.48062378722861</v>
      </c>
      <c r="O16" s="214">
        <v>194.07962654797828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3"/>
      <c r="Z16" s="228">
        <v>193.51644360635584</v>
      </c>
      <c r="AA16" s="215">
        <v>332.56025033520689</v>
      </c>
      <c r="AB16" s="236">
        <f t="shared" si="0"/>
        <v>0.7185115855668005</v>
      </c>
    </row>
    <row r="17" spans="1:28">
      <c r="A17" s="49"/>
      <c r="B17" s="12" t="s">
        <v>12</v>
      </c>
      <c r="C17" s="12" t="s">
        <v>20</v>
      </c>
      <c r="D17" s="94">
        <v>1272.656301</v>
      </c>
      <c r="E17" s="25">
        <v>1457.1284639999999</v>
      </c>
      <c r="F17" s="25">
        <v>1372.5174649999999</v>
      </c>
      <c r="G17" s="25">
        <v>1314.0726309999998</v>
      </c>
      <c r="H17" s="25">
        <v>1007.2882920000002</v>
      </c>
      <c r="I17" s="25">
        <v>1016.2970770000001</v>
      </c>
      <c r="J17" s="25">
        <v>1079.006396</v>
      </c>
      <c r="K17" s="25">
        <v>1149.2442489999999</v>
      </c>
      <c r="L17" s="25">
        <v>1217.306257</v>
      </c>
      <c r="M17" s="25">
        <v>1113.5895599999999</v>
      </c>
      <c r="N17" s="212">
        <v>90.753879999999995</v>
      </c>
      <c r="O17" s="214">
        <v>115.010155</v>
      </c>
      <c r="P17" s="214"/>
      <c r="Q17" s="214"/>
      <c r="R17" s="214"/>
      <c r="S17" s="214"/>
      <c r="T17" s="214"/>
      <c r="U17" s="214"/>
      <c r="V17" s="214"/>
      <c r="W17" s="214"/>
      <c r="X17" s="214"/>
      <c r="Y17" s="213"/>
      <c r="Z17" s="228">
        <v>186.103534</v>
      </c>
      <c r="AA17" s="215">
        <v>205.76403499999998</v>
      </c>
      <c r="AB17" s="236">
        <f t="shared" si="0"/>
        <v>0.10564281385435681</v>
      </c>
    </row>
    <row r="18" spans="1:28">
      <c r="B18" s="12" t="s">
        <v>14</v>
      </c>
      <c r="C18" s="12" t="s">
        <v>21</v>
      </c>
      <c r="D18" s="94">
        <v>91.125768792814583</v>
      </c>
      <c r="E18" s="25">
        <v>47.179298830636277</v>
      </c>
      <c r="F18" s="25">
        <v>38.911218420424966</v>
      </c>
      <c r="G18" s="25">
        <v>58.560190465615136</v>
      </c>
      <c r="H18" s="25">
        <v>68.605162310181399</v>
      </c>
      <c r="I18" s="25">
        <v>60.456806100984409</v>
      </c>
      <c r="J18" s="25">
        <v>60.195550043938646</v>
      </c>
      <c r="K18" s="25">
        <v>59.377213168564538</v>
      </c>
      <c r="L18" s="25">
        <v>56.735348339658515</v>
      </c>
      <c r="M18" s="25">
        <v>59.693919835454139</v>
      </c>
      <c r="N18" s="212">
        <v>69.213299026694401</v>
      </c>
      <c r="O18" s="214">
        <v>76.543708487839524</v>
      </c>
      <c r="P18" s="214"/>
      <c r="Q18" s="214"/>
      <c r="R18" s="214"/>
      <c r="S18" s="214"/>
      <c r="T18" s="214"/>
      <c r="U18" s="214"/>
      <c r="V18" s="214"/>
      <c r="W18" s="214"/>
      <c r="X18" s="214"/>
      <c r="Y18" s="213"/>
      <c r="Z18" s="228">
        <v>47.165994327317989</v>
      </c>
      <c r="AA18" s="215">
        <v>73.310572529032981</v>
      </c>
      <c r="AB18" s="236">
        <f t="shared" si="0"/>
        <v>0.55430991277909647</v>
      </c>
    </row>
    <row r="19" spans="1:28">
      <c r="D19" s="94"/>
      <c r="E19" s="25"/>
      <c r="F19" s="25"/>
      <c r="G19" s="25"/>
      <c r="H19" s="25"/>
      <c r="I19" s="25"/>
      <c r="J19" s="25"/>
      <c r="K19" s="25"/>
      <c r="L19" s="25"/>
      <c r="M19" s="27"/>
      <c r="N19" s="212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3"/>
      <c r="Z19" s="216"/>
      <c r="AA19" s="215"/>
      <c r="AB19" s="236"/>
    </row>
    <row r="20" spans="1:28">
      <c r="A20" s="12" t="s">
        <v>22</v>
      </c>
      <c r="B20" s="12" t="s">
        <v>10</v>
      </c>
      <c r="C20" s="12" t="s">
        <v>11</v>
      </c>
      <c r="D20" s="94">
        <v>538.233568262017</v>
      </c>
      <c r="E20" s="25">
        <v>595.44527574297194</v>
      </c>
      <c r="F20" s="25">
        <v>214.08494407795499</v>
      </c>
      <c r="G20" s="25">
        <v>118.20838016762899</v>
      </c>
      <c r="H20" s="25">
        <v>219.44862884541499</v>
      </c>
      <c r="I20" s="25">
        <v>209.569981439488</v>
      </c>
      <c r="J20" s="25">
        <v>479.2518043975009</v>
      </c>
      <c r="K20" s="25">
        <v>331.07695278478701</v>
      </c>
      <c r="L20" s="25">
        <v>137.79635297098301</v>
      </c>
      <c r="M20" s="27">
        <v>119.93616545629101</v>
      </c>
      <c r="N20" s="208">
        <v>7.5365141339719992</v>
      </c>
      <c r="O20" s="210">
        <v>7.3604142034639999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09"/>
      <c r="Z20" s="228">
        <v>18.885555576846002</v>
      </c>
      <c r="AA20" s="215">
        <v>14.896928337435998</v>
      </c>
      <c r="AB20" s="236">
        <f t="shared" si="0"/>
        <v>-0.21119988888757535</v>
      </c>
    </row>
    <row r="21" spans="1:28">
      <c r="A21" s="49"/>
      <c r="B21" s="12" t="s">
        <v>12</v>
      </c>
      <c r="C21" s="12" t="s">
        <v>23</v>
      </c>
      <c r="D21" s="94">
        <v>40.359925000000004</v>
      </c>
      <c r="E21" s="25">
        <v>39.690534</v>
      </c>
      <c r="F21" s="25">
        <v>16.249386999999999</v>
      </c>
      <c r="G21" s="25">
        <v>6.1603579999999996</v>
      </c>
      <c r="H21" s="25">
        <v>6.5176329999999991</v>
      </c>
      <c r="I21" s="25">
        <v>6.9355449999999994</v>
      </c>
      <c r="J21" s="25">
        <v>21.204193999999998</v>
      </c>
      <c r="K21" s="25">
        <v>17.144968000000002</v>
      </c>
      <c r="L21" s="25">
        <v>8.9059539999999995</v>
      </c>
      <c r="M21" s="27">
        <v>7.1238969999999986</v>
      </c>
      <c r="N21" s="210">
        <v>0.44813199999999997</v>
      </c>
      <c r="O21" s="210">
        <v>0.43074800000000002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09"/>
      <c r="Z21" s="227">
        <v>1.3160810000000001</v>
      </c>
      <c r="AA21" s="211">
        <v>0.87887999999999999</v>
      </c>
      <c r="AB21" s="236">
        <f t="shared" si="0"/>
        <v>-0.33219915795456367</v>
      </c>
    </row>
    <row r="22" spans="1:28">
      <c r="B22" s="12" t="s">
        <v>14</v>
      </c>
      <c r="C22" s="12" t="s">
        <v>24</v>
      </c>
      <c r="D22" s="94">
        <v>13.351383499999999</v>
      </c>
      <c r="E22" s="25">
        <v>14.948861916666667</v>
      </c>
      <c r="F22" s="25">
        <v>14.163348416666665</v>
      </c>
      <c r="G22" s="25">
        <v>19.073053666666667</v>
      </c>
      <c r="H22" s="25">
        <v>33.680962833333332</v>
      </c>
      <c r="I22" s="25">
        <v>30.22969075</v>
      </c>
      <c r="J22" s="25">
        <v>23.909081333333337</v>
      </c>
      <c r="K22" s="25">
        <v>18.864849666666668</v>
      </c>
      <c r="L22" s="25">
        <v>15.475446250000003</v>
      </c>
      <c r="M22" s="27">
        <v>16.835752321558136</v>
      </c>
      <c r="N22" s="210">
        <v>16.817620999999999</v>
      </c>
      <c r="O22" s="210">
        <v>17.087517999999999</v>
      </c>
      <c r="P22" s="210"/>
      <c r="Q22" s="210"/>
      <c r="R22" s="210"/>
      <c r="S22" s="210"/>
      <c r="T22" s="210"/>
      <c r="U22" s="210"/>
      <c r="V22" s="210"/>
      <c r="W22" s="210"/>
      <c r="X22" s="210"/>
      <c r="Y22" s="209"/>
      <c r="Z22" s="227">
        <v>14.349842887212871</v>
      </c>
      <c r="AA22" s="211">
        <v>16.949900256503732</v>
      </c>
      <c r="AB22" s="236">
        <f t="shared" si="0"/>
        <v>0.18119065063825679</v>
      </c>
    </row>
    <row r="23" spans="1:28">
      <c r="D23" s="94"/>
      <c r="E23" s="25"/>
      <c r="F23" s="25"/>
      <c r="G23" s="25"/>
      <c r="H23" s="25"/>
      <c r="I23" s="25"/>
      <c r="J23" s="25"/>
      <c r="K23" s="25"/>
      <c r="L23" s="25"/>
      <c r="M23" s="27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3"/>
      <c r="Z23" s="216"/>
      <c r="AA23" s="215"/>
      <c r="AB23" s="236"/>
    </row>
    <row r="24" spans="1:28">
      <c r="A24" s="12" t="s">
        <v>25</v>
      </c>
      <c r="B24" s="12" t="s">
        <v>10</v>
      </c>
      <c r="C24" s="12" t="s">
        <v>11</v>
      </c>
      <c r="D24" s="94">
        <v>1032.9556582579808</v>
      </c>
      <c r="E24" s="25">
        <v>1135.6647188208904</v>
      </c>
      <c r="F24" s="25">
        <v>1115.8065786717914</v>
      </c>
      <c r="G24" s="25">
        <v>1578.8088600715344</v>
      </c>
      <c r="H24" s="25">
        <v>2426.735952128829</v>
      </c>
      <c r="I24" s="25">
        <v>2575.3341204307012</v>
      </c>
      <c r="J24" s="25">
        <v>1776.0595258877415</v>
      </c>
      <c r="K24" s="25">
        <v>1522.5135211197114</v>
      </c>
      <c r="L24" s="25">
        <v>1541.6724338588276</v>
      </c>
      <c r="M24" s="27">
        <v>1655.9292457940699</v>
      </c>
      <c r="N24" s="214">
        <v>94.457559627769371</v>
      </c>
      <c r="O24" s="214">
        <v>154.86108323891222</v>
      </c>
      <c r="P24" s="214"/>
      <c r="Q24" s="214"/>
      <c r="R24" s="214"/>
      <c r="S24" s="214"/>
      <c r="T24" s="214"/>
      <c r="U24" s="214"/>
      <c r="V24" s="214"/>
      <c r="W24" s="214"/>
      <c r="X24" s="214"/>
      <c r="Y24" s="213"/>
      <c r="Z24" s="228">
        <v>209.97734424144102</v>
      </c>
      <c r="AA24" s="215">
        <v>249.31864286668159</v>
      </c>
      <c r="AB24" s="236">
        <f t="shared" si="0"/>
        <v>0.18735973048599108</v>
      </c>
    </row>
    <row r="25" spans="1:28">
      <c r="A25" s="49"/>
      <c r="B25" s="12" t="s">
        <v>12</v>
      </c>
      <c r="C25" s="12" t="s">
        <v>20</v>
      </c>
      <c r="D25" s="94">
        <v>416.63830099999996</v>
      </c>
      <c r="E25" s="25">
        <v>524.99695399999996</v>
      </c>
      <c r="F25" s="25">
        <v>681.50997000000007</v>
      </c>
      <c r="G25" s="25">
        <v>769.96655399999997</v>
      </c>
      <c r="H25" s="25">
        <v>987.66261499999996</v>
      </c>
      <c r="I25" s="25">
        <v>1169.6602899999998</v>
      </c>
      <c r="J25" s="25">
        <v>855.15530999999999</v>
      </c>
      <c r="K25" s="25">
        <v>771.45482600000003</v>
      </c>
      <c r="L25" s="25">
        <v>934.00496799999996</v>
      </c>
      <c r="M25" s="27">
        <v>941.4404310000001</v>
      </c>
      <c r="N25" s="210">
        <v>49.350226000000006</v>
      </c>
      <c r="O25" s="210">
        <v>77.374522999999996</v>
      </c>
      <c r="P25" s="210"/>
      <c r="Q25" s="210"/>
      <c r="R25" s="210"/>
      <c r="S25" s="210"/>
      <c r="T25" s="210"/>
      <c r="U25" s="210"/>
      <c r="V25" s="210"/>
      <c r="W25" s="210"/>
      <c r="X25" s="210"/>
      <c r="Y25" s="209"/>
      <c r="Z25" s="228">
        <v>130.26609300000001</v>
      </c>
      <c r="AA25" s="215">
        <v>126.724749</v>
      </c>
      <c r="AB25" s="236">
        <f t="shared" si="0"/>
        <v>-2.7185462605376576E-2</v>
      </c>
    </row>
    <row r="26" spans="1:28">
      <c r="B26" s="12" t="s">
        <v>14</v>
      </c>
      <c r="C26" s="12" t="s">
        <v>21</v>
      </c>
      <c r="D26" s="94">
        <v>114.71432095894141</v>
      </c>
      <c r="E26" s="25">
        <v>100.20320343604413</v>
      </c>
      <c r="F26" s="25">
        <v>72.089295361518609</v>
      </c>
      <c r="G26" s="25">
        <v>92.382053407846414</v>
      </c>
      <c r="H26" s="25">
        <v>112.60864159269941</v>
      </c>
      <c r="I26" s="25">
        <v>100.21019140710636</v>
      </c>
      <c r="J26" s="25">
        <v>95.71337177118636</v>
      </c>
      <c r="K26" s="25">
        <v>89.760157366297094</v>
      </c>
      <c r="L26" s="25">
        <v>75.174206146126849</v>
      </c>
      <c r="M26" s="27">
        <v>79.783791562277244</v>
      </c>
      <c r="N26" s="210">
        <v>86.818707448221659</v>
      </c>
      <c r="O26" s="210">
        <v>90.784153547680631</v>
      </c>
      <c r="P26" s="210"/>
      <c r="Q26" s="210"/>
      <c r="R26" s="210"/>
      <c r="S26" s="210"/>
      <c r="T26" s="210"/>
      <c r="U26" s="210"/>
      <c r="V26" s="210"/>
      <c r="W26" s="210"/>
      <c r="X26" s="210"/>
      <c r="Y26" s="209"/>
      <c r="Z26" s="227">
        <v>73.115051681776521</v>
      </c>
      <c r="AA26" s="211">
        <v>89.23989591258271</v>
      </c>
      <c r="AB26" s="236">
        <f t="shared" si="0"/>
        <v>0.22054069387774522</v>
      </c>
    </row>
    <row r="27" spans="1:28">
      <c r="D27" s="94"/>
      <c r="E27" s="25"/>
      <c r="F27" s="25"/>
      <c r="G27" s="25"/>
      <c r="H27" s="25"/>
      <c r="I27" s="25"/>
      <c r="J27" s="25"/>
      <c r="K27" s="25"/>
      <c r="L27" s="25"/>
      <c r="M27" s="27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3"/>
      <c r="Z27" s="216"/>
      <c r="AA27" s="215"/>
      <c r="AB27" s="236"/>
    </row>
    <row r="28" spans="1:28">
      <c r="A28" s="12" t="s">
        <v>27</v>
      </c>
      <c r="B28" s="12" t="s">
        <v>10</v>
      </c>
      <c r="C28" s="12" t="s">
        <v>11</v>
      </c>
      <c r="D28" s="94">
        <v>285.41642566243098</v>
      </c>
      <c r="E28" s="25">
        <v>385.08789704585701</v>
      </c>
      <c r="F28" s="25">
        <v>297.68320635250899</v>
      </c>
      <c r="G28" s="25">
        <v>523.27650585695505</v>
      </c>
      <c r="H28" s="25">
        <v>1030.072291616872</v>
      </c>
      <c r="I28" s="25">
        <v>844.8284799506572</v>
      </c>
      <c r="J28" s="25">
        <v>856.80847467289618</v>
      </c>
      <c r="K28" s="25">
        <v>646.70480025804579</v>
      </c>
      <c r="L28" s="25">
        <v>350.00259655641497</v>
      </c>
      <c r="M28" s="27">
        <v>344.26226528241506</v>
      </c>
      <c r="N28" s="210">
        <v>66.769694559718005</v>
      </c>
      <c r="O28" s="210">
        <v>32.509995142288005</v>
      </c>
      <c r="P28" s="210"/>
      <c r="Q28" s="210"/>
      <c r="R28" s="210"/>
      <c r="S28" s="210"/>
      <c r="T28" s="210"/>
      <c r="U28" s="210"/>
      <c r="V28" s="210"/>
      <c r="W28" s="210"/>
      <c r="X28" s="210"/>
      <c r="Y28" s="209"/>
      <c r="Z28" s="227">
        <v>43.168304338666999</v>
      </c>
      <c r="AA28" s="211">
        <v>99.27968970200601</v>
      </c>
      <c r="AB28" s="236">
        <f t="shared" si="0"/>
        <v>1.299828339865519</v>
      </c>
    </row>
    <row r="29" spans="1:28">
      <c r="A29" s="49"/>
      <c r="B29" s="12" t="s">
        <v>12</v>
      </c>
      <c r="C29" s="12" t="s">
        <v>20</v>
      </c>
      <c r="D29" s="94">
        <v>7.1777029999999993</v>
      </c>
      <c r="E29" s="25">
        <v>6.8411140000000001</v>
      </c>
      <c r="F29" s="25">
        <v>6.7791249999999996</v>
      </c>
      <c r="G29" s="25">
        <v>7.959607000000001</v>
      </c>
      <c r="H29" s="25">
        <v>9.2557340000000003</v>
      </c>
      <c r="I29" s="25">
        <v>9.7848829999999989</v>
      </c>
      <c r="J29" s="25">
        <v>10.373199999999999</v>
      </c>
      <c r="K29" s="25">
        <v>11.368120999999999</v>
      </c>
      <c r="L29" s="25">
        <v>11.646831000000001</v>
      </c>
      <c r="M29" s="27">
        <v>19.371681000000002</v>
      </c>
      <c r="N29" s="210">
        <v>1.714113</v>
      </c>
      <c r="O29" s="210">
        <v>0.81114200000000003</v>
      </c>
      <c r="P29" s="210"/>
      <c r="Q29" s="210"/>
      <c r="R29" s="210"/>
      <c r="S29" s="210"/>
      <c r="T29" s="210"/>
      <c r="U29" s="210"/>
      <c r="V29" s="210"/>
      <c r="W29" s="210"/>
      <c r="X29" s="210"/>
      <c r="Y29" s="209"/>
      <c r="Z29" s="227">
        <v>2.0689000000000002</v>
      </c>
      <c r="AA29" s="211">
        <v>2.525255</v>
      </c>
      <c r="AB29" s="236">
        <f t="shared" si="0"/>
        <v>0.22057856832133016</v>
      </c>
    </row>
    <row r="30" spans="1:28">
      <c r="B30" s="12" t="s">
        <v>14</v>
      </c>
      <c r="C30" s="12" t="s">
        <v>28</v>
      </c>
      <c r="D30" s="94">
        <v>39.19748633826304</v>
      </c>
      <c r="E30" s="25">
        <v>55.829632338133472</v>
      </c>
      <c r="F30" s="25">
        <v>44.72935917880438</v>
      </c>
      <c r="G30" s="25">
        <v>65.32336672080416</v>
      </c>
      <c r="H30" s="25">
        <v>113.09592104471501</v>
      </c>
      <c r="I30" s="25">
        <v>88.178737441352482</v>
      </c>
      <c r="J30" s="25">
        <v>82.404491858548326</v>
      </c>
      <c r="K30" s="25">
        <v>56.288874678169215</v>
      </c>
      <c r="L30" s="25">
        <v>30.894777492697656</v>
      </c>
      <c r="M30" s="27">
        <v>806.09801911883301</v>
      </c>
      <c r="N30" s="210">
        <v>38.952912999153504</v>
      </c>
      <c r="O30" s="210">
        <v>40.079289621654411</v>
      </c>
      <c r="P30" s="210"/>
      <c r="Q30" s="210"/>
      <c r="R30" s="210"/>
      <c r="S30" s="210"/>
      <c r="T30" s="210"/>
      <c r="U30" s="210"/>
      <c r="V30" s="210"/>
      <c r="W30" s="210"/>
      <c r="X30" s="210"/>
      <c r="Y30" s="209"/>
      <c r="Z30" s="227">
        <v>20.865341166159311</v>
      </c>
      <c r="AA30" s="211">
        <v>39.314718593570156</v>
      </c>
      <c r="AB30" s="236">
        <f t="shared" si="0"/>
        <v>0.88421163500231548</v>
      </c>
    </row>
    <row r="31" spans="1:28">
      <c r="D31" s="94"/>
      <c r="E31" s="25"/>
      <c r="F31" s="25"/>
      <c r="G31" s="25"/>
      <c r="H31" s="25"/>
      <c r="I31" s="25"/>
      <c r="J31" s="25"/>
      <c r="K31" s="25"/>
      <c r="L31" s="25"/>
      <c r="M31" s="27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3"/>
      <c r="Z31" s="216"/>
      <c r="AA31" s="215"/>
      <c r="AB31" s="236"/>
    </row>
    <row r="32" spans="1:28">
      <c r="A32" s="12" t="s">
        <v>26</v>
      </c>
      <c r="B32" s="12" t="s">
        <v>10</v>
      </c>
      <c r="C32" s="12" t="s">
        <v>11</v>
      </c>
      <c r="D32" s="94">
        <v>595.09949347270776</v>
      </c>
      <c r="E32" s="25">
        <v>662.76975228062634</v>
      </c>
      <c r="F32" s="25">
        <v>591.21348325130839</v>
      </c>
      <c r="G32" s="25">
        <v>841.62143845581932</v>
      </c>
      <c r="H32" s="25">
        <v>775.59494796720764</v>
      </c>
      <c r="I32" s="25">
        <v>558.25922602627895</v>
      </c>
      <c r="J32" s="25">
        <v>527.71235375709966</v>
      </c>
      <c r="K32" s="25">
        <v>539.5582164992918</v>
      </c>
      <c r="L32" s="25">
        <v>341.685340655076</v>
      </c>
      <c r="M32" s="27">
        <v>343.75473560885104</v>
      </c>
      <c r="N32" s="210">
        <v>27.353139893823393</v>
      </c>
      <c r="O32" s="210">
        <v>27.810328453472</v>
      </c>
      <c r="P32" s="210"/>
      <c r="Q32" s="210"/>
      <c r="R32" s="210"/>
      <c r="S32" s="210"/>
      <c r="T32" s="210"/>
      <c r="U32" s="210"/>
      <c r="V32" s="210"/>
      <c r="W32" s="210"/>
      <c r="X32" s="210"/>
      <c r="Y32" s="209"/>
      <c r="Z32" s="227">
        <v>42.086511475280247</v>
      </c>
      <c r="AA32" s="211">
        <v>55.163468347295392</v>
      </c>
      <c r="AB32" s="236">
        <f>AA32/Z32-1</f>
        <v>0.31071610389224036</v>
      </c>
    </row>
    <row r="33" spans="1:28">
      <c r="A33" s="49"/>
      <c r="B33" s="12" t="s">
        <v>12</v>
      </c>
      <c r="C33" s="12" t="s">
        <v>20</v>
      </c>
      <c r="D33" s="94">
        <v>41.111622999999994</v>
      </c>
      <c r="E33" s="25">
        <v>38.263483999999998</v>
      </c>
      <c r="F33" s="25">
        <v>37.071149999999996</v>
      </c>
      <c r="G33" s="25">
        <v>39.02278900000001</v>
      </c>
      <c r="H33" s="25">
        <v>31.899958000000002</v>
      </c>
      <c r="I33" s="25">
        <v>25.545801000000001</v>
      </c>
      <c r="J33" s="25">
        <v>23.824697999999998</v>
      </c>
      <c r="K33" s="25">
        <v>24.640213999999997</v>
      </c>
      <c r="L33" s="25">
        <v>20.111056000000001</v>
      </c>
      <c r="M33" s="27">
        <v>11.359424000000001</v>
      </c>
      <c r="N33" s="210">
        <v>1.31603</v>
      </c>
      <c r="O33" s="210">
        <v>1.4013199999999999</v>
      </c>
      <c r="P33" s="210"/>
      <c r="Q33" s="210"/>
      <c r="R33" s="210"/>
      <c r="S33" s="210"/>
      <c r="T33" s="210"/>
      <c r="U33" s="210"/>
      <c r="V33" s="210"/>
      <c r="W33" s="210"/>
      <c r="X33" s="210"/>
      <c r="Y33" s="209"/>
      <c r="Z33" s="227">
        <v>2.8126220000000002</v>
      </c>
      <c r="AA33" s="211">
        <v>2.7173499999999997</v>
      </c>
      <c r="AB33" s="236">
        <f>AA33/Z33-1</f>
        <v>-3.3873019552574268E-2</v>
      </c>
    </row>
    <row r="34" spans="1:28">
      <c r="B34" s="12" t="s">
        <v>14</v>
      </c>
      <c r="C34" s="12" t="s">
        <v>21</v>
      </c>
      <c r="D34" s="94">
        <v>655.87879983333335</v>
      </c>
      <c r="E34" s="25">
        <v>815.13743308333324</v>
      </c>
      <c r="F34" s="25">
        <v>730.37841925000009</v>
      </c>
      <c r="G34" s="25">
        <v>986.36481341666683</v>
      </c>
      <c r="H34" s="25">
        <v>1102.8199075</v>
      </c>
      <c r="I34" s="25">
        <v>993.85511075000011</v>
      </c>
      <c r="J34" s="25">
        <v>1008.0133165833332</v>
      </c>
      <c r="K34" s="25">
        <v>990.55228941666667</v>
      </c>
      <c r="L34" s="25">
        <v>770.33709941666666</v>
      </c>
      <c r="M34" s="27">
        <v>30.261634358295897</v>
      </c>
      <c r="N34" s="214">
        <v>942.77300300000002</v>
      </c>
      <c r="O34" s="214">
        <v>900.19073400000002</v>
      </c>
      <c r="P34" s="214"/>
      <c r="Q34" s="214"/>
      <c r="R34" s="214"/>
      <c r="S34" s="214"/>
      <c r="T34" s="214"/>
      <c r="U34" s="214"/>
      <c r="V34" s="214"/>
      <c r="W34" s="214"/>
      <c r="X34" s="214"/>
      <c r="Y34" s="213"/>
      <c r="Z34" s="228">
        <v>678.73039765402393</v>
      </c>
      <c r="AA34" s="215">
        <v>920.81359946527687</v>
      </c>
      <c r="AB34" s="236">
        <f>AA34/Z34-1</f>
        <v>0.35667063483231876</v>
      </c>
    </row>
    <row r="35" spans="1:28">
      <c r="D35" s="94"/>
      <c r="E35" s="25"/>
      <c r="F35" s="25"/>
      <c r="G35" s="25"/>
      <c r="H35" s="25"/>
      <c r="I35" s="25"/>
      <c r="J35" s="25"/>
      <c r="K35" s="25"/>
      <c r="L35" s="25"/>
      <c r="M35" s="27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3"/>
      <c r="Z35" s="216"/>
      <c r="AA35" s="215"/>
      <c r="AB35" s="236"/>
    </row>
    <row r="36" spans="1:28">
      <c r="A36" s="12" t="s">
        <v>29</v>
      </c>
      <c r="B36" s="12" t="s">
        <v>10</v>
      </c>
      <c r="C36" s="12" t="s">
        <v>11</v>
      </c>
      <c r="D36" s="94">
        <v>991.16764057624141</v>
      </c>
      <c r="E36" s="25">
        <v>943.09487178572181</v>
      </c>
      <c r="F36" s="25">
        <v>275.96500791530212</v>
      </c>
      <c r="G36" s="25">
        <v>491.9356947636328</v>
      </c>
      <c r="H36" s="25">
        <v>563.68947023926762</v>
      </c>
      <c r="I36" s="25">
        <v>428.26749069318208</v>
      </c>
      <c r="J36" s="25">
        <v>355.52074602744028</v>
      </c>
      <c r="K36" s="25">
        <v>360.16193124196127</v>
      </c>
      <c r="L36" s="25">
        <v>219.63469285986599</v>
      </c>
      <c r="M36" s="27">
        <v>272.67154160154439</v>
      </c>
      <c r="N36" s="214">
        <v>19.184964352212127</v>
      </c>
      <c r="O36" s="214">
        <v>24.214805249734681</v>
      </c>
      <c r="P36" s="214"/>
      <c r="Q36" s="214"/>
      <c r="R36" s="214"/>
      <c r="S36" s="214"/>
      <c r="T36" s="214"/>
      <c r="U36" s="214"/>
      <c r="V36" s="214"/>
      <c r="W36" s="214"/>
      <c r="X36" s="214"/>
      <c r="Y36" s="213"/>
      <c r="Z36" s="228">
        <v>28.639197641077807</v>
      </c>
      <c r="AA36" s="215">
        <v>43.399769601946808</v>
      </c>
      <c r="AB36" s="236">
        <f t="shared" si="0"/>
        <v>0.51539753822214629</v>
      </c>
    </row>
    <row r="37" spans="1:28">
      <c r="A37" s="49"/>
      <c r="B37" s="12" t="s">
        <v>12</v>
      </c>
      <c r="C37" s="12" t="s">
        <v>20</v>
      </c>
      <c r="D37" s="94">
        <v>16.161707224000001</v>
      </c>
      <c r="E37" s="25">
        <v>18.255964222000003</v>
      </c>
      <c r="F37" s="25">
        <v>12.22908432</v>
      </c>
      <c r="G37" s="25">
        <v>16.693816124000001</v>
      </c>
      <c r="H37" s="25">
        <v>19.451061820000003</v>
      </c>
      <c r="I37" s="25">
        <v>17.877299378000004</v>
      </c>
      <c r="J37" s="25">
        <v>18.448508504000003</v>
      </c>
      <c r="K37" s="25">
        <v>16.477174284000004</v>
      </c>
      <c r="L37" s="25">
        <v>17.754669809999999</v>
      </c>
      <c r="M37" s="27">
        <v>24.406133279999999</v>
      </c>
      <c r="N37" s="210">
        <v>1.5830079720000001</v>
      </c>
      <c r="O37" s="210">
        <v>1.76263864</v>
      </c>
      <c r="P37" s="210"/>
      <c r="Q37" s="210"/>
      <c r="R37" s="210"/>
      <c r="S37" s="210"/>
      <c r="T37" s="210"/>
      <c r="U37" s="210"/>
      <c r="V37" s="210"/>
      <c r="W37" s="210"/>
      <c r="X37" s="210"/>
      <c r="Y37" s="209"/>
      <c r="Z37" s="227">
        <v>3.2349159900000002</v>
      </c>
      <c r="AA37" s="211">
        <v>3.3456466120000004</v>
      </c>
      <c r="AB37" s="236">
        <f t="shared" si="0"/>
        <v>3.4229829257482525E-2</v>
      </c>
    </row>
    <row r="38" spans="1:28">
      <c r="B38" s="12" t="s">
        <v>14</v>
      </c>
      <c r="C38" s="12" t="s">
        <v>21</v>
      </c>
      <c r="D38" s="94">
        <v>2751.2270675162345</v>
      </c>
      <c r="E38" s="25">
        <v>2341.4703741318804</v>
      </c>
      <c r="F38" s="25">
        <v>1021.1318431412325</v>
      </c>
      <c r="G38" s="25">
        <v>1325.3933700418327</v>
      </c>
      <c r="H38" s="25">
        <v>1325.905731583126</v>
      </c>
      <c r="I38" s="25">
        <v>1082.8407173865523</v>
      </c>
      <c r="J38" s="25">
        <v>886.23183702941606</v>
      </c>
      <c r="K38" s="25">
        <v>999.05198578916281</v>
      </c>
      <c r="L38" s="25">
        <v>562.95747952334375</v>
      </c>
      <c r="M38" s="27">
        <v>506.76495685595188</v>
      </c>
      <c r="N38" s="214">
        <v>549.72265476913287</v>
      </c>
      <c r="O38" s="214">
        <v>623.13685023469111</v>
      </c>
      <c r="P38" s="214"/>
      <c r="Q38" s="214"/>
      <c r="R38" s="214"/>
      <c r="S38" s="214"/>
      <c r="T38" s="214"/>
      <c r="U38" s="214"/>
      <c r="V38" s="214"/>
      <c r="W38" s="214"/>
      <c r="X38" s="214"/>
      <c r="Y38" s="213"/>
      <c r="Z38" s="228">
        <v>401.57214509038585</v>
      </c>
      <c r="AA38" s="215">
        <v>588.40058841220514</v>
      </c>
      <c r="AB38" s="236">
        <f t="shared" si="0"/>
        <v>0.46524253638102309</v>
      </c>
    </row>
    <row r="39" spans="1:28">
      <c r="D39" s="94"/>
      <c r="E39" s="25"/>
      <c r="F39" s="25"/>
      <c r="G39" s="25"/>
      <c r="H39" s="25"/>
      <c r="I39" s="25"/>
      <c r="J39" s="25"/>
      <c r="K39" s="25"/>
      <c r="L39" s="25"/>
      <c r="M39" s="27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3"/>
      <c r="Z39" s="216"/>
      <c r="AA39" s="215"/>
      <c r="AB39" s="236"/>
    </row>
    <row r="40" spans="1:28">
      <c r="A40" s="12" t="s">
        <v>32</v>
      </c>
      <c r="B40" s="12" t="s">
        <v>10</v>
      </c>
      <c r="C40" s="12" t="s">
        <v>11</v>
      </c>
      <c r="D40" s="94">
        <v>50.600247423758653</v>
      </c>
      <c r="E40" s="25">
        <v>47.623667214277958</v>
      </c>
      <c r="F40" s="25">
        <v>27.489491084697907</v>
      </c>
      <c r="G40" s="25">
        <v>29.128838236367177</v>
      </c>
      <c r="H40" s="25">
        <v>31.208521760732285</v>
      </c>
      <c r="I40" s="25">
        <v>21.6183863068179</v>
      </c>
      <c r="J40" s="25">
        <v>23.221805972559654</v>
      </c>
      <c r="K40" s="25">
        <v>37.872977758038765</v>
      </c>
      <c r="L40" s="25">
        <v>26.956227140133979</v>
      </c>
      <c r="M40" s="27">
        <v>14.999100398455615</v>
      </c>
      <c r="N40" s="210">
        <v>3.6352076477878725</v>
      </c>
      <c r="O40" s="210">
        <v>2.2870547502653196</v>
      </c>
      <c r="P40" s="210"/>
      <c r="Q40" s="210"/>
      <c r="R40" s="210"/>
      <c r="S40" s="210"/>
      <c r="T40" s="210"/>
      <c r="U40" s="210"/>
      <c r="V40" s="210"/>
      <c r="W40" s="210"/>
      <c r="X40" s="210"/>
      <c r="Y40" s="209"/>
      <c r="Z40" s="227">
        <v>1.6282053589221945</v>
      </c>
      <c r="AA40" s="215">
        <v>5.9222623980531921</v>
      </c>
      <c r="AB40" s="236">
        <f t="shared" si="0"/>
        <v>2.6372945007216337</v>
      </c>
    </row>
    <row r="41" spans="1:28">
      <c r="D41" s="311"/>
      <c r="E41" s="312"/>
      <c r="F41" s="312"/>
      <c r="G41" s="28"/>
      <c r="H41" s="28"/>
      <c r="I41" s="28"/>
      <c r="J41" s="28"/>
      <c r="K41" s="28"/>
      <c r="L41" s="28"/>
      <c r="M41" s="29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3"/>
      <c r="Z41" s="216"/>
      <c r="AA41" s="215"/>
      <c r="AB41" s="235"/>
    </row>
    <row r="42" spans="1:28" ht="12.75" thickBot="1">
      <c r="A42" s="16" t="s">
        <v>30</v>
      </c>
      <c r="B42" s="16"/>
      <c r="C42" s="16"/>
      <c r="D42" s="95">
        <f t="shared" ref="D42" si="1">SUM(D8,D12,D16,D20,D24,D32,D28,D36,D40)</f>
        <v>17439.352246936651</v>
      </c>
      <c r="E42" s="95">
        <f t="shared" ref="E42" si="2">SUM(E8,E12,E16,E20,E24,E32,E28,E36,E40)</f>
        <v>18100.9679482994</v>
      </c>
      <c r="F42" s="95">
        <f t="shared" ref="F42:L42" si="3">SUM(F8,F12,F16,F20,F24,F32,F28,F36,F40)</f>
        <v>16481.813528277929</v>
      </c>
      <c r="G42" s="96">
        <f t="shared" si="3"/>
        <v>21902.831565768924</v>
      </c>
      <c r="H42" s="96">
        <f t="shared" si="3"/>
        <v>27525.674834212732</v>
      </c>
      <c r="I42" s="96">
        <f t="shared" si="3"/>
        <v>27466.673086776646</v>
      </c>
      <c r="J42" s="96">
        <f t="shared" si="3"/>
        <v>23789.445416193052</v>
      </c>
      <c r="K42" s="96">
        <f t="shared" si="3"/>
        <v>20545.413928408008</v>
      </c>
      <c r="L42" s="96">
        <f t="shared" si="3"/>
        <v>18836.319853859728</v>
      </c>
      <c r="M42" s="97">
        <f t="shared" ref="M42" si="4">SUM(M8,M12,M16,M20,M24,M32,M28,M36,M40)</f>
        <v>21652.039016532101</v>
      </c>
      <c r="N42" s="217">
        <f>N40+N36+N28+N32+N24+N20+N16+N12+N8</f>
        <v>1750.865534683315</v>
      </c>
      <c r="O42" s="217">
        <f>O40+O36+O28+O32+O24+O20+O16+O12+O8</f>
        <v>2224.5679427507739</v>
      </c>
      <c r="P42" s="217">
        <f t="shared" ref="P42:AA42" si="5">SUM(P8,P12,P16,P20,P24,P32,P28,P36,P40)</f>
        <v>0</v>
      </c>
      <c r="Q42" s="217">
        <f t="shared" si="5"/>
        <v>0</v>
      </c>
      <c r="R42" s="217">
        <f t="shared" si="5"/>
        <v>0</v>
      </c>
      <c r="S42" s="217">
        <f t="shared" si="5"/>
        <v>0</v>
      </c>
      <c r="T42" s="217">
        <f t="shared" si="5"/>
        <v>0</v>
      </c>
      <c r="U42" s="217">
        <f t="shared" si="5"/>
        <v>0</v>
      </c>
      <c r="V42" s="217">
        <f t="shared" si="5"/>
        <v>0</v>
      </c>
      <c r="W42" s="217">
        <f t="shared" si="5"/>
        <v>0</v>
      </c>
      <c r="X42" s="217">
        <f t="shared" si="5"/>
        <v>0</v>
      </c>
      <c r="Y42" s="217">
        <f t="shared" si="5"/>
        <v>0</v>
      </c>
      <c r="Z42" s="217">
        <f t="shared" si="5"/>
        <v>2759.8222541378914</v>
      </c>
      <c r="AA42" s="217">
        <f t="shared" si="5"/>
        <v>3975.4334774340891</v>
      </c>
      <c r="AB42" s="237">
        <f t="shared" si="0"/>
        <v>0.44046721540620681</v>
      </c>
    </row>
    <row r="45" spans="1:28">
      <c r="A45" s="5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77"/>
    </row>
    <row r="46" spans="1:28" s="53" customFormat="1">
      <c r="A46" s="5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B46" s="178"/>
    </row>
    <row r="50" spans="1:28">
      <c r="A50" s="243" t="str">
        <f t="shared" ref="A50:AA50" si="6">A8</f>
        <v>Cobre</v>
      </c>
      <c r="B50" s="243" t="str">
        <f t="shared" si="6"/>
        <v>Valor</v>
      </c>
      <c r="C50" s="243" t="str">
        <f t="shared" si="6"/>
        <v>(US$MM)</v>
      </c>
      <c r="D50" s="244">
        <f t="shared" ref="D50:E50" si="7">D8</f>
        <v>7219.0687201917526</v>
      </c>
      <c r="E50" s="244">
        <f t="shared" si="7"/>
        <v>7276.9520400628562</v>
      </c>
      <c r="F50" s="244">
        <f t="shared" si="6"/>
        <v>5935.4024202705696</v>
      </c>
      <c r="G50" s="244">
        <f t="shared" si="6"/>
        <v>8879.1470329311687</v>
      </c>
      <c r="H50" s="244">
        <f t="shared" si="6"/>
        <v>10721.031282565797</v>
      </c>
      <c r="I50" s="244">
        <f t="shared" si="6"/>
        <v>10730.942210401816</v>
      </c>
      <c r="J50" s="244">
        <f t="shared" si="6"/>
        <v>9820.7478280872583</v>
      </c>
      <c r="K50" s="244">
        <f t="shared" si="6"/>
        <v>8874.9060769625194</v>
      </c>
      <c r="L50" s="244">
        <f t="shared" si="6"/>
        <v>8174.9932293081592</v>
      </c>
      <c r="M50" s="244">
        <f t="shared" ref="M50" si="8">M8</f>
        <v>10168.367285688868</v>
      </c>
      <c r="N50" s="245">
        <f t="shared" si="6"/>
        <v>849.59772916557063</v>
      </c>
      <c r="O50" s="245">
        <f t="shared" si="6"/>
        <v>1193.8624845681973</v>
      </c>
      <c r="P50" s="245">
        <f t="shared" si="6"/>
        <v>0</v>
      </c>
      <c r="Q50" s="245">
        <f t="shared" si="6"/>
        <v>0</v>
      </c>
      <c r="R50" s="245">
        <f t="shared" si="6"/>
        <v>0</v>
      </c>
      <c r="S50" s="245">
        <f t="shared" si="6"/>
        <v>0</v>
      </c>
      <c r="T50" s="245">
        <f t="shared" si="6"/>
        <v>0</v>
      </c>
      <c r="U50" s="245">
        <f t="shared" si="6"/>
        <v>0</v>
      </c>
      <c r="V50" s="245">
        <f t="shared" si="6"/>
        <v>0</v>
      </c>
      <c r="W50" s="245">
        <f t="shared" si="6"/>
        <v>0</v>
      </c>
      <c r="X50" s="245">
        <f t="shared" si="6"/>
        <v>0</v>
      </c>
      <c r="Y50" s="245">
        <f t="shared" si="6"/>
        <v>0</v>
      </c>
      <c r="Z50" s="246">
        <f t="shared" si="6"/>
        <v>1204.6338022527311</v>
      </c>
      <c r="AA50" s="246">
        <f t="shared" si="6"/>
        <v>2043.4602137337679</v>
      </c>
      <c r="AB50" s="249">
        <f t="shared" ref="AB50:AB58" si="9">AA50/Z50-1</f>
        <v>0.69633311792545216</v>
      </c>
    </row>
    <row r="51" spans="1:28">
      <c r="A51" s="243" t="str">
        <f t="shared" ref="A51:AA51" si="10">A12</f>
        <v>Oro</v>
      </c>
      <c r="B51" s="243" t="str">
        <f t="shared" si="10"/>
        <v>Valor</v>
      </c>
      <c r="C51" s="243" t="str">
        <f t="shared" si="10"/>
        <v>(US$MM)</v>
      </c>
      <c r="D51" s="244">
        <f t="shared" ref="D51:E51" si="11">D12</f>
        <v>4187.4032129251573</v>
      </c>
      <c r="E51" s="244">
        <f t="shared" si="11"/>
        <v>5586.0346055150185</v>
      </c>
      <c r="F51" s="244">
        <f t="shared" si="10"/>
        <v>6790.9480920625147</v>
      </c>
      <c r="G51" s="244">
        <f t="shared" si="10"/>
        <v>7744.6314899523886</v>
      </c>
      <c r="H51" s="244">
        <f t="shared" si="10"/>
        <v>10235.353079840146</v>
      </c>
      <c r="I51" s="244">
        <f t="shared" si="10"/>
        <v>10745.515758961699</v>
      </c>
      <c r="J51" s="244">
        <f t="shared" si="10"/>
        <v>8536.2794900494937</v>
      </c>
      <c r="K51" s="244">
        <f t="shared" si="10"/>
        <v>6729.0722178974011</v>
      </c>
      <c r="L51" s="244">
        <f t="shared" si="10"/>
        <v>6536.8565620916115</v>
      </c>
      <c r="M51" s="244">
        <f t="shared" ref="M51" si="12">M12</f>
        <v>7266.6062404091153</v>
      </c>
      <c r="N51" s="245">
        <f t="shared" si="10"/>
        <v>543.85010151523295</v>
      </c>
      <c r="O51" s="245">
        <f t="shared" si="10"/>
        <v>587.58215059646227</v>
      </c>
      <c r="P51" s="245">
        <f t="shared" si="10"/>
        <v>0</v>
      </c>
      <c r="Q51" s="245">
        <f t="shared" si="10"/>
        <v>0</v>
      </c>
      <c r="R51" s="245">
        <f t="shared" si="10"/>
        <v>0</v>
      </c>
      <c r="S51" s="245">
        <f t="shared" si="10"/>
        <v>0</v>
      </c>
      <c r="T51" s="245">
        <f t="shared" si="10"/>
        <v>0</v>
      </c>
      <c r="U51" s="245">
        <f t="shared" si="10"/>
        <v>0</v>
      </c>
      <c r="V51" s="245">
        <f t="shared" si="10"/>
        <v>0</v>
      </c>
      <c r="W51" s="245">
        <f t="shared" si="10"/>
        <v>0</v>
      </c>
      <c r="X51" s="245">
        <f t="shared" si="10"/>
        <v>0</v>
      </c>
      <c r="Y51" s="245">
        <f t="shared" si="10"/>
        <v>0</v>
      </c>
      <c r="Z51" s="246">
        <f t="shared" si="10"/>
        <v>1017.2868896465704</v>
      </c>
      <c r="AA51" s="246">
        <f t="shared" si="10"/>
        <v>1131.4322521116951</v>
      </c>
      <c r="AB51" s="249">
        <f t="shared" si="9"/>
        <v>0.11220567533784043</v>
      </c>
    </row>
    <row r="52" spans="1:28">
      <c r="A52" s="243" t="str">
        <f t="shared" ref="A52:AA52" si="13">A16</f>
        <v>Zinc</v>
      </c>
      <c r="B52" s="243" t="str">
        <f t="shared" si="13"/>
        <v>Valor</v>
      </c>
      <c r="C52" s="243" t="str">
        <f t="shared" si="13"/>
        <v>(US$MM)</v>
      </c>
      <c r="D52" s="244">
        <f t="shared" ref="D52:E52" si="14">D16</f>
        <v>2539.4072801646053</v>
      </c>
      <c r="E52" s="244">
        <f t="shared" si="14"/>
        <v>1468.2951198311805</v>
      </c>
      <c r="F52" s="244">
        <f t="shared" si="13"/>
        <v>1233.2203045912822</v>
      </c>
      <c r="G52" s="244">
        <f t="shared" si="13"/>
        <v>1696.0733253334295</v>
      </c>
      <c r="H52" s="244">
        <f t="shared" si="13"/>
        <v>1522.5406592484687</v>
      </c>
      <c r="I52" s="244">
        <f t="shared" si="13"/>
        <v>1352.3374325660052</v>
      </c>
      <c r="J52" s="244">
        <f t="shared" si="13"/>
        <v>1413.8433873410634</v>
      </c>
      <c r="K52" s="244">
        <f t="shared" si="13"/>
        <v>1503.5472338862523</v>
      </c>
      <c r="L52" s="244">
        <f t="shared" si="13"/>
        <v>1506.7224184186537</v>
      </c>
      <c r="M52" s="244">
        <f t="shared" ref="M52" si="15">M16</f>
        <v>1465.5124362924942</v>
      </c>
      <c r="N52" s="245">
        <f t="shared" si="13"/>
        <v>138.48062378722861</v>
      </c>
      <c r="O52" s="245">
        <f t="shared" si="13"/>
        <v>194.07962654797828</v>
      </c>
      <c r="P52" s="245">
        <f t="shared" si="13"/>
        <v>0</v>
      </c>
      <c r="Q52" s="245">
        <f t="shared" si="13"/>
        <v>0</v>
      </c>
      <c r="R52" s="245">
        <f t="shared" si="13"/>
        <v>0</v>
      </c>
      <c r="S52" s="245">
        <f t="shared" si="13"/>
        <v>0</v>
      </c>
      <c r="T52" s="245">
        <f t="shared" si="13"/>
        <v>0</v>
      </c>
      <c r="U52" s="245">
        <f t="shared" si="13"/>
        <v>0</v>
      </c>
      <c r="V52" s="245">
        <f t="shared" si="13"/>
        <v>0</v>
      </c>
      <c r="W52" s="245">
        <f t="shared" si="13"/>
        <v>0</v>
      </c>
      <c r="X52" s="245">
        <f t="shared" si="13"/>
        <v>0</v>
      </c>
      <c r="Y52" s="245">
        <f t="shared" si="13"/>
        <v>0</v>
      </c>
      <c r="Z52" s="246">
        <f t="shared" si="13"/>
        <v>193.51644360635584</v>
      </c>
      <c r="AA52" s="246">
        <f t="shared" si="13"/>
        <v>332.56025033520689</v>
      </c>
      <c r="AB52" s="249">
        <f t="shared" si="9"/>
        <v>0.7185115855668005</v>
      </c>
    </row>
    <row r="53" spans="1:28">
      <c r="A53" s="243" t="str">
        <f t="shared" ref="A53:AA53" si="16">A20</f>
        <v>Plata</v>
      </c>
      <c r="B53" s="243" t="str">
        <f t="shared" si="16"/>
        <v>Valor</v>
      </c>
      <c r="C53" s="243" t="str">
        <f t="shared" si="16"/>
        <v>(US$MM)</v>
      </c>
      <c r="D53" s="244">
        <f t="shared" ref="D53:E53" si="17">D20</f>
        <v>538.233568262017</v>
      </c>
      <c r="E53" s="244">
        <f t="shared" si="17"/>
        <v>595.44527574297194</v>
      </c>
      <c r="F53" s="244">
        <f t="shared" si="16"/>
        <v>214.08494407795499</v>
      </c>
      <c r="G53" s="244">
        <f t="shared" si="16"/>
        <v>118.20838016762899</v>
      </c>
      <c r="H53" s="244">
        <f t="shared" si="16"/>
        <v>219.44862884541499</v>
      </c>
      <c r="I53" s="244">
        <f t="shared" si="16"/>
        <v>209.569981439488</v>
      </c>
      <c r="J53" s="244">
        <f t="shared" si="16"/>
        <v>479.2518043975009</v>
      </c>
      <c r="K53" s="244">
        <f t="shared" si="16"/>
        <v>331.07695278478701</v>
      </c>
      <c r="L53" s="244">
        <f t="shared" si="16"/>
        <v>137.79635297098301</v>
      </c>
      <c r="M53" s="244">
        <f t="shared" ref="M53" si="18">M20</f>
        <v>119.93616545629101</v>
      </c>
      <c r="N53" s="245">
        <f t="shared" si="16"/>
        <v>7.5365141339719992</v>
      </c>
      <c r="O53" s="245">
        <f t="shared" si="16"/>
        <v>7.3604142034639999</v>
      </c>
      <c r="P53" s="245">
        <f t="shared" si="16"/>
        <v>0</v>
      </c>
      <c r="Q53" s="245">
        <f t="shared" si="16"/>
        <v>0</v>
      </c>
      <c r="R53" s="245">
        <f t="shared" si="16"/>
        <v>0</v>
      </c>
      <c r="S53" s="245">
        <f t="shared" si="16"/>
        <v>0</v>
      </c>
      <c r="T53" s="245">
        <f t="shared" si="16"/>
        <v>0</v>
      </c>
      <c r="U53" s="245">
        <f t="shared" si="16"/>
        <v>0</v>
      </c>
      <c r="V53" s="245">
        <f t="shared" si="16"/>
        <v>0</v>
      </c>
      <c r="W53" s="245">
        <f t="shared" si="16"/>
        <v>0</v>
      </c>
      <c r="X53" s="245">
        <f t="shared" si="16"/>
        <v>0</v>
      </c>
      <c r="Y53" s="245">
        <f t="shared" si="16"/>
        <v>0</v>
      </c>
      <c r="Z53" s="246">
        <f t="shared" si="16"/>
        <v>18.885555576846002</v>
      </c>
      <c r="AA53" s="246">
        <f t="shared" si="16"/>
        <v>14.896928337435998</v>
      </c>
      <c r="AB53" s="249">
        <f t="shared" si="9"/>
        <v>-0.21119988888757535</v>
      </c>
    </row>
    <row r="54" spans="1:28">
      <c r="A54" s="243" t="str">
        <f t="shared" ref="A54:AA54" si="19">A24</f>
        <v>Plomo</v>
      </c>
      <c r="B54" s="243" t="str">
        <f t="shared" si="19"/>
        <v>Valor</v>
      </c>
      <c r="C54" s="243" t="str">
        <f t="shared" si="19"/>
        <v>(US$MM)</v>
      </c>
      <c r="D54" s="244">
        <f t="shared" ref="D54:E54" si="20">D24</f>
        <v>1032.9556582579808</v>
      </c>
      <c r="E54" s="244">
        <f t="shared" si="20"/>
        <v>1135.6647188208904</v>
      </c>
      <c r="F54" s="244">
        <f t="shared" si="19"/>
        <v>1115.8065786717914</v>
      </c>
      <c r="G54" s="244">
        <f t="shared" si="19"/>
        <v>1578.8088600715344</v>
      </c>
      <c r="H54" s="244">
        <f t="shared" si="19"/>
        <v>2426.735952128829</v>
      </c>
      <c r="I54" s="244">
        <f t="shared" si="19"/>
        <v>2575.3341204307012</v>
      </c>
      <c r="J54" s="244">
        <f t="shared" si="19"/>
        <v>1776.0595258877415</v>
      </c>
      <c r="K54" s="244">
        <f t="shared" si="19"/>
        <v>1522.5135211197114</v>
      </c>
      <c r="L54" s="244">
        <f t="shared" si="19"/>
        <v>1541.6724338588276</v>
      </c>
      <c r="M54" s="244">
        <f t="shared" ref="M54" si="21">M24</f>
        <v>1655.9292457940699</v>
      </c>
      <c r="N54" s="245">
        <f t="shared" si="19"/>
        <v>94.457559627769371</v>
      </c>
      <c r="O54" s="245">
        <f t="shared" si="19"/>
        <v>154.86108323891222</v>
      </c>
      <c r="P54" s="245">
        <f t="shared" si="19"/>
        <v>0</v>
      </c>
      <c r="Q54" s="245">
        <f t="shared" si="19"/>
        <v>0</v>
      </c>
      <c r="R54" s="245">
        <f t="shared" si="19"/>
        <v>0</v>
      </c>
      <c r="S54" s="245">
        <f t="shared" si="19"/>
        <v>0</v>
      </c>
      <c r="T54" s="245">
        <f t="shared" si="19"/>
        <v>0</v>
      </c>
      <c r="U54" s="245">
        <f t="shared" si="19"/>
        <v>0</v>
      </c>
      <c r="V54" s="245">
        <f t="shared" si="19"/>
        <v>0</v>
      </c>
      <c r="W54" s="245">
        <f t="shared" si="19"/>
        <v>0</v>
      </c>
      <c r="X54" s="245">
        <f t="shared" si="19"/>
        <v>0</v>
      </c>
      <c r="Y54" s="245">
        <f t="shared" si="19"/>
        <v>0</v>
      </c>
      <c r="Z54" s="246">
        <f t="shared" si="19"/>
        <v>209.97734424144102</v>
      </c>
      <c r="AA54" s="246">
        <f t="shared" si="19"/>
        <v>249.31864286668159</v>
      </c>
      <c r="AB54" s="249">
        <f t="shared" si="9"/>
        <v>0.18735973048599108</v>
      </c>
    </row>
    <row r="55" spans="1:28">
      <c r="A55" s="243" t="str">
        <f t="shared" ref="A55:AA55" si="22">A32</f>
        <v>Estaño</v>
      </c>
      <c r="B55" s="243" t="str">
        <f t="shared" si="22"/>
        <v>Valor</v>
      </c>
      <c r="C55" s="243" t="str">
        <f t="shared" si="22"/>
        <v>(US$MM)</v>
      </c>
      <c r="D55" s="244">
        <f t="shared" ref="D55:E55" si="23">D32</f>
        <v>595.09949347270776</v>
      </c>
      <c r="E55" s="244">
        <f t="shared" si="23"/>
        <v>662.76975228062634</v>
      </c>
      <c r="F55" s="244">
        <f t="shared" si="22"/>
        <v>591.21348325130839</v>
      </c>
      <c r="G55" s="244">
        <f t="shared" si="22"/>
        <v>841.62143845581932</v>
      </c>
      <c r="H55" s="244">
        <f t="shared" si="22"/>
        <v>775.59494796720764</v>
      </c>
      <c r="I55" s="244">
        <f t="shared" si="22"/>
        <v>558.25922602627895</v>
      </c>
      <c r="J55" s="244">
        <f t="shared" si="22"/>
        <v>527.71235375709966</v>
      </c>
      <c r="K55" s="244">
        <f t="shared" si="22"/>
        <v>539.5582164992918</v>
      </c>
      <c r="L55" s="244">
        <f t="shared" si="22"/>
        <v>341.685340655076</v>
      </c>
      <c r="M55" s="244">
        <f t="shared" ref="M55" si="24">M32</f>
        <v>343.75473560885104</v>
      </c>
      <c r="N55" s="245">
        <f t="shared" si="22"/>
        <v>27.353139893823393</v>
      </c>
      <c r="O55" s="245">
        <f t="shared" si="22"/>
        <v>27.810328453472</v>
      </c>
      <c r="P55" s="245">
        <f t="shared" si="22"/>
        <v>0</v>
      </c>
      <c r="Q55" s="245">
        <f t="shared" si="22"/>
        <v>0</v>
      </c>
      <c r="R55" s="245">
        <f t="shared" si="22"/>
        <v>0</v>
      </c>
      <c r="S55" s="245">
        <f t="shared" si="22"/>
        <v>0</v>
      </c>
      <c r="T55" s="245">
        <f t="shared" si="22"/>
        <v>0</v>
      </c>
      <c r="U55" s="245">
        <f t="shared" si="22"/>
        <v>0</v>
      </c>
      <c r="V55" s="245">
        <f t="shared" si="22"/>
        <v>0</v>
      </c>
      <c r="W55" s="245">
        <f t="shared" si="22"/>
        <v>0</v>
      </c>
      <c r="X55" s="245">
        <f t="shared" si="22"/>
        <v>0</v>
      </c>
      <c r="Y55" s="245">
        <f t="shared" si="22"/>
        <v>0</v>
      </c>
      <c r="Z55" s="246">
        <f t="shared" si="22"/>
        <v>42.086511475280247</v>
      </c>
      <c r="AA55" s="246">
        <f t="shared" si="22"/>
        <v>55.163468347295392</v>
      </c>
      <c r="AB55" s="249">
        <f t="shared" si="9"/>
        <v>0.31071610389224036</v>
      </c>
    </row>
    <row r="56" spans="1:28">
      <c r="A56" s="243" t="str">
        <f>A28</f>
        <v>Hierro</v>
      </c>
      <c r="B56" s="243" t="str">
        <f t="shared" ref="B56:AA56" si="25">B28</f>
        <v>Valor</v>
      </c>
      <c r="C56" s="243" t="str">
        <f t="shared" si="25"/>
        <v>(US$MM)</v>
      </c>
      <c r="D56" s="244">
        <f>D28</f>
        <v>285.41642566243098</v>
      </c>
      <c r="E56" s="244">
        <f>E28</f>
        <v>385.08789704585701</v>
      </c>
      <c r="F56" s="244">
        <f>F28</f>
        <v>297.68320635250899</v>
      </c>
      <c r="G56" s="244">
        <f t="shared" si="25"/>
        <v>523.27650585695505</v>
      </c>
      <c r="H56" s="244">
        <f t="shared" si="25"/>
        <v>1030.072291616872</v>
      </c>
      <c r="I56" s="244">
        <f t="shared" si="25"/>
        <v>844.8284799506572</v>
      </c>
      <c r="J56" s="244">
        <f t="shared" si="25"/>
        <v>856.80847467289618</v>
      </c>
      <c r="K56" s="244">
        <f t="shared" si="25"/>
        <v>646.70480025804579</v>
      </c>
      <c r="L56" s="244">
        <f t="shared" ref="L56:M56" si="26">L28</f>
        <v>350.00259655641497</v>
      </c>
      <c r="M56" s="244">
        <f t="shared" si="26"/>
        <v>344.26226528241506</v>
      </c>
      <c r="N56" s="245">
        <f t="shared" si="25"/>
        <v>66.769694559718005</v>
      </c>
      <c r="O56" s="245">
        <f t="shared" si="25"/>
        <v>32.509995142288005</v>
      </c>
      <c r="P56" s="245">
        <f t="shared" si="25"/>
        <v>0</v>
      </c>
      <c r="Q56" s="245">
        <f t="shared" si="25"/>
        <v>0</v>
      </c>
      <c r="R56" s="245">
        <f t="shared" si="25"/>
        <v>0</v>
      </c>
      <c r="S56" s="245">
        <f t="shared" si="25"/>
        <v>0</v>
      </c>
      <c r="T56" s="245">
        <f t="shared" si="25"/>
        <v>0</v>
      </c>
      <c r="U56" s="245">
        <f t="shared" si="25"/>
        <v>0</v>
      </c>
      <c r="V56" s="245">
        <f t="shared" si="25"/>
        <v>0</v>
      </c>
      <c r="W56" s="245">
        <f t="shared" si="25"/>
        <v>0</v>
      </c>
      <c r="X56" s="245">
        <f t="shared" si="25"/>
        <v>0</v>
      </c>
      <c r="Y56" s="245">
        <f t="shared" si="25"/>
        <v>0</v>
      </c>
      <c r="Z56" s="246">
        <f t="shared" si="25"/>
        <v>43.168304338666999</v>
      </c>
      <c r="AA56" s="246">
        <f t="shared" si="25"/>
        <v>99.27968970200601</v>
      </c>
      <c r="AB56" s="249">
        <f t="shared" si="9"/>
        <v>1.299828339865519</v>
      </c>
    </row>
    <row r="57" spans="1:28">
      <c r="A57" s="243" t="str">
        <f>A36</f>
        <v>Molibdeno</v>
      </c>
      <c r="B57" s="243" t="str">
        <f t="shared" ref="B57:AA57" si="27">B36</f>
        <v>Valor</v>
      </c>
      <c r="C57" s="243" t="str">
        <f t="shared" si="27"/>
        <v>(US$MM)</v>
      </c>
      <c r="D57" s="244">
        <f t="shared" ref="D57:E57" si="28">D36</f>
        <v>991.16764057624141</v>
      </c>
      <c r="E57" s="244">
        <f t="shared" si="28"/>
        <v>943.09487178572181</v>
      </c>
      <c r="F57" s="244">
        <f t="shared" si="27"/>
        <v>275.96500791530212</v>
      </c>
      <c r="G57" s="244">
        <f t="shared" si="27"/>
        <v>491.9356947636328</v>
      </c>
      <c r="H57" s="244">
        <f t="shared" si="27"/>
        <v>563.68947023926762</v>
      </c>
      <c r="I57" s="244">
        <f t="shared" si="27"/>
        <v>428.26749069318208</v>
      </c>
      <c r="J57" s="244">
        <f t="shared" si="27"/>
        <v>355.52074602744028</v>
      </c>
      <c r="K57" s="244">
        <f t="shared" si="27"/>
        <v>360.16193124196127</v>
      </c>
      <c r="L57" s="244">
        <f t="shared" ref="L57:M57" si="29">L36</f>
        <v>219.63469285986599</v>
      </c>
      <c r="M57" s="244">
        <f t="shared" si="29"/>
        <v>272.67154160154439</v>
      </c>
      <c r="N57" s="245">
        <f t="shared" si="27"/>
        <v>19.184964352212127</v>
      </c>
      <c r="O57" s="245">
        <f t="shared" si="27"/>
        <v>24.214805249734681</v>
      </c>
      <c r="P57" s="245">
        <f t="shared" si="27"/>
        <v>0</v>
      </c>
      <c r="Q57" s="245">
        <f t="shared" si="27"/>
        <v>0</v>
      </c>
      <c r="R57" s="245">
        <f t="shared" si="27"/>
        <v>0</v>
      </c>
      <c r="S57" s="245">
        <f t="shared" si="27"/>
        <v>0</v>
      </c>
      <c r="T57" s="245">
        <f t="shared" si="27"/>
        <v>0</v>
      </c>
      <c r="U57" s="245">
        <f t="shared" si="27"/>
        <v>0</v>
      </c>
      <c r="V57" s="245">
        <f t="shared" si="27"/>
        <v>0</v>
      </c>
      <c r="W57" s="245">
        <f t="shared" si="27"/>
        <v>0</v>
      </c>
      <c r="X57" s="245">
        <f t="shared" si="27"/>
        <v>0</v>
      </c>
      <c r="Y57" s="245">
        <f t="shared" si="27"/>
        <v>0</v>
      </c>
      <c r="Z57" s="246">
        <f t="shared" si="27"/>
        <v>28.639197641077807</v>
      </c>
      <c r="AA57" s="246">
        <f t="shared" si="27"/>
        <v>43.399769601946808</v>
      </c>
      <c r="AB57" s="249">
        <f t="shared" si="9"/>
        <v>0.51539753822214629</v>
      </c>
    </row>
    <row r="58" spans="1:28">
      <c r="A58" s="243" t="str">
        <f>A40</f>
        <v>Otros</v>
      </c>
      <c r="B58" s="243" t="str">
        <f t="shared" ref="B58:AA58" si="30">B40</f>
        <v>Valor</v>
      </c>
      <c r="C58" s="243" t="str">
        <f t="shared" si="30"/>
        <v>(US$MM)</v>
      </c>
      <c r="D58" s="244">
        <f t="shared" ref="D58:E58" si="31">D40</f>
        <v>50.600247423758653</v>
      </c>
      <c r="E58" s="244">
        <f t="shared" si="31"/>
        <v>47.623667214277958</v>
      </c>
      <c r="F58" s="244">
        <f t="shared" si="30"/>
        <v>27.489491084697907</v>
      </c>
      <c r="G58" s="244">
        <f t="shared" si="30"/>
        <v>29.128838236367177</v>
      </c>
      <c r="H58" s="244">
        <f t="shared" si="30"/>
        <v>31.208521760732285</v>
      </c>
      <c r="I58" s="244">
        <f t="shared" si="30"/>
        <v>21.6183863068179</v>
      </c>
      <c r="J58" s="244">
        <f t="shared" si="30"/>
        <v>23.221805972559654</v>
      </c>
      <c r="K58" s="244">
        <f t="shared" si="30"/>
        <v>37.872977758038765</v>
      </c>
      <c r="L58" s="244">
        <f t="shared" ref="L58:M58" si="32">L40</f>
        <v>26.956227140133979</v>
      </c>
      <c r="M58" s="244">
        <f t="shared" si="32"/>
        <v>14.999100398455615</v>
      </c>
      <c r="N58" s="245">
        <f t="shared" si="30"/>
        <v>3.6352076477878725</v>
      </c>
      <c r="O58" s="245">
        <f t="shared" si="30"/>
        <v>2.2870547502653196</v>
      </c>
      <c r="P58" s="245">
        <f t="shared" si="30"/>
        <v>0</v>
      </c>
      <c r="Q58" s="245">
        <f t="shared" si="30"/>
        <v>0</v>
      </c>
      <c r="R58" s="245">
        <f t="shared" si="30"/>
        <v>0</v>
      </c>
      <c r="S58" s="245">
        <f t="shared" si="30"/>
        <v>0</v>
      </c>
      <c r="T58" s="245">
        <f t="shared" si="30"/>
        <v>0</v>
      </c>
      <c r="U58" s="245">
        <f t="shared" si="30"/>
        <v>0</v>
      </c>
      <c r="V58" s="245">
        <f t="shared" si="30"/>
        <v>0</v>
      </c>
      <c r="W58" s="245">
        <f t="shared" si="30"/>
        <v>0</v>
      </c>
      <c r="X58" s="245">
        <f t="shared" si="30"/>
        <v>0</v>
      </c>
      <c r="Y58" s="245">
        <f t="shared" si="30"/>
        <v>0</v>
      </c>
      <c r="Z58" s="246">
        <f t="shared" si="30"/>
        <v>1.6282053589221945</v>
      </c>
      <c r="AA58" s="246">
        <f t="shared" si="30"/>
        <v>5.9222623980531921</v>
      </c>
      <c r="AB58" s="249">
        <f t="shared" si="9"/>
        <v>2.6372945007216337</v>
      </c>
    </row>
    <row r="59" spans="1:28">
      <c r="D59" s="247">
        <f>SUM(D50:D58)</f>
        <v>17439.352246936651</v>
      </c>
      <c r="E59" s="247">
        <f>SUM(E50:E58)</f>
        <v>18100.9679482994</v>
      </c>
      <c r="F59" s="247">
        <f>SUM(F50:F58)</f>
        <v>16481.813528277929</v>
      </c>
      <c r="G59" s="247">
        <f t="shared" ref="G59:T59" si="33">SUM(G50:G58)</f>
        <v>21902.831565768924</v>
      </c>
      <c r="H59" s="247">
        <f t="shared" si="33"/>
        <v>27525.674834212732</v>
      </c>
      <c r="I59" s="247">
        <f t="shared" si="33"/>
        <v>27466.673086776646</v>
      </c>
      <c r="J59" s="247">
        <f t="shared" si="33"/>
        <v>23789.445416193052</v>
      </c>
      <c r="K59" s="247">
        <f t="shared" si="33"/>
        <v>20545.413928408008</v>
      </c>
      <c r="L59" s="247">
        <f t="shared" si="33"/>
        <v>18836.319853859728</v>
      </c>
      <c r="M59" s="247">
        <f t="shared" ref="M59" si="34">SUM(M50:M58)</f>
        <v>21652.039016532101</v>
      </c>
      <c r="N59" s="248">
        <f t="shared" si="33"/>
        <v>1750.865534683315</v>
      </c>
      <c r="O59" s="248">
        <f t="shared" si="33"/>
        <v>2224.5679427507735</v>
      </c>
      <c r="P59" s="248">
        <f t="shared" si="33"/>
        <v>0</v>
      </c>
      <c r="Q59" s="248">
        <f t="shared" si="33"/>
        <v>0</v>
      </c>
      <c r="R59" s="248">
        <f t="shared" si="33"/>
        <v>0</v>
      </c>
      <c r="S59" s="248">
        <f t="shared" si="33"/>
        <v>0</v>
      </c>
      <c r="T59" s="248">
        <f t="shared" si="33"/>
        <v>0</v>
      </c>
      <c r="U59" s="248">
        <f>SUM(U50:U58)</f>
        <v>0</v>
      </c>
      <c r="V59" s="248">
        <f>SUM(V50:V58)</f>
        <v>0</v>
      </c>
      <c r="W59" s="248">
        <f>SUM(W50:W58)</f>
        <v>0</v>
      </c>
      <c r="X59" s="248">
        <f>SUM(X50:X58)</f>
        <v>0</v>
      </c>
      <c r="Y59" s="248">
        <f>SUM(Y50:Y58)</f>
        <v>0</v>
      </c>
      <c r="Z59" s="248">
        <f t="shared" ref="Z59:AA59" si="35">SUM(Z50:Z58)</f>
        <v>2759.8222541378914</v>
      </c>
      <c r="AA59" s="248">
        <f t="shared" si="35"/>
        <v>3975.4334774340891</v>
      </c>
    </row>
    <row r="62" spans="1:28">
      <c r="A62" s="243" t="s">
        <v>9</v>
      </c>
      <c r="B62" s="243" t="str">
        <f t="shared" ref="B62:AA62" si="36">B9</f>
        <v>Cantidad</v>
      </c>
      <c r="C62" s="243" t="str">
        <f t="shared" si="36"/>
        <v>(Miles Tm)</v>
      </c>
      <c r="D62" s="244">
        <f t="shared" ref="D62:E62" si="37">D9</f>
        <v>1121.9424399999998</v>
      </c>
      <c r="E62" s="244">
        <f t="shared" si="37"/>
        <v>1243.0921780000001</v>
      </c>
      <c r="F62" s="244">
        <f t="shared" si="36"/>
        <v>1246.1711079999998</v>
      </c>
      <c r="G62" s="244">
        <f t="shared" si="36"/>
        <v>1256.1313640000003</v>
      </c>
      <c r="H62" s="244">
        <f t="shared" si="36"/>
        <v>1262.237985</v>
      </c>
      <c r="I62" s="244">
        <f t="shared" si="36"/>
        <v>1405.5533140000002</v>
      </c>
      <c r="J62" s="244">
        <f t="shared" si="36"/>
        <v>1403.9670750000002</v>
      </c>
      <c r="K62" s="244">
        <f t="shared" si="36"/>
        <v>1402.417778</v>
      </c>
      <c r="L62" s="244">
        <f t="shared" si="36"/>
        <v>1751.5973160000001</v>
      </c>
      <c r="M62" s="244">
        <f t="shared" ref="M62" si="38">M9</f>
        <v>2492.4748870000003</v>
      </c>
      <c r="N62" s="245">
        <f t="shared" si="36"/>
        <v>180.917348</v>
      </c>
      <c r="O62" s="245">
        <f t="shared" si="36"/>
        <v>231.34459100000001</v>
      </c>
      <c r="P62" s="245">
        <f t="shared" si="36"/>
        <v>0</v>
      </c>
      <c r="Q62" s="245">
        <f t="shared" si="36"/>
        <v>0</v>
      </c>
      <c r="R62" s="245">
        <f t="shared" si="36"/>
        <v>0</v>
      </c>
      <c r="S62" s="245">
        <f t="shared" si="36"/>
        <v>0</v>
      </c>
      <c r="T62" s="245">
        <f t="shared" si="36"/>
        <v>0</v>
      </c>
      <c r="U62" s="245">
        <f t="shared" si="36"/>
        <v>0</v>
      </c>
      <c r="V62" s="245">
        <f t="shared" si="36"/>
        <v>0</v>
      </c>
      <c r="W62" s="245">
        <f t="shared" si="36"/>
        <v>0</v>
      </c>
      <c r="X62" s="245">
        <f t="shared" si="36"/>
        <v>0</v>
      </c>
      <c r="Y62" s="245">
        <f t="shared" si="36"/>
        <v>0</v>
      </c>
      <c r="Z62" s="246">
        <f t="shared" si="36"/>
        <v>320.61657600000001</v>
      </c>
      <c r="AA62" s="246">
        <f t="shared" si="36"/>
        <v>412.26193899999998</v>
      </c>
      <c r="AB62" s="249">
        <f t="shared" ref="AB62:AB69" si="39">AA62/Z62-1</f>
        <v>0.28584100093439946</v>
      </c>
    </row>
    <row r="63" spans="1:28">
      <c r="A63" s="243" t="s">
        <v>16</v>
      </c>
      <c r="B63" s="243" t="str">
        <f t="shared" ref="B63:AA63" si="40">B13</f>
        <v>Cantidad</v>
      </c>
      <c r="C63" s="243" t="str">
        <f t="shared" si="40"/>
        <v>(Miles Oz. Tr.)</v>
      </c>
      <c r="D63" s="244">
        <f t="shared" ref="D63:E63" si="41">D13</f>
        <v>5967.3943619999991</v>
      </c>
      <c r="E63" s="244">
        <f t="shared" si="41"/>
        <v>6417.683814</v>
      </c>
      <c r="F63" s="244">
        <f t="shared" si="40"/>
        <v>6972.1969499999996</v>
      </c>
      <c r="G63" s="244">
        <f t="shared" si="40"/>
        <v>6334.5532089999997</v>
      </c>
      <c r="H63" s="244">
        <f t="shared" si="40"/>
        <v>6492.2497979999989</v>
      </c>
      <c r="I63" s="244">
        <f t="shared" si="40"/>
        <v>6427.0524130000013</v>
      </c>
      <c r="J63" s="244">
        <f t="shared" si="40"/>
        <v>6047.3659180000004</v>
      </c>
      <c r="K63" s="244">
        <f t="shared" si="40"/>
        <v>5323.3804000000009</v>
      </c>
      <c r="L63" s="244">
        <f t="shared" si="40"/>
        <v>5641.7128549999998</v>
      </c>
      <c r="M63" s="244">
        <f t="shared" ref="M63" si="42">M13</f>
        <v>5810.3506559999996</v>
      </c>
      <c r="N63" s="245">
        <f t="shared" si="40"/>
        <v>456.58970900000003</v>
      </c>
      <c r="O63" s="245">
        <f t="shared" si="40"/>
        <v>476.02941199999998</v>
      </c>
      <c r="P63" s="245">
        <f t="shared" si="40"/>
        <v>0</v>
      </c>
      <c r="Q63" s="245">
        <f t="shared" si="40"/>
        <v>0</v>
      </c>
      <c r="R63" s="245">
        <f t="shared" si="40"/>
        <v>0</v>
      </c>
      <c r="S63" s="245">
        <f t="shared" si="40"/>
        <v>0</v>
      </c>
      <c r="T63" s="245">
        <f t="shared" si="40"/>
        <v>0</v>
      </c>
      <c r="U63" s="245">
        <f t="shared" si="40"/>
        <v>0</v>
      </c>
      <c r="V63" s="245">
        <f t="shared" si="40"/>
        <v>0</v>
      </c>
      <c r="W63" s="245">
        <f t="shared" si="40"/>
        <v>0</v>
      </c>
      <c r="X63" s="245">
        <f t="shared" si="40"/>
        <v>0</v>
      </c>
      <c r="Y63" s="245">
        <f t="shared" si="40"/>
        <v>0</v>
      </c>
      <c r="Z63" s="246">
        <f t="shared" si="40"/>
        <v>889.17533500000002</v>
      </c>
      <c r="AA63" s="246">
        <f t="shared" si="40"/>
        <v>932.61912099999995</v>
      </c>
      <c r="AB63" s="249">
        <f t="shared" si="39"/>
        <v>4.8858514502091888E-2</v>
      </c>
    </row>
    <row r="64" spans="1:28">
      <c r="A64" s="243" t="s">
        <v>19</v>
      </c>
      <c r="B64" s="243" t="str">
        <f t="shared" ref="B64:AA64" si="43">B17</f>
        <v>Cantidad</v>
      </c>
      <c r="C64" s="243" t="str">
        <f t="shared" si="43"/>
        <v>(Miles Tm.)</v>
      </c>
      <c r="D64" s="244">
        <f t="shared" ref="D64:E64" si="44">D17</f>
        <v>1272.656301</v>
      </c>
      <c r="E64" s="244">
        <f t="shared" si="44"/>
        <v>1457.1284639999999</v>
      </c>
      <c r="F64" s="244">
        <f t="shared" si="43"/>
        <v>1372.5174649999999</v>
      </c>
      <c r="G64" s="244">
        <f t="shared" si="43"/>
        <v>1314.0726309999998</v>
      </c>
      <c r="H64" s="244">
        <f t="shared" si="43"/>
        <v>1007.2882920000002</v>
      </c>
      <c r="I64" s="244">
        <f t="shared" si="43"/>
        <v>1016.2970770000001</v>
      </c>
      <c r="J64" s="244">
        <f t="shared" si="43"/>
        <v>1079.006396</v>
      </c>
      <c r="K64" s="244">
        <f t="shared" si="43"/>
        <v>1149.2442489999999</v>
      </c>
      <c r="L64" s="244">
        <f t="shared" si="43"/>
        <v>1217.306257</v>
      </c>
      <c r="M64" s="244">
        <f t="shared" ref="M64" si="45">M17</f>
        <v>1113.5895599999999</v>
      </c>
      <c r="N64" s="245">
        <f t="shared" si="43"/>
        <v>90.753879999999995</v>
      </c>
      <c r="O64" s="245">
        <f t="shared" si="43"/>
        <v>115.010155</v>
      </c>
      <c r="P64" s="245">
        <f t="shared" si="43"/>
        <v>0</v>
      </c>
      <c r="Q64" s="245">
        <f t="shared" si="43"/>
        <v>0</v>
      </c>
      <c r="R64" s="245">
        <f t="shared" si="43"/>
        <v>0</v>
      </c>
      <c r="S64" s="245">
        <f t="shared" si="43"/>
        <v>0</v>
      </c>
      <c r="T64" s="245">
        <f t="shared" si="43"/>
        <v>0</v>
      </c>
      <c r="U64" s="245">
        <f t="shared" si="43"/>
        <v>0</v>
      </c>
      <c r="V64" s="245">
        <f t="shared" si="43"/>
        <v>0</v>
      </c>
      <c r="W64" s="245">
        <f t="shared" si="43"/>
        <v>0</v>
      </c>
      <c r="X64" s="245">
        <f t="shared" si="43"/>
        <v>0</v>
      </c>
      <c r="Y64" s="245">
        <f t="shared" si="43"/>
        <v>0</v>
      </c>
      <c r="Z64" s="246">
        <f t="shared" si="43"/>
        <v>186.103534</v>
      </c>
      <c r="AA64" s="246">
        <f t="shared" si="43"/>
        <v>205.76403499999998</v>
      </c>
      <c r="AB64" s="249">
        <f t="shared" si="39"/>
        <v>0.10564281385435681</v>
      </c>
    </row>
    <row r="65" spans="1:28">
      <c r="A65" s="243" t="s">
        <v>22</v>
      </c>
      <c r="B65" s="243" t="str">
        <f t="shared" ref="B65:AA65" si="46">B21</f>
        <v>Cantidad</v>
      </c>
      <c r="C65" s="243" t="str">
        <f t="shared" si="46"/>
        <v>(Millones Oz. Tr.)</v>
      </c>
      <c r="D65" s="244">
        <f t="shared" ref="D65:E65" si="47">D21</f>
        <v>40.359925000000004</v>
      </c>
      <c r="E65" s="244">
        <f t="shared" si="47"/>
        <v>39.690534</v>
      </c>
      <c r="F65" s="244">
        <f t="shared" si="46"/>
        <v>16.249386999999999</v>
      </c>
      <c r="G65" s="244">
        <f t="shared" si="46"/>
        <v>6.1603579999999996</v>
      </c>
      <c r="H65" s="244">
        <f t="shared" si="46"/>
        <v>6.5176329999999991</v>
      </c>
      <c r="I65" s="244">
        <f t="shared" si="46"/>
        <v>6.9355449999999994</v>
      </c>
      <c r="J65" s="244">
        <f t="shared" si="46"/>
        <v>21.204193999999998</v>
      </c>
      <c r="K65" s="244">
        <f t="shared" si="46"/>
        <v>17.144968000000002</v>
      </c>
      <c r="L65" s="244">
        <f t="shared" si="46"/>
        <v>8.9059539999999995</v>
      </c>
      <c r="M65" s="244">
        <f t="shared" ref="M65" si="48">M21</f>
        <v>7.1238969999999986</v>
      </c>
      <c r="N65" s="245">
        <f t="shared" si="46"/>
        <v>0.44813199999999997</v>
      </c>
      <c r="O65" s="245">
        <f t="shared" si="46"/>
        <v>0.43074800000000002</v>
      </c>
      <c r="P65" s="245">
        <f t="shared" si="46"/>
        <v>0</v>
      </c>
      <c r="Q65" s="245">
        <f t="shared" si="46"/>
        <v>0</v>
      </c>
      <c r="R65" s="245">
        <f t="shared" si="46"/>
        <v>0</v>
      </c>
      <c r="S65" s="245">
        <f t="shared" si="46"/>
        <v>0</v>
      </c>
      <c r="T65" s="245">
        <f t="shared" si="46"/>
        <v>0</v>
      </c>
      <c r="U65" s="245">
        <f t="shared" si="46"/>
        <v>0</v>
      </c>
      <c r="V65" s="245">
        <f t="shared" si="46"/>
        <v>0</v>
      </c>
      <c r="W65" s="245">
        <f t="shared" si="46"/>
        <v>0</v>
      </c>
      <c r="X65" s="245">
        <f t="shared" si="46"/>
        <v>0</v>
      </c>
      <c r="Y65" s="245">
        <f t="shared" si="46"/>
        <v>0</v>
      </c>
      <c r="Z65" s="246">
        <f t="shared" si="46"/>
        <v>1.3160810000000001</v>
      </c>
      <c r="AA65" s="246">
        <f t="shared" si="46"/>
        <v>0.87887999999999999</v>
      </c>
      <c r="AB65" s="249">
        <f t="shared" si="39"/>
        <v>-0.33219915795456367</v>
      </c>
    </row>
    <row r="66" spans="1:28">
      <c r="A66" s="243" t="s">
        <v>25</v>
      </c>
      <c r="B66" s="243" t="str">
        <f t="shared" ref="B66:AA66" si="49">B25</f>
        <v>Cantidad</v>
      </c>
      <c r="C66" s="243" t="str">
        <f t="shared" si="49"/>
        <v>(Miles Tm.)</v>
      </c>
      <c r="D66" s="244">
        <f t="shared" ref="D66:E66" si="50">D25</f>
        <v>416.63830099999996</v>
      </c>
      <c r="E66" s="244">
        <f t="shared" si="50"/>
        <v>524.99695399999996</v>
      </c>
      <c r="F66" s="244">
        <f t="shared" si="49"/>
        <v>681.50997000000007</v>
      </c>
      <c r="G66" s="244">
        <f t="shared" si="49"/>
        <v>769.96655399999997</v>
      </c>
      <c r="H66" s="244">
        <f t="shared" si="49"/>
        <v>987.66261499999996</v>
      </c>
      <c r="I66" s="244">
        <f t="shared" si="49"/>
        <v>1169.6602899999998</v>
      </c>
      <c r="J66" s="244">
        <f t="shared" si="49"/>
        <v>855.15530999999999</v>
      </c>
      <c r="K66" s="244">
        <f t="shared" si="49"/>
        <v>771.45482600000003</v>
      </c>
      <c r="L66" s="244">
        <f t="shared" si="49"/>
        <v>934.00496799999996</v>
      </c>
      <c r="M66" s="244">
        <f t="shared" ref="M66" si="51">M25</f>
        <v>941.4404310000001</v>
      </c>
      <c r="N66" s="245">
        <f t="shared" si="49"/>
        <v>49.350226000000006</v>
      </c>
      <c r="O66" s="245">
        <f t="shared" si="49"/>
        <v>77.374522999999996</v>
      </c>
      <c r="P66" s="245">
        <f t="shared" si="49"/>
        <v>0</v>
      </c>
      <c r="Q66" s="245">
        <f t="shared" si="49"/>
        <v>0</v>
      </c>
      <c r="R66" s="245">
        <f t="shared" si="49"/>
        <v>0</v>
      </c>
      <c r="S66" s="245">
        <f t="shared" si="49"/>
        <v>0</v>
      </c>
      <c r="T66" s="245">
        <f t="shared" si="49"/>
        <v>0</v>
      </c>
      <c r="U66" s="245">
        <f t="shared" si="49"/>
        <v>0</v>
      </c>
      <c r="V66" s="245">
        <f t="shared" si="49"/>
        <v>0</v>
      </c>
      <c r="W66" s="245">
        <f t="shared" si="49"/>
        <v>0</v>
      </c>
      <c r="X66" s="245">
        <f t="shared" si="49"/>
        <v>0</v>
      </c>
      <c r="Y66" s="245">
        <f t="shared" si="49"/>
        <v>0</v>
      </c>
      <c r="Z66" s="246">
        <f t="shared" si="49"/>
        <v>130.26609300000001</v>
      </c>
      <c r="AA66" s="246">
        <f t="shared" si="49"/>
        <v>126.724749</v>
      </c>
      <c r="AB66" s="249">
        <f t="shared" si="39"/>
        <v>-2.7185462605376576E-2</v>
      </c>
    </row>
    <row r="67" spans="1:28">
      <c r="A67" s="243" t="s">
        <v>26</v>
      </c>
      <c r="B67" s="243" t="str">
        <f t="shared" ref="B67:AA67" si="52">B33</f>
        <v>Cantidad</v>
      </c>
      <c r="C67" s="243" t="str">
        <f t="shared" si="52"/>
        <v>(Miles Tm.)</v>
      </c>
      <c r="D67" s="244">
        <f t="shared" ref="D67:E67" si="53">D33</f>
        <v>41.111622999999994</v>
      </c>
      <c r="E67" s="244">
        <f t="shared" si="53"/>
        <v>38.263483999999998</v>
      </c>
      <c r="F67" s="244">
        <f t="shared" si="52"/>
        <v>37.071149999999996</v>
      </c>
      <c r="G67" s="244">
        <f t="shared" si="52"/>
        <v>39.02278900000001</v>
      </c>
      <c r="H67" s="244">
        <f t="shared" si="52"/>
        <v>31.899958000000002</v>
      </c>
      <c r="I67" s="244">
        <f t="shared" si="52"/>
        <v>25.545801000000001</v>
      </c>
      <c r="J67" s="244">
        <f t="shared" si="52"/>
        <v>23.824697999999998</v>
      </c>
      <c r="K67" s="244">
        <f t="shared" si="52"/>
        <v>24.640213999999997</v>
      </c>
      <c r="L67" s="244">
        <f t="shared" si="52"/>
        <v>20.111056000000001</v>
      </c>
      <c r="M67" s="244">
        <f t="shared" ref="M67" si="54">M33</f>
        <v>11.359424000000001</v>
      </c>
      <c r="N67" s="245">
        <f t="shared" si="52"/>
        <v>1.31603</v>
      </c>
      <c r="O67" s="245">
        <f t="shared" si="52"/>
        <v>1.4013199999999999</v>
      </c>
      <c r="P67" s="245">
        <f t="shared" si="52"/>
        <v>0</v>
      </c>
      <c r="Q67" s="245">
        <f t="shared" si="52"/>
        <v>0</v>
      </c>
      <c r="R67" s="245">
        <f t="shared" si="52"/>
        <v>0</v>
      </c>
      <c r="S67" s="245">
        <f t="shared" si="52"/>
        <v>0</v>
      </c>
      <c r="T67" s="245">
        <f t="shared" si="52"/>
        <v>0</v>
      </c>
      <c r="U67" s="245">
        <f t="shared" si="52"/>
        <v>0</v>
      </c>
      <c r="V67" s="245">
        <f t="shared" si="52"/>
        <v>0</v>
      </c>
      <c r="W67" s="245">
        <f t="shared" si="52"/>
        <v>0</v>
      </c>
      <c r="X67" s="245">
        <f t="shared" si="52"/>
        <v>0</v>
      </c>
      <c r="Y67" s="245">
        <f t="shared" si="52"/>
        <v>0</v>
      </c>
      <c r="Z67" s="246">
        <f t="shared" si="52"/>
        <v>2.8126220000000002</v>
      </c>
      <c r="AA67" s="246">
        <f t="shared" si="52"/>
        <v>2.7173499999999997</v>
      </c>
      <c r="AB67" s="249">
        <f t="shared" si="39"/>
        <v>-3.3873019552574268E-2</v>
      </c>
    </row>
    <row r="68" spans="1:28">
      <c r="A68" s="243" t="s">
        <v>27</v>
      </c>
      <c r="B68" s="243" t="str">
        <f t="shared" ref="B68:Y68" si="55">B37</f>
        <v>Cantidad</v>
      </c>
      <c r="C68" s="243" t="str">
        <f t="shared" si="55"/>
        <v>(Miles Tm.)</v>
      </c>
      <c r="D68" s="244">
        <f>D29</f>
        <v>7.1777029999999993</v>
      </c>
      <c r="E68" s="244">
        <f>E29</f>
        <v>6.8411140000000001</v>
      </c>
      <c r="F68" s="244">
        <f>F29</f>
        <v>6.7791249999999996</v>
      </c>
      <c r="G68" s="244">
        <f t="shared" ref="G68:R68" si="56">G29</f>
        <v>7.959607000000001</v>
      </c>
      <c r="H68" s="244">
        <f t="shared" si="56"/>
        <v>9.2557340000000003</v>
      </c>
      <c r="I68" s="244">
        <f t="shared" si="56"/>
        <v>9.7848829999999989</v>
      </c>
      <c r="J68" s="244">
        <f t="shared" si="56"/>
        <v>10.373199999999999</v>
      </c>
      <c r="K68" s="244">
        <f t="shared" si="56"/>
        <v>11.368120999999999</v>
      </c>
      <c r="L68" s="244">
        <f t="shared" si="56"/>
        <v>11.646831000000001</v>
      </c>
      <c r="M68" s="244">
        <f t="shared" ref="M68" si="57">M29</f>
        <v>19.371681000000002</v>
      </c>
      <c r="N68" s="245">
        <f t="shared" si="56"/>
        <v>1.714113</v>
      </c>
      <c r="O68" s="245">
        <f t="shared" si="56"/>
        <v>0.81114200000000003</v>
      </c>
      <c r="P68" s="245">
        <f t="shared" si="56"/>
        <v>0</v>
      </c>
      <c r="Q68" s="245">
        <f t="shared" si="56"/>
        <v>0</v>
      </c>
      <c r="R68" s="245">
        <f t="shared" si="56"/>
        <v>0</v>
      </c>
      <c r="S68" s="245">
        <f t="shared" si="55"/>
        <v>0</v>
      </c>
      <c r="T68" s="245">
        <f t="shared" si="55"/>
        <v>0</v>
      </c>
      <c r="U68" s="245">
        <f t="shared" si="55"/>
        <v>0</v>
      </c>
      <c r="V68" s="245">
        <f t="shared" si="55"/>
        <v>0</v>
      </c>
      <c r="W68" s="245">
        <f t="shared" si="55"/>
        <v>0</v>
      </c>
      <c r="X68" s="245">
        <f t="shared" si="55"/>
        <v>0</v>
      </c>
      <c r="Y68" s="245">
        <f t="shared" si="55"/>
        <v>0</v>
      </c>
      <c r="Z68" s="246">
        <f t="shared" ref="Z68:AA68" si="58">Z29</f>
        <v>2.0689000000000002</v>
      </c>
      <c r="AA68" s="246">
        <f t="shared" si="58"/>
        <v>2.525255</v>
      </c>
      <c r="AB68" s="249">
        <f t="shared" si="39"/>
        <v>0.22057856832133016</v>
      </c>
    </row>
    <row r="69" spans="1:28">
      <c r="A69" s="243" t="s">
        <v>29</v>
      </c>
      <c r="B69" s="243" t="str">
        <f t="shared" ref="B69:AA69" si="59">B37</f>
        <v>Cantidad</v>
      </c>
      <c r="C69" s="243" t="str">
        <f t="shared" si="59"/>
        <v>(Miles Tm.)</v>
      </c>
      <c r="D69" s="244">
        <f t="shared" ref="D69:E69" si="60">D37</f>
        <v>16.161707224000001</v>
      </c>
      <c r="E69" s="244">
        <f t="shared" si="60"/>
        <v>18.255964222000003</v>
      </c>
      <c r="F69" s="244">
        <f t="shared" si="59"/>
        <v>12.22908432</v>
      </c>
      <c r="G69" s="244">
        <f t="shared" si="59"/>
        <v>16.693816124000001</v>
      </c>
      <c r="H69" s="244">
        <f t="shared" si="59"/>
        <v>19.451061820000003</v>
      </c>
      <c r="I69" s="244">
        <f t="shared" si="59"/>
        <v>17.877299378000004</v>
      </c>
      <c r="J69" s="244">
        <f t="shared" si="59"/>
        <v>18.448508504000003</v>
      </c>
      <c r="K69" s="244">
        <f t="shared" si="59"/>
        <v>16.477174284000004</v>
      </c>
      <c r="L69" s="244">
        <f t="shared" ref="L69:M69" si="61">L37</f>
        <v>17.754669809999999</v>
      </c>
      <c r="M69" s="244">
        <f t="shared" si="61"/>
        <v>24.406133279999999</v>
      </c>
      <c r="N69" s="245">
        <f t="shared" si="59"/>
        <v>1.5830079720000001</v>
      </c>
      <c r="O69" s="245">
        <f t="shared" si="59"/>
        <v>1.76263864</v>
      </c>
      <c r="P69" s="245">
        <f t="shared" si="59"/>
        <v>0</v>
      </c>
      <c r="Q69" s="245">
        <f t="shared" si="59"/>
        <v>0</v>
      </c>
      <c r="R69" s="245">
        <f t="shared" si="59"/>
        <v>0</v>
      </c>
      <c r="S69" s="245">
        <f t="shared" si="59"/>
        <v>0</v>
      </c>
      <c r="T69" s="245">
        <f t="shared" si="59"/>
        <v>0</v>
      </c>
      <c r="U69" s="245">
        <f t="shared" si="59"/>
        <v>0</v>
      </c>
      <c r="V69" s="245">
        <f t="shared" si="59"/>
        <v>0</v>
      </c>
      <c r="W69" s="245">
        <f t="shared" si="59"/>
        <v>0</v>
      </c>
      <c r="X69" s="245">
        <f t="shared" si="59"/>
        <v>0</v>
      </c>
      <c r="Y69" s="245">
        <f t="shared" si="59"/>
        <v>0</v>
      </c>
      <c r="Z69" s="246">
        <f t="shared" si="59"/>
        <v>3.2349159900000002</v>
      </c>
      <c r="AA69" s="246">
        <f t="shared" si="59"/>
        <v>3.3456466120000004</v>
      </c>
      <c r="AB69" s="249">
        <f t="shared" si="39"/>
        <v>3.4229829257482525E-2</v>
      </c>
    </row>
    <row r="70" spans="1:28">
      <c r="AB70" s="21"/>
    </row>
    <row r="72" spans="1:28">
      <c r="S72" s="223"/>
      <c r="T72" s="223"/>
      <c r="U72" s="223"/>
      <c r="V72" s="223"/>
      <c r="W72" s="223"/>
      <c r="X72" s="223"/>
      <c r="Y72" s="223"/>
      <c r="Z72" s="223"/>
      <c r="AA72" s="223"/>
      <c r="AB72" s="216"/>
    </row>
    <row r="75" spans="1:28">
      <c r="L75" s="10" t="s">
        <v>263</v>
      </c>
      <c r="M75" s="10" t="s">
        <v>263</v>
      </c>
      <c r="N75" s="216">
        <v>160.13888400000002</v>
      </c>
      <c r="O75" s="216">
        <v>481.58408100000003</v>
      </c>
      <c r="P75" s="216">
        <v>101.09020099999999</v>
      </c>
      <c r="Q75" s="293">
        <v>0.47999000000000003</v>
      </c>
      <c r="R75" s="216">
        <v>32.478214999999999</v>
      </c>
      <c r="S75" s="293">
        <v>1.4993270000000001</v>
      </c>
      <c r="T75" s="293">
        <v>1.2282169999999999</v>
      </c>
      <c r="U75" s="293">
        <v>1.9724591780000003</v>
      </c>
      <c r="V75" s="293">
        <v>26.956227140133979</v>
      </c>
      <c r="W75" s="216"/>
    </row>
    <row r="76" spans="1:28">
      <c r="L76" s="10" t="s">
        <v>371</v>
      </c>
      <c r="M76" s="10" t="s">
        <v>371</v>
      </c>
      <c r="N76" s="216">
        <v>160.47769199999999</v>
      </c>
      <c r="O76" s="216">
        <v>407.59125399999999</v>
      </c>
      <c r="P76" s="216">
        <v>85.013333000000003</v>
      </c>
      <c r="Q76" s="293">
        <v>0.83609100000000003</v>
      </c>
      <c r="R76" s="216">
        <v>97.808315000000007</v>
      </c>
      <c r="S76" s="293">
        <v>1.3132950000000001</v>
      </c>
      <c r="T76" s="293">
        <v>0.84068300000000007</v>
      </c>
      <c r="U76" s="293">
        <v>1.2624568120000002</v>
      </c>
      <c r="V76" s="293">
        <v>14.999100398455615</v>
      </c>
      <c r="W76" s="216"/>
    </row>
    <row r="77" spans="1:28">
      <c r="L77" s="10" t="s">
        <v>265</v>
      </c>
      <c r="M77" s="10" t="s">
        <v>265</v>
      </c>
      <c r="N77" s="216">
        <v>175.10828600000002</v>
      </c>
      <c r="O77" s="216">
        <v>493.54771299999999</v>
      </c>
      <c r="P77" s="216">
        <v>89.247526999999991</v>
      </c>
      <c r="Q77" s="293">
        <v>0.49635899999999999</v>
      </c>
      <c r="R77" s="216">
        <v>86.057498999999993</v>
      </c>
      <c r="S77" s="293">
        <v>1.8643350000000001</v>
      </c>
      <c r="T77" s="293">
        <v>0.79943900000000001</v>
      </c>
      <c r="U77" s="293">
        <v>1.7655476059999999</v>
      </c>
      <c r="V77" s="293">
        <v>7.76374721302453E-2</v>
      </c>
      <c r="W77" s="216"/>
    </row>
    <row r="78" spans="1:28">
      <c r="L78" s="10" t="s">
        <v>372</v>
      </c>
      <c r="M78" s="10" t="s">
        <v>372</v>
      </c>
      <c r="N78" s="216">
        <v>212.33158899999998</v>
      </c>
      <c r="O78" s="216">
        <v>470.289581</v>
      </c>
      <c r="P78" s="216">
        <v>80.392409999999998</v>
      </c>
      <c r="Q78" s="293">
        <v>0.62938700000000003</v>
      </c>
      <c r="R78" s="216">
        <v>57.159015999999994</v>
      </c>
      <c r="S78" s="293">
        <v>1.5060549999999999</v>
      </c>
      <c r="T78" s="293">
        <v>1.011879</v>
      </c>
      <c r="U78" s="293">
        <v>2.3545478540000002</v>
      </c>
      <c r="V78" s="293">
        <v>7.9237527490040094E-2</v>
      </c>
      <c r="W78" s="216"/>
    </row>
    <row r="79" spans="1:28">
      <c r="L79" s="10" t="s">
        <v>267</v>
      </c>
      <c r="M79" s="10" t="s">
        <v>267</v>
      </c>
      <c r="N79" s="216">
        <v>208.52819299999999</v>
      </c>
      <c r="O79" s="216">
        <v>425.241353</v>
      </c>
      <c r="P79" s="216">
        <v>88.589920000000006</v>
      </c>
      <c r="Q79" s="293">
        <v>0.50942799999999999</v>
      </c>
      <c r="R79" s="216">
        <v>75.218533000000008</v>
      </c>
      <c r="S79" s="293">
        <v>1.587386</v>
      </c>
      <c r="T79" s="293">
        <v>1.5847910000000001</v>
      </c>
      <c r="U79" s="293">
        <v>1.211227914</v>
      </c>
      <c r="V79" s="293">
        <v>0.84117865291548632</v>
      </c>
      <c r="W79" s="216"/>
    </row>
    <row r="80" spans="1:28">
      <c r="L80" s="10" t="s">
        <v>268</v>
      </c>
      <c r="M80" s="10" t="s">
        <v>268</v>
      </c>
      <c r="N80" s="216">
        <v>172.146207</v>
      </c>
      <c r="O80" s="216">
        <v>529.40718200000003</v>
      </c>
      <c r="P80" s="216">
        <v>80.215418999999997</v>
      </c>
      <c r="Q80" s="293">
        <v>0.64150099999999999</v>
      </c>
      <c r="R80" s="216">
        <v>73.50815399999999</v>
      </c>
      <c r="S80" s="293">
        <v>1.694342</v>
      </c>
      <c r="T80" s="293">
        <v>2.040086316</v>
      </c>
      <c r="U80" s="293">
        <v>2.040086316</v>
      </c>
      <c r="V80" s="293">
        <v>1.3499786607166193</v>
      </c>
      <c r="W80" s="216"/>
    </row>
    <row r="81" spans="12:24">
      <c r="L81" s="10" t="s">
        <v>269</v>
      </c>
      <c r="M81" s="10" t="s">
        <v>269</v>
      </c>
      <c r="N81" s="216">
        <v>244.47029599999999</v>
      </c>
      <c r="O81" s="216">
        <v>488.87904099999997</v>
      </c>
      <c r="P81" s="216">
        <v>68.240196999999995</v>
      </c>
      <c r="Q81" s="293">
        <v>0.63417100000000004</v>
      </c>
      <c r="R81" s="216">
        <v>86.437663000000001</v>
      </c>
      <c r="S81" s="293">
        <v>1.681192</v>
      </c>
      <c r="T81" s="293">
        <v>1.8916574960000001</v>
      </c>
      <c r="U81" s="293">
        <v>1.8916574960000001</v>
      </c>
      <c r="V81" s="293">
        <v>0.95595391189221601</v>
      </c>
      <c r="W81" s="216"/>
    </row>
    <row r="82" spans="12:24">
      <c r="L82" s="10" t="s">
        <v>273</v>
      </c>
      <c r="M82" s="10" t="s">
        <v>273</v>
      </c>
      <c r="N82" s="216">
        <v>215.415753</v>
      </c>
      <c r="O82" s="216">
        <v>473.34088800000001</v>
      </c>
      <c r="P82" s="216">
        <v>122.477575</v>
      </c>
      <c r="Q82" s="293">
        <v>0.314054</v>
      </c>
      <c r="R82" s="216">
        <v>81.581048999999993</v>
      </c>
      <c r="S82" s="293">
        <v>1.6851210000000001</v>
      </c>
      <c r="T82" s="293">
        <v>2.5201060559999999</v>
      </c>
      <c r="U82" s="293">
        <v>2.5201060559999999</v>
      </c>
      <c r="V82" s="293">
        <v>0.79833190936276566</v>
      </c>
      <c r="W82" s="216"/>
    </row>
    <row r="83" spans="12:24">
      <c r="L83" s="10" t="s">
        <v>285</v>
      </c>
      <c r="M83" s="10" t="s">
        <v>285</v>
      </c>
      <c r="N83" s="216">
        <v>192.10266300000001</v>
      </c>
      <c r="O83" s="216">
        <v>526.881483</v>
      </c>
      <c r="P83" s="216">
        <v>83.650807999999998</v>
      </c>
      <c r="Q83" s="293">
        <v>0.90884600000000004</v>
      </c>
      <c r="R83" s="216">
        <v>96.261060000000001</v>
      </c>
      <c r="S83" s="293">
        <v>1.322325</v>
      </c>
      <c r="T83" s="293">
        <v>2.7821373420000004</v>
      </c>
      <c r="U83" s="293">
        <v>2.7821373420000004</v>
      </c>
      <c r="V83" s="293">
        <v>0.84898924231794837</v>
      </c>
      <c r="W83" s="216"/>
    </row>
    <row r="84" spans="12:24">
      <c r="L84" s="10" t="s">
        <v>259</v>
      </c>
      <c r="M84" s="10" t="s">
        <v>259</v>
      </c>
      <c r="N84" s="216">
        <v>283.10727700000001</v>
      </c>
      <c r="O84" s="216">
        <v>471.12586399999998</v>
      </c>
      <c r="P84" s="216">
        <v>94.464577000000006</v>
      </c>
      <c r="Q84" s="293">
        <v>0.44889600000000002</v>
      </c>
      <c r="R84" s="216">
        <v>66.428070000000005</v>
      </c>
      <c r="S84" s="293">
        <v>1.9657610000000001</v>
      </c>
      <c r="T84" s="293">
        <v>2.4468293800000001</v>
      </c>
      <c r="U84" s="293">
        <v>2.4468293800000001</v>
      </c>
      <c r="V84" s="293">
        <v>3.9586360546438826</v>
      </c>
      <c r="W84" s="216"/>
    </row>
    <row r="85" spans="12:24">
      <c r="L85" s="10" t="s">
        <v>261</v>
      </c>
      <c r="M85" s="10" t="s">
        <v>261</v>
      </c>
      <c r="N85" s="216">
        <v>210.35643199999998</v>
      </c>
      <c r="O85" s="216">
        <v>469.97004700000002</v>
      </c>
      <c r="P85" s="216">
        <v>107.297652</v>
      </c>
      <c r="Q85" s="293">
        <v>0.51993900000000004</v>
      </c>
      <c r="R85" s="216">
        <v>92.292733999999996</v>
      </c>
      <c r="S85" s="293">
        <v>1.20045</v>
      </c>
      <c r="T85" s="293">
        <v>2.2115377700000001</v>
      </c>
      <c r="U85" s="293">
        <v>2.2115377700000001</v>
      </c>
      <c r="V85" s="293">
        <v>5.463822922953554E-2</v>
      </c>
      <c r="W85" s="216"/>
    </row>
    <row r="86" spans="12:24">
      <c r="L86" s="10" t="s">
        <v>272</v>
      </c>
      <c r="M86" s="10" t="s">
        <v>272</v>
      </c>
      <c r="N86" s="216">
        <v>258.26206200000001</v>
      </c>
      <c r="O86" s="216">
        <v>539.11074199999996</v>
      </c>
      <c r="P86" s="216">
        <v>111.672894</v>
      </c>
      <c r="Q86" s="293">
        <v>0.58191700000000002</v>
      </c>
      <c r="R86" s="216">
        <v>85.577528000000001</v>
      </c>
      <c r="S86" s="293">
        <v>0.58287299999999997</v>
      </c>
      <c r="T86" s="293">
        <v>1.9475395560000002</v>
      </c>
      <c r="U86" s="293">
        <v>1.9475395560000002</v>
      </c>
      <c r="V86" s="293">
        <v>2.6122514890074378</v>
      </c>
      <c r="W86" s="216"/>
    </row>
    <row r="87" spans="12:24">
      <c r="L87" s="10" t="s">
        <v>272</v>
      </c>
      <c r="M87" s="10" t="s">
        <v>272</v>
      </c>
      <c r="O87" s="216"/>
      <c r="P87" s="216"/>
      <c r="Q87" s="216"/>
      <c r="R87" s="293"/>
      <c r="S87" s="216"/>
      <c r="T87" s="293"/>
      <c r="U87" s="293"/>
      <c r="V87" s="293"/>
      <c r="W87" s="293"/>
      <c r="X87" s="216"/>
    </row>
    <row r="88" spans="12:24">
      <c r="O88" s="216"/>
      <c r="P88" s="216"/>
      <c r="Q88" s="216"/>
      <c r="R88" s="293"/>
      <c r="S88" s="216"/>
      <c r="T88" s="293"/>
      <c r="U88" s="293"/>
      <c r="V88" s="293"/>
      <c r="W88" s="293"/>
      <c r="X88" s="216"/>
    </row>
    <row r="94" spans="12:24">
      <c r="L94" s="335">
        <v>320.61657600000001</v>
      </c>
      <c r="M94" s="335">
        <v>889.17533500000002</v>
      </c>
      <c r="N94" s="336">
        <v>186.103534</v>
      </c>
      <c r="O94" s="337">
        <v>1.3160810000000001</v>
      </c>
      <c r="P94" s="336">
        <v>130.26609300000001</v>
      </c>
      <c r="Q94" s="337">
        <v>2.8126220000000002</v>
      </c>
      <c r="R94" s="337">
        <v>2.0689000000000002</v>
      </c>
      <c r="S94" s="337">
        <v>3.2349159900000002</v>
      </c>
      <c r="T94" s="293">
        <v>14.999100398455615</v>
      </c>
      <c r="U94" s="216">
        <v>21652.039016532101</v>
      </c>
    </row>
    <row r="95" spans="12:24">
      <c r="L95" s="335">
        <v>412.26193899999998</v>
      </c>
      <c r="M95" s="335">
        <v>932.61912099999995</v>
      </c>
      <c r="N95" s="336">
        <v>205.76403499999998</v>
      </c>
      <c r="O95" s="337">
        <v>0.87887999999999999</v>
      </c>
      <c r="P95" s="336">
        <v>126.724749</v>
      </c>
      <c r="Q95" s="337">
        <v>2.7173499999999997</v>
      </c>
      <c r="R95" s="337">
        <v>2.525255</v>
      </c>
      <c r="S95" s="337">
        <v>3.3456466120000004</v>
      </c>
      <c r="T95" s="293">
        <v>5.9222623980531921</v>
      </c>
      <c r="U95" s="216">
        <v>3975.4334774340891</v>
      </c>
    </row>
    <row r="96" spans="12:24">
      <c r="L96" s="334">
        <f>L95/L94-1</f>
        <v>0.28584100093439946</v>
      </c>
      <c r="M96" s="334">
        <f t="shared" ref="M96:U96" si="62">M95/M94-1</f>
        <v>4.8858514502091888E-2</v>
      </c>
      <c r="N96" s="334">
        <f t="shared" si="62"/>
        <v>0.10564281385435681</v>
      </c>
      <c r="O96" s="334">
        <f t="shared" si="62"/>
        <v>-0.33219915795456367</v>
      </c>
      <c r="P96" s="334">
        <f t="shared" si="62"/>
        <v>-2.7185462605376576E-2</v>
      </c>
      <c r="Q96" s="334">
        <f t="shared" si="62"/>
        <v>-3.3873019552574268E-2</v>
      </c>
      <c r="R96" s="334">
        <f t="shared" si="62"/>
        <v>0.22057856832133016</v>
      </c>
      <c r="S96" s="334">
        <f t="shared" si="62"/>
        <v>3.4229829257482525E-2</v>
      </c>
      <c r="T96" s="334">
        <f t="shared" si="62"/>
        <v>-0.60515882681450828</v>
      </c>
      <c r="U96" s="334">
        <f t="shared" si="62"/>
        <v>-0.81639449871678571</v>
      </c>
    </row>
  </sheetData>
  <mergeCells count="2">
    <mergeCell ref="Z4:AA4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P30"/>
  <sheetViews>
    <sheetView zoomScale="130" zoomScaleNormal="130" workbookViewId="0">
      <pane xSplit="1" topLeftCell="B1" activePane="topRight" state="frozen"/>
      <selection activeCell="B24" sqref="B24"/>
      <selection pane="topRight" activeCell="O26" sqref="A9:O26"/>
    </sheetView>
  </sheetViews>
  <sheetFormatPr baseColWidth="10" defaultColWidth="11.5703125" defaultRowHeight="12"/>
  <cols>
    <col min="1" max="1" width="37.5703125" style="12" customWidth="1"/>
    <col min="2" max="2" width="6.7109375" style="12" hidden="1" customWidth="1"/>
    <col min="3" max="11" width="6.7109375" style="12" customWidth="1"/>
    <col min="12" max="13" width="8.28515625" style="12" customWidth="1"/>
    <col min="14" max="14" width="11.5703125" style="12"/>
    <col min="15" max="15" width="11.5703125" style="10"/>
    <col min="16" max="16" width="15.7109375" style="10" bestFit="1" customWidth="1"/>
    <col min="17" max="16384" width="11.5703125" style="10"/>
  </cols>
  <sheetData>
    <row r="1" spans="1:16" ht="15">
      <c r="A1" s="1" t="s">
        <v>231</v>
      </c>
    </row>
    <row r="2" spans="1:16" ht="15">
      <c r="A2" s="15" t="s">
        <v>152</v>
      </c>
    </row>
    <row r="4" spans="1:16" ht="14.45" customHeight="1">
      <c r="A4" s="181" t="s">
        <v>76</v>
      </c>
      <c r="B4" s="179">
        <v>2006</v>
      </c>
      <c r="C4" s="320">
        <v>2008</v>
      </c>
      <c r="D4" s="320">
        <v>2009</v>
      </c>
      <c r="E4" s="320">
        <v>2010</v>
      </c>
      <c r="F4" s="320">
        <v>2011</v>
      </c>
      <c r="G4" s="320">
        <v>2012</v>
      </c>
      <c r="H4" s="320">
        <v>2013</v>
      </c>
      <c r="I4" s="320">
        <v>2014</v>
      </c>
      <c r="J4" s="320">
        <v>2015</v>
      </c>
      <c r="K4" s="226">
        <v>2016</v>
      </c>
      <c r="L4" s="296">
        <v>2016</v>
      </c>
      <c r="M4" s="277">
        <v>2017</v>
      </c>
      <c r="N4" s="296" t="s">
        <v>38</v>
      </c>
      <c r="O4" s="179" t="s">
        <v>72</v>
      </c>
    </row>
    <row r="5" spans="1:16" s="54" customForma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344" t="s">
        <v>411</v>
      </c>
      <c r="M5" s="344"/>
      <c r="N5" s="183"/>
      <c r="O5" s="183"/>
    </row>
    <row r="6" spans="1:16" s="32" customFormat="1">
      <c r="A6" s="71"/>
      <c r="B6" s="31"/>
      <c r="C6" s="31"/>
      <c r="D6" s="31"/>
      <c r="E6" s="31"/>
      <c r="F6" s="31"/>
      <c r="G6" s="31"/>
      <c r="H6" s="31"/>
      <c r="I6" s="31"/>
      <c r="M6" s="31"/>
      <c r="N6" s="31"/>
      <c r="O6" s="31"/>
    </row>
    <row r="7" spans="1:16" s="32" customFormat="1" ht="12.75" thickBot="1">
      <c r="A7" s="30"/>
      <c r="B7" s="31"/>
      <c r="C7" s="31"/>
      <c r="D7" s="31"/>
      <c r="E7" s="31"/>
      <c r="F7" s="31"/>
      <c r="G7" s="31"/>
      <c r="H7" s="31"/>
      <c r="I7" s="31"/>
      <c r="L7" s="301"/>
      <c r="M7" s="302"/>
      <c r="N7" s="31"/>
      <c r="O7" s="31"/>
    </row>
    <row r="8" spans="1:16">
      <c r="I8" s="28"/>
      <c r="L8" s="303"/>
      <c r="M8" s="304"/>
      <c r="N8" s="297"/>
      <c r="O8" s="281"/>
    </row>
    <row r="9" spans="1:16">
      <c r="A9" s="184" t="s">
        <v>363</v>
      </c>
      <c r="B9" s="185">
        <v>14734.514653881037</v>
      </c>
      <c r="C9" s="185">
        <v>18100.9679482994</v>
      </c>
      <c r="D9" s="185">
        <v>16481.813528277929</v>
      </c>
      <c r="E9" s="185">
        <v>21902.831565768924</v>
      </c>
      <c r="F9" s="185">
        <v>27525.674834212732</v>
      </c>
      <c r="G9" s="185">
        <v>27466.673086776646</v>
      </c>
      <c r="H9" s="185">
        <v>23789.445416193055</v>
      </c>
      <c r="I9" s="185">
        <v>20545.413928408008</v>
      </c>
      <c r="J9" s="230">
        <v>18836.319853859721</v>
      </c>
      <c r="K9" s="330">
        <v>21652.039016532108</v>
      </c>
      <c r="L9" s="305">
        <v>2759.8222541378914</v>
      </c>
      <c r="M9" s="306">
        <v>3975.4334774340887</v>
      </c>
      <c r="N9" s="299">
        <f>M9/L9-1</f>
        <v>0.44046721540620659</v>
      </c>
      <c r="O9" s="282">
        <f>M9/$M$24</f>
        <v>0.58146273917079172</v>
      </c>
    </row>
    <row r="10" spans="1:16">
      <c r="A10" s="184" t="s">
        <v>326</v>
      </c>
      <c r="B10" s="185">
        <v>135.44210000000001</v>
      </c>
      <c r="C10" s="185">
        <v>175.89179999999999</v>
      </c>
      <c r="D10" s="185">
        <v>148.02010000000001</v>
      </c>
      <c r="E10" s="185">
        <v>251.68170000000003</v>
      </c>
      <c r="F10" s="185">
        <v>491.9676</v>
      </c>
      <c r="G10" s="185">
        <v>722.2650000000001</v>
      </c>
      <c r="H10" s="185">
        <v>721.94380000000012</v>
      </c>
      <c r="I10" s="185">
        <v>663.60569999999996</v>
      </c>
      <c r="J10" s="230">
        <v>697.67470000000003</v>
      </c>
      <c r="K10" s="330">
        <v>639.86619999999994</v>
      </c>
      <c r="L10" s="305">
        <v>104.43559999999999</v>
      </c>
      <c r="M10" s="306">
        <v>90.973399999999998</v>
      </c>
      <c r="N10" s="299">
        <f t="shared" ref="N10:N21" si="0">M10/L10-1</f>
        <v>-0.12890431998284102</v>
      </c>
      <c r="O10" s="282">
        <f t="shared" ref="O10:O21" si="1">M10/$M$24</f>
        <v>1.3306131936541033E-2</v>
      </c>
    </row>
    <row r="11" spans="1:16">
      <c r="A11" s="184" t="s">
        <v>327</v>
      </c>
      <c r="B11" s="185">
        <v>828.88519999999994</v>
      </c>
      <c r="C11" s="185">
        <v>908.78440000000012</v>
      </c>
      <c r="D11" s="185">
        <v>570.93029999999999</v>
      </c>
      <c r="E11" s="185">
        <v>949.29350000000011</v>
      </c>
      <c r="F11" s="185">
        <v>1129.5879</v>
      </c>
      <c r="G11" s="185">
        <v>1301.0628000000002</v>
      </c>
      <c r="H11" s="185">
        <v>1320.0777</v>
      </c>
      <c r="I11" s="185">
        <v>1148.5262999999998</v>
      </c>
      <c r="J11" s="230">
        <v>1080.2878000000001</v>
      </c>
      <c r="K11" s="330">
        <v>1083.5482999999999</v>
      </c>
      <c r="L11" s="305">
        <v>148.42230000000001</v>
      </c>
      <c r="M11" s="306">
        <v>195.56799999999998</v>
      </c>
      <c r="N11" s="299">
        <f t="shared" si="0"/>
        <v>0.31764566375807401</v>
      </c>
      <c r="O11" s="282">
        <f t="shared" si="1"/>
        <v>2.860455485411622E-2</v>
      </c>
    </row>
    <row r="12" spans="1:16">
      <c r="A12" s="184" t="s">
        <v>328</v>
      </c>
      <c r="B12" s="185">
        <v>164.41579999999999</v>
      </c>
      <c r="C12" s="185">
        <v>327.77690000000001</v>
      </c>
      <c r="D12" s="185">
        <v>368.9264</v>
      </c>
      <c r="E12" s="185">
        <v>393.05259999999987</v>
      </c>
      <c r="F12" s="185">
        <v>475.91149999999999</v>
      </c>
      <c r="G12" s="185">
        <v>545.32429999999999</v>
      </c>
      <c r="H12" s="185">
        <v>544.48760000000016</v>
      </c>
      <c r="I12" s="185">
        <v>581.29720000000009</v>
      </c>
      <c r="J12" s="230">
        <v>525.20709999999997</v>
      </c>
      <c r="K12" s="330">
        <v>442.02819999999997</v>
      </c>
      <c r="L12" s="305">
        <v>62.70770000000001</v>
      </c>
      <c r="M12" s="306">
        <v>63.589500000000001</v>
      </c>
      <c r="N12" s="299">
        <f t="shared" si="0"/>
        <v>1.4062068932523264E-2</v>
      </c>
      <c r="O12" s="282">
        <f t="shared" si="1"/>
        <v>9.3008536207141428E-3</v>
      </c>
      <c r="P12" s="292">
        <f>SUM(O9:O12)</f>
        <v>0.63267427958216305</v>
      </c>
    </row>
    <row r="13" spans="1:16">
      <c r="A13" s="61" t="s">
        <v>329</v>
      </c>
      <c r="B13" s="25">
        <v>1817.7038775882188</v>
      </c>
      <c r="C13" s="25">
        <v>2681.4368000245331</v>
      </c>
      <c r="D13" s="25">
        <v>1920.8202588002309</v>
      </c>
      <c r="E13" s="25">
        <v>3088.1233844173048</v>
      </c>
      <c r="F13" s="25">
        <v>4567.8024539648541</v>
      </c>
      <c r="G13" s="25">
        <v>4995.5372719897332</v>
      </c>
      <c r="H13" s="25">
        <v>5270.9630859503377</v>
      </c>
      <c r="I13" s="25">
        <v>4562.2725959757954</v>
      </c>
      <c r="J13" s="229">
        <v>2301.9020648507772</v>
      </c>
      <c r="K13" s="331">
        <v>2209.6042506134827</v>
      </c>
      <c r="L13" s="307">
        <v>224.59423508730799</v>
      </c>
      <c r="M13" s="308">
        <v>547.02796113408101</v>
      </c>
      <c r="N13" s="300">
        <f t="shared" si="0"/>
        <v>1.4356277930349872</v>
      </c>
      <c r="O13" s="283">
        <f t="shared" si="1"/>
        <v>8.0010489042149927E-2</v>
      </c>
      <c r="P13" s="21">
        <f>100%-P12</f>
        <v>0.36732572041783695</v>
      </c>
    </row>
    <row r="14" spans="1:16">
      <c r="A14" s="61" t="s">
        <v>354</v>
      </c>
      <c r="B14" s="25">
        <v>1335.1616278556833</v>
      </c>
      <c r="C14" s="25">
        <v>1797.3858471823089</v>
      </c>
      <c r="D14" s="25">
        <v>1683.2136660010215</v>
      </c>
      <c r="E14" s="25">
        <v>1884.2183061226253</v>
      </c>
      <c r="F14" s="25">
        <v>2113.5156486492629</v>
      </c>
      <c r="G14" s="25">
        <v>2311.7126019672733</v>
      </c>
      <c r="H14" s="25">
        <v>1706.6950634617754</v>
      </c>
      <c r="I14" s="25">
        <v>1730.5254660543083</v>
      </c>
      <c r="J14" s="229">
        <v>1449.312460068011</v>
      </c>
      <c r="K14" s="331">
        <v>1266.7486399764689</v>
      </c>
      <c r="L14" s="307">
        <v>186.97481455883758</v>
      </c>
      <c r="M14" s="308">
        <v>438.72199934139348</v>
      </c>
      <c r="N14" s="300">
        <f t="shared" si="0"/>
        <v>1.3464229681229911</v>
      </c>
      <c r="O14" s="283">
        <f t="shared" si="1"/>
        <v>6.4169227562118708E-2</v>
      </c>
    </row>
    <row r="15" spans="1:16">
      <c r="A15" s="61" t="s">
        <v>330</v>
      </c>
      <c r="B15" s="25">
        <v>573.66587994337112</v>
      </c>
      <c r="C15" s="25">
        <v>685.93448714902649</v>
      </c>
      <c r="D15" s="25">
        <v>634.36531445369326</v>
      </c>
      <c r="E15" s="25">
        <v>975.09790797619473</v>
      </c>
      <c r="F15" s="25">
        <v>1689.3502871966998</v>
      </c>
      <c r="G15" s="25">
        <v>1094.8051389253683</v>
      </c>
      <c r="H15" s="25">
        <v>785.88057815767991</v>
      </c>
      <c r="I15" s="25">
        <v>847.43103959854761</v>
      </c>
      <c r="J15" s="229">
        <v>703.8922290231435</v>
      </c>
      <c r="K15" s="331">
        <v>875.63225430814714</v>
      </c>
      <c r="L15" s="307">
        <v>64.223160519598466</v>
      </c>
      <c r="M15" s="308">
        <v>87.818108140837239</v>
      </c>
      <c r="N15" s="300">
        <f t="shared" si="0"/>
        <v>0.36739001055605924</v>
      </c>
      <c r="O15" s="283">
        <f t="shared" si="1"/>
        <v>1.2844626378033672E-2</v>
      </c>
    </row>
    <row r="16" spans="1:16">
      <c r="A16" s="61" t="s">
        <v>331</v>
      </c>
      <c r="B16" s="25">
        <v>1220.1224000000002</v>
      </c>
      <c r="C16" s="25">
        <v>1912.6476</v>
      </c>
      <c r="D16" s="25">
        <v>1827.6067999999998</v>
      </c>
      <c r="E16" s="25">
        <v>2202.5515999999998</v>
      </c>
      <c r="F16" s="25">
        <v>2835.5270999999998</v>
      </c>
      <c r="G16" s="25">
        <v>3082.7011000000002</v>
      </c>
      <c r="H16" s="25">
        <v>3444.3696</v>
      </c>
      <c r="I16" s="25">
        <v>4231.3062</v>
      </c>
      <c r="J16" s="229">
        <v>4387.2945000000009</v>
      </c>
      <c r="K16" s="331">
        <v>4667.4306999999999</v>
      </c>
      <c r="L16" s="307">
        <v>747.27350000000001</v>
      </c>
      <c r="M16" s="308">
        <v>772.16390000000001</v>
      </c>
      <c r="N16" s="300">
        <f t="shared" si="0"/>
        <v>3.330828672500763E-2</v>
      </c>
      <c r="O16" s="283">
        <f t="shared" si="1"/>
        <v>0.11293976843818167</v>
      </c>
    </row>
    <row r="17" spans="1:15">
      <c r="A17" s="61" t="s">
        <v>353</v>
      </c>
      <c r="B17" s="25">
        <v>432.90429999999998</v>
      </c>
      <c r="C17" s="25">
        <v>621.93760000000009</v>
      </c>
      <c r="D17" s="25">
        <v>517.92150000000004</v>
      </c>
      <c r="E17" s="25">
        <v>643.65350000000001</v>
      </c>
      <c r="F17" s="25">
        <v>1049.4242000000002</v>
      </c>
      <c r="G17" s="25">
        <v>1016.9302</v>
      </c>
      <c r="H17" s="25">
        <v>1030.2617</v>
      </c>
      <c r="I17" s="25">
        <v>1155.346</v>
      </c>
      <c r="J17" s="229">
        <v>933.53810000000021</v>
      </c>
      <c r="K17" s="331">
        <v>907.48299999999995</v>
      </c>
      <c r="L17" s="307">
        <v>147.20260000000002</v>
      </c>
      <c r="M17" s="308">
        <v>194.7732</v>
      </c>
      <c r="N17" s="300">
        <f t="shared" si="0"/>
        <v>0.32316412889446222</v>
      </c>
      <c r="O17" s="283">
        <f t="shared" si="1"/>
        <v>2.8488304239506206E-2</v>
      </c>
    </row>
    <row r="18" spans="1:15">
      <c r="A18" s="239" t="s">
        <v>332</v>
      </c>
      <c r="B18" s="240">
        <v>1472.5702000000001</v>
      </c>
      <c r="C18" s="240">
        <v>2025.8468000000005</v>
      </c>
      <c r="D18" s="240">
        <v>1495.3791999999999</v>
      </c>
      <c r="E18" s="240">
        <v>1560.8283999999999</v>
      </c>
      <c r="F18" s="240">
        <v>1989.8615</v>
      </c>
      <c r="G18" s="240">
        <v>2177.0586000000003</v>
      </c>
      <c r="H18" s="240">
        <v>1927.9707999999998</v>
      </c>
      <c r="I18" s="240">
        <v>1800.1976000000002</v>
      </c>
      <c r="J18" s="229">
        <v>1328.5608999999999</v>
      </c>
      <c r="K18" s="331">
        <v>1195.4779000000001</v>
      </c>
      <c r="L18" s="307">
        <v>193.01419999999999</v>
      </c>
      <c r="M18" s="308">
        <v>181.08189999999999</v>
      </c>
      <c r="N18" s="300">
        <f t="shared" si="0"/>
        <v>-6.1820840124716225E-2</v>
      </c>
      <c r="O18" s="283">
        <f t="shared" si="1"/>
        <v>2.6485760153182464E-2</v>
      </c>
    </row>
    <row r="19" spans="1:15">
      <c r="A19" s="239" t="s">
        <v>333</v>
      </c>
      <c r="B19" s="240">
        <v>333.28839999999997</v>
      </c>
      <c r="C19" s="240">
        <v>427.76830000000001</v>
      </c>
      <c r="D19" s="240">
        <v>335.83899999999994</v>
      </c>
      <c r="E19" s="240">
        <v>359.17520000000002</v>
      </c>
      <c r="F19" s="240">
        <v>401.69369999999998</v>
      </c>
      <c r="G19" s="240">
        <v>438.08229999999998</v>
      </c>
      <c r="H19" s="240">
        <v>427.33410000000003</v>
      </c>
      <c r="I19" s="240">
        <v>416.25689999999997</v>
      </c>
      <c r="J19" s="229">
        <v>352.39059999999995</v>
      </c>
      <c r="K19" s="331">
        <v>321.1798</v>
      </c>
      <c r="L19" s="307">
        <v>44.127800000000001</v>
      </c>
      <c r="M19" s="308">
        <v>53.370100000000008</v>
      </c>
      <c r="N19" s="300">
        <f t="shared" si="0"/>
        <v>0.20944393330281597</v>
      </c>
      <c r="O19" s="283">
        <f t="shared" si="1"/>
        <v>7.8061234609939677E-3</v>
      </c>
    </row>
    <row r="20" spans="1:15">
      <c r="A20" s="239" t="s">
        <v>352</v>
      </c>
      <c r="B20" s="240">
        <v>601.67340000000002</v>
      </c>
      <c r="C20" s="240">
        <v>1040.7969000000001</v>
      </c>
      <c r="D20" s="240">
        <v>837.80100000000004</v>
      </c>
      <c r="E20" s="240">
        <v>1228.2731999999999</v>
      </c>
      <c r="F20" s="240">
        <v>1654.8217</v>
      </c>
      <c r="G20" s="240">
        <v>1636.3205999999998</v>
      </c>
      <c r="H20" s="240">
        <v>1510.0326</v>
      </c>
      <c r="I20" s="240">
        <v>1514.9664</v>
      </c>
      <c r="J20" s="229">
        <v>1401.8610999999996</v>
      </c>
      <c r="K20" s="331">
        <v>1333.8604999999998</v>
      </c>
      <c r="L20" s="307">
        <v>216.20830000000001</v>
      </c>
      <c r="M20" s="308">
        <v>194.08920000000001</v>
      </c>
      <c r="N20" s="300">
        <f t="shared" si="0"/>
        <v>-0.10230458312654978</v>
      </c>
      <c r="O20" s="283">
        <f t="shared" si="1"/>
        <v>2.8388259674341068E-2</v>
      </c>
    </row>
    <row r="21" spans="1:15">
      <c r="A21" s="61" t="s">
        <v>32</v>
      </c>
      <c r="B21" s="25">
        <v>179.79940557</v>
      </c>
      <c r="C21" s="25">
        <v>311.30424654000001</v>
      </c>
      <c r="D21" s="25">
        <v>247.88257134000003</v>
      </c>
      <c r="E21" s="25">
        <v>364.29995030999999</v>
      </c>
      <c r="F21" s="25">
        <v>450.82314214999997</v>
      </c>
      <c r="G21" s="25">
        <v>622.13367848000007</v>
      </c>
      <c r="H21" s="25">
        <v>381.17453501</v>
      </c>
      <c r="I21" s="25">
        <v>335.53756860000004</v>
      </c>
      <c r="J21" s="229">
        <v>237.42250985999999</v>
      </c>
      <c r="K21" s="331">
        <v>242.61170436</v>
      </c>
      <c r="L21" s="309">
        <v>34.850384210000001</v>
      </c>
      <c r="M21" s="310">
        <v>42.342354509999993</v>
      </c>
      <c r="N21" s="300">
        <f t="shared" si="0"/>
        <v>0.2149752569399288</v>
      </c>
      <c r="O21" s="283">
        <f t="shared" si="1"/>
        <v>6.193161469328981E-3</v>
      </c>
    </row>
    <row r="22" spans="1:15" ht="12.75" thickBot="1">
      <c r="A22" s="61"/>
      <c r="B22" s="25"/>
      <c r="C22" s="25"/>
      <c r="D22" s="25"/>
      <c r="E22" s="25"/>
      <c r="F22" s="25"/>
      <c r="G22" s="25"/>
      <c r="H22" s="25"/>
      <c r="I22" s="25"/>
      <c r="K22" s="23"/>
      <c r="L22" s="23"/>
      <c r="M22" s="284"/>
      <c r="N22" s="298"/>
      <c r="O22" s="285"/>
    </row>
    <row r="23" spans="1:15">
      <c r="A23" s="61"/>
      <c r="B23" s="14"/>
      <c r="C23" s="14"/>
      <c r="D23" s="14"/>
      <c r="E23" s="14"/>
      <c r="F23" s="14"/>
      <c r="G23" s="14"/>
      <c r="H23" s="14"/>
      <c r="I23" s="14"/>
      <c r="M23" s="14"/>
      <c r="N23" s="14"/>
      <c r="O23" s="21"/>
    </row>
    <row r="24" spans="1:15">
      <c r="A24" s="62" t="s">
        <v>75</v>
      </c>
      <c r="B24" s="17">
        <v>23830.147244838314</v>
      </c>
      <c r="C24" s="17">
        <v>28094.019126088009</v>
      </c>
      <c r="D24" s="17">
        <v>31018.47962919527</v>
      </c>
      <c r="E24" s="17">
        <v>27070.51963887288</v>
      </c>
      <c r="F24" s="17">
        <f t="shared" ref="F24:L24" si="2">SUM(F9:F21)</f>
        <v>46375.961566173552</v>
      </c>
      <c r="G24" s="17">
        <f t="shared" si="2"/>
        <v>47410.606678139018</v>
      </c>
      <c r="H24" s="17">
        <f t="shared" si="2"/>
        <v>42860.636578772857</v>
      </c>
      <c r="I24" s="17">
        <f t="shared" si="2"/>
        <v>39532.682898636653</v>
      </c>
      <c r="J24" s="17">
        <f t="shared" si="2"/>
        <v>34235.663917661652</v>
      </c>
      <c r="K24" s="17">
        <f t="shared" si="2"/>
        <v>36837.510465790205</v>
      </c>
      <c r="L24" s="17">
        <f t="shared" si="2"/>
        <v>4933.8568485136348</v>
      </c>
      <c r="M24" s="17">
        <f>SUM(M9:M21)</f>
        <v>6836.9531005604022</v>
      </c>
      <c r="N24" s="63">
        <f t="shared" ref="N24:N26" si="3">M24/L24-1</f>
        <v>0.38572182178736925</v>
      </c>
      <c r="O24" s="63">
        <v>1</v>
      </c>
    </row>
    <row r="25" spans="1:15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5">
      <c r="A26" s="62" t="s">
        <v>370</v>
      </c>
      <c r="B26" s="17">
        <f>SUM(B9:B12)</f>
        <v>15863.257753881038</v>
      </c>
      <c r="C26" s="17">
        <f t="shared" ref="C26:K26" si="4">SUM(C9:C12)</f>
        <v>19513.421048299402</v>
      </c>
      <c r="D26" s="17">
        <f t="shared" si="4"/>
        <v>17569.690328277931</v>
      </c>
      <c r="E26" s="17">
        <f t="shared" si="4"/>
        <v>23496.859365768923</v>
      </c>
      <c r="F26" s="17">
        <f t="shared" si="4"/>
        <v>29623.141834212729</v>
      </c>
      <c r="G26" s="17">
        <f t="shared" si="4"/>
        <v>30035.325186776645</v>
      </c>
      <c r="H26" s="17">
        <f t="shared" si="4"/>
        <v>26375.954516193058</v>
      </c>
      <c r="I26" s="17">
        <f t="shared" si="4"/>
        <v>22938.843128408011</v>
      </c>
      <c r="J26" s="17">
        <f t="shared" si="4"/>
        <v>21139.489453859722</v>
      </c>
      <c r="K26" s="17">
        <f t="shared" si="4"/>
        <v>23817.481716532107</v>
      </c>
      <c r="L26" s="17">
        <f>SUM(L9:L12)</f>
        <v>3075.3878541378913</v>
      </c>
      <c r="M26" s="17">
        <f>SUM(M9:M12)</f>
        <v>4325.5643774340888</v>
      </c>
      <c r="N26" s="63">
        <f t="shared" si="3"/>
        <v>0.40651019727937809</v>
      </c>
      <c r="O26" s="63">
        <f>SUM(O9:O12)</f>
        <v>0.63267427958216305</v>
      </c>
    </row>
    <row r="29" spans="1:15">
      <c r="A29" s="5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47" customFormat="1"/>
  </sheetData>
  <mergeCells count="1">
    <mergeCell ref="L5:M5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9"/>
  <sheetViews>
    <sheetView workbookViewId="0">
      <selection activeCell="O8" sqref="O8"/>
    </sheetView>
  </sheetViews>
  <sheetFormatPr baseColWidth="10" defaultColWidth="11.5703125" defaultRowHeight="12"/>
  <cols>
    <col min="1" max="1" width="37.5703125" style="12" customWidth="1"/>
    <col min="2" max="2" width="13" style="12" customWidth="1"/>
    <col min="3" max="4" width="11.5703125" style="10"/>
    <col min="5" max="5" width="37.5703125" style="12" hidden="1" customWidth="1"/>
    <col min="6" max="6" width="6.7109375" style="12" hidden="1" customWidth="1"/>
    <col min="7" max="8" width="0" style="10" hidden="1" customWidth="1"/>
    <col min="9" max="16384" width="11.5703125" style="10"/>
  </cols>
  <sheetData>
    <row r="1" spans="1:15" ht="15">
      <c r="A1" s="1" t="s">
        <v>365</v>
      </c>
      <c r="E1" s="1"/>
    </row>
    <row r="2" spans="1:15" ht="15">
      <c r="A2" s="15" t="s">
        <v>364</v>
      </c>
      <c r="E2" s="15"/>
    </row>
    <row r="4" spans="1:15" ht="14.45" customHeight="1">
      <c r="A4" s="181" t="s">
        <v>76</v>
      </c>
      <c r="B4" s="278">
        <v>2016</v>
      </c>
      <c r="C4" s="278" t="s">
        <v>72</v>
      </c>
      <c r="E4" s="1"/>
    </row>
    <row r="5" spans="1:15" s="54" customFormat="1" ht="15">
      <c r="A5" s="182"/>
      <c r="B5" s="183"/>
      <c r="C5" s="183"/>
      <c r="E5" s="1"/>
      <c r="F5" s="12"/>
      <c r="G5" s="10"/>
    </row>
    <row r="6" spans="1:15" s="32" customFormat="1" ht="15">
      <c r="A6" s="71"/>
      <c r="B6" s="31"/>
      <c r="C6" s="31"/>
      <c r="E6" s="1"/>
      <c r="F6" s="12"/>
      <c r="G6" s="10"/>
    </row>
    <row r="7" spans="1:15" s="32" customFormat="1" ht="12.75" thickBot="1">
      <c r="A7" s="288" t="s">
        <v>367</v>
      </c>
      <c r="B7" s="289">
        <f>SUM(B9:B17)</f>
        <v>3975.4334774340891</v>
      </c>
      <c r="C7" s="283">
        <f>B7/$B$24</f>
        <v>0.91905544122136118</v>
      </c>
      <c r="E7" s="30"/>
      <c r="F7" s="31"/>
      <c r="G7" s="31"/>
    </row>
    <row r="8" spans="1:15">
      <c r="C8" s="281"/>
      <c r="G8" s="281"/>
      <c r="L8" s="239" t="s">
        <v>9</v>
      </c>
      <c r="M8" s="283">
        <v>0.47241470370762162</v>
      </c>
      <c r="O8" s="338">
        <f>SUM(M8:M16)</f>
        <v>0.91905544122136096</v>
      </c>
    </row>
    <row r="9" spans="1:15" s="32" customFormat="1">
      <c r="A9" s="239" t="s">
        <v>9</v>
      </c>
      <c r="B9" s="240">
        <f>'03.1 EXPORTACIONES MINERAS'!AA8</f>
        <v>2043.4602137337679</v>
      </c>
      <c r="C9" s="283">
        <f t="shared" ref="C9:C17" si="0">B9/$B$24</f>
        <v>0.47241470370762162</v>
      </c>
      <c r="E9" s="239" t="s">
        <v>9</v>
      </c>
      <c r="F9" s="240">
        <v>6897.5175063077559</v>
      </c>
      <c r="G9" s="283">
        <v>0.45480860832773023</v>
      </c>
      <c r="L9" s="239" t="s">
        <v>16</v>
      </c>
      <c r="M9" s="283">
        <v>0.26156870026353812</v>
      </c>
    </row>
    <row r="10" spans="1:15" s="32" customFormat="1">
      <c r="A10" s="239" t="s">
        <v>16</v>
      </c>
      <c r="B10" s="240">
        <f>'03.1 EXPORTACIONES MINERAS'!AA12</f>
        <v>1131.4322521116951</v>
      </c>
      <c r="C10" s="283">
        <f t="shared" si="0"/>
        <v>0.26156870026353812</v>
      </c>
      <c r="E10" s="239" t="s">
        <v>16</v>
      </c>
      <c r="F10" s="240">
        <v>5333.5725486439305</v>
      </c>
      <c r="G10" s="283">
        <v>0.35168518326272996</v>
      </c>
      <c r="L10" s="239" t="s">
        <v>19</v>
      </c>
      <c r="M10" s="283">
        <v>7.6882510885777314E-2</v>
      </c>
    </row>
    <row r="11" spans="1:15" s="32" customFormat="1">
      <c r="A11" s="239" t="s">
        <v>19</v>
      </c>
      <c r="B11" s="240">
        <f>'03.1 EXPORTACIONES MINERAS'!AA16</f>
        <v>332.56025033520689</v>
      </c>
      <c r="C11" s="283">
        <f t="shared" si="0"/>
        <v>7.6882510885777314E-2</v>
      </c>
      <c r="E11" s="239" t="s">
        <v>25</v>
      </c>
      <c r="F11" s="240">
        <v>1178.7959383468938</v>
      </c>
      <c r="G11" s="283">
        <v>7.7727463501418556E-2</v>
      </c>
      <c r="L11" s="239" t="s">
        <v>22</v>
      </c>
      <c r="M11" s="283">
        <v>3.4439270896420709E-3</v>
      </c>
    </row>
    <row r="12" spans="1:15" s="32" customFormat="1">
      <c r="A12" s="239" t="s">
        <v>22</v>
      </c>
      <c r="B12" s="240">
        <f>'03.1 EXPORTACIONES MINERAS'!AA20</f>
        <v>14.896928337435998</v>
      </c>
      <c r="C12" s="283">
        <f t="shared" si="0"/>
        <v>3.4439270896420709E-3</v>
      </c>
      <c r="E12" s="239" t="s">
        <v>19</v>
      </c>
      <c r="F12" s="240">
        <v>982.48300990799225</v>
      </c>
      <c r="G12" s="283">
        <v>6.478297880842758E-2</v>
      </c>
      <c r="L12" s="239" t="s">
        <v>25</v>
      </c>
      <c r="M12" s="283">
        <v>5.7638407641635109E-2</v>
      </c>
    </row>
    <row r="13" spans="1:15" s="32" customFormat="1">
      <c r="A13" s="239" t="s">
        <v>25</v>
      </c>
      <c r="B13" s="240">
        <f>'03.1 EXPORTACIONES MINERAS'!AA24</f>
        <v>249.31864286668159</v>
      </c>
      <c r="C13" s="283">
        <f t="shared" si="0"/>
        <v>5.7638407641635109E-2</v>
      </c>
      <c r="E13" s="239" t="s">
        <v>26</v>
      </c>
      <c r="F13" s="240">
        <v>247.58797021279898</v>
      </c>
      <c r="G13" s="283">
        <v>1.632545913340468E-2</v>
      </c>
      <c r="L13" s="239" t="s">
        <v>26</v>
      </c>
      <c r="M13" s="283">
        <v>1.27528950060427E-2</v>
      </c>
    </row>
    <row r="14" spans="1:15" s="32" customFormat="1">
      <c r="A14" s="239" t="s">
        <v>26</v>
      </c>
      <c r="B14" s="240">
        <f>'03.1 EXPORTACIONES MINERAS'!AA32</f>
        <v>55.163468347295392</v>
      </c>
      <c r="C14" s="283">
        <f t="shared" si="0"/>
        <v>1.27528950060427E-2</v>
      </c>
      <c r="E14" s="239" t="s">
        <v>27</v>
      </c>
      <c r="F14" s="240">
        <v>237.03748869093548</v>
      </c>
      <c r="G14" s="283">
        <v>1.562978133138997E-2</v>
      </c>
      <c r="L14" s="239" t="s">
        <v>27</v>
      </c>
      <c r="M14" s="283">
        <v>2.2951846519713204E-2</v>
      </c>
    </row>
    <row r="15" spans="1:15" s="32" customFormat="1">
      <c r="A15" s="239" t="s">
        <v>27</v>
      </c>
      <c r="B15" s="240">
        <f>'03.1 EXPORTACIONES MINERAS'!AA28</f>
        <v>99.27968970200601</v>
      </c>
      <c r="C15" s="283">
        <f t="shared" si="0"/>
        <v>2.2951846519713204E-2</v>
      </c>
      <c r="E15" s="239" t="s">
        <v>29</v>
      </c>
      <c r="F15" s="240">
        <v>195.65920941493385</v>
      </c>
      <c r="G15" s="283">
        <v>1.2901379758606085E-2</v>
      </c>
      <c r="L15" s="239" t="s">
        <v>29</v>
      </c>
      <c r="M15" s="283">
        <v>1.0033319542845739E-2</v>
      </c>
    </row>
    <row r="16" spans="1:15" s="32" customFormat="1">
      <c r="A16" s="239" t="s">
        <v>29</v>
      </c>
      <c r="B16" s="240">
        <f>'03.1 EXPORTACIONES MINERAS'!AA36</f>
        <v>43.399769601946808</v>
      </c>
      <c r="C16" s="283">
        <f t="shared" si="0"/>
        <v>1.0033319542845739E-2</v>
      </c>
      <c r="E16" s="239" t="s">
        <v>22</v>
      </c>
      <c r="F16" s="240">
        <v>86.525291018375</v>
      </c>
      <c r="G16" s="283">
        <v>5.7053058810262267E-3</v>
      </c>
      <c r="L16" s="239" t="s">
        <v>32</v>
      </c>
      <c r="M16" s="283">
        <v>1.3691305645452581E-3</v>
      </c>
    </row>
    <row r="17" spans="1:13" s="32" customFormat="1">
      <c r="A17" s="239" t="s">
        <v>32</v>
      </c>
      <c r="B17" s="240">
        <f>'03.1 EXPORTACIONES MINERAS'!AA40</f>
        <v>5.9222623980531921</v>
      </c>
      <c r="C17" s="283">
        <f t="shared" si="0"/>
        <v>1.3691305645452581E-3</v>
      </c>
      <c r="E17" s="239" t="s">
        <v>32</v>
      </c>
      <c r="F17" s="240">
        <v>6.5795125850661353</v>
      </c>
      <c r="G17" s="283">
        <v>4.338399952667259E-4</v>
      </c>
      <c r="L17" s="286" t="s">
        <v>326</v>
      </c>
      <c r="M17" s="283">
        <v>2.1031567689662991E-2</v>
      </c>
    </row>
    <row r="18" spans="1:13" s="32" customFormat="1" ht="12.75" thickBot="1">
      <c r="A18" s="239"/>
      <c r="B18" s="240"/>
      <c r="C18" s="285"/>
      <c r="E18" s="239"/>
      <c r="F18" s="240"/>
      <c r="G18" s="285"/>
      <c r="L18" s="286" t="s">
        <v>327</v>
      </c>
      <c r="M18" s="283">
        <v>4.5212134865048596E-2</v>
      </c>
    </row>
    <row r="19" spans="1:13">
      <c r="A19" s="61"/>
      <c r="B19" s="14"/>
      <c r="C19" s="21"/>
      <c r="E19" s="61"/>
      <c r="F19" s="14"/>
      <c r="G19" s="21"/>
      <c r="L19" s="286" t="s">
        <v>328</v>
      </c>
      <c r="M19" s="283">
        <v>1.4700856223927267E-2</v>
      </c>
    </row>
    <row r="20" spans="1:13">
      <c r="A20" s="286" t="str">
        <f>'03.2 PARTICP. EXPORTACIONES'!A10</f>
        <v>Minerales no metálicos</v>
      </c>
      <c r="B20" s="14">
        <f>'03.2 PARTICP. EXPORTACIONES'!M10</f>
        <v>90.973399999999998</v>
      </c>
      <c r="C20" s="283">
        <f t="shared" ref="C20:C22" si="1">B20/$B$24</f>
        <v>2.1031567689662991E-2</v>
      </c>
      <c r="E20" s="62" t="s">
        <v>75</v>
      </c>
      <c r="F20" s="17">
        <f>SUM(F9:F19)</f>
        <v>15165.758475128681</v>
      </c>
      <c r="G20" s="63">
        <v>1</v>
      </c>
    </row>
    <row r="21" spans="1:13">
      <c r="A21" s="286" t="str">
        <f>'03.2 PARTICP. EXPORTACIONES'!A11</f>
        <v>Sidero-metalúrgicos y joyería</v>
      </c>
      <c r="B21" s="14">
        <f>'03.2 PARTICP. EXPORTACIONES'!M11</f>
        <v>195.56799999999998</v>
      </c>
      <c r="C21" s="283">
        <f t="shared" si="1"/>
        <v>4.5212134865048596E-2</v>
      </c>
      <c r="E21" s="74"/>
      <c r="F21" s="72"/>
    </row>
    <row r="22" spans="1:13">
      <c r="A22" s="286" t="str">
        <f>'03.2 PARTICP. EXPORTACIONES'!A12</f>
        <v>Metal-mecánicos</v>
      </c>
      <c r="B22" s="14">
        <f>'03.2 PARTICP. EXPORTACIONES'!M12</f>
        <v>63.589500000000001</v>
      </c>
      <c r="C22" s="283">
        <f t="shared" si="1"/>
        <v>1.4700856223927267E-2</v>
      </c>
    </row>
    <row r="24" spans="1:13">
      <c r="A24" s="62" t="s">
        <v>370</v>
      </c>
      <c r="B24" s="17">
        <f>SUM(B9:B22)</f>
        <v>4325.5643774340888</v>
      </c>
      <c r="C24" s="287">
        <v>1</v>
      </c>
    </row>
    <row r="25" spans="1:13" ht="15">
      <c r="A25" s="1" t="s">
        <v>366</v>
      </c>
      <c r="E25" s="1"/>
    </row>
    <row r="26" spans="1:13" ht="15">
      <c r="A26" s="15" t="s">
        <v>364</v>
      </c>
      <c r="E26" s="15"/>
    </row>
    <row r="28" spans="1:13" ht="14.45" customHeight="1">
      <c r="A28" s="181" t="s">
        <v>76</v>
      </c>
      <c r="B28" s="278">
        <v>2016</v>
      </c>
      <c r="C28" s="278" t="s">
        <v>72</v>
      </c>
      <c r="E28" s="1"/>
    </row>
    <row r="29" spans="1:13" s="54" customFormat="1" ht="15">
      <c r="A29" s="182"/>
      <c r="B29" s="183"/>
      <c r="C29" s="183"/>
      <c r="E29" s="1"/>
      <c r="F29" s="12"/>
      <c r="G29" s="10"/>
    </row>
    <row r="30" spans="1:13" s="32" customFormat="1" ht="15">
      <c r="A30" s="71"/>
      <c r="B30" s="31"/>
      <c r="C30" s="31"/>
      <c r="E30" s="1"/>
      <c r="F30" s="12"/>
      <c r="G30" s="10"/>
    </row>
    <row r="31" spans="1:13" s="32" customFormat="1" ht="12.75" thickBot="1">
      <c r="A31" s="30"/>
      <c r="B31" s="31"/>
      <c r="C31" s="31"/>
      <c r="E31" s="30"/>
      <c r="F31" s="31"/>
      <c r="G31" s="31"/>
    </row>
    <row r="32" spans="1:13">
      <c r="B32" s="280"/>
      <c r="C32" s="281"/>
      <c r="G32" s="281"/>
    </row>
    <row r="33" spans="1:7" s="32" customFormat="1">
      <c r="A33" s="239" t="s">
        <v>9</v>
      </c>
      <c r="B33" s="313">
        <f>B9</f>
        <v>2043.4602137337679</v>
      </c>
      <c r="C33" s="283">
        <f>B33/$B$44</f>
        <v>0.29888463233224055</v>
      </c>
      <c r="E33" s="239" t="s">
        <v>9</v>
      </c>
      <c r="F33" s="240">
        <v>6897.5175063077559</v>
      </c>
      <c r="G33" s="283">
        <v>0.45480860832773023</v>
      </c>
    </row>
    <row r="34" spans="1:7" s="32" customFormat="1">
      <c r="A34" s="239" t="s">
        <v>16</v>
      </c>
      <c r="B34" s="313">
        <f t="shared" ref="B34:B41" si="2">B10</f>
        <v>1131.4322521116951</v>
      </c>
      <c r="C34" s="283">
        <f t="shared" ref="C34:C41" si="3">B34/$B$44</f>
        <v>0.16548778900047675</v>
      </c>
      <c r="E34" s="239" t="s">
        <v>16</v>
      </c>
      <c r="F34" s="240">
        <v>5333.5725486439305</v>
      </c>
      <c r="G34" s="283">
        <v>0.35168518326272996</v>
      </c>
    </row>
    <row r="35" spans="1:7" s="32" customFormat="1">
      <c r="A35" s="239" t="s">
        <v>19</v>
      </c>
      <c r="B35" s="313">
        <f t="shared" si="2"/>
        <v>332.56025033520689</v>
      </c>
      <c r="C35" s="283">
        <f t="shared" si="3"/>
        <v>4.8641587187126974E-2</v>
      </c>
      <c r="E35" s="239" t="s">
        <v>25</v>
      </c>
      <c r="F35" s="240">
        <v>1178.7959383468938</v>
      </c>
      <c r="G35" s="283">
        <v>7.7727463501418556E-2</v>
      </c>
    </row>
    <row r="36" spans="1:7" s="32" customFormat="1">
      <c r="A36" s="239" t="s">
        <v>22</v>
      </c>
      <c r="B36" s="313">
        <f t="shared" si="2"/>
        <v>14.896928337435998</v>
      </c>
      <c r="C36" s="283">
        <f t="shared" si="3"/>
        <v>2.1788840903727929E-3</v>
      </c>
      <c r="E36" s="239" t="s">
        <v>19</v>
      </c>
      <c r="F36" s="240">
        <v>982.48300990799225</v>
      </c>
      <c r="G36" s="283">
        <v>6.478297880842758E-2</v>
      </c>
    </row>
    <row r="37" spans="1:7" s="32" customFormat="1">
      <c r="A37" s="239" t="s">
        <v>25</v>
      </c>
      <c r="B37" s="313">
        <f t="shared" si="2"/>
        <v>249.31864286668159</v>
      </c>
      <c r="C37" s="283">
        <f t="shared" si="3"/>
        <v>3.6466338030934534E-2</v>
      </c>
      <c r="E37" s="239" t="s">
        <v>26</v>
      </c>
      <c r="F37" s="240">
        <v>247.58797021279898</v>
      </c>
      <c r="G37" s="283">
        <v>1.632545913340468E-2</v>
      </c>
    </row>
    <row r="38" spans="1:7" s="32" customFormat="1">
      <c r="A38" s="239" t="s">
        <v>26</v>
      </c>
      <c r="B38" s="313">
        <f t="shared" si="2"/>
        <v>55.163468347295392</v>
      </c>
      <c r="C38" s="283">
        <f t="shared" si="3"/>
        <v>8.0684286605350302E-3</v>
      </c>
      <c r="E38" s="239" t="s">
        <v>27</v>
      </c>
      <c r="F38" s="240">
        <v>237.03748869093548</v>
      </c>
      <c r="G38" s="283">
        <v>1.562978133138997E-2</v>
      </c>
    </row>
    <row r="39" spans="1:7" s="32" customFormat="1">
      <c r="A39" s="239" t="s">
        <v>27</v>
      </c>
      <c r="B39" s="313">
        <f t="shared" si="2"/>
        <v>99.27968970200601</v>
      </c>
      <c r="C39" s="283">
        <f t="shared" si="3"/>
        <v>1.452104296193993E-2</v>
      </c>
      <c r="E39" s="239" t="s">
        <v>29</v>
      </c>
      <c r="F39" s="240">
        <v>195.65920941493385</v>
      </c>
      <c r="G39" s="283">
        <v>1.2901379758606085E-2</v>
      </c>
    </row>
    <row r="40" spans="1:7" s="32" customFormat="1">
      <c r="A40" s="239" t="s">
        <v>29</v>
      </c>
      <c r="B40" s="313">
        <f t="shared" si="2"/>
        <v>43.399769601946808</v>
      </c>
      <c r="C40" s="283">
        <f t="shared" si="3"/>
        <v>6.3478232135875667E-3</v>
      </c>
      <c r="E40" s="239" t="s">
        <v>22</v>
      </c>
      <c r="F40" s="240">
        <v>86.525291018375</v>
      </c>
      <c r="G40" s="283">
        <v>5.7053058810262267E-3</v>
      </c>
    </row>
    <row r="41" spans="1:7" s="32" customFormat="1">
      <c r="A41" s="239" t="s">
        <v>32</v>
      </c>
      <c r="B41" s="313">
        <f t="shared" si="2"/>
        <v>5.9222623980531921</v>
      </c>
      <c r="C41" s="283">
        <f t="shared" si="3"/>
        <v>8.6621369357759142E-4</v>
      </c>
      <c r="E41" s="239" t="s">
        <v>32</v>
      </c>
      <c r="F41" s="240">
        <v>6.5795125850661353</v>
      </c>
      <c r="G41" s="283">
        <v>4.338399952667259E-4</v>
      </c>
    </row>
    <row r="42" spans="1:7" s="32" customFormat="1" ht="12.75" thickBot="1">
      <c r="A42" s="239"/>
      <c r="B42" s="314"/>
      <c r="C42" s="285"/>
      <c r="E42" s="239"/>
      <c r="F42" s="240"/>
      <c r="G42" s="285"/>
    </row>
    <row r="43" spans="1:7">
      <c r="A43" s="61"/>
      <c r="B43" s="14"/>
      <c r="C43" s="21"/>
      <c r="E43" s="61"/>
      <c r="F43" s="14"/>
      <c r="G43" s="21"/>
    </row>
    <row r="44" spans="1:7">
      <c r="A44" s="62" t="s">
        <v>396</v>
      </c>
      <c r="B44" s="17">
        <f>'03.2 PARTICP. EXPORTACIONES'!M24</f>
        <v>6836.9531005604022</v>
      </c>
      <c r="C44" s="287">
        <v>1</v>
      </c>
      <c r="E44" s="62" t="s">
        <v>75</v>
      </c>
      <c r="F44" s="17">
        <f>SUM(F33:F43)</f>
        <v>15165.758475128681</v>
      </c>
      <c r="G44" s="63">
        <v>1</v>
      </c>
    </row>
    <row r="45" spans="1:7">
      <c r="A45" s="74"/>
      <c r="B45" s="72"/>
      <c r="E45" s="74"/>
      <c r="F45" s="72"/>
    </row>
    <row r="49" spans="1:7" ht="11.45" customHeight="1">
      <c r="A49" s="5" t="s">
        <v>31</v>
      </c>
      <c r="B49" s="9"/>
      <c r="C49" s="9"/>
      <c r="E49" s="5" t="s">
        <v>31</v>
      </c>
      <c r="F49" s="9"/>
      <c r="G4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L39"/>
  <sheetViews>
    <sheetView tabSelected="1" zoomScale="145" zoomScaleNormal="145" workbookViewId="0">
      <pane ySplit="6" topLeftCell="A12" activePane="bottomLeft" state="frozen"/>
      <selection activeCell="B24" sqref="B24"/>
      <selection pane="bottomLeft" activeCell="H39" sqref="H39"/>
    </sheetView>
  </sheetViews>
  <sheetFormatPr baseColWidth="10" defaultColWidth="11.5703125" defaultRowHeight="12"/>
  <cols>
    <col min="1" max="1" width="11.85546875" style="7" customWidth="1"/>
    <col min="2" max="9" width="14.7109375" style="7" customWidth="1"/>
    <col min="10" max="16384" width="11.5703125" style="3"/>
  </cols>
  <sheetData>
    <row r="1" spans="1:9">
      <c r="A1" s="152" t="s">
        <v>400</v>
      </c>
    </row>
    <row r="4" spans="1:9">
      <c r="A4" s="233" t="s">
        <v>308</v>
      </c>
      <c r="B4" s="233" t="s">
        <v>309</v>
      </c>
      <c r="C4" s="233" t="s">
        <v>310</v>
      </c>
      <c r="D4" s="233" t="s">
        <v>311</v>
      </c>
      <c r="E4" s="233" t="s">
        <v>312</v>
      </c>
      <c r="F4" s="233" t="s">
        <v>313</v>
      </c>
      <c r="G4" s="233" t="s">
        <v>314</v>
      </c>
      <c r="H4" s="233" t="s">
        <v>315</v>
      </c>
      <c r="I4" s="233" t="s">
        <v>316</v>
      </c>
    </row>
    <row r="5" spans="1:9">
      <c r="B5" s="8" t="s">
        <v>317</v>
      </c>
      <c r="C5" s="6" t="s">
        <v>318</v>
      </c>
      <c r="D5" s="8" t="s">
        <v>317</v>
      </c>
      <c r="E5" s="231" t="s">
        <v>318</v>
      </c>
      <c r="F5" s="8" t="s">
        <v>317</v>
      </c>
      <c r="G5" s="231" t="s">
        <v>317</v>
      </c>
      <c r="H5" s="8" t="s">
        <v>319</v>
      </c>
      <c r="I5" s="231" t="s">
        <v>320</v>
      </c>
    </row>
    <row r="6" spans="1:9">
      <c r="B6" s="8" t="s">
        <v>373</v>
      </c>
      <c r="C6" s="6" t="s">
        <v>374</v>
      </c>
      <c r="D6" s="8" t="s">
        <v>373</v>
      </c>
      <c r="E6" s="231" t="s">
        <v>375</v>
      </c>
      <c r="F6" s="8" t="s">
        <v>373</v>
      </c>
      <c r="G6" s="231" t="s">
        <v>373</v>
      </c>
      <c r="H6" s="8" t="s">
        <v>392</v>
      </c>
      <c r="I6" s="231" t="s">
        <v>393</v>
      </c>
    </row>
    <row r="7" spans="1:9">
      <c r="B7" s="8"/>
      <c r="C7" s="6"/>
      <c r="D7" s="8"/>
      <c r="E7" s="231"/>
      <c r="F7" s="8"/>
      <c r="G7" s="231"/>
      <c r="H7" s="8"/>
      <c r="I7" s="231"/>
    </row>
    <row r="8" spans="1:9" ht="10.15" customHeight="1">
      <c r="A8" s="7">
        <v>1995</v>
      </c>
      <c r="B8" s="157">
        <v>133.19999999999999</v>
      </c>
      <c r="C8" s="157">
        <v>384.2</v>
      </c>
      <c r="D8" s="157">
        <v>46.8</v>
      </c>
      <c r="E8" s="157">
        <v>5.19</v>
      </c>
      <c r="F8" s="157">
        <v>28.6</v>
      </c>
      <c r="G8" s="157">
        <v>294.5</v>
      </c>
      <c r="H8" s="157">
        <v>16.5</v>
      </c>
      <c r="I8" s="157">
        <v>7.9</v>
      </c>
    </row>
    <row r="9" spans="1:9" ht="10.15" customHeight="1">
      <c r="A9" s="7">
        <v>1996</v>
      </c>
      <c r="B9" s="157">
        <v>103.89</v>
      </c>
      <c r="C9" s="157">
        <v>387.8</v>
      </c>
      <c r="D9" s="157">
        <v>46.5</v>
      </c>
      <c r="E9" s="157">
        <v>5.18</v>
      </c>
      <c r="F9" s="157">
        <v>35.1</v>
      </c>
      <c r="G9" s="157">
        <v>289</v>
      </c>
      <c r="H9" s="157">
        <v>20.5</v>
      </c>
      <c r="I9" s="157">
        <v>3.78</v>
      </c>
    </row>
    <row r="10" spans="1:9" ht="10.15" customHeight="1">
      <c r="A10" s="7">
        <v>1997</v>
      </c>
      <c r="B10" s="157">
        <v>103.22</v>
      </c>
      <c r="C10" s="157">
        <v>331.2</v>
      </c>
      <c r="D10" s="157">
        <v>59.7</v>
      </c>
      <c r="E10" s="157">
        <v>4.8899999999999997</v>
      </c>
      <c r="F10" s="157">
        <v>28</v>
      </c>
      <c r="G10" s="157">
        <v>264.39999999999998</v>
      </c>
      <c r="H10" s="157">
        <v>20.100000000000001</v>
      </c>
      <c r="I10" s="157">
        <v>4.3</v>
      </c>
    </row>
    <row r="11" spans="1:9" ht="10.15" customHeight="1">
      <c r="A11" s="7">
        <v>1998</v>
      </c>
      <c r="B11" s="157">
        <v>74.97</v>
      </c>
      <c r="C11" s="157">
        <v>294.10000000000002</v>
      </c>
      <c r="D11" s="157">
        <v>46.5</v>
      </c>
      <c r="E11" s="157">
        <v>5.53</v>
      </c>
      <c r="F11" s="157">
        <v>24</v>
      </c>
      <c r="G11" s="157">
        <v>261.39999999999998</v>
      </c>
      <c r="H11" s="157">
        <v>21</v>
      </c>
      <c r="I11" s="157">
        <v>3.41</v>
      </c>
    </row>
    <row r="12" spans="1:9" ht="10.15" customHeight="1">
      <c r="A12" s="7">
        <v>1999</v>
      </c>
      <c r="B12" s="157">
        <v>71.38</v>
      </c>
      <c r="C12" s="157">
        <v>278.8</v>
      </c>
      <c r="D12" s="157">
        <v>48.8</v>
      </c>
      <c r="E12" s="157">
        <v>5.25</v>
      </c>
      <c r="F12" s="157">
        <v>22.8</v>
      </c>
      <c r="G12" s="157">
        <v>254.4</v>
      </c>
      <c r="H12" s="157">
        <v>17.399999999999999</v>
      </c>
      <c r="I12" s="157">
        <v>2.65</v>
      </c>
    </row>
    <row r="13" spans="1:9" ht="10.15" customHeight="1">
      <c r="A13" s="7">
        <v>2000</v>
      </c>
      <c r="B13" s="157">
        <v>82.29</v>
      </c>
      <c r="C13" s="157">
        <v>279</v>
      </c>
      <c r="D13" s="157">
        <v>51.2</v>
      </c>
      <c r="E13" s="157">
        <v>5</v>
      </c>
      <c r="F13" s="157">
        <v>20.6</v>
      </c>
      <c r="G13" s="157">
        <v>253.4</v>
      </c>
      <c r="H13" s="157">
        <v>18.5</v>
      </c>
      <c r="I13" s="157">
        <v>2.5499999999999998</v>
      </c>
    </row>
    <row r="14" spans="1:9" ht="10.15" customHeight="1">
      <c r="A14" s="7">
        <v>2001</v>
      </c>
      <c r="B14" s="157">
        <v>71.569999999999993</v>
      </c>
      <c r="C14" s="157">
        <v>271.14</v>
      </c>
      <c r="D14" s="157">
        <v>40.200000000000003</v>
      </c>
      <c r="E14" s="157">
        <v>4.37</v>
      </c>
      <c r="F14" s="157">
        <v>21.59</v>
      </c>
      <c r="G14" s="157" t="s">
        <v>376</v>
      </c>
      <c r="H14" s="157">
        <v>19.399999999999999</v>
      </c>
      <c r="I14" s="157">
        <v>2.36</v>
      </c>
    </row>
    <row r="15" spans="1:9" ht="10.15" customHeight="1">
      <c r="A15" s="7">
        <v>2002</v>
      </c>
      <c r="B15" s="157">
        <v>70.650000000000006</v>
      </c>
      <c r="C15" s="157">
        <v>310.01</v>
      </c>
      <c r="D15" s="157">
        <v>35.31</v>
      </c>
      <c r="E15" s="157">
        <v>4.5999999999999996</v>
      </c>
      <c r="F15" s="157">
        <v>20.53</v>
      </c>
      <c r="G15" s="157" t="s">
        <v>377</v>
      </c>
      <c r="H15" s="157">
        <v>19</v>
      </c>
      <c r="I15" s="157">
        <v>3.77</v>
      </c>
    </row>
    <row r="16" spans="1:9" ht="10.15" customHeight="1">
      <c r="A16" s="7">
        <v>2003</v>
      </c>
      <c r="B16" s="157">
        <v>80.73</v>
      </c>
      <c r="C16" s="157">
        <v>363.78</v>
      </c>
      <c r="D16" s="157">
        <v>37.58</v>
      </c>
      <c r="E16" s="157">
        <v>4.88</v>
      </c>
      <c r="F16" s="157">
        <v>23.39</v>
      </c>
      <c r="G16" s="157" t="s">
        <v>378</v>
      </c>
      <c r="H16" s="157">
        <v>15.9</v>
      </c>
      <c r="I16" s="157">
        <v>5.32</v>
      </c>
    </row>
    <row r="17" spans="1:12" ht="10.15" customHeight="1">
      <c r="A17" s="7">
        <v>2004</v>
      </c>
      <c r="B17" s="157">
        <v>130.22</v>
      </c>
      <c r="C17" s="157">
        <v>409.56</v>
      </c>
      <c r="D17" s="157">
        <v>47.53</v>
      </c>
      <c r="E17" s="157">
        <v>6.66</v>
      </c>
      <c r="F17" s="157">
        <v>40.29</v>
      </c>
      <c r="G17" s="157" t="s">
        <v>379</v>
      </c>
      <c r="H17" s="157">
        <v>21.5</v>
      </c>
      <c r="I17" s="157">
        <v>16.420000000000002</v>
      </c>
    </row>
    <row r="18" spans="1:12" ht="10.15" customHeight="1">
      <c r="A18" s="7">
        <v>2005</v>
      </c>
      <c r="B18" s="157">
        <v>167.09</v>
      </c>
      <c r="C18" s="157">
        <v>444.99</v>
      </c>
      <c r="D18" s="157">
        <v>62.68</v>
      </c>
      <c r="E18" s="157">
        <v>7.31</v>
      </c>
      <c r="F18" s="157">
        <v>44.24</v>
      </c>
      <c r="G18" s="157" t="s">
        <v>380</v>
      </c>
      <c r="H18" s="157">
        <v>32.700000000000003</v>
      </c>
      <c r="I18" s="157">
        <v>31.73</v>
      </c>
    </row>
    <row r="19" spans="1:12" ht="10.15" customHeight="1">
      <c r="A19" s="7">
        <v>2006</v>
      </c>
      <c r="B19" s="157">
        <v>305.29000000000002</v>
      </c>
      <c r="C19" s="157">
        <v>604.34</v>
      </c>
      <c r="D19" s="157">
        <v>148.75</v>
      </c>
      <c r="E19" s="157">
        <v>11.55</v>
      </c>
      <c r="F19" s="157">
        <v>58.5</v>
      </c>
      <c r="G19" s="157" t="s">
        <v>381</v>
      </c>
      <c r="H19" s="157">
        <v>37.4</v>
      </c>
      <c r="I19" s="157">
        <v>24.75</v>
      </c>
    </row>
    <row r="20" spans="1:12" ht="10.15" customHeight="1">
      <c r="A20" s="7">
        <v>2007</v>
      </c>
      <c r="B20" s="157">
        <v>323.25</v>
      </c>
      <c r="C20" s="157">
        <v>696.43</v>
      </c>
      <c r="D20" s="157">
        <v>147.24</v>
      </c>
      <c r="E20" s="157">
        <v>13.38</v>
      </c>
      <c r="F20" s="157">
        <v>118.41</v>
      </c>
      <c r="G20" s="157" t="s">
        <v>382</v>
      </c>
      <c r="H20" s="157">
        <v>39.840000000000003</v>
      </c>
      <c r="I20" s="157">
        <v>30.17</v>
      </c>
    </row>
    <row r="21" spans="1:12" ht="10.15" customHeight="1">
      <c r="A21" s="7">
        <v>2008</v>
      </c>
      <c r="B21" s="157">
        <v>315.32</v>
      </c>
      <c r="C21" s="157">
        <v>872.37</v>
      </c>
      <c r="D21" s="157">
        <v>84.82</v>
      </c>
      <c r="E21" s="157">
        <v>14.99</v>
      </c>
      <c r="F21" s="157">
        <v>94.56</v>
      </c>
      <c r="G21" s="157" t="s">
        <v>383</v>
      </c>
      <c r="H21" s="157">
        <v>57.5</v>
      </c>
      <c r="I21" s="157">
        <v>28.74</v>
      </c>
    </row>
    <row r="22" spans="1:12" ht="10.15" customHeight="1">
      <c r="A22" s="7">
        <v>2009</v>
      </c>
      <c r="B22" s="157">
        <v>234.22</v>
      </c>
      <c r="C22" s="157">
        <v>973.66</v>
      </c>
      <c r="D22" s="157">
        <v>75.25</v>
      </c>
      <c r="E22" s="157">
        <v>14.67</v>
      </c>
      <c r="F22" s="157">
        <v>78.3</v>
      </c>
      <c r="G22" s="157" t="s">
        <v>384</v>
      </c>
      <c r="H22" s="157">
        <v>43.78</v>
      </c>
      <c r="I22" s="157">
        <v>11.12</v>
      </c>
    </row>
    <row r="23" spans="1:12" ht="10.15" customHeight="1">
      <c r="A23" s="7">
        <v>2010</v>
      </c>
      <c r="B23" s="157">
        <v>341.98</v>
      </c>
      <c r="C23" s="157">
        <v>1226.6600000000001</v>
      </c>
      <c r="D23" s="157">
        <v>97.92</v>
      </c>
      <c r="E23" s="157">
        <v>20.190000000000001</v>
      </c>
      <c r="F23" s="157">
        <v>97.41</v>
      </c>
      <c r="G23" s="157" t="s">
        <v>385</v>
      </c>
      <c r="H23" s="157">
        <v>68.17</v>
      </c>
      <c r="I23" s="157">
        <v>15.8</v>
      </c>
    </row>
    <row r="24" spans="1:12" ht="10.15" customHeight="1">
      <c r="A24" s="7">
        <v>2011</v>
      </c>
      <c r="B24" s="157">
        <v>399.66</v>
      </c>
      <c r="C24" s="157">
        <v>1573.16</v>
      </c>
      <c r="D24" s="157">
        <v>99.36</v>
      </c>
      <c r="E24" s="157">
        <v>35.119999999999997</v>
      </c>
      <c r="F24" s="157">
        <v>108.76</v>
      </c>
      <c r="G24" s="157" t="s">
        <v>386</v>
      </c>
      <c r="H24" s="157">
        <v>167.79</v>
      </c>
      <c r="I24" s="157">
        <v>15.45</v>
      </c>
    </row>
    <row r="25" spans="1:12" ht="10.15" customHeight="1">
      <c r="A25" s="7">
        <v>2012</v>
      </c>
      <c r="B25" s="157">
        <v>360.59</v>
      </c>
      <c r="C25" s="157">
        <v>1668.86</v>
      </c>
      <c r="D25" s="157">
        <v>88.29</v>
      </c>
      <c r="E25" s="157">
        <v>31.15</v>
      </c>
      <c r="F25" s="157">
        <v>93.5</v>
      </c>
      <c r="G25" s="157" t="s">
        <v>387</v>
      </c>
      <c r="H25" s="157">
        <v>128.53</v>
      </c>
      <c r="I25" s="157">
        <v>12.74</v>
      </c>
    </row>
    <row r="26" spans="1:12" ht="10.15" customHeight="1">
      <c r="A26" s="7">
        <v>2013</v>
      </c>
      <c r="B26" s="157">
        <v>332.12</v>
      </c>
      <c r="C26" s="157">
        <v>1409.51</v>
      </c>
      <c r="D26" s="157">
        <v>86.59</v>
      </c>
      <c r="E26" s="157">
        <v>23.79</v>
      </c>
      <c r="F26" s="157">
        <v>97.12</v>
      </c>
      <c r="G26" s="157" t="s">
        <v>388</v>
      </c>
      <c r="H26" s="157">
        <v>135.36000000000001</v>
      </c>
      <c r="I26" s="157">
        <v>10.32</v>
      </c>
    </row>
    <row r="27" spans="1:12" ht="10.15" customHeight="1">
      <c r="A27" s="7">
        <v>2014</v>
      </c>
      <c r="B27" s="157">
        <v>311.26</v>
      </c>
      <c r="C27" s="157">
        <v>1266.06</v>
      </c>
      <c r="D27" s="157">
        <v>98.18</v>
      </c>
      <c r="E27" s="157">
        <v>19.079999999999998</v>
      </c>
      <c r="F27" s="157">
        <v>95.07</v>
      </c>
      <c r="G27" s="157" t="s">
        <v>389</v>
      </c>
      <c r="H27" s="157">
        <v>96.84</v>
      </c>
      <c r="I27" s="157">
        <v>11.393000000000001</v>
      </c>
    </row>
    <row r="28" spans="1:12" ht="10.15" customHeight="1">
      <c r="A28" s="7">
        <v>2015</v>
      </c>
      <c r="B28" s="157">
        <v>249.23</v>
      </c>
      <c r="C28" s="157">
        <v>1159.82</v>
      </c>
      <c r="D28" s="157">
        <v>87.47</v>
      </c>
      <c r="E28" s="157">
        <v>15.68</v>
      </c>
      <c r="F28" s="157">
        <v>80.900000000000006</v>
      </c>
      <c r="G28" s="157" t="s">
        <v>390</v>
      </c>
      <c r="H28" s="157">
        <v>55.21</v>
      </c>
      <c r="I28" s="157">
        <v>6.6520000000000001</v>
      </c>
      <c r="J28" s="10"/>
    </row>
    <row r="29" spans="1:12" ht="10.15" customHeight="1">
      <c r="A29" s="7">
        <v>2016</v>
      </c>
      <c r="B29" s="157">
        <v>220.59249999999997</v>
      </c>
      <c r="C29" s="157">
        <v>1248.1625000000001</v>
      </c>
      <c r="D29" s="157">
        <v>94.832499999999996</v>
      </c>
      <c r="E29" s="157">
        <v>17.14</v>
      </c>
      <c r="F29" s="157">
        <v>84.89</v>
      </c>
      <c r="G29" s="157" t="s">
        <v>391</v>
      </c>
      <c r="H29" s="157">
        <v>57.705833333333345</v>
      </c>
      <c r="I29" s="157">
        <v>6.4840833333333334</v>
      </c>
    </row>
    <row r="30" spans="1:12" s="10" customFormat="1" ht="10.9" customHeight="1">
      <c r="A30" s="16">
        <v>2017</v>
      </c>
      <c r="B30" s="257">
        <v>262.23837329982285</v>
      </c>
      <c r="C30" s="257">
        <v>1236.7815281880589</v>
      </c>
      <c r="D30" s="257">
        <v>123.36653957561612</v>
      </c>
      <c r="E30" s="257">
        <v>17.4989395256917</v>
      </c>
      <c r="F30" s="257">
        <v>102.77343493740241</v>
      </c>
      <c r="G30" s="257">
        <v>907.65283185066858</v>
      </c>
      <c r="H30" s="257">
        <f>AVERAGE(H31:H33)</f>
        <v>85.606666666666669</v>
      </c>
      <c r="I30" s="257">
        <f>AVERAGE(I31:I33)</f>
        <v>7.4719999999999995</v>
      </c>
      <c r="J30" s="3"/>
      <c r="K30" s="3"/>
      <c r="L30" s="3"/>
    </row>
    <row r="31" spans="1:12" s="10" customFormat="1" ht="10.9" customHeight="1">
      <c r="A31" s="12" t="s">
        <v>263</v>
      </c>
      <c r="B31" s="18">
        <v>259.75791781449993</v>
      </c>
      <c r="C31" s="18">
        <v>1191.113636363636</v>
      </c>
      <c r="D31" s="18">
        <v>122.48231060099998</v>
      </c>
      <c r="E31" s="18">
        <v>16.857045454545453</v>
      </c>
      <c r="F31" s="18">
        <v>100.93564213424999</v>
      </c>
      <c r="G31" s="18">
        <v>941.91548305749973</v>
      </c>
      <c r="H31" s="18">
        <v>80.819999999999993</v>
      </c>
      <c r="I31" s="18">
        <v>7.3049999999999997</v>
      </c>
      <c r="J31" s="3"/>
      <c r="K31" s="3"/>
      <c r="L31" s="3"/>
    </row>
    <row r="32" spans="1:12" s="10" customFormat="1" ht="10.9" customHeight="1">
      <c r="A32" s="12" t="s">
        <v>264</v>
      </c>
      <c r="B32" s="18">
        <v>269.50417459735002</v>
      </c>
      <c r="C32" s="18">
        <v>1234.3400000000001</v>
      </c>
      <c r="D32" s="18">
        <v>129.03682343667498</v>
      </c>
      <c r="E32" s="18">
        <v>17.939500000000002</v>
      </c>
      <c r="F32" s="18">
        <v>105.31167452382502</v>
      </c>
      <c r="G32" s="18">
        <v>884.11956798549977</v>
      </c>
      <c r="H32" s="18">
        <v>88.8</v>
      </c>
      <c r="I32" s="18">
        <v>7.6390000000000002</v>
      </c>
      <c r="J32" s="3"/>
      <c r="K32" s="3"/>
      <c r="L32" s="3"/>
    </row>
    <row r="33" spans="1:12" s="10" customFormat="1" ht="10.9" customHeight="1">
      <c r="A33" s="12" t="s">
        <v>265</v>
      </c>
      <c r="B33" s="18">
        <v>264.0597842658695</v>
      </c>
      <c r="C33" s="18">
        <v>1231.0934782608692</v>
      </c>
      <c r="D33" s="18">
        <v>126.27814366726084</v>
      </c>
      <c r="E33" s="18">
        <v>17.630652173913042</v>
      </c>
      <c r="F33" s="18">
        <v>103.29678763417394</v>
      </c>
      <c r="G33" s="18">
        <v>899.54269463586957</v>
      </c>
      <c r="H33" s="18">
        <v>87.2</v>
      </c>
      <c r="I33" s="18" t="s">
        <v>398</v>
      </c>
      <c r="J33" s="3"/>
      <c r="K33" s="3"/>
      <c r="L33" s="3"/>
    </row>
    <row r="34" spans="1:12" s="10" customFormat="1" ht="10.9" customHeight="1">
      <c r="A34" s="12" t="s">
        <v>372</v>
      </c>
      <c r="B34" s="18">
        <v>258.52855227389477</v>
      </c>
      <c r="C34" s="18">
        <v>1266.4105263157892</v>
      </c>
      <c r="D34" s="18">
        <v>119.32105392089474</v>
      </c>
      <c r="E34" s="18">
        <v>18.05</v>
      </c>
      <c r="F34" s="18">
        <v>101.58439858976314</v>
      </c>
      <c r="G34" s="18">
        <v>906.63565449947362</v>
      </c>
      <c r="H34" s="18" t="s">
        <v>398</v>
      </c>
      <c r="I34" s="18" t="s">
        <v>398</v>
      </c>
      <c r="J34" s="3"/>
      <c r="K34" s="3"/>
      <c r="L34" s="3"/>
    </row>
    <row r="36" spans="1:12" s="254" customFormat="1" ht="9" customHeight="1">
      <c r="A36" s="253" t="s">
        <v>321</v>
      </c>
      <c r="B36" s="253"/>
      <c r="C36" s="253"/>
      <c r="D36" s="253"/>
      <c r="E36" s="253"/>
      <c r="F36" s="253"/>
      <c r="G36" s="253"/>
      <c r="H36" s="253"/>
      <c r="I36" s="253"/>
    </row>
    <row r="37" spans="1:12" s="254" customFormat="1" ht="9" customHeight="1">
      <c r="A37" s="255" t="s">
        <v>322</v>
      </c>
      <c r="B37" s="255"/>
      <c r="C37" s="255"/>
      <c r="D37" s="255"/>
      <c r="E37" s="255"/>
      <c r="F37" s="255"/>
      <c r="G37" s="255"/>
      <c r="H37" s="255"/>
      <c r="I37" s="255"/>
    </row>
    <row r="38" spans="1:12" s="254" customFormat="1" ht="9" customHeight="1">
      <c r="A38" s="255" t="s">
        <v>323</v>
      </c>
      <c r="B38" s="255"/>
      <c r="C38" s="255"/>
      <c r="D38" s="255"/>
      <c r="E38" s="255"/>
      <c r="F38" s="255"/>
      <c r="G38" s="255"/>
      <c r="H38" s="255"/>
      <c r="I38" s="255"/>
    </row>
    <row r="39" spans="1:12" s="254" customFormat="1" ht="9" customHeight="1">
      <c r="A39" s="256" t="s">
        <v>324</v>
      </c>
      <c r="B39" s="256"/>
      <c r="C39" s="256"/>
      <c r="D39" s="256"/>
      <c r="E39" s="256"/>
      <c r="F39" s="256"/>
      <c r="G39" s="256"/>
      <c r="H39" s="256"/>
      <c r="I39" s="256"/>
    </row>
  </sheetData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K53"/>
  <sheetViews>
    <sheetView zoomScale="115" zoomScaleNormal="115" workbookViewId="0">
      <selection activeCell="D38" sqref="D38"/>
    </sheetView>
  </sheetViews>
  <sheetFormatPr baseColWidth="10" defaultColWidth="11.5703125" defaultRowHeight="12"/>
  <cols>
    <col min="1" max="1" width="17" style="10" customWidth="1"/>
    <col min="2" max="5" width="17.7109375" style="18" customWidth="1"/>
    <col min="6" max="11" width="17.7109375" style="12" customWidth="1"/>
    <col min="12" max="16384" width="11.5703125" style="10"/>
  </cols>
  <sheetData>
    <row r="1" spans="1:11" ht="15">
      <c r="A1" s="34" t="s">
        <v>232</v>
      </c>
    </row>
    <row r="2" spans="1:11" ht="15">
      <c r="A2" s="34" t="s">
        <v>149</v>
      </c>
    </row>
    <row r="3" spans="1:11">
      <c r="A3" s="33" t="s">
        <v>86</v>
      </c>
      <c r="G3" s="28"/>
      <c r="H3" s="28"/>
    </row>
    <row r="4" spans="1:11">
      <c r="A4" s="58"/>
      <c r="G4" s="28"/>
      <c r="H4" s="28"/>
    </row>
    <row r="6" spans="1:11">
      <c r="E6" s="12"/>
    </row>
    <row r="7" spans="1:11">
      <c r="A7" s="186" t="s">
        <v>234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1414622.5998</v>
      </c>
      <c r="C8" s="36">
        <v>2037639.677724174</v>
      </c>
      <c r="D8" s="36">
        <v>2682789.5075251227</v>
      </c>
      <c r="E8" s="36">
        <v>2917749.7190824146</v>
      </c>
      <c r="F8" s="36">
        <v>2885886.5143818362</v>
      </c>
      <c r="G8" s="36">
        <v>2599069.3519712551</v>
      </c>
      <c r="H8" s="36">
        <v>1825852.0229200001</v>
      </c>
      <c r="I8" s="36">
        <v>1957001.2064799997</v>
      </c>
      <c r="J8" s="36">
        <f>'08.2 TRANSF. CANON'!J6+'08.3 REGALIAS MINERAS'!J7+'08.4 DER. VIGENCIA PENALIDAD'!J8</f>
        <v>1553579.1421999999</v>
      </c>
      <c r="K8" s="36">
        <f>'08.2 TRANSF. CANON'!K6+'08.3 REGALIAS MINERAS'!K7+'08.4 DER. VIGENCIA PENALIDAD'!K8</f>
        <v>150403.53519999998</v>
      </c>
    </row>
    <row r="9" spans="1:11">
      <c r="A9" s="33" t="s">
        <v>88</v>
      </c>
      <c r="B9" s="36">
        <v>1639695237.9955001</v>
      </c>
      <c r="C9" s="36">
        <v>1332321905.4593287</v>
      </c>
      <c r="D9" s="36">
        <v>864662329.54954934</v>
      </c>
      <c r="E9" s="36">
        <v>794731907.03502786</v>
      </c>
      <c r="F9" s="36">
        <v>770582075.2986815</v>
      </c>
      <c r="G9" s="36">
        <v>1015864460.7110069</v>
      </c>
      <c r="H9" s="36">
        <v>1019235893.7081801</v>
      </c>
      <c r="I9" s="36">
        <v>748108985.37879992</v>
      </c>
      <c r="J9" s="36">
        <f>'08.2 TRANSF. CANON'!J7+'08.3 REGALIAS MINERAS'!J8+'08.4 DER. VIGENCIA PENALIDAD'!J9</f>
        <v>397241204.42621374</v>
      </c>
      <c r="K9" s="36">
        <f>'08.2 TRANSF. CANON'!K7+'08.3 REGALIAS MINERAS'!K8+'08.4 DER. VIGENCIA PENALIDAD'!K9</f>
        <v>41359928.049000002</v>
      </c>
    </row>
    <row r="10" spans="1:11">
      <c r="A10" s="33" t="s">
        <v>89</v>
      </c>
      <c r="B10" s="36">
        <v>30546062.279300001</v>
      </c>
      <c r="C10" s="36">
        <v>32235283.902984001</v>
      </c>
      <c r="D10" s="36">
        <v>17362096.381994702</v>
      </c>
      <c r="E10" s="36">
        <v>7456590.0871504145</v>
      </c>
      <c r="F10" s="36">
        <v>10352473.908096461</v>
      </c>
      <c r="G10" s="36">
        <v>16258265.793091137</v>
      </c>
      <c r="H10" s="36">
        <v>23194328.631980002</v>
      </c>
      <c r="I10" s="36">
        <v>12359816.467359999</v>
      </c>
      <c r="J10" s="36">
        <f>'08.2 TRANSF. CANON'!J8+'08.3 REGALIAS MINERAS'!J9+'08.4 DER. VIGENCIA PENALIDAD'!J10</f>
        <v>21528301.033251449</v>
      </c>
      <c r="K10" s="36">
        <f>'08.2 TRANSF. CANON'!K8+'08.3 REGALIAS MINERAS'!K9+'08.4 DER. VIGENCIA PENALIDAD'!K10</f>
        <v>3663112.3481999999</v>
      </c>
    </row>
    <row r="11" spans="1:11">
      <c r="A11" s="33" t="s">
        <v>90</v>
      </c>
      <c r="B11" s="36">
        <v>184005165.75759998</v>
      </c>
      <c r="C11" s="36">
        <v>501658386.51776475</v>
      </c>
      <c r="D11" s="36">
        <v>581694791.77875829</v>
      </c>
      <c r="E11" s="36">
        <v>412482426.79868722</v>
      </c>
      <c r="F11" s="36">
        <v>743425104.30328166</v>
      </c>
      <c r="G11" s="36">
        <v>834558660.0002594</v>
      </c>
      <c r="H11" s="36">
        <v>495471646.73208004</v>
      </c>
      <c r="I11" s="36">
        <v>465207945.24327993</v>
      </c>
      <c r="J11" s="36">
        <f>'08.2 TRANSF. CANON'!J9+'08.3 REGALIAS MINERAS'!J10+'08.4 DER. VIGENCIA PENALIDAD'!J11</f>
        <v>399551676.75120962</v>
      </c>
      <c r="K11" s="36">
        <f>'08.2 TRANSF. CANON'!K9+'08.3 REGALIAS MINERAS'!K10+'08.4 DER. VIGENCIA PENALIDAD'!K11</f>
        <v>94561786.03140001</v>
      </c>
    </row>
    <row r="12" spans="1:11">
      <c r="A12" s="33" t="s">
        <v>91</v>
      </c>
      <c r="B12" s="36">
        <v>28932163.848300003</v>
      </c>
      <c r="C12" s="36">
        <v>51057776.673486635</v>
      </c>
      <c r="D12" s="36">
        <v>20169722.284334257</v>
      </c>
      <c r="E12" s="36">
        <v>56291528.187267631</v>
      </c>
      <c r="F12" s="36">
        <v>93335995.644704983</v>
      </c>
      <c r="G12" s="36">
        <v>103933365.26069061</v>
      </c>
      <c r="H12" s="36">
        <v>35571156.517959997</v>
      </c>
      <c r="I12" s="36">
        <v>22621632.429839998</v>
      </c>
      <c r="J12" s="36">
        <f>'08.2 TRANSF. CANON'!J10+'08.3 REGALIAS MINERAS'!J11+'08.4 DER. VIGENCIA PENALIDAD'!J12</f>
        <v>39934274.274011515</v>
      </c>
      <c r="K12" s="36">
        <f>'08.2 TRANSF. CANON'!K10+'08.3 REGALIAS MINERAS'!K11+'08.4 DER. VIGENCIA PENALIDAD'!K12</f>
        <v>9402554.5606000014</v>
      </c>
    </row>
    <row r="13" spans="1:11">
      <c r="A13" s="33" t="s">
        <v>92</v>
      </c>
      <c r="B13" s="36">
        <v>595177993.87389994</v>
      </c>
      <c r="C13" s="36">
        <v>197276723.27377081</v>
      </c>
      <c r="D13" s="36">
        <v>256033968.55698672</v>
      </c>
      <c r="E13" s="36">
        <v>483863876.18651074</v>
      </c>
      <c r="F13" s="36">
        <v>522692115.35276073</v>
      </c>
      <c r="G13" s="36">
        <v>609316360.66507769</v>
      </c>
      <c r="H13" s="36">
        <v>629747254.67443991</v>
      </c>
      <c r="I13" s="36">
        <v>411623262.44224</v>
      </c>
      <c r="J13" s="36">
        <f>'08.2 TRANSF. CANON'!J11+'08.3 REGALIAS MINERAS'!J12+'08.4 DER. VIGENCIA PENALIDAD'!J13</f>
        <v>278735159.7598567</v>
      </c>
      <c r="K13" s="36">
        <f>'08.2 TRANSF. CANON'!K11+'08.3 REGALIAS MINERAS'!K12+'08.4 DER. VIGENCIA PENALIDAD'!K13</f>
        <v>25462570.458600003</v>
      </c>
    </row>
    <row r="14" spans="1:11">
      <c r="A14" s="33" t="s">
        <v>93</v>
      </c>
      <c r="B14" s="36">
        <v>10757.711800000001</v>
      </c>
      <c r="C14" s="36">
        <v>13186.780776316482</v>
      </c>
      <c r="D14" s="36">
        <v>11277.203526444284</v>
      </c>
      <c r="E14" s="36">
        <v>22442.175658171251</v>
      </c>
      <c r="F14" s="36">
        <v>5142.9157128230454</v>
      </c>
      <c r="G14" s="36">
        <v>8691.0249344109852</v>
      </c>
      <c r="H14" s="36">
        <v>17994.093239999998</v>
      </c>
      <c r="I14" s="36">
        <v>16281.536479999999</v>
      </c>
      <c r="J14" s="36">
        <f>'08.2 TRANSF. CANON'!J12+'08.3 REGALIAS MINERAS'!J13+'08.4 DER. VIGENCIA PENALIDAD'!J14</f>
        <v>33929.913199999995</v>
      </c>
      <c r="K14" s="36">
        <f>'08.2 TRANSF. CANON'!K12+'08.3 REGALIAS MINERAS'!K13+'08.4 DER. VIGENCIA PENALIDAD'!K14</f>
        <v>733.5</v>
      </c>
    </row>
    <row r="15" spans="1:11">
      <c r="A15" s="33" t="s">
        <v>94</v>
      </c>
      <c r="B15" s="36">
        <v>279368425.94409996</v>
      </c>
      <c r="C15" s="36">
        <v>250741998.31695116</v>
      </c>
      <c r="D15" s="36">
        <v>143603003.3838864</v>
      </c>
      <c r="E15" s="36">
        <v>130630809.76498613</v>
      </c>
      <c r="F15" s="36">
        <v>219739294.43000156</v>
      </c>
      <c r="G15" s="36">
        <v>396420696.80841982</v>
      </c>
      <c r="H15" s="36">
        <v>68682450.3002</v>
      </c>
      <c r="I15" s="36">
        <v>150877029.19295999</v>
      </c>
      <c r="J15" s="36">
        <f>'08.2 TRANSF. CANON'!J13+'08.3 REGALIAS MINERAS'!J14+'08.4 DER. VIGENCIA PENALIDAD'!J15</f>
        <v>174060577.87575829</v>
      </c>
      <c r="K15" s="36">
        <f>'08.2 TRANSF. CANON'!K13+'08.3 REGALIAS MINERAS'!K14+'08.4 DER. VIGENCIA PENALIDAD'!K15</f>
        <v>49179018.926799998</v>
      </c>
    </row>
    <row r="16" spans="1:11">
      <c r="A16" s="33" t="s">
        <v>95</v>
      </c>
      <c r="B16" s="36">
        <v>51113647.882200003</v>
      </c>
      <c r="C16" s="36">
        <v>67356765.200979695</v>
      </c>
      <c r="D16" s="36">
        <v>29419025.851064824</v>
      </c>
      <c r="E16" s="36">
        <v>22869908.83790103</v>
      </c>
      <c r="F16" s="36">
        <v>37913552.780751623</v>
      </c>
      <c r="G16" s="36">
        <v>33372077.099185344</v>
      </c>
      <c r="H16" s="36">
        <v>24907916.53678</v>
      </c>
      <c r="I16" s="36">
        <v>18203655.44184</v>
      </c>
      <c r="J16" s="36">
        <f>'08.2 TRANSF. CANON'!J14+'08.3 REGALIAS MINERAS'!J15+'08.4 DER. VIGENCIA PENALIDAD'!J16</f>
        <v>15202766.473095506</v>
      </c>
      <c r="K16" s="36">
        <f>'08.2 TRANSF. CANON'!K14+'08.3 REGALIAS MINERAS'!K15+'08.4 DER. VIGENCIA PENALIDAD'!K16</f>
        <v>2754845.9213999999</v>
      </c>
    </row>
    <row r="17" spans="1:11">
      <c r="A17" s="33" t="s">
        <v>96</v>
      </c>
      <c r="B17" s="36">
        <v>15389907.5494</v>
      </c>
      <c r="C17" s="36">
        <v>12124101.277941577</v>
      </c>
      <c r="D17" s="36">
        <v>4938485.7320551425</v>
      </c>
      <c r="E17" s="36">
        <v>4586447.4102538563</v>
      </c>
      <c r="F17" s="36">
        <v>8485729.9313526191</v>
      </c>
      <c r="G17" s="36">
        <v>7778782.4031547066</v>
      </c>
      <c r="H17" s="36">
        <v>5030770.7491999995</v>
      </c>
      <c r="I17" s="36">
        <v>4481267.1912000002</v>
      </c>
      <c r="J17" s="36">
        <f>'08.2 TRANSF. CANON'!J15+'08.3 REGALIAS MINERAS'!J16+'08.4 DER. VIGENCIA PENALIDAD'!J17</f>
        <v>5384865.3130587833</v>
      </c>
      <c r="K17" s="36">
        <f>'08.2 TRANSF. CANON'!K15+'08.3 REGALIAS MINERAS'!K16+'08.4 DER. VIGENCIA PENALIDAD'!K17</f>
        <v>1646712.77</v>
      </c>
    </row>
    <row r="18" spans="1:11">
      <c r="A18" s="33" t="s">
        <v>97</v>
      </c>
      <c r="B18" s="36">
        <v>76905707.542599991</v>
      </c>
      <c r="C18" s="36">
        <v>83369188.034479722</v>
      </c>
      <c r="D18" s="36">
        <v>121588575.0359932</v>
      </c>
      <c r="E18" s="36">
        <v>83859562.307208538</v>
      </c>
      <c r="F18" s="36">
        <v>235060437.44280097</v>
      </c>
      <c r="G18" s="36">
        <v>401195537.72356755</v>
      </c>
      <c r="H18" s="36">
        <v>230490249.6651406</v>
      </c>
      <c r="I18" s="36">
        <v>288055484.15719998</v>
      </c>
      <c r="J18" s="36">
        <f>'08.2 TRANSF. CANON'!J16+'08.3 REGALIAS MINERAS'!J17+'08.4 DER. VIGENCIA PENALIDAD'!J18</f>
        <v>73677188.644798443</v>
      </c>
      <c r="K18" s="36">
        <f>'08.2 TRANSF. CANON'!K16+'08.3 REGALIAS MINERAS'!K17+'08.4 DER. VIGENCIA PENALIDAD'!K18</f>
        <v>6573829.0387999993</v>
      </c>
    </row>
    <row r="19" spans="1:11">
      <c r="A19" s="33" t="s">
        <v>98</v>
      </c>
      <c r="B19" s="36">
        <v>155947579.30630001</v>
      </c>
      <c r="C19" s="36">
        <v>155734539.65298778</v>
      </c>
      <c r="D19" s="36">
        <v>63676951.813635752</v>
      </c>
      <c r="E19" s="36">
        <v>104704001.50625034</v>
      </c>
      <c r="F19" s="36">
        <v>136496760.66062248</v>
      </c>
      <c r="G19" s="36">
        <v>129925948.67495766</v>
      </c>
      <c r="H19" s="36">
        <v>93695808.049779996</v>
      </c>
      <c r="I19" s="36">
        <v>45498783.514799997</v>
      </c>
      <c r="J19" s="36">
        <f>'08.2 TRANSF. CANON'!J17+'08.3 REGALIAS MINERAS'!J18+'08.4 DER. VIGENCIA PENALIDAD'!J19</f>
        <v>60847155.913522385</v>
      </c>
      <c r="K19" s="36">
        <f>'08.2 TRANSF. CANON'!K17+'08.3 REGALIAS MINERAS'!K18+'08.4 DER. VIGENCIA PENALIDAD'!K19</f>
        <v>16528558.964600001</v>
      </c>
    </row>
    <row r="20" spans="1:11">
      <c r="A20" s="33" t="s">
        <v>99</v>
      </c>
      <c r="B20" s="36">
        <v>308331506.80979997</v>
      </c>
      <c r="C20" s="36">
        <v>298011458.98555273</v>
      </c>
      <c r="D20" s="36">
        <v>408525372.08038211</v>
      </c>
      <c r="E20" s="36">
        <v>475092520.04335213</v>
      </c>
      <c r="F20" s="36">
        <v>533515484.93588352</v>
      </c>
      <c r="G20" s="36">
        <v>607324121.99845195</v>
      </c>
      <c r="H20" s="36">
        <v>601975758.16471994</v>
      </c>
      <c r="I20" s="36">
        <v>408796725.38536</v>
      </c>
      <c r="J20" s="36">
        <f>'08.2 TRANSF. CANON'!J18+'08.3 REGALIAS MINERAS'!J19+'08.4 DER. VIGENCIA PENALIDAD'!J20</f>
        <v>310235381.18455046</v>
      </c>
      <c r="K20" s="36">
        <f>'08.2 TRANSF. CANON'!K18+'08.3 REGALIAS MINERAS'!K19+'08.4 DER. VIGENCIA PENALIDAD'!K20</f>
        <v>26890116.025999997</v>
      </c>
    </row>
    <row r="21" spans="1:11">
      <c r="A21" s="33" t="s">
        <v>100</v>
      </c>
      <c r="B21" s="36">
        <v>599083.25780000002</v>
      </c>
      <c r="C21" s="36">
        <v>1059665.7928002398</v>
      </c>
      <c r="D21" s="36">
        <v>1697802.6951710866</v>
      </c>
      <c r="E21" s="36">
        <v>1663173.2381679008</v>
      </c>
      <c r="F21" s="36">
        <v>2417239.194722211</v>
      </c>
      <c r="G21" s="36">
        <v>2208583.4198764423</v>
      </c>
      <c r="H21" s="36">
        <v>1739908.2035400001</v>
      </c>
      <c r="I21" s="36">
        <v>2045578.206</v>
      </c>
      <c r="J21" s="36">
        <f>'08.2 TRANSF. CANON'!J19+'08.3 REGALIAS MINERAS'!J20+'08.4 DER. VIGENCIA PENALIDAD'!J21</f>
        <v>2970444.1677999999</v>
      </c>
      <c r="K21" s="36">
        <f>'08.2 TRANSF. CANON'!K19+'08.3 REGALIAS MINERAS'!K20+'08.4 DER. VIGENCIA PENALIDAD'!K21</f>
        <v>265901.08499999996</v>
      </c>
    </row>
    <row r="22" spans="1:11">
      <c r="A22" s="33" t="s">
        <v>101</v>
      </c>
      <c r="B22" s="36">
        <v>251909596.25</v>
      </c>
      <c r="C22" s="36">
        <v>233783431.72630557</v>
      </c>
      <c r="D22" s="36">
        <v>95008445.068673864</v>
      </c>
      <c r="E22" s="36">
        <v>117783126.9414579</v>
      </c>
      <c r="F22" s="36">
        <v>186330859.10603899</v>
      </c>
      <c r="G22" s="36">
        <v>199901479.13317117</v>
      </c>
      <c r="H22" s="36">
        <v>145750026.01084</v>
      </c>
      <c r="I22" s="36">
        <v>91464145.697760001</v>
      </c>
      <c r="J22" s="36">
        <f>'08.2 TRANSF. CANON'!J20+'08.3 REGALIAS MINERAS'!J21+'08.4 DER. VIGENCIA PENALIDAD'!J22</f>
        <v>87032168.288113415</v>
      </c>
      <c r="K22" s="36">
        <f>'08.2 TRANSF. CANON'!K20+'08.3 REGALIAS MINERAS'!K21+'08.4 DER. VIGENCIA PENALIDAD'!K22</f>
        <v>20570348.9494</v>
      </c>
    </row>
    <row r="23" spans="1:11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f>'08.2 TRANSF. CANON'!J21+'08.3 REGALIAS MINERAS'!J22+'08.4 DER. VIGENCIA PENALIDAD'!J23</f>
        <v>105507.45499999999</v>
      </c>
      <c r="K23" s="36">
        <f>'08.2 TRANSF. CANON'!K21+'08.3 REGALIAS MINERAS'!K22+'08.4 DER. VIGENCIA PENALIDAD'!K23</f>
        <v>0</v>
      </c>
    </row>
    <row r="24" spans="1:11">
      <c r="A24" s="33" t="s">
        <v>103</v>
      </c>
      <c r="B24" s="36">
        <v>1453939.7741999999</v>
      </c>
      <c r="C24" s="36">
        <v>1551357.1201049828</v>
      </c>
      <c r="D24" s="36">
        <v>1859395.4470035345</v>
      </c>
      <c r="E24" s="36">
        <v>1986445.1567431935</v>
      </c>
      <c r="F24" s="36">
        <v>2207435.8189031449</v>
      </c>
      <c r="G24" s="36">
        <v>3050291.1766951731</v>
      </c>
      <c r="H24" s="36">
        <v>5120161.9310600003</v>
      </c>
      <c r="I24" s="36">
        <v>4484740.0181599995</v>
      </c>
      <c r="J24" s="36">
        <f>'08.2 TRANSF. CANON'!J22+'08.3 REGALIAS MINERAS'!J23+'08.4 DER. VIGENCIA PENALIDAD'!J24</f>
        <v>7070181.0129999993</v>
      </c>
      <c r="K24" s="36">
        <f>'08.2 TRANSF. CANON'!K22+'08.3 REGALIAS MINERAS'!K23+'08.4 DER. VIGENCIA PENALIDAD'!K24</f>
        <v>119655.36599999999</v>
      </c>
    </row>
    <row r="25" spans="1:11">
      <c r="A25" s="33" t="s">
        <v>104</v>
      </c>
      <c r="B25" s="36">
        <v>586127658.2802</v>
      </c>
      <c r="C25" s="36">
        <v>319895057.51610309</v>
      </c>
      <c r="D25" s="36">
        <v>446120182.9646666</v>
      </c>
      <c r="E25" s="36">
        <v>345257084.74441558</v>
      </c>
      <c r="F25" s="36">
        <v>500118580.71051222</v>
      </c>
      <c r="G25" s="36">
        <v>421321618.06921977</v>
      </c>
      <c r="H25" s="36">
        <v>362196812.37268001</v>
      </c>
      <c r="I25" s="36">
        <v>303773208.22975999</v>
      </c>
      <c r="J25" s="36">
        <f>'08.2 TRANSF. CANON'!J23+'08.3 REGALIAS MINERAS'!J24+'08.4 DER. VIGENCIA PENALIDAD'!J25</f>
        <v>225809459.89780262</v>
      </c>
      <c r="K25" s="36">
        <f>'08.2 TRANSF. CANON'!K23+'08.3 REGALIAS MINERAS'!K24+'08.4 DER. VIGENCIA PENALIDAD'!K25</f>
        <v>17733670.231800001</v>
      </c>
    </row>
    <row r="26" spans="1:11">
      <c r="A26" s="33" t="s">
        <v>105</v>
      </c>
      <c r="B26" s="36">
        <v>451362728.24669999</v>
      </c>
      <c r="C26" s="36">
        <v>438974377.01479346</v>
      </c>
      <c r="D26" s="36">
        <v>147895217.47337314</v>
      </c>
      <c r="E26" s="36">
        <v>206278602.87626642</v>
      </c>
      <c r="F26" s="36">
        <v>261270046.13078004</v>
      </c>
      <c r="G26" s="36">
        <v>227450185.27691138</v>
      </c>
      <c r="H26" s="36">
        <v>128872727.13410001</v>
      </c>
      <c r="I26" s="36">
        <v>85954084.441439986</v>
      </c>
      <c r="J26" s="36">
        <f>'08.2 TRANSF. CANON'!J24+'08.3 REGALIAS MINERAS'!J25+'08.4 DER. VIGENCIA PENALIDAD'!J26</f>
        <v>43139785.983637348</v>
      </c>
      <c r="K26" s="36">
        <f>'08.2 TRANSF. CANON'!K24+'08.3 REGALIAS MINERAS'!K25+'08.4 DER. VIGENCIA PENALIDAD'!K26</f>
        <v>12558173.287999999</v>
      </c>
    </row>
    <row r="27" spans="1:11">
      <c r="A27" s="33" t="s">
        <v>106</v>
      </c>
      <c r="B27" s="36">
        <v>3687658.5786000001</v>
      </c>
      <c r="C27" s="36">
        <v>5412573.3953502765</v>
      </c>
      <c r="D27" s="36">
        <v>5377922.3562381808</v>
      </c>
      <c r="E27" s="36">
        <v>5306423.1324795112</v>
      </c>
      <c r="F27" s="36">
        <v>5455625.2764978996</v>
      </c>
      <c r="G27" s="36">
        <v>6632227.9950636607</v>
      </c>
      <c r="H27" s="36">
        <v>12665687.461540002</v>
      </c>
      <c r="I27" s="36">
        <v>11693265.65992</v>
      </c>
      <c r="J27" s="36">
        <f>'08.2 TRANSF. CANON'!J25+'08.3 REGALIAS MINERAS'!J26+'08.4 DER. VIGENCIA PENALIDAD'!J27</f>
        <v>40099774.299650505</v>
      </c>
      <c r="K27" s="36">
        <f>'08.2 TRANSF. CANON'!K25+'08.3 REGALIAS MINERAS'!K26+'08.4 DER. VIGENCIA PENALIDAD'!K27</f>
        <v>760832.56679999991</v>
      </c>
    </row>
    <row r="28" spans="1:11">
      <c r="A28" s="33" t="s">
        <v>107</v>
      </c>
      <c r="B28" s="36">
        <v>187761005.57690001</v>
      </c>
      <c r="C28" s="36">
        <v>241942667.53183195</v>
      </c>
      <c r="D28" s="36">
        <v>293447473.11829656</v>
      </c>
      <c r="E28" s="36">
        <v>260812911.4911198</v>
      </c>
      <c r="F28" s="36">
        <v>397361014.50526154</v>
      </c>
      <c r="G28" s="36">
        <v>377115469.72351629</v>
      </c>
      <c r="H28" s="36">
        <v>275624663.42460001</v>
      </c>
      <c r="I28" s="36">
        <v>237485100.12136</v>
      </c>
      <c r="J28" s="36">
        <f>'08.2 TRANSF. CANON'!J26+'08.3 REGALIAS MINERAS'!J27+'08.4 DER. VIGENCIA PENALIDAD'!J28</f>
        <v>122134194.42960674</v>
      </c>
      <c r="K28" s="36">
        <f>'08.2 TRANSF. CANON'!K26+'08.3 REGALIAS MINERAS'!K27+'08.4 DER. VIGENCIA PENALIDAD'!K28</f>
        <v>19215533.848666001</v>
      </c>
    </row>
    <row r="29" spans="1:11">
      <c r="A29" s="33" t="s">
        <v>108</v>
      </c>
      <c r="B29" s="36">
        <v>1132844.8647</v>
      </c>
      <c r="C29" s="36">
        <v>1527023.8140482651</v>
      </c>
      <c r="D29" s="36">
        <v>1192003.3957302771</v>
      </c>
      <c r="E29" s="36">
        <v>1383843.2131051037</v>
      </c>
      <c r="F29" s="36">
        <v>1561706.4410984239</v>
      </c>
      <c r="G29" s="36">
        <v>2013543.8280217585</v>
      </c>
      <c r="H29" s="36">
        <v>1576367.9918800001</v>
      </c>
      <c r="I29" s="36">
        <v>3115735.1436799997</v>
      </c>
      <c r="J29" s="36">
        <f>'08.2 TRANSF. CANON'!J27+'08.3 REGALIAS MINERAS'!J28+'08.4 DER. VIGENCIA PENALIDAD'!J29</f>
        <v>2559411.0832000002</v>
      </c>
      <c r="K29" s="36">
        <f>'08.2 TRANSF. CANON'!K27+'08.3 REGALIAS MINERAS'!K28+'08.4 DER. VIGENCIA PENALIDAD'!K29</f>
        <v>137223.22</v>
      </c>
    </row>
    <row r="30" spans="1:11">
      <c r="A30" s="33" t="s">
        <v>109</v>
      </c>
      <c r="B30" s="36">
        <v>881815168.60259998</v>
      </c>
      <c r="C30" s="36">
        <v>799467984.10479236</v>
      </c>
      <c r="D30" s="36">
        <v>351246840.4315868</v>
      </c>
      <c r="E30" s="36">
        <v>278801911.78170145</v>
      </c>
      <c r="F30" s="36">
        <v>459989093.80042839</v>
      </c>
      <c r="G30" s="36">
        <v>386564323.60621232</v>
      </c>
      <c r="H30" s="36">
        <v>304535228.34421998</v>
      </c>
      <c r="I30" s="36">
        <v>279236762.76184005</v>
      </c>
      <c r="J30" s="36">
        <f>'08.2 TRANSF. CANON'!J28+'08.3 REGALIAS MINERAS'!J29+'08.4 DER. VIGENCIA PENALIDAD'!J30</f>
        <v>214765362.31498647</v>
      </c>
      <c r="K30" s="36">
        <f>'08.2 TRANSF. CANON'!K28+'08.3 REGALIAS MINERAS'!K29+'08.4 DER. VIGENCIA PENALIDAD'!K30</f>
        <v>17085259.951400001</v>
      </c>
    </row>
    <row r="31" spans="1:11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f>'08.2 TRANSF. CANON'!J29+'08.3 REGALIAS MINERAS'!J30+'08.4 DER. VIGENCIA PENALIDAD'!J31</f>
        <v>68215.5</v>
      </c>
      <c r="K31" s="36">
        <f>'08.2 TRANSF. CANON'!K29+'08.3 REGALIAS MINERAS'!K30+'08.4 DER. VIGENCIA PENALIDAD'!K31</f>
        <v>24776</v>
      </c>
    </row>
    <row r="32" spans="1:11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f>'08.2 TRANSF. CANON'!J30+'08.3 REGALIAS MINERAS'!J31+'08.4 DER. VIGENCIA PENALIDAD'!J32</f>
        <v>20881.832200000001</v>
      </c>
      <c r="K32" s="36">
        <f>'08.2 TRANSF. CANON'!K30+'08.3 REGALIAS MINERAS'!K31+'08.4 DER. VIGENCIA PENALIDAD'!K32</f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  <c r="J33" s="10"/>
      <c r="K33" s="10"/>
    </row>
    <row r="34" spans="1:11">
      <c r="A34" s="35" t="s">
        <v>112</v>
      </c>
      <c r="B34" s="37">
        <f t="shared" ref="B34:H34" si="0">SUM(B8:B32)</f>
        <v>5733006464.1572008</v>
      </c>
      <c r="C34" s="37">
        <f t="shared" si="0"/>
        <v>5028011252.9445906</v>
      </c>
      <c r="D34" s="37">
        <f t="shared" si="0"/>
        <v>3858728665.0702405</v>
      </c>
      <c r="E34" s="37">
        <f t="shared" si="0"/>
        <v>3798964241.4584179</v>
      </c>
      <c r="F34" s="37">
        <f t="shared" si="0"/>
        <v>5131745343.7070303</v>
      </c>
      <c r="G34" s="37">
        <f t="shared" si="0"/>
        <v>5785521249.0958252</v>
      </c>
      <c r="H34" s="37">
        <f t="shared" si="0"/>
        <v>4468435110.5700397</v>
      </c>
      <c r="I34" s="37">
        <f>SUM(I8:I32)</f>
        <v>3597622638.1935205</v>
      </c>
      <c r="J34" s="37">
        <f>SUM(J8:J32)</f>
        <v>2523761446.9697237</v>
      </c>
      <c r="K34" s="37">
        <f>SUM(K8:K32)</f>
        <v>366645544.63766611</v>
      </c>
    </row>
    <row r="35" spans="1:1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4" spans="1:11">
      <c r="A44" s="11" t="s">
        <v>143</v>
      </c>
    </row>
    <row r="45" spans="1:11">
      <c r="A45" s="10" t="s">
        <v>115</v>
      </c>
    </row>
    <row r="47" spans="1:11">
      <c r="A47" s="11" t="s">
        <v>140</v>
      </c>
    </row>
    <row r="48" spans="1:11">
      <c r="A48" s="10" t="s">
        <v>116</v>
      </c>
    </row>
    <row r="50" spans="1:1">
      <c r="A50" s="10" t="s">
        <v>121</v>
      </c>
    </row>
    <row r="52" spans="1:1">
      <c r="A52" s="11" t="s">
        <v>154</v>
      </c>
    </row>
    <row r="53" spans="1:1">
      <c r="A53" s="10" t="s">
        <v>284</v>
      </c>
    </row>
  </sheetData>
  <pageMargins left="0.7" right="0.7" top="0.75" bottom="0.75" header="0.3" footer="0.3"/>
  <pageSetup scale="56" orientation="landscape" r:id="rId1"/>
  <ignoredErrors>
    <ignoredError sqref="B34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01 MACRO</vt:lpstr>
      <vt:lpstr>02.1 PRODUCCION</vt:lpstr>
      <vt:lpstr>02.2 PRODUCCION EMPRESAS</vt:lpstr>
      <vt:lpstr>02.3 PRODUCCION REGIONES</vt:lpstr>
      <vt:lpstr>03.1 EXPORTACIONES MINERAS</vt:lpstr>
      <vt:lpstr>03.2 PARTICP. EXPORTACIONES</vt:lpstr>
      <vt:lpstr>03.3 PRODUCTOS EXPORTACIONES</vt:lpstr>
      <vt:lpstr>04 PRECIOS</vt:lpstr>
      <vt:lpstr>08.1 TRANSF. REGIONES</vt:lpstr>
      <vt:lpstr>08.2 TRANSF. CANON</vt:lpstr>
      <vt:lpstr>08.3 REGALIAS MINERAS</vt:lpstr>
      <vt:lpstr>08.4 DER. VIGENCIA PENALIDAD</vt:lpstr>
      <vt:lpstr>NUEVO REGIMEN TRIBUTARIO</vt:lpstr>
      <vt:lpstr>10 AREAS RESTRINGIDAS</vt:lpstr>
      <vt:lpstr>SALDO IED por SECTOR</vt:lpstr>
      <vt:lpstr>CATASTRO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2016-05-30T15:59:47Z</cp:lastPrinted>
  <dcterms:created xsi:type="dcterms:W3CDTF">2014-07-07T20:10:18Z</dcterms:created>
  <dcterms:modified xsi:type="dcterms:W3CDTF">2017-05-09T21:56:45Z</dcterms:modified>
</cp:coreProperties>
</file>